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0" windowHeight="1185" activeTab="1"/>
  </bookViews>
  <sheets>
    <sheet name="2.КС3" sheetId="8" r:id="rId1"/>
    <sheet name="1.Смета.или.Акт" sheetId="6" r:id="rId2"/>
    <sheet name="Source" sheetId="1" state="hidden" r:id="rId3"/>
    <sheet name="SourceObSm" sheetId="2" state="hidden" r:id="rId4"/>
    <sheet name="SmtRes" sheetId="3" state="hidden" r:id="rId5"/>
    <sheet name="EtalonRes" sheetId="4" state="hidden" r:id="rId6"/>
  </sheets>
  <definedNames>
    <definedName name="_xlnm.Print_Titles" localSheetId="1">'1.Смета.или.Акт'!$45:$45</definedName>
    <definedName name="_xlnm.Print_Titles" localSheetId="0">'2.КС3'!$30:$30</definedName>
    <definedName name="_xlnm.Print_Area" localSheetId="1">'1.Смета.или.Акт'!$A$1:$K$240</definedName>
    <definedName name="_xlnm.Print_Area" localSheetId="0">'2.КС3'!$A$1:$F$48</definedName>
  </definedNames>
  <calcPr calcId="144525"/>
</workbook>
</file>

<file path=xl/calcChain.xml><?xml version="1.0" encoding="utf-8"?>
<calcChain xmlns="http://schemas.openxmlformats.org/spreadsheetml/2006/main">
  <c r="BZ44" i="8" l="1"/>
  <c r="BY44" i="8"/>
  <c r="BZ41" i="8"/>
  <c r="BY41" i="8"/>
  <c r="F38" i="8"/>
  <c r="E38" i="8"/>
  <c r="D38" i="8"/>
  <c r="F37" i="8"/>
  <c r="E37" i="8"/>
  <c r="D37" i="8"/>
  <c r="F36" i="8"/>
  <c r="E36" i="8"/>
  <c r="D36" i="8"/>
  <c r="BT24" i="8"/>
  <c r="BW14" i="8"/>
  <c r="BS12" i="8"/>
  <c r="BS11" i="8"/>
  <c r="BR10" i="8"/>
  <c r="BR9" i="8"/>
  <c r="BR8" i="8"/>
  <c r="BR7" i="8"/>
  <c r="BZ236" i="6"/>
  <c r="BY236" i="6"/>
  <c r="BZ233" i="6"/>
  <c r="BY233" i="6"/>
  <c r="BZ227" i="6"/>
  <c r="BY227" i="6"/>
  <c r="BZ224" i="6"/>
  <c r="BY224" i="6"/>
  <c r="J210" i="6"/>
  <c r="J209" i="6"/>
  <c r="J206" i="6"/>
  <c r="J205" i="6"/>
  <c r="J40" i="6"/>
  <c r="J39" i="6"/>
  <c r="I39" i="6"/>
  <c r="FV201" i="6"/>
  <c r="FU201" i="6"/>
  <c r="FT201" i="6"/>
  <c r="FS201" i="6"/>
  <c r="FQ201" i="6"/>
  <c r="H216" i="6" s="1"/>
  <c r="FP201" i="6"/>
  <c r="H215" i="6" s="1"/>
  <c r="FL201" i="6"/>
  <c r="H210" i="6" s="1"/>
  <c r="FK201" i="6"/>
  <c r="H209" i="6" s="1"/>
  <c r="FJ201" i="6"/>
  <c r="FI201" i="6"/>
  <c r="FH201" i="6"/>
  <c r="FG201" i="6"/>
  <c r="FF201" i="6"/>
  <c r="FD201" i="6"/>
  <c r="FA201" i="6"/>
  <c r="EY201" i="6"/>
  <c r="EX201" i="6"/>
  <c r="H206" i="6" s="1"/>
  <c r="EW201" i="6"/>
  <c r="EU201" i="6"/>
  <c r="ET201" i="6"/>
  <c r="DY201" i="6"/>
  <c r="DX201" i="6"/>
  <c r="DW201" i="6"/>
  <c r="DO201" i="6"/>
  <c r="DN201" i="6"/>
  <c r="DM201" i="6"/>
  <c r="DL201" i="6"/>
  <c r="DD201" i="6"/>
  <c r="DB201" i="6"/>
  <c r="DA201" i="6"/>
  <c r="CZ201" i="6"/>
  <c r="CX201" i="6"/>
  <c r="CW201" i="6"/>
  <c r="AC201" i="6"/>
  <c r="BC81" i="1"/>
  <c r="GW198" i="6"/>
  <c r="ES81" i="1"/>
  <c r="AL81" i="1"/>
  <c r="I81" i="1"/>
  <c r="GX198" i="6" s="1"/>
  <c r="I80" i="1"/>
  <c r="DW81" i="1"/>
  <c r="G81" i="1"/>
  <c r="F81" i="1"/>
  <c r="BC79" i="1"/>
  <c r="GW195" i="6"/>
  <c r="ES79" i="1"/>
  <c r="AL79" i="1"/>
  <c r="I79" i="1"/>
  <c r="GX195" i="6" s="1"/>
  <c r="I78" i="1"/>
  <c r="DW79" i="1"/>
  <c r="G79" i="1"/>
  <c r="F79" i="1"/>
  <c r="BC77" i="1"/>
  <c r="ES77" i="1"/>
  <c r="AL77" i="1"/>
  <c r="I77" i="1"/>
  <c r="GX192" i="6" s="1"/>
  <c r="I76" i="1"/>
  <c r="DW77" i="1"/>
  <c r="G77" i="1"/>
  <c r="F77" i="1"/>
  <c r="BC75" i="1"/>
  <c r="ES75" i="1"/>
  <c r="AL75" i="1"/>
  <c r="I75" i="1"/>
  <c r="GX189" i="6" s="1"/>
  <c r="I74" i="1"/>
  <c r="DW75" i="1"/>
  <c r="G75" i="1"/>
  <c r="F75" i="1"/>
  <c r="BC73" i="1"/>
  <c r="ES73" i="1"/>
  <c r="AL73" i="1"/>
  <c r="I73" i="1"/>
  <c r="GX186" i="6" s="1"/>
  <c r="I72" i="1"/>
  <c r="DW73" i="1"/>
  <c r="G73" i="1"/>
  <c r="F73" i="1"/>
  <c r="BC71" i="1"/>
  <c r="ES71" i="1"/>
  <c r="AL71" i="1"/>
  <c r="I71" i="1"/>
  <c r="GX183" i="6" s="1"/>
  <c r="I70" i="1"/>
  <c r="DW71" i="1"/>
  <c r="G71" i="1"/>
  <c r="F71" i="1"/>
  <c r="BC69" i="1"/>
  <c r="ES69" i="1"/>
  <c r="AL69" i="1"/>
  <c r="I69" i="1"/>
  <c r="GX180" i="6" s="1"/>
  <c r="I68" i="1"/>
  <c r="DW69" i="1"/>
  <c r="G69" i="1"/>
  <c r="F69" i="1"/>
  <c r="BC67" i="1"/>
  <c r="ES67" i="1"/>
  <c r="AL67" i="1"/>
  <c r="I67" i="1"/>
  <c r="GX177" i="6" s="1"/>
  <c r="I66" i="1"/>
  <c r="DW67" i="1"/>
  <c r="G67" i="1"/>
  <c r="F67" i="1"/>
  <c r="BC65" i="1"/>
  <c r="ES65" i="1"/>
  <c r="AL65" i="1"/>
  <c r="I65" i="1"/>
  <c r="GX174" i="6" s="1"/>
  <c r="I64" i="1"/>
  <c r="DW65" i="1"/>
  <c r="G65" i="1"/>
  <c r="F65" i="1"/>
  <c r="BC63" i="1"/>
  <c r="ES63" i="1"/>
  <c r="AL63" i="1"/>
  <c r="I63" i="1"/>
  <c r="GX171" i="6" s="1"/>
  <c r="I62" i="1"/>
  <c r="DW63" i="1"/>
  <c r="G63" i="1"/>
  <c r="F63" i="1"/>
  <c r="BC61" i="1"/>
  <c r="ES61" i="1"/>
  <c r="AL61" i="1"/>
  <c r="I61" i="1"/>
  <c r="GX168" i="6" s="1"/>
  <c r="I60" i="1"/>
  <c r="DW61" i="1"/>
  <c r="G61" i="1"/>
  <c r="F61" i="1"/>
  <c r="BC59" i="1"/>
  <c r="ES59" i="1"/>
  <c r="AL59" i="1"/>
  <c r="I59" i="1"/>
  <c r="GX165" i="6" s="1"/>
  <c r="I58" i="1"/>
  <c r="DW59" i="1"/>
  <c r="G59" i="1"/>
  <c r="F59" i="1"/>
  <c r="EW57" i="1"/>
  <c r="AQ57" i="1"/>
  <c r="BS57" i="1"/>
  <c r="EU57" i="1"/>
  <c r="AN57" i="1"/>
  <c r="BB57" i="1"/>
  <c r="ET57" i="1"/>
  <c r="AM57" i="1"/>
  <c r="BA57" i="1"/>
  <c r="EV57" i="1"/>
  <c r="AO57" i="1"/>
  <c r="I57" i="1"/>
  <c r="I56" i="1"/>
  <c r="DW57" i="1"/>
  <c r="EW55" i="1"/>
  <c r="AQ55" i="1"/>
  <c r="BA55" i="1"/>
  <c r="EV55" i="1"/>
  <c r="ER55" i="1" s="1"/>
  <c r="AO55" i="1"/>
  <c r="AK55" i="1" s="1"/>
  <c r="F151" i="6" s="1"/>
  <c r="I55" i="1"/>
  <c r="I54" i="1"/>
  <c r="DW55" i="1"/>
  <c r="EW53" i="1"/>
  <c r="AQ53" i="1"/>
  <c r="BA53" i="1"/>
  <c r="EV53" i="1"/>
  <c r="ER53" i="1" s="1"/>
  <c r="AO53" i="1"/>
  <c r="AK53" i="1" s="1"/>
  <c r="F145" i="6" s="1"/>
  <c r="I53" i="1"/>
  <c r="I52" i="1"/>
  <c r="DW53" i="1"/>
  <c r="EW51" i="1"/>
  <c r="AQ51" i="1"/>
  <c r="BC51" i="1"/>
  <c r="ES51" i="1"/>
  <c r="AL51" i="1"/>
  <c r="BS51" i="1"/>
  <c r="EU51" i="1"/>
  <c r="AN51" i="1"/>
  <c r="BB51" i="1"/>
  <c r="ET51" i="1"/>
  <c r="AM51" i="1"/>
  <c r="BA51" i="1"/>
  <c r="EV51" i="1"/>
  <c r="AO51" i="1"/>
  <c r="I51" i="1"/>
  <c r="GW140" i="6" s="1"/>
  <c r="I50" i="1"/>
  <c r="DW51" i="1"/>
  <c r="EW49" i="1"/>
  <c r="AQ49" i="1"/>
  <c r="BS49" i="1"/>
  <c r="EU49" i="1"/>
  <c r="AN49" i="1"/>
  <c r="BB49" i="1"/>
  <c r="ET49" i="1"/>
  <c r="AM49" i="1"/>
  <c r="BA49" i="1"/>
  <c r="EV49" i="1"/>
  <c r="AO49" i="1"/>
  <c r="I49" i="1"/>
  <c r="I48" i="1"/>
  <c r="DW49" i="1"/>
  <c r="EW47" i="1"/>
  <c r="AQ47" i="1"/>
  <c r="BS47" i="1"/>
  <c r="EU47" i="1"/>
  <c r="AN47" i="1"/>
  <c r="BB47" i="1"/>
  <c r="ET47" i="1"/>
  <c r="AM47" i="1"/>
  <c r="BA47" i="1"/>
  <c r="EV47" i="1"/>
  <c r="AO47" i="1"/>
  <c r="I47" i="1"/>
  <c r="I46" i="1"/>
  <c r="DW47" i="1"/>
  <c r="EW45" i="1"/>
  <c r="AQ45" i="1"/>
  <c r="BS45" i="1"/>
  <c r="EU45" i="1"/>
  <c r="AN45" i="1"/>
  <c r="BB45" i="1"/>
  <c r="ET45" i="1"/>
  <c r="AM45" i="1"/>
  <c r="BA45" i="1"/>
  <c r="EV45" i="1"/>
  <c r="AO45" i="1"/>
  <c r="I45" i="1"/>
  <c r="I44" i="1"/>
  <c r="DW45" i="1"/>
  <c r="EW43" i="1"/>
  <c r="AQ43" i="1"/>
  <c r="BB43" i="1"/>
  <c r="ET43" i="1"/>
  <c r="AM43" i="1"/>
  <c r="BA43" i="1"/>
  <c r="EV43" i="1"/>
  <c r="AO43" i="1"/>
  <c r="I43" i="1"/>
  <c r="I42" i="1"/>
  <c r="DW43" i="1"/>
  <c r="EW41" i="1"/>
  <c r="AQ41" i="1"/>
  <c r="BC41" i="1"/>
  <c r="ES41" i="1"/>
  <c r="AL41" i="1"/>
  <c r="BS41" i="1"/>
  <c r="EU41" i="1"/>
  <c r="AN41" i="1"/>
  <c r="BB41" i="1"/>
  <c r="ET41" i="1"/>
  <c r="AM41" i="1"/>
  <c r="BA41" i="1"/>
  <c r="EV41" i="1"/>
  <c r="AO41" i="1"/>
  <c r="I41" i="1"/>
  <c r="GW100" i="6" s="1"/>
  <c r="I40" i="1"/>
  <c r="DW41" i="1"/>
  <c r="EW39" i="1"/>
  <c r="AQ39" i="1"/>
  <c r="BC39" i="1"/>
  <c r="ES39" i="1"/>
  <c r="AL39" i="1"/>
  <c r="BS39" i="1"/>
  <c r="EU39" i="1"/>
  <c r="AN39" i="1"/>
  <c r="BB39" i="1"/>
  <c r="ET39" i="1"/>
  <c r="AM39" i="1"/>
  <c r="BA39" i="1"/>
  <c r="EV39" i="1"/>
  <c r="AO39" i="1"/>
  <c r="I39" i="1"/>
  <c r="GW91" i="6" s="1"/>
  <c r="I38" i="1"/>
  <c r="DW39" i="1"/>
  <c r="EW37" i="1"/>
  <c r="AQ37" i="1"/>
  <c r="BC37" i="1"/>
  <c r="ES37" i="1"/>
  <c r="AL37" i="1"/>
  <c r="BA37" i="1"/>
  <c r="EV37" i="1"/>
  <c r="AO37" i="1"/>
  <c r="I37" i="1"/>
  <c r="GW82" i="6" s="1"/>
  <c r="I36" i="1"/>
  <c r="DW37" i="1"/>
  <c r="BS35" i="1"/>
  <c r="EU35" i="1"/>
  <c r="AN35" i="1"/>
  <c r="BB35" i="1"/>
  <c r="ET35" i="1"/>
  <c r="ER35" i="1" s="1"/>
  <c r="AM35" i="1"/>
  <c r="AK35" i="1" s="1"/>
  <c r="F74" i="6" s="1"/>
  <c r="I35" i="1"/>
  <c r="I34" i="1"/>
  <c r="DW35" i="1"/>
  <c r="AZ33" i="1"/>
  <c r="ER33" i="1"/>
  <c r="AK33" i="1"/>
  <c r="I33" i="1"/>
  <c r="GX72" i="6" s="1"/>
  <c r="I32" i="1"/>
  <c r="DW33" i="1"/>
  <c r="EW31" i="1"/>
  <c r="AQ31" i="1"/>
  <c r="BA31" i="1"/>
  <c r="EV31" i="1"/>
  <c r="ER31" i="1" s="1"/>
  <c r="AO31" i="1"/>
  <c r="AK31" i="1" s="1"/>
  <c r="F66" i="6" s="1"/>
  <c r="I31" i="1"/>
  <c r="I30" i="1"/>
  <c r="DW31" i="1"/>
  <c r="BS29" i="1"/>
  <c r="EU29" i="1"/>
  <c r="AN29" i="1"/>
  <c r="BB29" i="1"/>
  <c r="ET29" i="1"/>
  <c r="ER29" i="1" s="1"/>
  <c r="AM29" i="1"/>
  <c r="AK29" i="1" s="1"/>
  <c r="F60" i="6" s="1"/>
  <c r="I29" i="1"/>
  <c r="I28" i="1"/>
  <c r="DW29" i="1"/>
  <c r="EW27" i="1"/>
  <c r="AQ27" i="1"/>
  <c r="BA27" i="1"/>
  <c r="EV27" i="1"/>
  <c r="ER27" i="1" s="1"/>
  <c r="AO27" i="1"/>
  <c r="AK27" i="1" s="1"/>
  <c r="F54" i="6" s="1"/>
  <c r="I27" i="1"/>
  <c r="I26" i="1"/>
  <c r="DW27" i="1"/>
  <c r="EW25" i="1"/>
  <c r="AQ25" i="1"/>
  <c r="BS25" i="1"/>
  <c r="EU25" i="1"/>
  <c r="AN25" i="1"/>
  <c r="BB25" i="1"/>
  <c r="ET25" i="1"/>
  <c r="AM25" i="1"/>
  <c r="BA25" i="1"/>
  <c r="EV25" i="1"/>
  <c r="AO25" i="1"/>
  <c r="I25" i="1"/>
  <c r="I24" i="1"/>
  <c r="DW25" i="1"/>
  <c r="BT36" i="6"/>
  <c r="BV35" i="6"/>
  <c r="BT32" i="6"/>
  <c r="BT31" i="6"/>
  <c r="BT30" i="6"/>
  <c r="BU23" i="6"/>
  <c r="BW14" i="6"/>
  <c r="BS13" i="6"/>
  <c r="BS12" i="6"/>
  <c r="BS11" i="6"/>
  <c r="BR10" i="6"/>
  <c r="BR9" i="6"/>
  <c r="BR8" i="6"/>
  <c r="BR7" i="6"/>
  <c r="I40" i="6" l="1"/>
  <c r="H205" i="6"/>
  <c r="GW186" i="6"/>
  <c r="GW192" i="6"/>
  <c r="GW189" i="6"/>
  <c r="GW177" i="6"/>
  <c r="GW183" i="6"/>
  <c r="GW180" i="6"/>
  <c r="GW174" i="6"/>
  <c r="GW168" i="6"/>
  <c r="GW171" i="6"/>
  <c r="GW165" i="6"/>
  <c r="ER57" i="1"/>
  <c r="AK57" i="1"/>
  <c r="F157" i="6" s="1"/>
  <c r="GX140" i="6"/>
  <c r="ER51" i="1"/>
  <c r="AK51" i="1"/>
  <c r="F136" i="6" s="1"/>
  <c r="ER49" i="1"/>
  <c r="AK49" i="1"/>
  <c r="F128" i="6" s="1"/>
  <c r="AK47" i="1"/>
  <c r="F120" i="6" s="1"/>
  <c r="ER47" i="1"/>
  <c r="ER45" i="1"/>
  <c r="AK45" i="1"/>
  <c r="F112" i="6" s="1"/>
  <c r="ER43" i="1"/>
  <c r="AK43" i="1"/>
  <c r="F105" i="6" s="1"/>
  <c r="GX100" i="6"/>
  <c r="ER41" i="1"/>
  <c r="AK41" i="1"/>
  <c r="F96" i="6" s="1"/>
  <c r="GX82" i="6"/>
  <c r="GX91" i="6"/>
  <c r="ER39" i="1"/>
  <c r="AK39" i="1"/>
  <c r="F87" i="6" s="1"/>
  <c r="AK37" i="1"/>
  <c r="F80" i="6" s="1"/>
  <c r="ER37" i="1"/>
  <c r="GW72" i="6"/>
  <c r="ER25" i="1"/>
  <c r="AK25" i="1"/>
  <c r="F46" i="6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" i="3"/>
  <c r="CX1" i="3"/>
  <c r="CY1" i="3"/>
  <c r="CZ1" i="3"/>
  <c r="DA1" i="3"/>
  <c r="A2" i="3"/>
  <c r="CX2" i="3"/>
  <c r="CY2" i="3"/>
  <c r="CZ2" i="3"/>
  <c r="DA2" i="3"/>
  <c r="A3" i="3"/>
  <c r="CX3" i="3"/>
  <c r="CY3" i="3"/>
  <c r="CZ3" i="3"/>
  <c r="DA3" i="3"/>
  <c r="A4" i="3"/>
  <c r="CX4" i="3"/>
  <c r="CY4" i="3"/>
  <c r="CZ4" i="3"/>
  <c r="DA4" i="3"/>
  <c r="A5" i="3"/>
  <c r="CX5" i="3"/>
  <c r="CY5" i="3"/>
  <c r="CZ5" i="3"/>
  <c r="DA5" i="3"/>
  <c r="A6" i="3"/>
  <c r="CX6" i="3"/>
  <c r="CY6" i="3"/>
  <c r="CZ6" i="3"/>
  <c r="DA6" i="3"/>
  <c r="A7" i="3"/>
  <c r="CX7" i="3"/>
  <c r="CY7" i="3"/>
  <c r="CZ7" i="3"/>
  <c r="DA7" i="3"/>
  <c r="A8" i="3"/>
  <c r="CX8" i="3"/>
  <c r="CY8" i="3"/>
  <c r="CZ8" i="3"/>
  <c r="DA8" i="3"/>
  <c r="A9" i="3"/>
  <c r="CX9" i="3"/>
  <c r="CY9" i="3"/>
  <c r="CZ9" i="3"/>
  <c r="DA9" i="3"/>
  <c r="A10" i="3"/>
  <c r="CX10" i="3"/>
  <c r="CY10" i="3"/>
  <c r="CZ10" i="3"/>
  <c r="DA10" i="3"/>
  <c r="A11" i="3"/>
  <c r="CX11" i="3"/>
  <c r="CY11" i="3"/>
  <c r="CZ11" i="3"/>
  <c r="DA11" i="3"/>
  <c r="A12" i="3"/>
  <c r="CX12" i="3"/>
  <c r="CY12" i="3"/>
  <c r="CZ12" i="3"/>
  <c r="DA12" i="3"/>
  <c r="A13" i="3"/>
  <c r="CX13" i="3"/>
  <c r="CY13" i="3"/>
  <c r="CZ13" i="3"/>
  <c r="DA13" i="3"/>
  <c r="A14" i="3"/>
  <c r="CX14" i="3"/>
  <c r="CY14" i="3"/>
  <c r="CZ14" i="3"/>
  <c r="DA14" i="3"/>
  <c r="A15" i="3"/>
  <c r="CX15" i="3"/>
  <c r="CY15" i="3"/>
  <c r="CZ15" i="3"/>
  <c r="DA15" i="3"/>
  <c r="A16" i="3"/>
  <c r="CX16" i="3"/>
  <c r="CY16" i="3"/>
  <c r="CZ16" i="3"/>
  <c r="DA16" i="3"/>
  <c r="A17" i="3"/>
  <c r="CX17" i="3"/>
  <c r="CY17" i="3"/>
  <c r="CZ17" i="3"/>
  <c r="DA17" i="3"/>
  <c r="A18" i="3"/>
  <c r="CX18" i="3"/>
  <c r="CY18" i="3"/>
  <c r="CZ18" i="3"/>
  <c r="DA18" i="3"/>
  <c r="A19" i="3"/>
  <c r="CX19" i="3"/>
  <c r="CY19" i="3"/>
  <c r="CZ19" i="3"/>
  <c r="DA19" i="3"/>
  <c r="A20" i="3"/>
  <c r="CX20" i="3"/>
  <c r="CY20" i="3"/>
  <c r="CZ20" i="3"/>
  <c r="DA20" i="3"/>
  <c r="A21" i="3"/>
  <c r="CX21" i="3"/>
  <c r="CY21" i="3"/>
  <c r="CZ21" i="3"/>
  <c r="DA21" i="3"/>
  <c r="A22" i="3"/>
  <c r="CX22" i="3"/>
  <c r="CY22" i="3"/>
  <c r="CZ22" i="3"/>
  <c r="DA22" i="3"/>
  <c r="A23" i="3"/>
  <c r="CX23" i="3"/>
  <c r="CY23" i="3"/>
  <c r="CZ23" i="3"/>
  <c r="DA23" i="3"/>
  <c r="A24" i="3"/>
  <c r="CX24" i="3"/>
  <c r="CY24" i="3"/>
  <c r="CZ24" i="3"/>
  <c r="DA24" i="3"/>
  <c r="A25" i="3"/>
  <c r="CX25" i="3"/>
  <c r="CY25" i="3"/>
  <c r="CZ25" i="3"/>
  <c r="DA25" i="3"/>
  <c r="A26" i="3"/>
  <c r="CX26" i="3"/>
  <c r="CY26" i="3"/>
  <c r="CZ26" i="3"/>
  <c r="DA26" i="3"/>
  <c r="A27" i="3"/>
  <c r="CX27" i="3"/>
  <c r="CY27" i="3"/>
  <c r="CZ27" i="3"/>
  <c r="DA27" i="3"/>
  <c r="A28" i="3"/>
  <c r="CX28" i="3"/>
  <c r="CY28" i="3"/>
  <c r="CZ28" i="3"/>
  <c r="DA28" i="3"/>
  <c r="A29" i="3"/>
  <c r="CX29" i="3"/>
  <c r="CY29" i="3"/>
  <c r="CZ29" i="3"/>
  <c r="DA29" i="3"/>
  <c r="A30" i="3"/>
  <c r="CX30" i="3"/>
  <c r="CY30" i="3"/>
  <c r="CZ30" i="3"/>
  <c r="DA30" i="3"/>
  <c r="A31" i="3"/>
  <c r="CX31" i="3"/>
  <c r="CY31" i="3"/>
  <c r="CZ31" i="3"/>
  <c r="DA31" i="3"/>
  <c r="A32" i="3"/>
  <c r="CX32" i="3"/>
  <c r="CY32" i="3"/>
  <c r="CZ32" i="3"/>
  <c r="DA32" i="3"/>
  <c r="A33" i="3"/>
  <c r="CX33" i="3"/>
  <c r="CY33" i="3"/>
  <c r="CZ33" i="3"/>
  <c r="DA33" i="3"/>
  <c r="A34" i="3"/>
  <c r="CX34" i="3"/>
  <c r="CY34" i="3"/>
  <c r="CZ34" i="3"/>
  <c r="DA34" i="3"/>
  <c r="A35" i="3"/>
  <c r="CX35" i="3"/>
  <c r="CY35" i="3"/>
  <c r="CZ35" i="3"/>
  <c r="DA35" i="3"/>
  <c r="A36" i="3"/>
  <c r="CX36" i="3"/>
  <c r="CY36" i="3"/>
  <c r="CZ36" i="3"/>
  <c r="DA36" i="3"/>
  <c r="A37" i="3"/>
  <c r="CX37" i="3"/>
  <c r="CY37" i="3"/>
  <c r="CZ37" i="3"/>
  <c r="DA37" i="3"/>
  <c r="A38" i="3"/>
  <c r="CX38" i="3"/>
  <c r="CY38" i="3"/>
  <c r="CZ38" i="3"/>
  <c r="DA38" i="3"/>
  <c r="A39" i="3"/>
  <c r="CX39" i="3"/>
  <c r="CY39" i="3"/>
  <c r="CZ39" i="3"/>
  <c r="DA39" i="3"/>
  <c r="A40" i="3"/>
  <c r="CX40" i="3"/>
  <c r="CY40" i="3"/>
  <c r="CZ40" i="3"/>
  <c r="DA40" i="3"/>
  <c r="A41" i="3"/>
  <c r="CX41" i="3"/>
  <c r="CY41" i="3"/>
  <c r="CZ41" i="3"/>
  <c r="DA41" i="3"/>
  <c r="A42" i="3"/>
  <c r="CX42" i="3"/>
  <c r="CY42" i="3"/>
  <c r="CZ42" i="3"/>
  <c r="DA42" i="3"/>
  <c r="A43" i="3"/>
  <c r="CX43" i="3"/>
  <c r="CY43" i="3"/>
  <c r="CZ43" i="3"/>
  <c r="DA43" i="3"/>
  <c r="A44" i="3"/>
  <c r="CX44" i="3"/>
  <c r="CY44" i="3"/>
  <c r="CZ44" i="3"/>
  <c r="DA44" i="3"/>
  <c r="A45" i="3"/>
  <c r="CX45" i="3"/>
  <c r="CY45" i="3"/>
  <c r="CZ45" i="3"/>
  <c r="DA45" i="3"/>
  <c r="A46" i="3"/>
  <c r="CX46" i="3"/>
  <c r="CY46" i="3"/>
  <c r="CZ46" i="3"/>
  <c r="DA46" i="3"/>
  <c r="A47" i="3"/>
  <c r="CX47" i="3"/>
  <c r="CY47" i="3"/>
  <c r="CZ47" i="3"/>
  <c r="DA47" i="3"/>
  <c r="A48" i="3"/>
  <c r="CX48" i="3"/>
  <c r="CY48" i="3"/>
  <c r="CZ48" i="3"/>
  <c r="DA48" i="3"/>
  <c r="A49" i="3"/>
  <c r="CX49" i="3"/>
  <c r="CY49" i="3"/>
  <c r="CZ49" i="3"/>
  <c r="DA49" i="3"/>
  <c r="A50" i="3"/>
  <c r="CX50" i="3"/>
  <c r="CY50" i="3"/>
  <c r="CZ50" i="3"/>
  <c r="DA50" i="3"/>
  <c r="A51" i="3"/>
  <c r="CX51" i="3"/>
  <c r="CY51" i="3"/>
  <c r="CZ51" i="3"/>
  <c r="DA51" i="3"/>
  <c r="A52" i="3"/>
  <c r="CX52" i="3"/>
  <c r="CY52" i="3"/>
  <c r="CZ52" i="3"/>
  <c r="DA52" i="3"/>
  <c r="A53" i="3"/>
  <c r="CX53" i="3"/>
  <c r="CY53" i="3"/>
  <c r="CZ53" i="3"/>
  <c r="DA53" i="3"/>
  <c r="A54" i="3"/>
  <c r="CX54" i="3"/>
  <c r="CY54" i="3"/>
  <c r="CZ54" i="3"/>
  <c r="DA54" i="3"/>
  <c r="A55" i="3"/>
  <c r="CX55" i="3"/>
  <c r="CY55" i="3"/>
  <c r="CZ55" i="3"/>
  <c r="DA55" i="3"/>
  <c r="A56" i="3"/>
  <c r="CX56" i="3"/>
  <c r="CY56" i="3"/>
  <c r="CZ56" i="3"/>
  <c r="DA56" i="3"/>
  <c r="A57" i="3"/>
  <c r="CX57" i="3"/>
  <c r="CY57" i="3"/>
  <c r="CZ57" i="3"/>
  <c r="DA57" i="3"/>
  <c r="A58" i="3"/>
  <c r="CX58" i="3"/>
  <c r="CY58" i="3"/>
  <c r="CZ58" i="3"/>
  <c r="DA58" i="3"/>
  <c r="A59" i="3"/>
  <c r="CX59" i="3"/>
  <c r="CY59" i="3"/>
  <c r="CZ59" i="3"/>
  <c r="DA59" i="3"/>
  <c r="A60" i="3"/>
  <c r="CX60" i="3"/>
  <c r="CY60" i="3"/>
  <c r="CZ60" i="3"/>
  <c r="DA60" i="3"/>
  <c r="A61" i="3"/>
  <c r="CX61" i="3"/>
  <c r="CY61" i="3"/>
  <c r="CZ61" i="3"/>
  <c r="DA61" i="3"/>
  <c r="A62" i="3"/>
  <c r="CX62" i="3"/>
  <c r="CY62" i="3"/>
  <c r="CZ62" i="3"/>
  <c r="DA62" i="3"/>
  <c r="A63" i="3"/>
  <c r="CX63" i="3"/>
  <c r="CY63" i="3"/>
  <c r="CZ63" i="3"/>
  <c r="DA63" i="3"/>
  <c r="A64" i="3"/>
  <c r="CX64" i="3"/>
  <c r="CY64" i="3"/>
  <c r="CZ64" i="3"/>
  <c r="DA64" i="3"/>
  <c r="A65" i="3"/>
  <c r="CX65" i="3"/>
  <c r="CY65" i="3"/>
  <c r="CZ65" i="3"/>
  <c r="DA65" i="3"/>
  <c r="A66" i="3"/>
  <c r="CX66" i="3"/>
  <c r="CY66" i="3"/>
  <c r="CZ66" i="3"/>
  <c r="DA66" i="3"/>
  <c r="A67" i="3"/>
  <c r="CX67" i="3"/>
  <c r="CY67" i="3"/>
  <c r="CZ67" i="3"/>
  <c r="DA67" i="3"/>
  <c r="A68" i="3"/>
  <c r="CX68" i="3"/>
  <c r="CY68" i="3"/>
  <c r="CZ68" i="3"/>
  <c r="DA68" i="3"/>
  <c r="A69" i="3"/>
  <c r="CX69" i="3"/>
  <c r="CY69" i="3"/>
  <c r="CZ69" i="3"/>
  <c r="DA69" i="3"/>
  <c r="A70" i="3"/>
  <c r="CX70" i="3"/>
  <c r="CY70" i="3"/>
  <c r="CZ70" i="3"/>
  <c r="DA70" i="3"/>
  <c r="A71" i="3"/>
  <c r="CX71" i="3"/>
  <c r="CY71" i="3"/>
  <c r="CZ71" i="3"/>
  <c r="DA71" i="3"/>
  <c r="A72" i="3"/>
  <c r="CX72" i="3"/>
  <c r="CY72" i="3"/>
  <c r="CZ72" i="3"/>
  <c r="DA72" i="3"/>
  <c r="A73" i="3"/>
  <c r="CX73" i="3"/>
  <c r="CY73" i="3"/>
  <c r="CZ73" i="3"/>
  <c r="DA73" i="3"/>
  <c r="A74" i="3"/>
  <c r="CX74" i="3"/>
  <c r="CY74" i="3"/>
  <c r="CZ74" i="3"/>
  <c r="DA74" i="3"/>
  <c r="A75" i="3"/>
  <c r="CX75" i="3"/>
  <c r="CY75" i="3"/>
  <c r="CZ75" i="3"/>
  <c r="DA75" i="3"/>
  <c r="A76" i="3"/>
  <c r="CX76" i="3"/>
  <c r="CY76" i="3"/>
  <c r="CZ76" i="3"/>
  <c r="DA76" i="3"/>
  <c r="A77" i="3"/>
  <c r="CX77" i="3"/>
  <c r="CY77" i="3"/>
  <c r="CZ77" i="3"/>
  <c r="DA77" i="3"/>
  <c r="A78" i="3"/>
  <c r="CX78" i="3"/>
  <c r="CY78" i="3"/>
  <c r="CZ78" i="3"/>
  <c r="DA78" i="3"/>
  <c r="A79" i="3"/>
  <c r="CX79" i="3"/>
  <c r="CY79" i="3"/>
  <c r="CZ79" i="3"/>
  <c r="DA79" i="3"/>
  <c r="A80" i="3"/>
  <c r="CX80" i="3"/>
  <c r="CY80" i="3"/>
  <c r="CZ80" i="3"/>
  <c r="DA80" i="3"/>
  <c r="A81" i="3"/>
  <c r="CX81" i="3"/>
  <c r="CY81" i="3"/>
  <c r="CZ81" i="3"/>
  <c r="DA81" i="3"/>
  <c r="A82" i="3"/>
  <c r="CX82" i="3"/>
  <c r="CY82" i="3"/>
  <c r="CZ82" i="3"/>
  <c r="DA82" i="3"/>
  <c r="A83" i="3"/>
  <c r="CX83" i="3"/>
  <c r="CY83" i="3"/>
  <c r="CZ83" i="3"/>
  <c r="DA83" i="3"/>
  <c r="A84" i="3"/>
  <c r="CX84" i="3"/>
  <c r="CY84" i="3"/>
  <c r="CZ84" i="3"/>
  <c r="DA84" i="3"/>
  <c r="A85" i="3"/>
  <c r="CX85" i="3"/>
  <c r="CY85" i="3"/>
  <c r="CZ85" i="3"/>
  <c r="DA85" i="3"/>
  <c r="A86" i="3"/>
  <c r="CX86" i="3"/>
  <c r="CY86" i="3"/>
  <c r="CZ86" i="3"/>
  <c r="DA86" i="3"/>
  <c r="A87" i="3"/>
  <c r="CX87" i="3"/>
  <c r="CY87" i="3"/>
  <c r="CZ87" i="3"/>
  <c r="DA87" i="3"/>
  <c r="A88" i="3"/>
  <c r="CX88" i="3"/>
  <c r="CY88" i="3"/>
  <c r="CZ88" i="3"/>
  <c r="DA88" i="3"/>
  <c r="A89" i="3"/>
  <c r="CX89" i="3"/>
  <c r="CY89" i="3"/>
  <c r="CZ89" i="3"/>
  <c r="DA89" i="3"/>
  <c r="A90" i="3"/>
  <c r="CX90" i="3"/>
  <c r="CY90" i="3"/>
  <c r="CZ90" i="3"/>
  <c r="DA90" i="3"/>
  <c r="D12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E22" i="1"/>
  <c r="Z22" i="1"/>
  <c r="AA22" i="1"/>
  <c r="AM22" i="1"/>
  <c r="AN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R22" i="1"/>
  <c r="DS22" i="1"/>
  <c r="EE22" i="1"/>
  <c r="EF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AC24" i="1"/>
  <c r="AB24" i="1" s="1"/>
  <c r="AE24" i="1"/>
  <c r="AD24" i="1" s="1"/>
  <c r="CR24" i="1" s="1"/>
  <c r="Q24" i="1" s="1"/>
  <c r="AF24" i="1"/>
  <c r="CT24" i="1" s="1"/>
  <c r="S24" i="1" s="1"/>
  <c r="AG24" i="1"/>
  <c r="CU24" i="1" s="1"/>
  <c r="T24" i="1" s="1"/>
  <c r="AH24" i="1"/>
  <c r="AI24" i="1"/>
  <c r="AJ24" i="1"/>
  <c r="CX24" i="1" s="1"/>
  <c r="W24" i="1" s="1"/>
  <c r="CS24" i="1"/>
  <c r="R24" i="1" s="1"/>
  <c r="GK24" i="1" s="1"/>
  <c r="CV24" i="1"/>
  <c r="U24" i="1" s="1"/>
  <c r="CW24" i="1"/>
  <c r="V24" i="1" s="1"/>
  <c r="FR24" i="1"/>
  <c r="GL24" i="1"/>
  <c r="GO24" i="1"/>
  <c r="GP24" i="1"/>
  <c r="GV24" i="1"/>
  <c r="GX24" i="1"/>
  <c r="C25" i="1"/>
  <c r="D25" i="1"/>
  <c r="AC25" i="1"/>
  <c r="AE25" i="1"/>
  <c r="AF25" i="1"/>
  <c r="AG25" i="1"/>
  <c r="AH25" i="1"/>
  <c r="AI25" i="1"/>
  <c r="AJ25" i="1"/>
  <c r="CX25" i="1" s="1"/>
  <c r="W25" i="1" s="1"/>
  <c r="CQ25" i="1"/>
  <c r="P25" i="1" s="1"/>
  <c r="CU25" i="1"/>
  <c r="T25" i="1" s="1"/>
  <c r="CW25" i="1"/>
  <c r="V25" i="1" s="1"/>
  <c r="FR25" i="1"/>
  <c r="GL25" i="1"/>
  <c r="GO25" i="1"/>
  <c r="GP25" i="1"/>
  <c r="GV25" i="1"/>
  <c r="GX25" i="1"/>
  <c r="C26" i="1"/>
  <c r="D26" i="1"/>
  <c r="AC26" i="1"/>
  <c r="AD26" i="1"/>
  <c r="CR26" i="1" s="1"/>
  <c r="Q26" i="1" s="1"/>
  <c r="AE26" i="1"/>
  <c r="AF26" i="1"/>
  <c r="CT26" i="1" s="1"/>
  <c r="S26" i="1" s="1"/>
  <c r="AG26" i="1"/>
  <c r="AH26" i="1"/>
  <c r="CV26" i="1" s="1"/>
  <c r="U26" i="1" s="1"/>
  <c r="AI26" i="1"/>
  <c r="AJ26" i="1"/>
  <c r="CX26" i="1" s="1"/>
  <c r="W26" i="1" s="1"/>
  <c r="CQ26" i="1"/>
  <c r="P26" i="1" s="1"/>
  <c r="CS26" i="1"/>
  <c r="R26" i="1" s="1"/>
  <c r="GK26" i="1" s="1"/>
  <c r="CU26" i="1"/>
  <c r="T26" i="1" s="1"/>
  <c r="CW26" i="1"/>
  <c r="V26" i="1" s="1"/>
  <c r="FR26" i="1"/>
  <c r="GL26" i="1"/>
  <c r="GO26" i="1"/>
  <c r="GP26" i="1"/>
  <c r="GV26" i="1"/>
  <c r="GX26" i="1"/>
  <c r="C27" i="1"/>
  <c r="D27" i="1"/>
  <c r="AC27" i="1"/>
  <c r="AD27" i="1"/>
  <c r="CR27" i="1" s="1"/>
  <c r="Q27" i="1" s="1"/>
  <c r="AE27" i="1"/>
  <c r="AF27" i="1"/>
  <c r="AG27" i="1"/>
  <c r="AH27" i="1"/>
  <c r="AI27" i="1"/>
  <c r="AJ27" i="1"/>
  <c r="CX27" i="1" s="1"/>
  <c r="W27" i="1" s="1"/>
  <c r="CQ27" i="1"/>
  <c r="P27" i="1" s="1"/>
  <c r="CS27" i="1"/>
  <c r="R27" i="1" s="1"/>
  <c r="GK27" i="1" s="1"/>
  <c r="CU27" i="1"/>
  <c r="T27" i="1" s="1"/>
  <c r="CW27" i="1"/>
  <c r="V27" i="1" s="1"/>
  <c r="FR27" i="1"/>
  <c r="GL27" i="1"/>
  <c r="GO27" i="1"/>
  <c r="GP27" i="1"/>
  <c r="GV27" i="1"/>
  <c r="GX27" i="1"/>
  <c r="C28" i="1"/>
  <c r="D28" i="1"/>
  <c r="R28" i="1"/>
  <c r="GK28" i="1" s="1"/>
  <c r="AC28" i="1"/>
  <c r="AD28" i="1"/>
  <c r="CR28" i="1" s="1"/>
  <c r="Q28" i="1" s="1"/>
  <c r="AE28" i="1"/>
  <c r="AF28" i="1"/>
  <c r="CT28" i="1" s="1"/>
  <c r="S28" i="1" s="1"/>
  <c r="AG28" i="1"/>
  <c r="AH28" i="1"/>
  <c r="CV28" i="1" s="1"/>
  <c r="U28" i="1" s="1"/>
  <c r="AI28" i="1"/>
  <c r="AJ28" i="1"/>
  <c r="CX28" i="1" s="1"/>
  <c r="W28" i="1" s="1"/>
  <c r="CQ28" i="1"/>
  <c r="P28" i="1" s="1"/>
  <c r="CS28" i="1"/>
  <c r="CU28" i="1"/>
  <c r="T28" i="1" s="1"/>
  <c r="CW28" i="1"/>
  <c r="V28" i="1" s="1"/>
  <c r="FR28" i="1"/>
  <c r="GL28" i="1"/>
  <c r="GO28" i="1"/>
  <c r="GP28" i="1"/>
  <c r="GV28" i="1"/>
  <c r="GX28" i="1"/>
  <c r="C29" i="1"/>
  <c r="D29" i="1"/>
  <c r="P29" i="1"/>
  <c r="AC29" i="1"/>
  <c r="AE29" i="1"/>
  <c r="AF29" i="1"/>
  <c r="CT29" i="1" s="1"/>
  <c r="S29" i="1" s="1"/>
  <c r="AG29" i="1"/>
  <c r="AH29" i="1"/>
  <c r="CV29" i="1" s="1"/>
  <c r="U29" i="1" s="1"/>
  <c r="AI29" i="1"/>
  <c r="AJ29" i="1"/>
  <c r="CX29" i="1" s="1"/>
  <c r="W29" i="1" s="1"/>
  <c r="CQ29" i="1"/>
  <c r="CU29" i="1"/>
  <c r="T29" i="1" s="1"/>
  <c r="CW29" i="1"/>
  <c r="V29" i="1" s="1"/>
  <c r="FR29" i="1"/>
  <c r="GL29" i="1"/>
  <c r="GO29" i="1"/>
  <c r="GP29" i="1"/>
  <c r="GV29" i="1"/>
  <c r="GX29" i="1"/>
  <c r="C30" i="1"/>
  <c r="D30" i="1"/>
  <c r="R30" i="1"/>
  <c r="GK30" i="1" s="1"/>
  <c r="T30" i="1"/>
  <c r="AC30" i="1"/>
  <c r="AD30" i="1"/>
  <c r="CR30" i="1" s="1"/>
  <c r="Q30" i="1" s="1"/>
  <c r="AE30" i="1"/>
  <c r="AF30" i="1"/>
  <c r="AG30" i="1"/>
  <c r="AH30" i="1"/>
  <c r="CV30" i="1" s="1"/>
  <c r="U30" i="1" s="1"/>
  <c r="AI30" i="1"/>
  <c r="AJ30" i="1"/>
  <c r="CX30" i="1" s="1"/>
  <c r="W30" i="1" s="1"/>
  <c r="CQ30" i="1"/>
  <c r="P30" i="1" s="1"/>
  <c r="CS30" i="1"/>
  <c r="CT30" i="1"/>
  <c r="S30" i="1" s="1"/>
  <c r="CU30" i="1"/>
  <c r="CW30" i="1"/>
  <c r="V30" i="1" s="1"/>
  <c r="FR30" i="1"/>
  <c r="GL30" i="1"/>
  <c r="GO30" i="1"/>
  <c r="GP30" i="1"/>
  <c r="GV30" i="1"/>
  <c r="GX30" i="1"/>
  <c r="C31" i="1"/>
  <c r="D31" i="1"/>
  <c r="AC31" i="1"/>
  <c r="AD31" i="1"/>
  <c r="AE31" i="1"/>
  <c r="AF31" i="1"/>
  <c r="AG31" i="1"/>
  <c r="AH31" i="1"/>
  <c r="AI31" i="1"/>
  <c r="AJ31" i="1"/>
  <c r="CX31" i="1" s="1"/>
  <c r="W31" i="1" s="1"/>
  <c r="CQ31" i="1"/>
  <c r="P31" i="1" s="1"/>
  <c r="CS31" i="1"/>
  <c r="R31" i="1" s="1"/>
  <c r="GK31" i="1" s="1"/>
  <c r="CU31" i="1"/>
  <c r="T31" i="1" s="1"/>
  <c r="CW31" i="1"/>
  <c r="V31" i="1" s="1"/>
  <c r="FR31" i="1"/>
  <c r="GL31" i="1"/>
  <c r="GO31" i="1"/>
  <c r="GP31" i="1"/>
  <c r="GV31" i="1"/>
  <c r="GX31" i="1"/>
  <c r="O32" i="1"/>
  <c r="P32" i="1"/>
  <c r="Q32" i="1"/>
  <c r="R32" i="1"/>
  <c r="GK32" i="1" s="1"/>
  <c r="S32" i="1"/>
  <c r="T32" i="1"/>
  <c r="U32" i="1"/>
  <c r="V32" i="1"/>
  <c r="W32" i="1"/>
  <c r="X32" i="1"/>
  <c r="Y32" i="1"/>
  <c r="AB32" i="1"/>
  <c r="CP32" i="1" s="1"/>
  <c r="AC32" i="1"/>
  <c r="AD32" i="1"/>
  <c r="AE32" i="1"/>
  <c r="AF32" i="1"/>
  <c r="AG32" i="1"/>
  <c r="AH32" i="1"/>
  <c r="AI32" i="1"/>
  <c r="AJ32" i="1"/>
  <c r="FR32" i="1"/>
  <c r="GL32" i="1"/>
  <c r="GO32" i="1"/>
  <c r="GP32" i="1"/>
  <c r="GV32" i="1"/>
  <c r="GX32" i="1"/>
  <c r="O33" i="1"/>
  <c r="P33" i="1"/>
  <c r="Q33" i="1"/>
  <c r="R33" i="1"/>
  <c r="GK33" i="1" s="1"/>
  <c r="S33" i="1"/>
  <c r="T33" i="1"/>
  <c r="U33" i="1"/>
  <c r="V33" i="1"/>
  <c r="W33" i="1"/>
  <c r="X33" i="1"/>
  <c r="Y33" i="1"/>
  <c r="AB33" i="1"/>
  <c r="AC33" i="1"/>
  <c r="AD33" i="1"/>
  <c r="AE33" i="1"/>
  <c r="AF33" i="1"/>
  <c r="AG33" i="1"/>
  <c r="AH33" i="1"/>
  <c r="AI33" i="1"/>
  <c r="AJ33" i="1"/>
  <c r="FR33" i="1"/>
  <c r="GL33" i="1"/>
  <c r="GO33" i="1"/>
  <c r="GP33" i="1"/>
  <c r="GV33" i="1"/>
  <c r="GX33" i="1"/>
  <c r="C34" i="1"/>
  <c r="D34" i="1"/>
  <c r="AC34" i="1"/>
  <c r="AD34" i="1"/>
  <c r="CR34" i="1" s="1"/>
  <c r="Q34" i="1" s="1"/>
  <c r="AE34" i="1"/>
  <c r="AF34" i="1"/>
  <c r="AB34" i="1" s="1"/>
  <c r="AG34" i="1"/>
  <c r="AH34" i="1"/>
  <c r="CV34" i="1" s="1"/>
  <c r="U34" i="1" s="1"/>
  <c r="AI34" i="1"/>
  <c r="AJ34" i="1"/>
  <c r="CX34" i="1" s="1"/>
  <c r="W34" i="1" s="1"/>
  <c r="CQ34" i="1"/>
  <c r="P34" i="1" s="1"/>
  <c r="CS34" i="1"/>
  <c r="R34" i="1" s="1"/>
  <c r="GK34" i="1" s="1"/>
  <c r="CU34" i="1"/>
  <c r="T34" i="1" s="1"/>
  <c r="CW34" i="1"/>
  <c r="V34" i="1" s="1"/>
  <c r="FR34" i="1"/>
  <c r="GL34" i="1"/>
  <c r="GO34" i="1"/>
  <c r="GP34" i="1"/>
  <c r="GV34" i="1"/>
  <c r="GX34" i="1"/>
  <c r="C35" i="1"/>
  <c r="D35" i="1"/>
  <c r="AC35" i="1"/>
  <c r="AE35" i="1"/>
  <c r="T78" i="6" s="1"/>
  <c r="AF35" i="1"/>
  <c r="CT35" i="1" s="1"/>
  <c r="S35" i="1" s="1"/>
  <c r="AG35" i="1"/>
  <c r="AH35" i="1"/>
  <c r="CV35" i="1" s="1"/>
  <c r="U35" i="1" s="1"/>
  <c r="AI35" i="1"/>
  <c r="AJ35" i="1"/>
  <c r="CX35" i="1" s="1"/>
  <c r="W35" i="1" s="1"/>
  <c r="CQ35" i="1"/>
  <c r="P35" i="1" s="1"/>
  <c r="CU35" i="1"/>
  <c r="T35" i="1" s="1"/>
  <c r="CW35" i="1"/>
  <c r="V35" i="1" s="1"/>
  <c r="FR35" i="1"/>
  <c r="GL35" i="1"/>
  <c r="GO35" i="1"/>
  <c r="GP35" i="1"/>
  <c r="GV35" i="1"/>
  <c r="GX35" i="1"/>
  <c r="C36" i="1"/>
  <c r="D36" i="1"/>
  <c r="AC36" i="1"/>
  <c r="AD36" i="1"/>
  <c r="CR36" i="1" s="1"/>
  <c r="Q36" i="1" s="1"/>
  <c r="AE36" i="1"/>
  <c r="AF36" i="1"/>
  <c r="CT36" i="1" s="1"/>
  <c r="S36" i="1" s="1"/>
  <c r="AG36" i="1"/>
  <c r="AH36" i="1"/>
  <c r="CV36" i="1" s="1"/>
  <c r="U36" i="1" s="1"/>
  <c r="AI36" i="1"/>
  <c r="AJ36" i="1"/>
  <c r="CX36" i="1" s="1"/>
  <c r="W36" i="1" s="1"/>
  <c r="CQ36" i="1"/>
  <c r="P36" i="1" s="1"/>
  <c r="CS36" i="1"/>
  <c r="R36" i="1" s="1"/>
  <c r="GK36" i="1" s="1"/>
  <c r="CU36" i="1"/>
  <c r="T36" i="1" s="1"/>
  <c r="CW36" i="1"/>
  <c r="V36" i="1" s="1"/>
  <c r="FR36" i="1"/>
  <c r="GL36" i="1"/>
  <c r="GO36" i="1"/>
  <c r="GP36" i="1"/>
  <c r="GV36" i="1"/>
  <c r="GX36" i="1"/>
  <c r="C37" i="1"/>
  <c r="D37" i="1"/>
  <c r="AC37" i="1"/>
  <c r="CQ37" i="1" s="1"/>
  <c r="P37" i="1" s="1"/>
  <c r="U82" i="6" s="1"/>
  <c r="K82" i="6" s="1"/>
  <c r="AD37" i="1"/>
  <c r="AE37" i="1"/>
  <c r="AF37" i="1"/>
  <c r="AG37" i="1"/>
  <c r="AH37" i="1"/>
  <c r="AI37" i="1"/>
  <c r="AJ37" i="1"/>
  <c r="CX37" i="1" s="1"/>
  <c r="W37" i="1" s="1"/>
  <c r="CS37" i="1"/>
  <c r="R37" i="1" s="1"/>
  <c r="GK37" i="1" s="1"/>
  <c r="CU37" i="1"/>
  <c r="T37" i="1" s="1"/>
  <c r="CW37" i="1"/>
  <c r="V37" i="1" s="1"/>
  <c r="FR37" i="1"/>
  <c r="GL37" i="1"/>
  <c r="GO37" i="1"/>
  <c r="GP37" i="1"/>
  <c r="GV37" i="1"/>
  <c r="GX37" i="1"/>
  <c r="C38" i="1"/>
  <c r="D38" i="1"/>
  <c r="AC38" i="1"/>
  <c r="AD38" i="1"/>
  <c r="CR38" i="1" s="1"/>
  <c r="Q38" i="1" s="1"/>
  <c r="AE38" i="1"/>
  <c r="AF38" i="1"/>
  <c r="CT38" i="1" s="1"/>
  <c r="S38" i="1" s="1"/>
  <c r="AG38" i="1"/>
  <c r="AH38" i="1"/>
  <c r="CV38" i="1" s="1"/>
  <c r="U38" i="1" s="1"/>
  <c r="AI38" i="1"/>
  <c r="AJ38" i="1"/>
  <c r="CX38" i="1" s="1"/>
  <c r="W38" i="1" s="1"/>
  <c r="CQ38" i="1"/>
  <c r="P38" i="1" s="1"/>
  <c r="CS38" i="1"/>
  <c r="R38" i="1" s="1"/>
  <c r="CU38" i="1"/>
  <c r="T38" i="1" s="1"/>
  <c r="CW38" i="1"/>
  <c r="V38" i="1" s="1"/>
  <c r="FR38" i="1"/>
  <c r="GL38" i="1"/>
  <c r="GO38" i="1"/>
  <c r="GP38" i="1"/>
  <c r="GV38" i="1"/>
  <c r="GX38" i="1"/>
  <c r="C39" i="1"/>
  <c r="D39" i="1"/>
  <c r="T39" i="1"/>
  <c r="AC39" i="1"/>
  <c r="CQ39" i="1" s="1"/>
  <c r="P39" i="1" s="1"/>
  <c r="U91" i="6" s="1"/>
  <c r="K91" i="6" s="1"/>
  <c r="AE39" i="1"/>
  <c r="AF39" i="1"/>
  <c r="AG39" i="1"/>
  <c r="AH39" i="1"/>
  <c r="AI39" i="1"/>
  <c r="AJ39" i="1"/>
  <c r="CX39" i="1" s="1"/>
  <c r="W39" i="1" s="1"/>
  <c r="CU39" i="1"/>
  <c r="CW39" i="1"/>
  <c r="V39" i="1" s="1"/>
  <c r="FR39" i="1"/>
  <c r="GL39" i="1"/>
  <c r="GO39" i="1"/>
  <c r="GP39" i="1"/>
  <c r="GV39" i="1"/>
  <c r="GX39" i="1"/>
  <c r="C40" i="1"/>
  <c r="D40" i="1"/>
  <c r="T40" i="1"/>
  <c r="AC40" i="1"/>
  <c r="CQ40" i="1" s="1"/>
  <c r="P40" i="1" s="1"/>
  <c r="AD40" i="1"/>
  <c r="CR40" i="1" s="1"/>
  <c r="Q40" i="1" s="1"/>
  <c r="AE40" i="1"/>
  <c r="AF40" i="1"/>
  <c r="CT40" i="1" s="1"/>
  <c r="S40" i="1" s="1"/>
  <c r="AG40" i="1"/>
  <c r="AH40" i="1"/>
  <c r="CV40" i="1" s="1"/>
  <c r="U40" i="1" s="1"/>
  <c r="AI40" i="1"/>
  <c r="AJ40" i="1"/>
  <c r="CX40" i="1" s="1"/>
  <c r="W40" i="1" s="1"/>
  <c r="CS40" i="1"/>
  <c r="R40" i="1" s="1"/>
  <c r="CU40" i="1"/>
  <c r="CW40" i="1"/>
  <c r="V40" i="1" s="1"/>
  <c r="FR40" i="1"/>
  <c r="GL40" i="1"/>
  <c r="GO40" i="1"/>
  <c r="GP40" i="1"/>
  <c r="GV40" i="1"/>
  <c r="GX40" i="1"/>
  <c r="C41" i="1"/>
  <c r="D41" i="1"/>
  <c r="T41" i="1"/>
  <c r="AC41" i="1"/>
  <c r="AE41" i="1"/>
  <c r="AF41" i="1"/>
  <c r="AG41" i="1"/>
  <c r="AH41" i="1"/>
  <c r="AI41" i="1"/>
  <c r="AJ41" i="1"/>
  <c r="CX41" i="1" s="1"/>
  <c r="W41" i="1" s="1"/>
  <c r="CU41" i="1"/>
  <c r="CW41" i="1"/>
  <c r="V41" i="1" s="1"/>
  <c r="FR41" i="1"/>
  <c r="GL41" i="1"/>
  <c r="GO41" i="1"/>
  <c r="GP41" i="1"/>
  <c r="GV41" i="1"/>
  <c r="GX41" i="1"/>
  <c r="C42" i="1"/>
  <c r="D42" i="1"/>
  <c r="T42" i="1"/>
  <c r="AC42" i="1"/>
  <c r="AD42" i="1"/>
  <c r="CR42" i="1" s="1"/>
  <c r="Q42" i="1" s="1"/>
  <c r="AE42" i="1"/>
  <c r="AF42" i="1"/>
  <c r="CT42" i="1" s="1"/>
  <c r="S42" i="1" s="1"/>
  <c r="AG42" i="1"/>
  <c r="AH42" i="1"/>
  <c r="CV42" i="1" s="1"/>
  <c r="U42" i="1" s="1"/>
  <c r="AI42" i="1"/>
  <c r="AJ42" i="1"/>
  <c r="CX42" i="1" s="1"/>
  <c r="W42" i="1" s="1"/>
  <c r="CQ42" i="1"/>
  <c r="P42" i="1" s="1"/>
  <c r="CS42" i="1"/>
  <c r="R42" i="1" s="1"/>
  <c r="GK42" i="1" s="1"/>
  <c r="CU42" i="1"/>
  <c r="CW42" i="1"/>
  <c r="V42" i="1" s="1"/>
  <c r="FR42" i="1"/>
  <c r="GL42" i="1"/>
  <c r="GO42" i="1"/>
  <c r="GP42" i="1"/>
  <c r="GV42" i="1"/>
  <c r="GX42" i="1"/>
  <c r="C43" i="1"/>
  <c r="D43" i="1"/>
  <c r="AC43" i="1"/>
  <c r="AE43" i="1"/>
  <c r="CS43" i="1" s="1"/>
  <c r="R43" i="1" s="1"/>
  <c r="GK43" i="1" s="1"/>
  <c r="AF43" i="1"/>
  <c r="CT43" i="1" s="1"/>
  <c r="S43" i="1" s="1"/>
  <c r="U106" i="6" s="1"/>
  <c r="AG43" i="1"/>
  <c r="CU43" i="1" s="1"/>
  <c r="T43" i="1" s="1"/>
  <c r="AH43" i="1"/>
  <c r="H110" i="6" s="1"/>
  <c r="AI43" i="1"/>
  <c r="CW43" i="1" s="1"/>
  <c r="V43" i="1" s="1"/>
  <c r="AJ43" i="1"/>
  <c r="CX43" i="1"/>
  <c r="W43" i="1" s="1"/>
  <c r="FR43" i="1"/>
  <c r="GL43" i="1"/>
  <c r="GO43" i="1"/>
  <c r="GP43" i="1"/>
  <c r="GV43" i="1"/>
  <c r="GX43" i="1" s="1"/>
  <c r="C44" i="1"/>
  <c r="D44" i="1"/>
  <c r="AC44" i="1"/>
  <c r="CQ44" i="1" s="1"/>
  <c r="P44" i="1" s="1"/>
  <c r="AE44" i="1"/>
  <c r="AD44" i="1" s="1"/>
  <c r="CR44" i="1" s="1"/>
  <c r="Q44" i="1" s="1"/>
  <c r="AF44" i="1"/>
  <c r="AG44" i="1"/>
  <c r="CU44" i="1" s="1"/>
  <c r="T44" i="1" s="1"/>
  <c r="AH44" i="1"/>
  <c r="AI44" i="1"/>
  <c r="CW44" i="1" s="1"/>
  <c r="V44" i="1" s="1"/>
  <c r="AJ44" i="1"/>
  <c r="CT44" i="1"/>
  <c r="S44" i="1" s="1"/>
  <c r="CV44" i="1"/>
  <c r="U44" i="1" s="1"/>
  <c r="CX44" i="1"/>
  <c r="W44" i="1" s="1"/>
  <c r="FR44" i="1"/>
  <c r="GL44" i="1"/>
  <c r="GN44" i="1"/>
  <c r="GP44" i="1"/>
  <c r="GV44" i="1"/>
  <c r="GX44" i="1" s="1"/>
  <c r="C45" i="1"/>
  <c r="D45" i="1"/>
  <c r="AC45" i="1"/>
  <c r="AE45" i="1"/>
  <c r="AF45" i="1"/>
  <c r="AG45" i="1"/>
  <c r="CU45" i="1" s="1"/>
  <c r="T45" i="1" s="1"/>
  <c r="AH45" i="1"/>
  <c r="AI45" i="1"/>
  <c r="CW45" i="1" s="1"/>
  <c r="V45" i="1" s="1"/>
  <c r="AJ45" i="1"/>
  <c r="CX45" i="1"/>
  <c r="W45" i="1" s="1"/>
  <c r="FR45" i="1"/>
  <c r="GL45" i="1"/>
  <c r="GN45" i="1"/>
  <c r="GP45" i="1"/>
  <c r="GV45" i="1"/>
  <c r="GX45" i="1" s="1"/>
  <c r="C46" i="1"/>
  <c r="D46" i="1"/>
  <c r="AC46" i="1"/>
  <c r="CQ46" i="1" s="1"/>
  <c r="P46" i="1" s="1"/>
  <c r="AE46" i="1"/>
  <c r="AD46" i="1" s="1"/>
  <c r="CR46" i="1" s="1"/>
  <c r="Q46" i="1" s="1"/>
  <c r="AF46" i="1"/>
  <c r="AG46" i="1"/>
  <c r="CU46" i="1" s="1"/>
  <c r="T46" i="1" s="1"/>
  <c r="AH46" i="1"/>
  <c r="AI46" i="1"/>
  <c r="CW46" i="1" s="1"/>
  <c r="V46" i="1" s="1"/>
  <c r="AJ46" i="1"/>
  <c r="CT46" i="1"/>
  <c r="S46" i="1" s="1"/>
  <c r="CV46" i="1"/>
  <c r="U46" i="1" s="1"/>
  <c r="CX46" i="1"/>
  <c r="W46" i="1" s="1"/>
  <c r="FR46" i="1"/>
  <c r="GL46" i="1"/>
  <c r="GN46" i="1"/>
  <c r="GP46" i="1"/>
  <c r="GV46" i="1"/>
  <c r="GX46" i="1" s="1"/>
  <c r="C47" i="1"/>
  <c r="D47" i="1"/>
  <c r="AC47" i="1"/>
  <c r="AE47" i="1"/>
  <c r="AF47" i="1"/>
  <c r="CT47" i="1" s="1"/>
  <c r="S47" i="1" s="1"/>
  <c r="U121" i="6" s="1"/>
  <c r="AG47" i="1"/>
  <c r="CU47" i="1" s="1"/>
  <c r="T47" i="1" s="1"/>
  <c r="AH47" i="1"/>
  <c r="AI47" i="1"/>
  <c r="CW47" i="1" s="1"/>
  <c r="V47" i="1" s="1"/>
  <c r="AJ47" i="1"/>
  <c r="CX47" i="1"/>
  <c r="W47" i="1" s="1"/>
  <c r="FR47" i="1"/>
  <c r="GL47" i="1"/>
  <c r="GN47" i="1"/>
  <c r="GP47" i="1"/>
  <c r="GV47" i="1"/>
  <c r="GX47" i="1" s="1"/>
  <c r="C48" i="1"/>
  <c r="D48" i="1"/>
  <c r="AC48" i="1"/>
  <c r="CQ48" i="1" s="1"/>
  <c r="P48" i="1" s="1"/>
  <c r="AE48" i="1"/>
  <c r="AD48" i="1" s="1"/>
  <c r="CR48" i="1" s="1"/>
  <c r="Q48" i="1" s="1"/>
  <c r="AF48" i="1"/>
  <c r="AG48" i="1"/>
  <c r="CU48" i="1" s="1"/>
  <c r="T48" i="1" s="1"/>
  <c r="AH48" i="1"/>
  <c r="AI48" i="1"/>
  <c r="CW48" i="1" s="1"/>
  <c r="V48" i="1" s="1"/>
  <c r="AJ48" i="1"/>
  <c r="CT48" i="1"/>
  <c r="S48" i="1" s="1"/>
  <c r="CV48" i="1"/>
  <c r="U48" i="1" s="1"/>
  <c r="CX48" i="1"/>
  <c r="W48" i="1" s="1"/>
  <c r="FR48" i="1"/>
  <c r="GL48" i="1"/>
  <c r="GN48" i="1"/>
  <c r="GP48" i="1"/>
  <c r="GV48" i="1"/>
  <c r="GX48" i="1" s="1"/>
  <c r="C49" i="1"/>
  <c r="D49" i="1"/>
  <c r="AC49" i="1"/>
  <c r="AE49" i="1"/>
  <c r="AF49" i="1"/>
  <c r="AG49" i="1"/>
  <c r="CU49" i="1" s="1"/>
  <c r="T49" i="1" s="1"/>
  <c r="AH49" i="1"/>
  <c r="AI49" i="1"/>
  <c r="CW49" i="1" s="1"/>
  <c r="V49" i="1" s="1"/>
  <c r="AJ49" i="1"/>
  <c r="CX49" i="1"/>
  <c r="W49" i="1" s="1"/>
  <c r="FR49" i="1"/>
  <c r="GL49" i="1"/>
  <c r="GN49" i="1"/>
  <c r="GP49" i="1"/>
  <c r="GV49" i="1"/>
  <c r="GX49" i="1" s="1"/>
  <c r="C50" i="1"/>
  <c r="D50" i="1"/>
  <c r="AC50" i="1"/>
  <c r="CQ50" i="1" s="1"/>
  <c r="P50" i="1" s="1"/>
  <c r="AE50" i="1"/>
  <c r="AD50" i="1" s="1"/>
  <c r="CR50" i="1" s="1"/>
  <c r="Q50" i="1" s="1"/>
  <c r="AF50" i="1"/>
  <c r="AG50" i="1"/>
  <c r="CU50" i="1" s="1"/>
  <c r="T50" i="1" s="1"/>
  <c r="AH50" i="1"/>
  <c r="AI50" i="1"/>
  <c r="CW50" i="1" s="1"/>
  <c r="V50" i="1" s="1"/>
  <c r="AJ50" i="1"/>
  <c r="CT50" i="1"/>
  <c r="S50" i="1" s="1"/>
  <c r="CV50" i="1"/>
  <c r="U50" i="1" s="1"/>
  <c r="CX50" i="1"/>
  <c r="W50" i="1" s="1"/>
  <c r="FR50" i="1"/>
  <c r="GL50" i="1"/>
  <c r="GN50" i="1"/>
  <c r="GP50" i="1"/>
  <c r="GV50" i="1"/>
  <c r="GX50" i="1" s="1"/>
  <c r="C51" i="1"/>
  <c r="D51" i="1"/>
  <c r="AC51" i="1"/>
  <c r="AE51" i="1"/>
  <c r="AF51" i="1"/>
  <c r="CT51" i="1" s="1"/>
  <c r="S51" i="1" s="1"/>
  <c r="U137" i="6" s="1"/>
  <c r="AG51" i="1"/>
  <c r="CU51" i="1" s="1"/>
  <c r="T51" i="1" s="1"/>
  <c r="AH51" i="1"/>
  <c r="H143" i="6" s="1"/>
  <c r="AI51" i="1"/>
  <c r="CW51" i="1" s="1"/>
  <c r="V51" i="1" s="1"/>
  <c r="AJ51" i="1"/>
  <c r="CX51" i="1"/>
  <c r="W51" i="1" s="1"/>
  <c r="FR51" i="1"/>
  <c r="GL51" i="1"/>
  <c r="GN51" i="1"/>
  <c r="GP51" i="1"/>
  <c r="GV51" i="1"/>
  <c r="GX51" i="1" s="1"/>
  <c r="C52" i="1"/>
  <c r="D52" i="1"/>
  <c r="W52" i="1"/>
  <c r="AC52" i="1"/>
  <c r="AE52" i="1"/>
  <c r="AF52" i="1"/>
  <c r="AG52" i="1"/>
  <c r="CU52" i="1" s="1"/>
  <c r="T52" i="1" s="1"/>
  <c r="AH52" i="1"/>
  <c r="AI52" i="1"/>
  <c r="CW52" i="1" s="1"/>
  <c r="V52" i="1" s="1"/>
  <c r="AJ52" i="1"/>
  <c r="CT52" i="1"/>
  <c r="S52" i="1" s="1"/>
  <c r="CV52" i="1"/>
  <c r="U52" i="1" s="1"/>
  <c r="CX52" i="1"/>
  <c r="FR52" i="1"/>
  <c r="GL52" i="1"/>
  <c r="GN52" i="1"/>
  <c r="GO52" i="1"/>
  <c r="GV52" i="1"/>
  <c r="GX52" i="1" s="1"/>
  <c r="C53" i="1"/>
  <c r="D53" i="1"/>
  <c r="AC53" i="1"/>
  <c r="AE53" i="1"/>
  <c r="AF53" i="1"/>
  <c r="AG53" i="1"/>
  <c r="CU53" i="1" s="1"/>
  <c r="T53" i="1" s="1"/>
  <c r="AH53" i="1"/>
  <c r="AI53" i="1"/>
  <c r="CW53" i="1" s="1"/>
  <c r="V53" i="1" s="1"/>
  <c r="AJ53" i="1"/>
  <c r="CX53" i="1"/>
  <c r="W53" i="1" s="1"/>
  <c r="FR53" i="1"/>
  <c r="GL53" i="1"/>
  <c r="GN53" i="1"/>
  <c r="GO53" i="1"/>
  <c r="GV53" i="1"/>
  <c r="GX53" i="1" s="1"/>
  <c r="C54" i="1"/>
  <c r="D54" i="1"/>
  <c r="AC54" i="1"/>
  <c r="CQ54" i="1" s="1"/>
  <c r="P54" i="1" s="1"/>
  <c r="AE54" i="1"/>
  <c r="AD54" i="1" s="1"/>
  <c r="AF54" i="1"/>
  <c r="CT54" i="1" s="1"/>
  <c r="S54" i="1" s="1"/>
  <c r="AG54" i="1"/>
  <c r="CU54" i="1" s="1"/>
  <c r="T54" i="1" s="1"/>
  <c r="AH54" i="1"/>
  <c r="AI54" i="1"/>
  <c r="AJ54" i="1"/>
  <c r="CX54" i="1" s="1"/>
  <c r="W54" i="1" s="1"/>
  <c r="CS54" i="1"/>
  <c r="R54" i="1" s="1"/>
  <c r="GK54" i="1" s="1"/>
  <c r="CV54" i="1"/>
  <c r="U54" i="1" s="1"/>
  <c r="CW54" i="1"/>
  <c r="V54" i="1" s="1"/>
  <c r="FR54" i="1"/>
  <c r="GL54" i="1"/>
  <c r="GN54" i="1"/>
  <c r="GO54" i="1"/>
  <c r="GV54" i="1"/>
  <c r="GX54" i="1"/>
  <c r="C55" i="1"/>
  <c r="D55" i="1"/>
  <c r="AC55" i="1"/>
  <c r="AD55" i="1"/>
  <c r="CR55" i="1" s="1"/>
  <c r="Q55" i="1" s="1"/>
  <c r="AE55" i="1"/>
  <c r="AF55" i="1"/>
  <c r="CT55" i="1" s="1"/>
  <c r="S55" i="1" s="1"/>
  <c r="U152" i="6" s="1"/>
  <c r="AG55" i="1"/>
  <c r="AH55" i="1"/>
  <c r="AI55" i="1"/>
  <c r="AJ55" i="1"/>
  <c r="CQ55" i="1"/>
  <c r="P55" i="1" s="1"/>
  <c r="CS55" i="1"/>
  <c r="R55" i="1" s="1"/>
  <c r="GK55" i="1" s="1"/>
  <c r="CU55" i="1"/>
  <c r="T55" i="1" s="1"/>
  <c r="CW55" i="1"/>
  <c r="V55" i="1" s="1"/>
  <c r="CX55" i="1"/>
  <c r="W55" i="1" s="1"/>
  <c r="FR55" i="1"/>
  <c r="GL55" i="1"/>
  <c r="GN55" i="1"/>
  <c r="GO55" i="1"/>
  <c r="GV55" i="1"/>
  <c r="GX55" i="1"/>
  <c r="C56" i="1"/>
  <c r="D56" i="1"/>
  <c r="AC56" i="1"/>
  <c r="CQ56" i="1" s="1"/>
  <c r="P56" i="1" s="1"/>
  <c r="AE56" i="1"/>
  <c r="AD56" i="1" s="1"/>
  <c r="AF56" i="1"/>
  <c r="CT56" i="1" s="1"/>
  <c r="S56" i="1" s="1"/>
  <c r="AG56" i="1"/>
  <c r="AH56" i="1"/>
  <c r="AI56" i="1"/>
  <c r="AJ56" i="1"/>
  <c r="CX56" i="1" s="1"/>
  <c r="W56" i="1" s="1"/>
  <c r="CS56" i="1"/>
  <c r="R56" i="1" s="1"/>
  <c r="GK56" i="1" s="1"/>
  <c r="CU56" i="1"/>
  <c r="T56" i="1" s="1"/>
  <c r="CV56" i="1"/>
  <c r="U56" i="1" s="1"/>
  <c r="CW56" i="1"/>
  <c r="V56" i="1" s="1"/>
  <c r="FR56" i="1"/>
  <c r="GL56" i="1"/>
  <c r="GN56" i="1"/>
  <c r="GP56" i="1"/>
  <c r="GV56" i="1"/>
  <c r="GX56" i="1"/>
  <c r="C57" i="1"/>
  <c r="D57" i="1"/>
  <c r="AC57" i="1"/>
  <c r="CQ57" i="1" s="1"/>
  <c r="P57" i="1" s="1"/>
  <c r="AE57" i="1"/>
  <c r="AF57" i="1"/>
  <c r="AG57" i="1"/>
  <c r="AH57" i="1"/>
  <c r="AI57" i="1"/>
  <c r="AJ57" i="1"/>
  <c r="CU57" i="1"/>
  <c r="T57" i="1" s="1"/>
  <c r="CW57" i="1"/>
  <c r="V57" i="1" s="1"/>
  <c r="CX57" i="1"/>
  <c r="W57" i="1" s="1"/>
  <c r="FR57" i="1"/>
  <c r="GL57" i="1"/>
  <c r="GN57" i="1"/>
  <c r="GP57" i="1"/>
  <c r="GV57" i="1"/>
  <c r="GX57" i="1"/>
  <c r="AC58" i="1"/>
  <c r="AD58" i="1"/>
  <c r="CR58" i="1" s="1"/>
  <c r="Q58" i="1" s="1"/>
  <c r="AE58" i="1"/>
  <c r="AF58" i="1"/>
  <c r="CT58" i="1" s="1"/>
  <c r="S58" i="1" s="1"/>
  <c r="AG58" i="1"/>
  <c r="AH58" i="1"/>
  <c r="CV58" i="1" s="1"/>
  <c r="U58" i="1" s="1"/>
  <c r="AI58" i="1"/>
  <c r="AJ58" i="1"/>
  <c r="CX58" i="1" s="1"/>
  <c r="W58" i="1" s="1"/>
  <c r="CQ58" i="1"/>
  <c r="P58" i="1" s="1"/>
  <c r="CS58" i="1"/>
  <c r="R58" i="1" s="1"/>
  <c r="GK58" i="1" s="1"/>
  <c r="CU58" i="1"/>
  <c r="T58" i="1" s="1"/>
  <c r="CW58" i="1"/>
  <c r="V58" i="1" s="1"/>
  <c r="FR58" i="1"/>
  <c r="GL58" i="1"/>
  <c r="GO58" i="1"/>
  <c r="GP58" i="1"/>
  <c r="GV58" i="1"/>
  <c r="GX58" i="1"/>
  <c r="AC59" i="1"/>
  <c r="CQ59" i="1" s="1"/>
  <c r="P59" i="1" s="1"/>
  <c r="U165" i="6" s="1"/>
  <c r="AD59" i="1"/>
  <c r="CR59" i="1" s="1"/>
  <c r="Q59" i="1" s="1"/>
  <c r="AE59" i="1"/>
  <c r="AF59" i="1"/>
  <c r="CT59" i="1" s="1"/>
  <c r="S59" i="1" s="1"/>
  <c r="AG59" i="1"/>
  <c r="AH59" i="1"/>
  <c r="CV59" i="1" s="1"/>
  <c r="U59" i="1" s="1"/>
  <c r="AI59" i="1"/>
  <c r="AJ59" i="1"/>
  <c r="CX59" i="1" s="1"/>
  <c r="W59" i="1" s="1"/>
  <c r="CS59" i="1"/>
  <c r="R59" i="1" s="1"/>
  <c r="GK59" i="1" s="1"/>
  <c r="CU59" i="1"/>
  <c r="T59" i="1" s="1"/>
  <c r="CW59" i="1"/>
  <c r="V59" i="1" s="1"/>
  <c r="FR59" i="1"/>
  <c r="GL59" i="1"/>
  <c r="GO59" i="1"/>
  <c r="GP59" i="1"/>
  <c r="GV59" i="1"/>
  <c r="GX59" i="1"/>
  <c r="AC60" i="1"/>
  <c r="AD60" i="1"/>
  <c r="CR60" i="1" s="1"/>
  <c r="Q60" i="1" s="1"/>
  <c r="AE60" i="1"/>
  <c r="AF60" i="1"/>
  <c r="CT60" i="1" s="1"/>
  <c r="S60" i="1" s="1"/>
  <c r="AG60" i="1"/>
  <c r="AH60" i="1"/>
  <c r="CV60" i="1" s="1"/>
  <c r="U60" i="1" s="1"/>
  <c r="AI60" i="1"/>
  <c r="AJ60" i="1"/>
  <c r="CX60" i="1" s="1"/>
  <c r="W60" i="1" s="1"/>
  <c r="CQ60" i="1"/>
  <c r="P60" i="1" s="1"/>
  <c r="CS60" i="1"/>
  <c r="R60" i="1" s="1"/>
  <c r="GK60" i="1" s="1"/>
  <c r="CU60" i="1"/>
  <c r="T60" i="1" s="1"/>
  <c r="CW60" i="1"/>
  <c r="V60" i="1" s="1"/>
  <c r="FR60" i="1"/>
  <c r="GL60" i="1"/>
  <c r="GO60" i="1"/>
  <c r="GP60" i="1"/>
  <c r="GV60" i="1"/>
  <c r="GX60" i="1"/>
  <c r="AC61" i="1"/>
  <c r="CQ61" i="1" s="1"/>
  <c r="P61" i="1" s="1"/>
  <c r="U168" i="6" s="1"/>
  <c r="AD61" i="1"/>
  <c r="CR61" i="1" s="1"/>
  <c r="Q61" i="1" s="1"/>
  <c r="AE61" i="1"/>
  <c r="AF61" i="1"/>
  <c r="CT61" i="1" s="1"/>
  <c r="S61" i="1" s="1"/>
  <c r="AG61" i="1"/>
  <c r="AH61" i="1"/>
  <c r="CV61" i="1" s="1"/>
  <c r="U61" i="1" s="1"/>
  <c r="AI61" i="1"/>
  <c r="AJ61" i="1"/>
  <c r="CX61" i="1" s="1"/>
  <c r="W61" i="1" s="1"/>
  <c r="CS61" i="1"/>
  <c r="R61" i="1" s="1"/>
  <c r="GK61" i="1" s="1"/>
  <c r="CU61" i="1"/>
  <c r="T61" i="1" s="1"/>
  <c r="CW61" i="1"/>
  <c r="V61" i="1" s="1"/>
  <c r="FR61" i="1"/>
  <c r="GL61" i="1"/>
  <c r="GO61" i="1"/>
  <c r="GP61" i="1"/>
  <c r="GV61" i="1"/>
  <c r="GX61" i="1"/>
  <c r="AC62" i="1"/>
  <c r="AD62" i="1"/>
  <c r="CR62" i="1" s="1"/>
  <c r="Q62" i="1" s="1"/>
  <c r="AE62" i="1"/>
  <c r="AF62" i="1"/>
  <c r="CT62" i="1" s="1"/>
  <c r="S62" i="1" s="1"/>
  <c r="AG62" i="1"/>
  <c r="AH62" i="1"/>
  <c r="CV62" i="1" s="1"/>
  <c r="U62" i="1" s="1"/>
  <c r="AI62" i="1"/>
  <c r="AJ62" i="1"/>
  <c r="CX62" i="1" s="1"/>
  <c r="W62" i="1" s="1"/>
  <c r="CQ62" i="1"/>
  <c r="P62" i="1" s="1"/>
  <c r="CS62" i="1"/>
  <c r="R62" i="1" s="1"/>
  <c r="GK62" i="1" s="1"/>
  <c r="CU62" i="1"/>
  <c r="T62" i="1" s="1"/>
  <c r="CW62" i="1"/>
  <c r="V62" i="1" s="1"/>
  <c r="FR62" i="1"/>
  <c r="GL62" i="1"/>
  <c r="GO62" i="1"/>
  <c r="GP62" i="1"/>
  <c r="GV62" i="1"/>
  <c r="GX62" i="1"/>
  <c r="R63" i="1"/>
  <c r="GK63" i="1" s="1"/>
  <c r="AC63" i="1"/>
  <c r="CQ63" i="1" s="1"/>
  <c r="P63" i="1" s="1"/>
  <c r="U171" i="6" s="1"/>
  <c r="AD63" i="1"/>
  <c r="CR63" i="1" s="1"/>
  <c r="Q63" i="1" s="1"/>
  <c r="AE63" i="1"/>
  <c r="AF63" i="1"/>
  <c r="AG63" i="1"/>
  <c r="AH63" i="1"/>
  <c r="CV63" i="1" s="1"/>
  <c r="U63" i="1" s="1"/>
  <c r="AI63" i="1"/>
  <c r="AJ63" i="1"/>
  <c r="CX63" i="1" s="1"/>
  <c r="W63" i="1" s="1"/>
  <c r="CS63" i="1"/>
  <c r="CT63" i="1"/>
  <c r="S63" i="1" s="1"/>
  <c r="CU63" i="1"/>
  <c r="T63" i="1" s="1"/>
  <c r="CW63" i="1"/>
  <c r="V63" i="1" s="1"/>
  <c r="FR63" i="1"/>
  <c r="GL63" i="1"/>
  <c r="GO63" i="1"/>
  <c r="GP63" i="1"/>
  <c r="GV63" i="1"/>
  <c r="GX63" i="1"/>
  <c r="AC64" i="1"/>
  <c r="AD64" i="1"/>
  <c r="AB64" i="1" s="1"/>
  <c r="AE64" i="1"/>
  <c r="AF64" i="1"/>
  <c r="CT64" i="1" s="1"/>
  <c r="S64" i="1" s="1"/>
  <c r="AG64" i="1"/>
  <c r="AH64" i="1"/>
  <c r="CV64" i="1" s="1"/>
  <c r="U64" i="1" s="1"/>
  <c r="AI64" i="1"/>
  <c r="AJ64" i="1"/>
  <c r="CX64" i="1" s="1"/>
  <c r="W64" i="1" s="1"/>
  <c r="CQ64" i="1"/>
  <c r="P64" i="1" s="1"/>
  <c r="CS64" i="1"/>
  <c r="R64" i="1" s="1"/>
  <c r="GK64" i="1" s="1"/>
  <c r="CU64" i="1"/>
  <c r="T64" i="1" s="1"/>
  <c r="CW64" i="1"/>
  <c r="V64" i="1" s="1"/>
  <c r="FR64" i="1"/>
  <c r="GL64" i="1"/>
  <c r="GO64" i="1"/>
  <c r="GP64" i="1"/>
  <c r="GV64" i="1"/>
  <c r="GX64" i="1"/>
  <c r="AC65" i="1"/>
  <c r="CQ65" i="1" s="1"/>
  <c r="P65" i="1" s="1"/>
  <c r="U174" i="6" s="1"/>
  <c r="AD65" i="1"/>
  <c r="AE65" i="1"/>
  <c r="AF65" i="1"/>
  <c r="CT65" i="1" s="1"/>
  <c r="S65" i="1" s="1"/>
  <c r="AG65" i="1"/>
  <c r="AH65" i="1"/>
  <c r="CV65" i="1" s="1"/>
  <c r="U65" i="1" s="1"/>
  <c r="AI65" i="1"/>
  <c r="AJ65" i="1"/>
  <c r="CX65" i="1" s="1"/>
  <c r="W65" i="1" s="1"/>
  <c r="CS65" i="1"/>
  <c r="R65" i="1" s="1"/>
  <c r="GK65" i="1" s="1"/>
  <c r="CU65" i="1"/>
  <c r="T65" i="1" s="1"/>
  <c r="CW65" i="1"/>
  <c r="V65" i="1" s="1"/>
  <c r="FR65" i="1"/>
  <c r="GL65" i="1"/>
  <c r="GO65" i="1"/>
  <c r="GP65" i="1"/>
  <c r="GV65" i="1"/>
  <c r="GX65" i="1"/>
  <c r="AC66" i="1"/>
  <c r="AD66" i="1"/>
  <c r="AB66" i="1" s="1"/>
  <c r="AE66" i="1"/>
  <c r="AF66" i="1"/>
  <c r="CT66" i="1" s="1"/>
  <c r="S66" i="1" s="1"/>
  <c r="AG66" i="1"/>
  <c r="AH66" i="1"/>
  <c r="CV66" i="1" s="1"/>
  <c r="U66" i="1" s="1"/>
  <c r="AI66" i="1"/>
  <c r="AJ66" i="1"/>
  <c r="CX66" i="1" s="1"/>
  <c r="W66" i="1" s="1"/>
  <c r="CQ66" i="1"/>
  <c r="P66" i="1" s="1"/>
  <c r="CS66" i="1"/>
  <c r="R66" i="1" s="1"/>
  <c r="GK66" i="1" s="1"/>
  <c r="CU66" i="1"/>
  <c r="T66" i="1" s="1"/>
  <c r="CW66" i="1"/>
  <c r="V66" i="1" s="1"/>
  <c r="FR66" i="1"/>
  <c r="GL66" i="1"/>
  <c r="GO66" i="1"/>
  <c r="GP66" i="1"/>
  <c r="GV66" i="1"/>
  <c r="GX66" i="1"/>
  <c r="AC67" i="1"/>
  <c r="CQ67" i="1" s="1"/>
  <c r="P67" i="1" s="1"/>
  <c r="U177" i="6" s="1"/>
  <c r="AD67" i="1"/>
  <c r="AE67" i="1"/>
  <c r="AF67" i="1"/>
  <c r="CT67" i="1" s="1"/>
  <c r="S67" i="1" s="1"/>
  <c r="AG67" i="1"/>
  <c r="AH67" i="1"/>
  <c r="CV67" i="1" s="1"/>
  <c r="U67" i="1" s="1"/>
  <c r="AI67" i="1"/>
  <c r="AJ67" i="1"/>
  <c r="CX67" i="1" s="1"/>
  <c r="W67" i="1" s="1"/>
  <c r="CS67" i="1"/>
  <c r="R67" i="1" s="1"/>
  <c r="GK67" i="1" s="1"/>
  <c r="CU67" i="1"/>
  <c r="T67" i="1" s="1"/>
  <c r="CW67" i="1"/>
  <c r="V67" i="1" s="1"/>
  <c r="FR67" i="1"/>
  <c r="GL67" i="1"/>
  <c r="GO67" i="1"/>
  <c r="GP67" i="1"/>
  <c r="GV67" i="1"/>
  <c r="GX67" i="1"/>
  <c r="AC68" i="1"/>
  <c r="AD68" i="1"/>
  <c r="AB68" i="1" s="1"/>
  <c r="AE68" i="1"/>
  <c r="AF68" i="1"/>
  <c r="CT68" i="1" s="1"/>
  <c r="S68" i="1" s="1"/>
  <c r="AG68" i="1"/>
  <c r="AH68" i="1"/>
  <c r="CV68" i="1" s="1"/>
  <c r="U68" i="1" s="1"/>
  <c r="AI68" i="1"/>
  <c r="AJ68" i="1"/>
  <c r="CX68" i="1" s="1"/>
  <c r="W68" i="1" s="1"/>
  <c r="CQ68" i="1"/>
  <c r="P68" i="1" s="1"/>
  <c r="CS68" i="1"/>
  <c r="R68" i="1" s="1"/>
  <c r="GK68" i="1" s="1"/>
  <c r="CU68" i="1"/>
  <c r="T68" i="1" s="1"/>
  <c r="CW68" i="1"/>
  <c r="V68" i="1" s="1"/>
  <c r="FR68" i="1"/>
  <c r="GL68" i="1"/>
  <c r="GO68" i="1"/>
  <c r="GP68" i="1"/>
  <c r="GV68" i="1"/>
  <c r="GX68" i="1"/>
  <c r="AC69" i="1"/>
  <c r="CQ69" i="1" s="1"/>
  <c r="P69" i="1" s="1"/>
  <c r="U180" i="6" s="1"/>
  <c r="AD69" i="1"/>
  <c r="AE69" i="1"/>
  <c r="AF69" i="1"/>
  <c r="CT69" i="1" s="1"/>
  <c r="S69" i="1" s="1"/>
  <c r="AG69" i="1"/>
  <c r="AH69" i="1"/>
  <c r="CV69" i="1" s="1"/>
  <c r="U69" i="1" s="1"/>
  <c r="AI69" i="1"/>
  <c r="AJ69" i="1"/>
  <c r="CX69" i="1" s="1"/>
  <c r="W69" i="1" s="1"/>
  <c r="CS69" i="1"/>
  <c r="R69" i="1" s="1"/>
  <c r="GK69" i="1" s="1"/>
  <c r="CU69" i="1"/>
  <c r="T69" i="1" s="1"/>
  <c r="CW69" i="1"/>
  <c r="V69" i="1" s="1"/>
  <c r="FR69" i="1"/>
  <c r="GL69" i="1"/>
  <c r="GO69" i="1"/>
  <c r="GP69" i="1"/>
  <c r="GV69" i="1"/>
  <c r="GX69" i="1"/>
  <c r="AC70" i="1"/>
  <c r="AD70" i="1"/>
  <c r="AB70" i="1" s="1"/>
  <c r="AE70" i="1"/>
  <c r="AF70" i="1"/>
  <c r="CT70" i="1" s="1"/>
  <c r="S70" i="1" s="1"/>
  <c r="AG70" i="1"/>
  <c r="AH70" i="1"/>
  <c r="CV70" i="1" s="1"/>
  <c r="U70" i="1" s="1"/>
  <c r="AI70" i="1"/>
  <c r="AJ70" i="1"/>
  <c r="CX70" i="1" s="1"/>
  <c r="W70" i="1" s="1"/>
  <c r="CQ70" i="1"/>
  <c r="P70" i="1" s="1"/>
  <c r="CS70" i="1"/>
  <c r="R70" i="1" s="1"/>
  <c r="GK70" i="1" s="1"/>
  <c r="CU70" i="1"/>
  <c r="T70" i="1" s="1"/>
  <c r="CW70" i="1"/>
  <c r="V70" i="1" s="1"/>
  <c r="FR70" i="1"/>
  <c r="GL70" i="1"/>
  <c r="GO70" i="1"/>
  <c r="GP70" i="1"/>
  <c r="GV70" i="1"/>
  <c r="GX70" i="1"/>
  <c r="AC71" i="1"/>
  <c r="CQ71" i="1" s="1"/>
  <c r="P71" i="1" s="1"/>
  <c r="U183" i="6" s="1"/>
  <c r="AD71" i="1"/>
  <c r="AE71" i="1"/>
  <c r="AF71" i="1"/>
  <c r="CT71" i="1" s="1"/>
  <c r="S71" i="1" s="1"/>
  <c r="AG71" i="1"/>
  <c r="AH71" i="1"/>
  <c r="CV71" i="1" s="1"/>
  <c r="U71" i="1" s="1"/>
  <c r="AI71" i="1"/>
  <c r="AJ71" i="1"/>
  <c r="CX71" i="1" s="1"/>
  <c r="W71" i="1" s="1"/>
  <c r="CS71" i="1"/>
  <c r="R71" i="1" s="1"/>
  <c r="GK71" i="1" s="1"/>
  <c r="CU71" i="1"/>
  <c r="T71" i="1" s="1"/>
  <c r="CW71" i="1"/>
  <c r="V71" i="1" s="1"/>
  <c r="FR71" i="1"/>
  <c r="GL71" i="1"/>
  <c r="GO71" i="1"/>
  <c r="GP71" i="1"/>
  <c r="GV71" i="1"/>
  <c r="GX71" i="1"/>
  <c r="AC72" i="1"/>
  <c r="AD72" i="1"/>
  <c r="AB72" i="1" s="1"/>
  <c r="AE72" i="1"/>
  <c r="AF72" i="1"/>
  <c r="CT72" i="1" s="1"/>
  <c r="S72" i="1" s="1"/>
  <c r="AG72" i="1"/>
  <c r="AH72" i="1"/>
  <c r="CV72" i="1" s="1"/>
  <c r="U72" i="1" s="1"/>
  <c r="AI72" i="1"/>
  <c r="AJ72" i="1"/>
  <c r="CX72" i="1" s="1"/>
  <c r="W72" i="1" s="1"/>
  <c r="CQ72" i="1"/>
  <c r="P72" i="1" s="1"/>
  <c r="CS72" i="1"/>
  <c r="R72" i="1" s="1"/>
  <c r="GK72" i="1" s="1"/>
  <c r="CU72" i="1"/>
  <c r="T72" i="1" s="1"/>
  <c r="CW72" i="1"/>
  <c r="V72" i="1" s="1"/>
  <c r="FR72" i="1"/>
  <c r="GL72" i="1"/>
  <c r="GO72" i="1"/>
  <c r="GP72" i="1"/>
  <c r="GV72" i="1"/>
  <c r="GX72" i="1"/>
  <c r="AC73" i="1"/>
  <c r="CQ73" i="1" s="1"/>
  <c r="P73" i="1" s="1"/>
  <c r="U186" i="6" s="1"/>
  <c r="AD73" i="1"/>
  <c r="AE73" i="1"/>
  <c r="AF73" i="1"/>
  <c r="CT73" i="1" s="1"/>
  <c r="S73" i="1" s="1"/>
  <c r="AG73" i="1"/>
  <c r="AH73" i="1"/>
  <c r="CV73" i="1" s="1"/>
  <c r="U73" i="1" s="1"/>
  <c r="AI73" i="1"/>
  <c r="AJ73" i="1"/>
  <c r="CX73" i="1" s="1"/>
  <c r="W73" i="1" s="1"/>
  <c r="CS73" i="1"/>
  <c r="R73" i="1" s="1"/>
  <c r="GK73" i="1" s="1"/>
  <c r="CU73" i="1"/>
  <c r="T73" i="1" s="1"/>
  <c r="CW73" i="1"/>
  <c r="V73" i="1" s="1"/>
  <c r="FR73" i="1"/>
  <c r="GL73" i="1"/>
  <c r="GO73" i="1"/>
  <c r="GP73" i="1"/>
  <c r="GV73" i="1"/>
  <c r="GX73" i="1"/>
  <c r="AC74" i="1"/>
  <c r="AD74" i="1"/>
  <c r="AB74" i="1" s="1"/>
  <c r="AE74" i="1"/>
  <c r="AF74" i="1"/>
  <c r="CT74" i="1" s="1"/>
  <c r="S74" i="1" s="1"/>
  <c r="AG74" i="1"/>
  <c r="AH74" i="1"/>
  <c r="CV74" i="1" s="1"/>
  <c r="U74" i="1" s="1"/>
  <c r="AI74" i="1"/>
  <c r="AJ74" i="1"/>
  <c r="CX74" i="1" s="1"/>
  <c r="W74" i="1" s="1"/>
  <c r="CQ74" i="1"/>
  <c r="P74" i="1" s="1"/>
  <c r="CS74" i="1"/>
  <c r="R74" i="1" s="1"/>
  <c r="GK74" i="1" s="1"/>
  <c r="CU74" i="1"/>
  <c r="T74" i="1" s="1"/>
  <c r="CW74" i="1"/>
  <c r="V74" i="1" s="1"/>
  <c r="FR74" i="1"/>
  <c r="GL74" i="1"/>
  <c r="GO74" i="1"/>
  <c r="GP74" i="1"/>
  <c r="GV74" i="1"/>
  <c r="GX74" i="1"/>
  <c r="AC75" i="1"/>
  <c r="CQ75" i="1" s="1"/>
  <c r="P75" i="1" s="1"/>
  <c r="U189" i="6" s="1"/>
  <c r="AD75" i="1"/>
  <c r="AE75" i="1"/>
  <c r="AF75" i="1"/>
  <c r="CT75" i="1" s="1"/>
  <c r="S75" i="1" s="1"/>
  <c r="AG75" i="1"/>
  <c r="AH75" i="1"/>
  <c r="CV75" i="1" s="1"/>
  <c r="U75" i="1" s="1"/>
  <c r="AI75" i="1"/>
  <c r="AJ75" i="1"/>
  <c r="CX75" i="1" s="1"/>
  <c r="W75" i="1" s="1"/>
  <c r="CS75" i="1"/>
  <c r="R75" i="1" s="1"/>
  <c r="GK75" i="1" s="1"/>
  <c r="CU75" i="1"/>
  <c r="T75" i="1" s="1"/>
  <c r="CW75" i="1"/>
  <c r="V75" i="1" s="1"/>
  <c r="FR75" i="1"/>
  <c r="GL75" i="1"/>
  <c r="GO75" i="1"/>
  <c r="GP75" i="1"/>
  <c r="GV75" i="1"/>
  <c r="GX75" i="1"/>
  <c r="AC76" i="1"/>
  <c r="AD76" i="1"/>
  <c r="AB76" i="1" s="1"/>
  <c r="AE76" i="1"/>
  <c r="AF76" i="1"/>
  <c r="CT76" i="1" s="1"/>
  <c r="S76" i="1" s="1"/>
  <c r="AG76" i="1"/>
  <c r="AH76" i="1"/>
  <c r="CV76" i="1" s="1"/>
  <c r="U76" i="1" s="1"/>
  <c r="AI76" i="1"/>
  <c r="AJ76" i="1"/>
  <c r="CX76" i="1" s="1"/>
  <c r="W76" i="1" s="1"/>
  <c r="CQ76" i="1"/>
  <c r="P76" i="1" s="1"/>
  <c r="CS76" i="1"/>
  <c r="R76" i="1" s="1"/>
  <c r="GK76" i="1" s="1"/>
  <c r="CU76" i="1"/>
  <c r="T76" i="1" s="1"/>
  <c r="CW76" i="1"/>
  <c r="V76" i="1" s="1"/>
  <c r="FR76" i="1"/>
  <c r="GL76" i="1"/>
  <c r="GO76" i="1"/>
  <c r="GP76" i="1"/>
  <c r="GV76" i="1"/>
  <c r="GX76" i="1"/>
  <c r="AC77" i="1"/>
  <c r="AD77" i="1"/>
  <c r="AE77" i="1"/>
  <c r="AF77" i="1"/>
  <c r="CT77" i="1" s="1"/>
  <c r="S77" i="1" s="1"/>
  <c r="AG77" i="1"/>
  <c r="AH77" i="1"/>
  <c r="CV77" i="1" s="1"/>
  <c r="U77" i="1" s="1"/>
  <c r="AI77" i="1"/>
  <c r="AJ77" i="1"/>
  <c r="CX77" i="1" s="1"/>
  <c r="W77" i="1" s="1"/>
  <c r="CS77" i="1"/>
  <c r="R77" i="1" s="1"/>
  <c r="GK77" i="1" s="1"/>
  <c r="CU77" i="1"/>
  <c r="T77" i="1" s="1"/>
  <c r="CW77" i="1"/>
  <c r="V77" i="1" s="1"/>
  <c r="FR77" i="1"/>
  <c r="GL77" i="1"/>
  <c r="GO77" i="1"/>
  <c r="GP77" i="1"/>
  <c r="GV77" i="1"/>
  <c r="GX77" i="1"/>
  <c r="AC78" i="1"/>
  <c r="AD78" i="1"/>
  <c r="AB78" i="1" s="1"/>
  <c r="AE78" i="1"/>
  <c r="AF78" i="1"/>
  <c r="CT78" i="1" s="1"/>
  <c r="S78" i="1" s="1"/>
  <c r="AG78" i="1"/>
  <c r="AH78" i="1"/>
  <c r="CV78" i="1" s="1"/>
  <c r="U78" i="1" s="1"/>
  <c r="AI78" i="1"/>
  <c r="AJ78" i="1"/>
  <c r="CX78" i="1" s="1"/>
  <c r="W78" i="1" s="1"/>
  <c r="CQ78" i="1"/>
  <c r="P78" i="1" s="1"/>
  <c r="CS78" i="1"/>
  <c r="R78" i="1" s="1"/>
  <c r="GK78" i="1" s="1"/>
  <c r="CU78" i="1"/>
  <c r="T78" i="1" s="1"/>
  <c r="CW78" i="1"/>
  <c r="V78" i="1" s="1"/>
  <c r="FR78" i="1"/>
  <c r="GL78" i="1"/>
  <c r="GO78" i="1"/>
  <c r="GP78" i="1"/>
  <c r="GV78" i="1"/>
  <c r="GX78" i="1"/>
  <c r="AC79" i="1"/>
  <c r="CQ79" i="1" s="1"/>
  <c r="P79" i="1" s="1"/>
  <c r="U195" i="6" s="1"/>
  <c r="AD79" i="1"/>
  <c r="AE79" i="1"/>
  <c r="AF79" i="1"/>
  <c r="CT79" i="1" s="1"/>
  <c r="S79" i="1" s="1"/>
  <c r="AG79" i="1"/>
  <c r="AH79" i="1"/>
  <c r="CV79" i="1" s="1"/>
  <c r="U79" i="1" s="1"/>
  <c r="AI79" i="1"/>
  <c r="AJ79" i="1"/>
  <c r="CX79" i="1" s="1"/>
  <c r="W79" i="1" s="1"/>
  <c r="CS79" i="1"/>
  <c r="R79" i="1" s="1"/>
  <c r="GK79" i="1" s="1"/>
  <c r="CU79" i="1"/>
  <c r="T79" i="1" s="1"/>
  <c r="CW79" i="1"/>
  <c r="V79" i="1" s="1"/>
  <c r="FR79" i="1"/>
  <c r="GL79" i="1"/>
  <c r="GO79" i="1"/>
  <c r="GP79" i="1"/>
  <c r="GV79" i="1"/>
  <c r="GX79" i="1"/>
  <c r="P80" i="1"/>
  <c r="AC80" i="1"/>
  <c r="AD80" i="1"/>
  <c r="CR80" i="1" s="1"/>
  <c r="Q80" i="1" s="1"/>
  <c r="AE80" i="1"/>
  <c r="AF80" i="1"/>
  <c r="CT80" i="1" s="1"/>
  <c r="S80" i="1" s="1"/>
  <c r="AG80" i="1"/>
  <c r="AH80" i="1"/>
  <c r="CV80" i="1" s="1"/>
  <c r="U80" i="1" s="1"/>
  <c r="AI80" i="1"/>
  <c r="AJ80" i="1"/>
  <c r="CX80" i="1" s="1"/>
  <c r="W80" i="1" s="1"/>
  <c r="CQ80" i="1"/>
  <c r="CS80" i="1"/>
  <c r="R80" i="1" s="1"/>
  <c r="GK80" i="1" s="1"/>
  <c r="CU80" i="1"/>
  <c r="T80" i="1" s="1"/>
  <c r="CW80" i="1"/>
  <c r="V80" i="1" s="1"/>
  <c r="FR80" i="1"/>
  <c r="GL80" i="1"/>
  <c r="GO80" i="1"/>
  <c r="GP80" i="1"/>
  <c r="GV80" i="1"/>
  <c r="GX80" i="1"/>
  <c r="T81" i="1"/>
  <c r="AC81" i="1"/>
  <c r="AD81" i="1"/>
  <c r="CR81" i="1" s="1"/>
  <c r="Q81" i="1" s="1"/>
  <c r="AE81" i="1"/>
  <c r="AF81" i="1"/>
  <c r="CT81" i="1" s="1"/>
  <c r="S81" i="1" s="1"/>
  <c r="AG81" i="1"/>
  <c r="AH81" i="1"/>
  <c r="CV81" i="1" s="1"/>
  <c r="U81" i="1" s="1"/>
  <c r="AI81" i="1"/>
  <c r="AJ81" i="1"/>
  <c r="CX81" i="1" s="1"/>
  <c r="W81" i="1" s="1"/>
  <c r="CS81" i="1"/>
  <c r="R81" i="1" s="1"/>
  <c r="GK81" i="1" s="1"/>
  <c r="CU81" i="1"/>
  <c r="CW81" i="1"/>
  <c r="V81" i="1" s="1"/>
  <c r="FR81" i="1"/>
  <c r="GL81" i="1"/>
  <c r="GO81" i="1"/>
  <c r="GP81" i="1"/>
  <c r="GV81" i="1"/>
  <c r="GX81" i="1"/>
  <c r="P82" i="1"/>
  <c r="AC82" i="1"/>
  <c r="AD82" i="1"/>
  <c r="CR82" i="1" s="1"/>
  <c r="Q82" i="1" s="1"/>
  <c r="AE82" i="1"/>
  <c r="AF82" i="1"/>
  <c r="CT82" i="1" s="1"/>
  <c r="S82" i="1" s="1"/>
  <c r="AG82" i="1"/>
  <c r="AH82" i="1"/>
  <c r="CV82" i="1" s="1"/>
  <c r="U82" i="1" s="1"/>
  <c r="AI82" i="1"/>
  <c r="AJ82" i="1"/>
  <c r="CX82" i="1" s="1"/>
  <c r="W82" i="1" s="1"/>
  <c r="CQ82" i="1"/>
  <c r="CS82" i="1"/>
  <c r="R82" i="1" s="1"/>
  <c r="GK82" i="1" s="1"/>
  <c r="CU82" i="1"/>
  <c r="T82" i="1" s="1"/>
  <c r="CW82" i="1"/>
  <c r="V82" i="1" s="1"/>
  <c r="FR82" i="1"/>
  <c r="GL82" i="1"/>
  <c r="GO82" i="1"/>
  <c r="GP82" i="1"/>
  <c r="GV82" i="1"/>
  <c r="GX82" i="1"/>
  <c r="T83" i="1"/>
  <c r="AC83" i="1"/>
  <c r="AD83" i="1"/>
  <c r="CR83" i="1" s="1"/>
  <c r="Q83" i="1" s="1"/>
  <c r="AE83" i="1"/>
  <c r="AF83" i="1"/>
  <c r="CT83" i="1" s="1"/>
  <c r="S83" i="1" s="1"/>
  <c r="AG83" i="1"/>
  <c r="AH83" i="1"/>
  <c r="CV83" i="1" s="1"/>
  <c r="U83" i="1" s="1"/>
  <c r="AI83" i="1"/>
  <c r="AJ83" i="1"/>
  <c r="CX83" i="1" s="1"/>
  <c r="W83" i="1" s="1"/>
  <c r="CQ83" i="1"/>
  <c r="P83" i="1" s="1"/>
  <c r="CP83" i="1" s="1"/>
  <c r="O83" i="1" s="1"/>
  <c r="CS83" i="1"/>
  <c r="R83" i="1" s="1"/>
  <c r="GK83" i="1" s="1"/>
  <c r="CU83" i="1"/>
  <c r="CW83" i="1"/>
  <c r="V83" i="1" s="1"/>
  <c r="FR83" i="1"/>
  <c r="GL83" i="1"/>
  <c r="GO83" i="1"/>
  <c r="GP83" i="1"/>
  <c r="GV83" i="1"/>
  <c r="GX83" i="1"/>
  <c r="P84" i="1"/>
  <c r="AC84" i="1"/>
  <c r="AD84" i="1"/>
  <c r="CR84" i="1" s="1"/>
  <c r="Q84" i="1" s="1"/>
  <c r="AE84" i="1"/>
  <c r="AF84" i="1"/>
  <c r="CT84" i="1" s="1"/>
  <c r="S84" i="1" s="1"/>
  <c r="CY84" i="1" s="1"/>
  <c r="X84" i="1" s="1"/>
  <c r="AG84" i="1"/>
  <c r="AH84" i="1"/>
  <c r="CV84" i="1" s="1"/>
  <c r="U84" i="1" s="1"/>
  <c r="AI84" i="1"/>
  <c r="AJ84" i="1"/>
  <c r="CX84" i="1" s="1"/>
  <c r="W84" i="1" s="1"/>
  <c r="CQ84" i="1"/>
  <c r="CS84" i="1"/>
  <c r="R84" i="1" s="1"/>
  <c r="GK84" i="1" s="1"/>
  <c r="CU84" i="1"/>
  <c r="T84" i="1" s="1"/>
  <c r="CW84" i="1"/>
  <c r="V84" i="1" s="1"/>
  <c r="FR84" i="1"/>
  <c r="GL84" i="1"/>
  <c r="GO84" i="1"/>
  <c r="GP84" i="1"/>
  <c r="GV84" i="1"/>
  <c r="GX84" i="1"/>
  <c r="T85" i="1"/>
  <c r="AC85" i="1"/>
  <c r="AD85" i="1"/>
  <c r="CR85" i="1" s="1"/>
  <c r="Q85" i="1" s="1"/>
  <c r="AE85" i="1"/>
  <c r="AF85" i="1"/>
  <c r="CT85" i="1" s="1"/>
  <c r="S85" i="1" s="1"/>
  <c r="CY85" i="1" s="1"/>
  <c r="X85" i="1" s="1"/>
  <c r="AG85" i="1"/>
  <c r="AH85" i="1"/>
  <c r="CV85" i="1" s="1"/>
  <c r="U85" i="1" s="1"/>
  <c r="AI85" i="1"/>
  <c r="AJ85" i="1"/>
  <c r="CX85" i="1" s="1"/>
  <c r="W85" i="1" s="1"/>
  <c r="CQ85" i="1"/>
  <c r="P85" i="1" s="1"/>
  <c r="CP85" i="1" s="1"/>
  <c r="O85" i="1" s="1"/>
  <c r="CS85" i="1"/>
  <c r="R85" i="1" s="1"/>
  <c r="GK85" i="1" s="1"/>
  <c r="CU85" i="1"/>
  <c r="CW85" i="1"/>
  <c r="V85" i="1" s="1"/>
  <c r="FR85" i="1"/>
  <c r="GL85" i="1"/>
  <c r="GO85" i="1"/>
  <c r="GP85" i="1"/>
  <c r="GV85" i="1"/>
  <c r="GX85" i="1"/>
  <c r="P86" i="1"/>
  <c r="AC86" i="1"/>
  <c r="AD86" i="1"/>
  <c r="CR86" i="1" s="1"/>
  <c r="Q86" i="1" s="1"/>
  <c r="AE86" i="1"/>
  <c r="AF86" i="1"/>
  <c r="CT86" i="1" s="1"/>
  <c r="S86" i="1" s="1"/>
  <c r="AG86" i="1"/>
  <c r="AH86" i="1"/>
  <c r="CV86" i="1" s="1"/>
  <c r="U86" i="1" s="1"/>
  <c r="AI86" i="1"/>
  <c r="AJ86" i="1"/>
  <c r="CX86" i="1" s="1"/>
  <c r="W86" i="1" s="1"/>
  <c r="CQ86" i="1"/>
  <c r="CS86" i="1"/>
  <c r="R86" i="1" s="1"/>
  <c r="GK86" i="1" s="1"/>
  <c r="CU86" i="1"/>
  <c r="T86" i="1" s="1"/>
  <c r="CW86" i="1"/>
  <c r="V86" i="1" s="1"/>
  <c r="FR86" i="1"/>
  <c r="GL86" i="1"/>
  <c r="GO86" i="1"/>
  <c r="GP86" i="1"/>
  <c r="GV86" i="1"/>
  <c r="GX86" i="1"/>
  <c r="AC87" i="1"/>
  <c r="AD87" i="1"/>
  <c r="CR87" i="1" s="1"/>
  <c r="Q87" i="1" s="1"/>
  <c r="AE87" i="1"/>
  <c r="AF87" i="1"/>
  <c r="AB87" i="1" s="1"/>
  <c r="AG87" i="1"/>
  <c r="AH87" i="1"/>
  <c r="CV87" i="1" s="1"/>
  <c r="U87" i="1" s="1"/>
  <c r="AI87" i="1"/>
  <c r="AJ87" i="1"/>
  <c r="CX87" i="1" s="1"/>
  <c r="W87" i="1" s="1"/>
  <c r="CQ87" i="1"/>
  <c r="P87" i="1" s="1"/>
  <c r="CS87" i="1"/>
  <c r="R87" i="1" s="1"/>
  <c r="GK87" i="1" s="1"/>
  <c r="CU87" i="1"/>
  <c r="T87" i="1" s="1"/>
  <c r="CW87" i="1"/>
  <c r="V87" i="1" s="1"/>
  <c r="FR87" i="1"/>
  <c r="GL87" i="1"/>
  <c r="GO87" i="1"/>
  <c r="GP87" i="1"/>
  <c r="GV87" i="1"/>
  <c r="GX87" i="1"/>
  <c r="B89" i="1"/>
  <c r="B22" i="1" s="1"/>
  <c r="C89" i="1"/>
  <c r="C22" i="1" s="1"/>
  <c r="D89" i="1"/>
  <c r="D22" i="1" s="1"/>
  <c r="F89" i="1"/>
  <c r="F22" i="1" s="1"/>
  <c r="G89" i="1"/>
  <c r="G22" i="1" s="1"/>
  <c r="AO89" i="1"/>
  <c r="AO22" i="1" s="1"/>
  <c r="BB89" i="1"/>
  <c r="BB22" i="1" s="1"/>
  <c r="BX89" i="1"/>
  <c r="BX22" i="1" s="1"/>
  <c r="CK89" i="1"/>
  <c r="CK22" i="1" s="1"/>
  <c r="CL89" i="1"/>
  <c r="CL22" i="1" s="1"/>
  <c r="EG89" i="1"/>
  <c r="EG22" i="1" s="1"/>
  <c r="ET89" i="1"/>
  <c r="ET22" i="1" s="1"/>
  <c r="FP89" i="1"/>
  <c r="FP22" i="1" s="1"/>
  <c r="GC89" i="1"/>
  <c r="GC22" i="1" s="1"/>
  <c r="GD89" i="1"/>
  <c r="GD22" i="1" s="1"/>
  <c r="P102" i="1"/>
  <c r="B118" i="1"/>
  <c r="B18" i="1" s="1"/>
  <c r="C118" i="1"/>
  <c r="C18" i="1" s="1"/>
  <c r="D118" i="1"/>
  <c r="D18" i="1" s="1"/>
  <c r="F118" i="1"/>
  <c r="F18" i="1" s="1"/>
  <c r="G118" i="1"/>
  <c r="G18" i="1" s="1"/>
  <c r="AO118" i="1"/>
  <c r="AO18" i="1" s="1"/>
  <c r="EG118" i="1"/>
  <c r="EG18" i="1" s="1"/>
  <c r="ET118" i="1"/>
  <c r="ET18" i="1" s="1"/>
  <c r="P122" i="1"/>
  <c r="P131" i="1"/>
  <c r="T198" i="6" l="1"/>
  <c r="H198" i="6"/>
  <c r="CQ81" i="1"/>
  <c r="P81" i="1" s="1"/>
  <c r="U198" i="6" s="1"/>
  <c r="CP81" i="1"/>
  <c r="O81" i="1" s="1"/>
  <c r="CY81" i="1"/>
  <c r="X81" i="1" s="1"/>
  <c r="S197" i="6"/>
  <c r="J197" i="6" s="1"/>
  <c r="K195" i="6"/>
  <c r="T195" i="6"/>
  <c r="H195" i="6"/>
  <c r="AB79" i="1"/>
  <c r="T192" i="6"/>
  <c r="H192" i="6"/>
  <c r="CQ77" i="1"/>
  <c r="P77" i="1" s="1"/>
  <c r="U192" i="6" s="1"/>
  <c r="AB73" i="1"/>
  <c r="AB77" i="1"/>
  <c r="AB75" i="1"/>
  <c r="S191" i="6"/>
  <c r="J191" i="6" s="1"/>
  <c r="K189" i="6"/>
  <c r="T189" i="6"/>
  <c r="H189" i="6"/>
  <c r="S188" i="6"/>
  <c r="J188" i="6" s="1"/>
  <c r="K186" i="6"/>
  <c r="T186" i="6"/>
  <c r="H186" i="6"/>
  <c r="S185" i="6"/>
  <c r="J185" i="6" s="1"/>
  <c r="K183" i="6"/>
  <c r="T183" i="6"/>
  <c r="H183" i="6"/>
  <c r="AB71" i="1"/>
  <c r="S182" i="6"/>
  <c r="J182" i="6" s="1"/>
  <c r="K180" i="6"/>
  <c r="T180" i="6"/>
  <c r="H180" i="6"/>
  <c r="AB69" i="1"/>
  <c r="S179" i="6"/>
  <c r="J179" i="6" s="1"/>
  <c r="K177" i="6"/>
  <c r="T177" i="6"/>
  <c r="H177" i="6"/>
  <c r="AB67" i="1"/>
  <c r="S176" i="6"/>
  <c r="J176" i="6" s="1"/>
  <c r="K174" i="6"/>
  <c r="T174" i="6"/>
  <c r="H174" i="6"/>
  <c r="AB65" i="1"/>
  <c r="S173" i="6"/>
  <c r="J173" i="6" s="1"/>
  <c r="K171" i="6"/>
  <c r="T171" i="6"/>
  <c r="H171" i="6"/>
  <c r="CY63" i="1"/>
  <c r="X63" i="1" s="1"/>
  <c r="AB63" i="1"/>
  <c r="CZ63" i="1"/>
  <c r="Y63" i="1" s="1"/>
  <c r="CP63" i="1"/>
  <c r="O63" i="1" s="1"/>
  <c r="CY62" i="1"/>
  <c r="X62" i="1" s="1"/>
  <c r="S170" i="6"/>
  <c r="J170" i="6" s="1"/>
  <c r="K168" i="6"/>
  <c r="T168" i="6"/>
  <c r="H168" i="6"/>
  <c r="S167" i="6"/>
  <c r="J167" i="6" s="1"/>
  <c r="K165" i="6"/>
  <c r="T165" i="6"/>
  <c r="H165" i="6"/>
  <c r="CT57" i="1"/>
  <c r="S57" i="1" s="1"/>
  <c r="U158" i="6" s="1"/>
  <c r="T158" i="6"/>
  <c r="T161" i="6"/>
  <c r="H158" i="6"/>
  <c r="T162" i="6"/>
  <c r="H161" i="6"/>
  <c r="H162" i="6"/>
  <c r="AD57" i="1"/>
  <c r="H159" i="6" s="1"/>
  <c r="GM160" i="6"/>
  <c r="I160" i="6" s="1"/>
  <c r="H160" i="6"/>
  <c r="CV57" i="1"/>
  <c r="U57" i="1" s="1"/>
  <c r="I163" i="6" s="1"/>
  <c r="H163" i="6"/>
  <c r="AB55" i="1"/>
  <c r="H151" i="6" s="1"/>
  <c r="CS57" i="1"/>
  <c r="R57" i="1" s="1"/>
  <c r="K152" i="6"/>
  <c r="CV55" i="1"/>
  <c r="U55" i="1" s="1"/>
  <c r="I155" i="6" s="1"/>
  <c r="H155" i="6"/>
  <c r="H154" i="6"/>
  <c r="T153" i="6"/>
  <c r="H152" i="6"/>
  <c r="T154" i="6"/>
  <c r="H153" i="6"/>
  <c r="T152" i="6"/>
  <c r="CP55" i="1"/>
  <c r="O55" i="1" s="1"/>
  <c r="CV51" i="1"/>
  <c r="U51" i="1" s="1"/>
  <c r="I143" i="6" s="1"/>
  <c r="CV53" i="1"/>
  <c r="U53" i="1" s="1"/>
  <c r="I149" i="6" s="1"/>
  <c r="H149" i="6"/>
  <c r="CT53" i="1"/>
  <c r="S53" i="1" s="1"/>
  <c r="U146" i="6" s="1"/>
  <c r="T147" i="6"/>
  <c r="T148" i="6"/>
  <c r="H147" i="6"/>
  <c r="T146" i="6"/>
  <c r="H148" i="6"/>
  <c r="H146" i="6"/>
  <c r="K137" i="6"/>
  <c r="H140" i="6"/>
  <c r="T140" i="6"/>
  <c r="T137" i="6"/>
  <c r="T141" i="6"/>
  <c r="H137" i="6"/>
  <c r="T142" i="6"/>
  <c r="H141" i="6"/>
  <c r="H142" i="6"/>
  <c r="CS51" i="1"/>
  <c r="R51" i="1" s="1"/>
  <c r="CZ51" i="1" s="1"/>
  <c r="Y51" i="1" s="1"/>
  <c r="U142" i="6" s="1"/>
  <c r="K142" i="6" s="1"/>
  <c r="GM139" i="6"/>
  <c r="I139" i="6" s="1"/>
  <c r="H139" i="6"/>
  <c r="CV49" i="1"/>
  <c r="U49" i="1" s="1"/>
  <c r="I134" i="6" s="1"/>
  <c r="H134" i="6"/>
  <c r="CS49" i="1"/>
  <c r="R49" i="1" s="1"/>
  <c r="GM131" i="6"/>
  <c r="I131" i="6" s="1"/>
  <c r="H131" i="6"/>
  <c r="CT49" i="1"/>
  <c r="S49" i="1" s="1"/>
  <c r="U129" i="6" s="1"/>
  <c r="T129" i="6"/>
  <c r="T132" i="6"/>
  <c r="H129" i="6"/>
  <c r="T133" i="6"/>
  <c r="H132" i="6"/>
  <c r="H133" i="6"/>
  <c r="CV47" i="1"/>
  <c r="U47" i="1" s="1"/>
  <c r="I126" i="6" s="1"/>
  <c r="H126" i="6"/>
  <c r="K121" i="6"/>
  <c r="CS47" i="1"/>
  <c r="R47" i="1" s="1"/>
  <c r="CZ47" i="1" s="1"/>
  <c r="Y47" i="1" s="1"/>
  <c r="U125" i="6" s="1"/>
  <c r="K125" i="6" s="1"/>
  <c r="H123" i="6"/>
  <c r="GM123" i="6"/>
  <c r="I123" i="6" s="1"/>
  <c r="T121" i="6"/>
  <c r="H125" i="6"/>
  <c r="T124" i="6"/>
  <c r="H121" i="6"/>
  <c r="T125" i="6"/>
  <c r="H124" i="6"/>
  <c r="CS45" i="1"/>
  <c r="R45" i="1" s="1"/>
  <c r="H115" i="6"/>
  <c r="GM115" i="6"/>
  <c r="I115" i="6" s="1"/>
  <c r="CV45" i="1"/>
  <c r="U45" i="1" s="1"/>
  <c r="I118" i="6" s="1"/>
  <c r="H118" i="6"/>
  <c r="CT45" i="1"/>
  <c r="S45" i="1" s="1"/>
  <c r="U113" i="6" s="1"/>
  <c r="T113" i="6"/>
  <c r="T116" i="6"/>
  <c r="H113" i="6"/>
  <c r="H117" i="6"/>
  <c r="T117" i="6"/>
  <c r="H116" i="6"/>
  <c r="CV43" i="1"/>
  <c r="U43" i="1" s="1"/>
  <c r="I110" i="6" s="1"/>
  <c r="T108" i="6"/>
  <c r="T106" i="6"/>
  <c r="T109" i="6"/>
  <c r="H108" i="6"/>
  <c r="H106" i="6"/>
  <c r="H109" i="6"/>
  <c r="K106" i="6"/>
  <c r="CZ43" i="1"/>
  <c r="Y43" i="1" s="1"/>
  <c r="U109" i="6" s="1"/>
  <c r="K109" i="6" s="1"/>
  <c r="CP42" i="1"/>
  <c r="O42" i="1" s="1"/>
  <c r="CY42" i="1"/>
  <c r="X42" i="1" s="1"/>
  <c r="CV41" i="1"/>
  <c r="U41" i="1" s="1"/>
  <c r="I103" i="6" s="1"/>
  <c r="H103" i="6"/>
  <c r="AD41" i="1"/>
  <c r="H98" i="6" s="1"/>
  <c r="H99" i="6"/>
  <c r="GM99" i="6"/>
  <c r="I99" i="6" s="1"/>
  <c r="CQ41" i="1"/>
  <c r="P41" i="1" s="1"/>
  <c r="U100" i="6" s="1"/>
  <c r="K100" i="6" s="1"/>
  <c r="H100" i="6"/>
  <c r="T100" i="6"/>
  <c r="CT41" i="1"/>
  <c r="S41" i="1" s="1"/>
  <c r="U97" i="6" s="1"/>
  <c r="T97" i="6"/>
  <c r="T102" i="6"/>
  <c r="T101" i="6"/>
  <c r="H97" i="6"/>
  <c r="H101" i="6"/>
  <c r="H102" i="6"/>
  <c r="CS41" i="1"/>
  <c r="R41" i="1" s="1"/>
  <c r="CP40" i="1"/>
  <c r="O40" i="1" s="1"/>
  <c r="H90" i="6"/>
  <c r="GM90" i="6"/>
  <c r="I90" i="6" s="1"/>
  <c r="CS39" i="1"/>
  <c r="R39" i="1" s="1"/>
  <c r="K90" i="6" s="1"/>
  <c r="CV39" i="1"/>
  <c r="U39" i="1" s="1"/>
  <c r="I94" i="6" s="1"/>
  <c r="H94" i="6"/>
  <c r="AD39" i="1"/>
  <c r="T89" i="6" s="1"/>
  <c r="CT39" i="1"/>
  <c r="S39" i="1" s="1"/>
  <c r="U88" i="6" s="1"/>
  <c r="T88" i="6"/>
  <c r="T92" i="6"/>
  <c r="H88" i="6"/>
  <c r="T93" i="6"/>
  <c r="H92" i="6"/>
  <c r="H93" i="6"/>
  <c r="H91" i="6"/>
  <c r="T91" i="6"/>
  <c r="CP38" i="1"/>
  <c r="O38" i="1" s="1"/>
  <c r="CV37" i="1"/>
  <c r="U37" i="1" s="1"/>
  <c r="I85" i="6" s="1"/>
  <c r="H85" i="6"/>
  <c r="H82" i="6"/>
  <c r="T82" i="6"/>
  <c r="CT37" i="1"/>
  <c r="S37" i="1" s="1"/>
  <c r="CY37" i="1" s="1"/>
  <c r="X37" i="1" s="1"/>
  <c r="U83" i="6" s="1"/>
  <c r="K83" i="6" s="1"/>
  <c r="T83" i="6"/>
  <c r="T84" i="6"/>
  <c r="H83" i="6"/>
  <c r="T81" i="6"/>
  <c r="H84" i="6"/>
  <c r="H81" i="6"/>
  <c r="CP36" i="1"/>
  <c r="O36" i="1" s="1"/>
  <c r="GZ78" i="6"/>
  <c r="I78" i="6"/>
  <c r="HB78" i="6"/>
  <c r="AD35" i="1"/>
  <c r="AB35" i="1" s="1"/>
  <c r="H74" i="6" s="1"/>
  <c r="H77" i="6"/>
  <c r="GM76" i="6"/>
  <c r="I76" i="6" s="1"/>
  <c r="H78" i="6"/>
  <c r="H76" i="6"/>
  <c r="T77" i="6"/>
  <c r="CS35" i="1"/>
  <c r="R35" i="1" s="1"/>
  <c r="CZ35" i="1" s="1"/>
  <c r="Y35" i="1" s="1"/>
  <c r="U78" i="6" s="1"/>
  <c r="K78" i="6" s="1"/>
  <c r="CP33" i="1"/>
  <c r="GN33" i="1" s="1"/>
  <c r="H72" i="6"/>
  <c r="T72" i="6"/>
  <c r="AH89" i="1"/>
  <c r="AH22" i="1" s="1"/>
  <c r="GB89" i="1"/>
  <c r="GB22" i="1" s="1"/>
  <c r="FQ89" i="1"/>
  <c r="FQ22" i="1" s="1"/>
  <c r="CV31" i="1"/>
  <c r="U31" i="1" s="1"/>
  <c r="I70" i="6" s="1"/>
  <c r="H70" i="6"/>
  <c r="CZ28" i="1"/>
  <c r="Y28" i="1" s="1"/>
  <c r="FR89" i="1"/>
  <c r="FR22" i="1" s="1"/>
  <c r="CT31" i="1"/>
  <c r="S31" i="1" s="1"/>
  <c r="U67" i="6" s="1"/>
  <c r="T68" i="6"/>
  <c r="H69" i="6"/>
  <c r="T69" i="6"/>
  <c r="H68" i="6"/>
  <c r="T67" i="6"/>
  <c r="H67" i="6"/>
  <c r="AB31" i="1"/>
  <c r="H66" i="6" s="1"/>
  <c r="AJ89" i="1"/>
  <c r="AJ22" i="1" s="1"/>
  <c r="DY89" i="1"/>
  <c r="DY22" i="1" s="1"/>
  <c r="AD29" i="1"/>
  <c r="H61" i="6" s="1"/>
  <c r="H62" i="6"/>
  <c r="H63" i="6"/>
  <c r="GM62" i="6"/>
  <c r="I62" i="6" s="1"/>
  <c r="H64" i="6"/>
  <c r="EB89" i="1"/>
  <c r="EB22" i="1" s="1"/>
  <c r="T64" i="6"/>
  <c r="T63" i="6"/>
  <c r="CS29" i="1"/>
  <c r="R29" i="1" s="1"/>
  <c r="CZ29" i="1" s="1"/>
  <c r="Y29" i="1" s="1"/>
  <c r="U64" i="6" s="1"/>
  <c r="K64" i="6" s="1"/>
  <c r="CJ89" i="1"/>
  <c r="CJ22" i="1" s="1"/>
  <c r="BY89" i="1"/>
  <c r="BY22" i="1" s="1"/>
  <c r="CV27" i="1"/>
  <c r="U27" i="1" s="1"/>
  <c r="I58" i="6" s="1"/>
  <c r="H58" i="6"/>
  <c r="CT27" i="1"/>
  <c r="S27" i="1" s="1"/>
  <c r="U55" i="6" s="1"/>
  <c r="H57" i="6"/>
  <c r="H55" i="6"/>
  <c r="T56" i="6"/>
  <c r="T57" i="6"/>
  <c r="H56" i="6"/>
  <c r="T55" i="6"/>
  <c r="CP26" i="1"/>
  <c r="O26" i="1" s="1"/>
  <c r="EA89" i="1"/>
  <c r="DN89" i="1" s="1"/>
  <c r="BZ89" i="1"/>
  <c r="BZ22" i="1" s="1"/>
  <c r="CT25" i="1"/>
  <c r="S25" i="1" s="1"/>
  <c r="U47" i="6" s="1"/>
  <c r="T47" i="6"/>
  <c r="T51" i="6"/>
  <c r="H51" i="6"/>
  <c r="T50" i="6"/>
  <c r="H47" i="6"/>
  <c r="H50" i="6"/>
  <c r="AD25" i="1"/>
  <c r="H48" i="6" s="1"/>
  <c r="GM49" i="6"/>
  <c r="I49" i="6" s="1"/>
  <c r="H49" i="6"/>
  <c r="CV25" i="1"/>
  <c r="U25" i="1" s="1"/>
  <c r="I52" i="6" s="1"/>
  <c r="H52" i="6"/>
  <c r="CS25" i="1"/>
  <c r="R25" i="1" s="1"/>
  <c r="CY86" i="1"/>
  <c r="X86" i="1" s="1"/>
  <c r="CY82" i="1"/>
  <c r="X82" i="1" s="1"/>
  <c r="CY83" i="1"/>
  <c r="X83" i="1" s="1"/>
  <c r="GN83" i="1" s="1"/>
  <c r="AI89" i="1"/>
  <c r="CY80" i="1"/>
  <c r="X80" i="1" s="1"/>
  <c r="AG89" i="1"/>
  <c r="CT87" i="1"/>
  <c r="S87" i="1" s="1"/>
  <c r="CZ86" i="1"/>
  <c r="Y86" i="1" s="1"/>
  <c r="AB86" i="1"/>
  <c r="CZ84" i="1"/>
  <c r="Y84" i="1" s="1"/>
  <c r="AB84" i="1"/>
  <c r="CZ82" i="1"/>
  <c r="Y82" i="1" s="1"/>
  <c r="AB82" i="1"/>
  <c r="CZ80" i="1"/>
  <c r="Y80" i="1" s="1"/>
  <c r="AB80" i="1"/>
  <c r="CY79" i="1"/>
  <c r="X79" i="1" s="1"/>
  <c r="CZ79" i="1"/>
  <c r="Y79" i="1" s="1"/>
  <c r="CY77" i="1"/>
  <c r="X77" i="1" s="1"/>
  <c r="CZ77" i="1"/>
  <c r="Y77" i="1" s="1"/>
  <c r="CY75" i="1"/>
  <c r="X75" i="1" s="1"/>
  <c r="CZ75" i="1"/>
  <c r="Y75" i="1" s="1"/>
  <c r="CY73" i="1"/>
  <c r="X73" i="1" s="1"/>
  <c r="CZ73" i="1"/>
  <c r="Y73" i="1" s="1"/>
  <c r="CY71" i="1"/>
  <c r="X71" i="1" s="1"/>
  <c r="CZ71" i="1"/>
  <c r="Y71" i="1" s="1"/>
  <c r="CY69" i="1"/>
  <c r="X69" i="1" s="1"/>
  <c r="CZ69" i="1"/>
  <c r="Y69" i="1" s="1"/>
  <c r="CY67" i="1"/>
  <c r="X67" i="1" s="1"/>
  <c r="CZ67" i="1"/>
  <c r="Y67" i="1" s="1"/>
  <c r="CY65" i="1"/>
  <c r="X65" i="1" s="1"/>
  <c r="CZ65" i="1"/>
  <c r="Y65" i="1" s="1"/>
  <c r="F102" i="1"/>
  <c r="F122" i="1"/>
  <c r="BB118" i="1"/>
  <c r="P93" i="1"/>
  <c r="CP86" i="1"/>
  <c r="O86" i="1" s="1"/>
  <c r="CP84" i="1"/>
  <c r="O84" i="1" s="1"/>
  <c r="CP82" i="1"/>
  <c r="O82" i="1" s="1"/>
  <c r="CP80" i="1"/>
  <c r="O80" i="1" s="1"/>
  <c r="F93" i="1"/>
  <c r="EU89" i="1"/>
  <c r="BC89" i="1"/>
  <c r="CZ85" i="1"/>
  <c r="Y85" i="1" s="1"/>
  <c r="GM85" i="1" s="1"/>
  <c r="AB85" i="1"/>
  <c r="CZ83" i="1"/>
  <c r="Y83" i="1" s="1"/>
  <c r="AB83" i="1"/>
  <c r="CZ81" i="1"/>
  <c r="Y81" i="1" s="1"/>
  <c r="GM81" i="1" s="1"/>
  <c r="AB81" i="1"/>
  <c r="CY78" i="1"/>
  <c r="X78" i="1" s="1"/>
  <c r="CZ78" i="1"/>
  <c r="Y78" i="1" s="1"/>
  <c r="CY76" i="1"/>
  <c r="X76" i="1" s="1"/>
  <c r="CZ76" i="1"/>
  <c r="Y76" i="1" s="1"/>
  <c r="CY74" i="1"/>
  <c r="X74" i="1" s="1"/>
  <c r="CZ74" i="1"/>
  <c r="Y74" i="1" s="1"/>
  <c r="CY72" i="1"/>
  <c r="X72" i="1" s="1"/>
  <c r="CZ72" i="1"/>
  <c r="Y72" i="1" s="1"/>
  <c r="CY70" i="1"/>
  <c r="X70" i="1" s="1"/>
  <c r="CZ70" i="1"/>
  <c r="Y70" i="1" s="1"/>
  <c r="CY68" i="1"/>
  <c r="X68" i="1" s="1"/>
  <c r="CZ68" i="1"/>
  <c r="Y68" i="1" s="1"/>
  <c r="CY66" i="1"/>
  <c r="X66" i="1" s="1"/>
  <c r="CZ66" i="1"/>
  <c r="Y66" i="1" s="1"/>
  <c r="CY64" i="1"/>
  <c r="X64" i="1" s="1"/>
  <c r="CZ64" i="1"/>
  <c r="Y64" i="1" s="1"/>
  <c r="CR79" i="1"/>
  <c r="Q79" i="1" s="1"/>
  <c r="CP79" i="1" s="1"/>
  <c r="O79" i="1" s="1"/>
  <c r="CR78" i="1"/>
  <c r="Q78" i="1" s="1"/>
  <c r="CP78" i="1" s="1"/>
  <c r="O78" i="1" s="1"/>
  <c r="CR77" i="1"/>
  <c r="Q77" i="1" s="1"/>
  <c r="CR76" i="1"/>
  <c r="Q76" i="1" s="1"/>
  <c r="CP76" i="1" s="1"/>
  <c r="O76" i="1" s="1"/>
  <c r="CR75" i="1"/>
  <c r="Q75" i="1" s="1"/>
  <c r="CP75" i="1" s="1"/>
  <c r="O75" i="1" s="1"/>
  <c r="CR74" i="1"/>
  <c r="Q74" i="1" s="1"/>
  <c r="CP74" i="1" s="1"/>
  <c r="O74" i="1" s="1"/>
  <c r="CR73" i="1"/>
  <c r="Q73" i="1" s="1"/>
  <c r="CP73" i="1" s="1"/>
  <c r="O73" i="1" s="1"/>
  <c r="CR72" i="1"/>
  <c r="Q72" i="1" s="1"/>
  <c r="CP72" i="1" s="1"/>
  <c r="O72" i="1" s="1"/>
  <c r="CR71" i="1"/>
  <c r="Q71" i="1" s="1"/>
  <c r="CP71" i="1" s="1"/>
  <c r="O71" i="1" s="1"/>
  <c r="CR70" i="1"/>
  <c r="Q70" i="1" s="1"/>
  <c r="CP70" i="1" s="1"/>
  <c r="O70" i="1" s="1"/>
  <c r="CR69" i="1"/>
  <c r="Q69" i="1" s="1"/>
  <c r="CP69" i="1" s="1"/>
  <c r="O69" i="1" s="1"/>
  <c r="CR68" i="1"/>
  <c r="Q68" i="1" s="1"/>
  <c r="CP68" i="1" s="1"/>
  <c r="O68" i="1" s="1"/>
  <c r="CR67" i="1"/>
  <c r="Q67" i="1" s="1"/>
  <c r="CP67" i="1" s="1"/>
  <c r="O67" i="1" s="1"/>
  <c r="CR66" i="1"/>
  <c r="Q66" i="1" s="1"/>
  <c r="CP66" i="1" s="1"/>
  <c r="O66" i="1" s="1"/>
  <c r="CR65" i="1"/>
  <c r="Q65" i="1" s="1"/>
  <c r="CP65" i="1" s="1"/>
  <c r="O65" i="1" s="1"/>
  <c r="CR64" i="1"/>
  <c r="Q64" i="1" s="1"/>
  <c r="CP64" i="1" s="1"/>
  <c r="O64" i="1" s="1"/>
  <c r="CP61" i="1"/>
  <c r="O61" i="1" s="1"/>
  <c r="CP59" i="1"/>
  <c r="O59" i="1" s="1"/>
  <c r="CY56" i="1"/>
  <c r="X56" i="1" s="1"/>
  <c r="CZ56" i="1"/>
  <c r="Y56" i="1" s="1"/>
  <c r="CY54" i="1"/>
  <c r="X54" i="1" s="1"/>
  <c r="CZ54" i="1"/>
  <c r="Y54" i="1" s="1"/>
  <c r="CZ61" i="1"/>
  <c r="Y61" i="1" s="1"/>
  <c r="CY61" i="1"/>
  <c r="X61" i="1" s="1"/>
  <c r="CZ59" i="1"/>
  <c r="Y59" i="1" s="1"/>
  <c r="CY59" i="1"/>
  <c r="X59" i="1" s="1"/>
  <c r="CR56" i="1"/>
  <c r="Q56" i="1" s="1"/>
  <c r="CP56" i="1" s="1"/>
  <c r="O56" i="1" s="1"/>
  <c r="AB56" i="1"/>
  <c r="CR54" i="1"/>
  <c r="Q54" i="1" s="1"/>
  <c r="CP54" i="1" s="1"/>
  <c r="O54" i="1" s="1"/>
  <c r="AB54" i="1"/>
  <c r="CP62" i="1"/>
  <c r="O62" i="1" s="1"/>
  <c r="CP60" i="1"/>
  <c r="O60" i="1" s="1"/>
  <c r="CP58" i="1"/>
  <c r="O58" i="1" s="1"/>
  <c r="CZ55" i="1"/>
  <c r="Y55" i="1" s="1"/>
  <c r="U154" i="6" s="1"/>
  <c r="K154" i="6" s="1"/>
  <c r="CY55" i="1"/>
  <c r="X55" i="1" s="1"/>
  <c r="U153" i="6" s="1"/>
  <c r="K153" i="6" s="1"/>
  <c r="CZ62" i="1"/>
  <c r="Y62" i="1" s="1"/>
  <c r="AB62" i="1"/>
  <c r="CZ60" i="1"/>
  <c r="Y60" i="1" s="1"/>
  <c r="CY60" i="1"/>
  <c r="X60" i="1" s="1"/>
  <c r="CZ58" i="1"/>
  <c r="Y58" i="1" s="1"/>
  <c r="CY58" i="1"/>
  <c r="X58" i="1" s="1"/>
  <c r="CS53" i="1"/>
  <c r="R53" i="1" s="1"/>
  <c r="AD53" i="1"/>
  <c r="CR53" i="1" s="1"/>
  <c r="Q53" i="1" s="1"/>
  <c r="AD52" i="1"/>
  <c r="CR52" i="1" s="1"/>
  <c r="Q52" i="1" s="1"/>
  <c r="CS52" i="1"/>
  <c r="R52" i="1" s="1"/>
  <c r="GK52" i="1" s="1"/>
  <c r="CP48" i="1"/>
  <c r="O48" i="1" s="1"/>
  <c r="CP44" i="1"/>
  <c r="O44" i="1" s="1"/>
  <c r="GK38" i="1"/>
  <c r="CY38" i="1"/>
  <c r="X38" i="1" s="1"/>
  <c r="AB61" i="1"/>
  <c r="AB60" i="1"/>
  <c r="AB59" i="1"/>
  <c r="AB58" i="1"/>
  <c r="CQ53" i="1"/>
  <c r="P53" i="1" s="1"/>
  <c r="CQ52" i="1"/>
  <c r="P52" i="1" s="1"/>
  <c r="AB52" i="1"/>
  <c r="CP50" i="1"/>
  <c r="O50" i="1" s="1"/>
  <c r="CP46" i="1"/>
  <c r="O46" i="1" s="1"/>
  <c r="GK40" i="1"/>
  <c r="CY40" i="1"/>
  <c r="X40" i="1" s="1"/>
  <c r="CQ51" i="1"/>
  <c r="P51" i="1" s="1"/>
  <c r="U140" i="6" s="1"/>
  <c r="K140" i="6" s="1"/>
  <c r="AD51" i="1"/>
  <c r="CS50" i="1"/>
  <c r="R50" i="1" s="1"/>
  <c r="GK50" i="1" s="1"/>
  <c r="AB50" i="1"/>
  <c r="CQ49" i="1"/>
  <c r="P49" i="1" s="1"/>
  <c r="AD49" i="1"/>
  <c r="CS48" i="1"/>
  <c r="R48" i="1" s="1"/>
  <c r="GK48" i="1" s="1"/>
  <c r="AB48" i="1"/>
  <c r="CQ47" i="1"/>
  <c r="P47" i="1" s="1"/>
  <c r="AD47" i="1"/>
  <c r="CS46" i="1"/>
  <c r="R46" i="1" s="1"/>
  <c r="GK46" i="1" s="1"/>
  <c r="AB46" i="1"/>
  <c r="CQ45" i="1"/>
  <c r="P45" i="1" s="1"/>
  <c r="AD45" i="1"/>
  <c r="CS44" i="1"/>
  <c r="R44" i="1" s="1"/>
  <c r="AB44" i="1"/>
  <c r="CY43" i="1"/>
  <c r="X43" i="1" s="1"/>
  <c r="U108" i="6" s="1"/>
  <c r="K108" i="6" s="1"/>
  <c r="CQ43" i="1"/>
  <c r="P43" i="1" s="1"/>
  <c r="AD43" i="1"/>
  <c r="CP30" i="1"/>
  <c r="O30" i="1" s="1"/>
  <c r="AB37" i="1"/>
  <c r="H80" i="6" s="1"/>
  <c r="CR37" i="1"/>
  <c r="Q37" i="1" s="1"/>
  <c r="GM32" i="1"/>
  <c r="GN32" i="1"/>
  <c r="CY30" i="1"/>
  <c r="X30" i="1" s="1"/>
  <c r="CZ30" i="1"/>
  <c r="Y30" i="1" s="1"/>
  <c r="CZ42" i="1"/>
  <c r="Y42" i="1" s="1"/>
  <c r="AB42" i="1"/>
  <c r="CZ40" i="1"/>
  <c r="Y40" i="1" s="1"/>
  <c r="AB40" i="1"/>
  <c r="CZ38" i="1"/>
  <c r="Y38" i="1" s="1"/>
  <c r="AB38" i="1"/>
  <c r="CY36" i="1"/>
  <c r="X36" i="1" s="1"/>
  <c r="CZ36" i="1"/>
  <c r="Y36" i="1" s="1"/>
  <c r="AB36" i="1"/>
  <c r="CT34" i="1"/>
  <c r="S34" i="1" s="1"/>
  <c r="CP34" i="1" s="1"/>
  <c r="O34" i="1" s="1"/>
  <c r="CR31" i="1"/>
  <c r="Q31" i="1" s="1"/>
  <c r="CY28" i="1"/>
  <c r="X28" i="1" s="1"/>
  <c r="CP28" i="1"/>
  <c r="O28" i="1" s="1"/>
  <c r="AB28" i="1"/>
  <c r="CZ24" i="1"/>
  <c r="Y24" i="1" s="1"/>
  <c r="CY24" i="1"/>
  <c r="X24" i="1" s="1"/>
  <c r="CZ26" i="1"/>
  <c r="Y26" i="1" s="1"/>
  <c r="CY26" i="1"/>
  <c r="X26" i="1" s="1"/>
  <c r="AB30" i="1"/>
  <c r="AB27" i="1"/>
  <c r="H54" i="6" s="1"/>
  <c r="CQ24" i="1"/>
  <c r="P24" i="1" s="1"/>
  <c r="AB26" i="1"/>
  <c r="S200" i="6" l="1"/>
  <c r="J200" i="6" s="1"/>
  <c r="K198" i="6"/>
  <c r="R200" i="6"/>
  <c r="HB198" i="6"/>
  <c r="GQ198" i="6"/>
  <c r="I198" i="6"/>
  <c r="GP198" i="6"/>
  <c r="GJ198" i="6"/>
  <c r="GN198" i="6"/>
  <c r="GS198" i="6"/>
  <c r="R197" i="6"/>
  <c r="HB195" i="6"/>
  <c r="GQ195" i="6"/>
  <c r="I195" i="6"/>
  <c r="GP195" i="6"/>
  <c r="GN195" i="6"/>
  <c r="GS195" i="6"/>
  <c r="GJ195" i="6"/>
  <c r="CP77" i="1"/>
  <c r="O77" i="1" s="1"/>
  <c r="GM77" i="1" s="1"/>
  <c r="S194" i="6"/>
  <c r="J194" i="6" s="1"/>
  <c r="K192" i="6"/>
  <c r="R194" i="6"/>
  <c r="HB192" i="6"/>
  <c r="GQ192" i="6"/>
  <c r="I192" i="6"/>
  <c r="GP192" i="6"/>
  <c r="GN192" i="6"/>
  <c r="GS192" i="6"/>
  <c r="GJ192" i="6"/>
  <c r="R191" i="6"/>
  <c r="HB189" i="6"/>
  <c r="GQ189" i="6"/>
  <c r="I189" i="6"/>
  <c r="GP189" i="6"/>
  <c r="GN189" i="6"/>
  <c r="GS189" i="6"/>
  <c r="GJ189" i="6"/>
  <c r="R188" i="6"/>
  <c r="HB186" i="6"/>
  <c r="GQ186" i="6"/>
  <c r="I186" i="6"/>
  <c r="GP186" i="6"/>
  <c r="GN186" i="6"/>
  <c r="GS186" i="6"/>
  <c r="GJ186" i="6"/>
  <c r="R185" i="6"/>
  <c r="HB183" i="6"/>
  <c r="GQ183" i="6"/>
  <c r="I183" i="6"/>
  <c r="GN183" i="6"/>
  <c r="GS183" i="6"/>
  <c r="GP183" i="6"/>
  <c r="GJ183" i="6"/>
  <c r="GM63" i="1"/>
  <c r="R182" i="6"/>
  <c r="HB180" i="6"/>
  <c r="GQ180" i="6"/>
  <c r="I180" i="6"/>
  <c r="GP180" i="6"/>
  <c r="GN180" i="6"/>
  <c r="GS180" i="6"/>
  <c r="GJ180" i="6"/>
  <c r="R179" i="6"/>
  <c r="HB177" i="6"/>
  <c r="GQ177" i="6"/>
  <c r="I177" i="6"/>
  <c r="GJ177" i="6"/>
  <c r="GP177" i="6"/>
  <c r="GS177" i="6"/>
  <c r="GN177" i="6"/>
  <c r="CY57" i="1"/>
  <c r="X57" i="1" s="1"/>
  <c r="U161" i="6" s="1"/>
  <c r="K161" i="6" s="1"/>
  <c r="R176" i="6"/>
  <c r="HB174" i="6"/>
  <c r="GQ174" i="6"/>
  <c r="I174" i="6"/>
  <c r="GP174" i="6"/>
  <c r="GN174" i="6"/>
  <c r="GS174" i="6"/>
  <c r="GJ174" i="6"/>
  <c r="CY45" i="1"/>
  <c r="X45" i="1" s="1"/>
  <c r="U116" i="6" s="1"/>
  <c r="K116" i="6" s="1"/>
  <c r="GN63" i="1"/>
  <c r="R173" i="6"/>
  <c r="HB171" i="6"/>
  <c r="GQ171" i="6"/>
  <c r="I171" i="6"/>
  <c r="GP171" i="6"/>
  <c r="GJ171" i="6"/>
  <c r="GN171" i="6"/>
  <c r="GS171" i="6"/>
  <c r="CY51" i="1"/>
  <c r="X51" i="1" s="1"/>
  <c r="U141" i="6" s="1"/>
  <c r="K141" i="6" s="1"/>
  <c r="R170" i="6"/>
  <c r="HB168" i="6"/>
  <c r="GQ168" i="6"/>
  <c r="I168" i="6"/>
  <c r="GS168" i="6"/>
  <c r="GJ168" i="6"/>
  <c r="GP168" i="6"/>
  <c r="GN168" i="6"/>
  <c r="AB57" i="1"/>
  <c r="H157" i="6" s="1"/>
  <c r="R167" i="6"/>
  <c r="HB165" i="6"/>
  <c r="GQ165" i="6"/>
  <c r="I165" i="6"/>
  <c r="GS165" i="6"/>
  <c r="GP165" i="6"/>
  <c r="GJ165" i="6"/>
  <c r="GN165" i="6"/>
  <c r="T159" i="6"/>
  <c r="HC159" i="6" s="1"/>
  <c r="CR57" i="1"/>
  <c r="Q57" i="1" s="1"/>
  <c r="I161" i="6"/>
  <c r="GY161" i="6"/>
  <c r="HC161" i="6"/>
  <c r="GK57" i="1"/>
  <c r="K160" i="6"/>
  <c r="HC158" i="6"/>
  <c r="GK158" i="6"/>
  <c r="GJ158" i="6"/>
  <c r="I158" i="6"/>
  <c r="GZ162" i="6"/>
  <c r="I162" i="6"/>
  <c r="HC162" i="6"/>
  <c r="K158" i="6"/>
  <c r="CZ57" i="1"/>
  <c r="Y57" i="1" s="1"/>
  <c r="I159" i="6"/>
  <c r="GZ154" i="6"/>
  <c r="I154" i="6"/>
  <c r="HE154" i="6"/>
  <c r="R156" i="6"/>
  <c r="GJ152" i="6"/>
  <c r="GK152" i="6"/>
  <c r="I152" i="6"/>
  <c r="HE152" i="6"/>
  <c r="I153" i="6"/>
  <c r="HE153" i="6"/>
  <c r="GY153" i="6"/>
  <c r="S156" i="6"/>
  <c r="J156" i="6" s="1"/>
  <c r="GM55" i="1"/>
  <c r="AD89" i="1"/>
  <c r="AD22" i="1" s="1"/>
  <c r="CZ49" i="1"/>
  <c r="Y49" i="1" s="1"/>
  <c r="U133" i="6" s="1"/>
  <c r="K133" i="6" s="1"/>
  <c r="AB41" i="1"/>
  <c r="H96" i="6" s="1"/>
  <c r="CY49" i="1"/>
  <c r="X49" i="1" s="1"/>
  <c r="U132" i="6" s="1"/>
  <c r="K132" i="6" s="1"/>
  <c r="I147" i="6"/>
  <c r="HE147" i="6"/>
  <c r="GY147" i="6"/>
  <c r="R150" i="6"/>
  <c r="GJ146" i="6"/>
  <c r="I146" i="6"/>
  <c r="HE146" i="6"/>
  <c r="GK146" i="6"/>
  <c r="K146" i="6"/>
  <c r="CP52" i="1"/>
  <c r="O52" i="1" s="1"/>
  <c r="GZ148" i="6"/>
  <c r="I148" i="6"/>
  <c r="HE148" i="6"/>
  <c r="CZ52" i="1"/>
  <c r="Y52" i="1" s="1"/>
  <c r="CZ45" i="1"/>
  <c r="Y45" i="1" s="1"/>
  <c r="U117" i="6" s="1"/>
  <c r="K117" i="6" s="1"/>
  <c r="CP37" i="1"/>
  <c r="O37" i="1" s="1"/>
  <c r="GZ142" i="6"/>
  <c r="I142" i="6"/>
  <c r="HC142" i="6"/>
  <c r="GN140" i="6"/>
  <c r="GS140" i="6"/>
  <c r="GJ140" i="6"/>
  <c r="HC140" i="6"/>
  <c r="FO201" i="6" s="1"/>
  <c r="H214" i="6" s="1"/>
  <c r="GQ140" i="6"/>
  <c r="I140" i="6"/>
  <c r="GP140" i="6"/>
  <c r="GK51" i="1"/>
  <c r="K139" i="6"/>
  <c r="I141" i="6"/>
  <c r="HC141" i="6"/>
  <c r="GY141" i="6"/>
  <c r="HC137" i="6"/>
  <c r="GK137" i="6"/>
  <c r="GJ137" i="6"/>
  <c r="I137" i="6"/>
  <c r="CR51" i="1"/>
  <c r="Q51" i="1" s="1"/>
  <c r="U138" i="6" s="1"/>
  <c r="T138" i="6"/>
  <c r="R144" i="6" s="1"/>
  <c r="H138" i="6"/>
  <c r="I132" i="6"/>
  <c r="HC132" i="6"/>
  <c r="GY132" i="6"/>
  <c r="HC129" i="6"/>
  <c r="GK129" i="6"/>
  <c r="GJ129" i="6"/>
  <c r="I129" i="6"/>
  <c r="GK49" i="1"/>
  <c r="K131" i="6"/>
  <c r="GZ133" i="6"/>
  <c r="I133" i="6"/>
  <c r="HC133" i="6"/>
  <c r="K129" i="6"/>
  <c r="CR49" i="1"/>
  <c r="Q49" i="1" s="1"/>
  <c r="U130" i="6" s="1"/>
  <c r="K130" i="6" s="1"/>
  <c r="T130" i="6"/>
  <c r="R135" i="6" s="1"/>
  <c r="H130" i="6"/>
  <c r="T98" i="6"/>
  <c r="I98" i="6" s="1"/>
  <c r="CY47" i="1"/>
  <c r="X47" i="1" s="1"/>
  <c r="U124" i="6" s="1"/>
  <c r="K124" i="6" s="1"/>
  <c r="GK39" i="1"/>
  <c r="HC121" i="6"/>
  <c r="I121" i="6"/>
  <c r="GK121" i="6"/>
  <c r="GJ121" i="6"/>
  <c r="I124" i="6"/>
  <c r="GY124" i="6"/>
  <c r="HC124" i="6"/>
  <c r="GZ125" i="6"/>
  <c r="I125" i="6"/>
  <c r="HC125" i="6"/>
  <c r="AB39" i="1"/>
  <c r="H87" i="6" s="1"/>
  <c r="GM42" i="1"/>
  <c r="GK47" i="1"/>
  <c r="K123" i="6"/>
  <c r="CR47" i="1"/>
  <c r="Q47" i="1" s="1"/>
  <c r="U122" i="6" s="1"/>
  <c r="T122" i="6"/>
  <c r="R127" i="6" s="1"/>
  <c r="H122" i="6"/>
  <c r="AB47" i="1"/>
  <c r="H120" i="6" s="1"/>
  <c r="I116" i="6"/>
  <c r="HC116" i="6"/>
  <c r="GY116" i="6"/>
  <c r="CZ39" i="1"/>
  <c r="Y39" i="1" s="1"/>
  <c r="U93" i="6" s="1"/>
  <c r="K93" i="6" s="1"/>
  <c r="CZ41" i="1"/>
  <c r="Y41" i="1" s="1"/>
  <c r="U102" i="6" s="1"/>
  <c r="K102" i="6" s="1"/>
  <c r="CR41" i="1"/>
  <c r="Q41" i="1" s="1"/>
  <c r="U98" i="6" s="1"/>
  <c r="K98" i="6" s="1"/>
  <c r="GZ117" i="6"/>
  <c r="I117" i="6"/>
  <c r="HC117" i="6"/>
  <c r="HC113" i="6"/>
  <c r="GK113" i="6"/>
  <c r="GJ113" i="6"/>
  <c r="I113" i="6"/>
  <c r="K113" i="6"/>
  <c r="CY39" i="1"/>
  <c r="X39" i="1" s="1"/>
  <c r="U92" i="6" s="1"/>
  <c r="K92" i="6" s="1"/>
  <c r="GK45" i="1"/>
  <c r="K115" i="6"/>
  <c r="CR45" i="1"/>
  <c r="Q45" i="1" s="1"/>
  <c r="U114" i="6" s="1"/>
  <c r="K114" i="6" s="1"/>
  <c r="T114" i="6"/>
  <c r="R119" i="6" s="1"/>
  <c r="H114" i="6"/>
  <c r="H89" i="6"/>
  <c r="GZ109" i="6"/>
  <c r="I109" i="6"/>
  <c r="HB109" i="6"/>
  <c r="CR43" i="1"/>
  <c r="Q43" i="1" s="1"/>
  <c r="U107" i="6" s="1"/>
  <c r="T107" i="6"/>
  <c r="R111" i="6" s="1"/>
  <c r="H107" i="6"/>
  <c r="I106" i="6"/>
  <c r="HB106" i="6"/>
  <c r="GK106" i="6"/>
  <c r="GJ106" i="6"/>
  <c r="I108" i="6"/>
  <c r="HB108" i="6"/>
  <c r="GY108" i="6"/>
  <c r="CR39" i="1"/>
  <c r="Q39" i="1" s="1"/>
  <c r="I101" i="6"/>
  <c r="HB101" i="6"/>
  <c r="GY101" i="6"/>
  <c r="GN100" i="6"/>
  <c r="HB100" i="6"/>
  <c r="GQ100" i="6"/>
  <c r="GS100" i="6"/>
  <c r="GJ100" i="6"/>
  <c r="I100" i="6"/>
  <c r="GP100" i="6"/>
  <c r="GN40" i="1"/>
  <c r="CY31" i="1"/>
  <c r="X31" i="1" s="1"/>
  <c r="U68" i="6" s="1"/>
  <c r="K68" i="6" s="1"/>
  <c r="CY35" i="1"/>
  <c r="X35" i="1" s="1"/>
  <c r="U77" i="6" s="1"/>
  <c r="K77" i="6" s="1"/>
  <c r="GK41" i="1"/>
  <c r="K99" i="6"/>
  <c r="GZ102" i="6"/>
  <c r="HB102" i="6"/>
  <c r="I102" i="6"/>
  <c r="HB97" i="6"/>
  <c r="GJ97" i="6"/>
  <c r="GK97" i="6"/>
  <c r="I97" i="6"/>
  <c r="K97" i="6"/>
  <c r="CY41" i="1"/>
  <c r="X41" i="1" s="1"/>
  <c r="U101" i="6" s="1"/>
  <c r="K101" i="6" s="1"/>
  <c r="GM40" i="1"/>
  <c r="W89" i="1"/>
  <c r="F113" i="1" s="1"/>
  <c r="GM36" i="1"/>
  <c r="R95" i="6"/>
  <c r="HB88" i="6"/>
  <c r="I88" i="6"/>
  <c r="GK88" i="6"/>
  <c r="GJ88" i="6"/>
  <c r="GN91" i="6"/>
  <c r="GP91" i="6"/>
  <c r="GS91" i="6"/>
  <c r="GJ91" i="6"/>
  <c r="HB91" i="6"/>
  <c r="GQ91" i="6"/>
  <c r="I91" i="6"/>
  <c r="GZ93" i="6"/>
  <c r="I93" i="6"/>
  <c r="HB93" i="6"/>
  <c r="K88" i="6"/>
  <c r="CR35" i="1"/>
  <c r="Q35" i="1" s="1"/>
  <c r="CP35" i="1" s="1"/>
  <c r="O35" i="1" s="1"/>
  <c r="GN38" i="1"/>
  <c r="I92" i="6"/>
  <c r="GY92" i="6"/>
  <c r="HB92" i="6"/>
  <c r="HB89" i="6"/>
  <c r="GL89" i="6"/>
  <c r="GJ89" i="6"/>
  <c r="I89" i="6"/>
  <c r="GM38" i="1"/>
  <c r="GM33" i="1"/>
  <c r="U72" i="6" s="1"/>
  <c r="S73" i="6" s="1"/>
  <c r="J73" i="6" s="1"/>
  <c r="GN82" i="6"/>
  <c r="GS82" i="6"/>
  <c r="FE201" i="6" s="1"/>
  <c r="GJ82" i="6"/>
  <c r="EV201" i="6" s="1"/>
  <c r="H203" i="6" s="1"/>
  <c r="HB82" i="6"/>
  <c r="GQ82" i="6"/>
  <c r="FC201" i="6" s="1"/>
  <c r="I82" i="6"/>
  <c r="GP82" i="6"/>
  <c r="FB201" i="6" s="1"/>
  <c r="CY29" i="1"/>
  <c r="X29" i="1" s="1"/>
  <c r="U63" i="6" s="1"/>
  <c r="K63" i="6" s="1"/>
  <c r="GZ84" i="6"/>
  <c r="I84" i="6"/>
  <c r="HB84" i="6"/>
  <c r="I83" i="6"/>
  <c r="HB83" i="6"/>
  <c r="GY83" i="6"/>
  <c r="R86" i="6"/>
  <c r="GJ81" i="6"/>
  <c r="I81" i="6"/>
  <c r="HB81" i="6"/>
  <c r="GK81" i="6"/>
  <c r="CZ37" i="1"/>
  <c r="Y37" i="1" s="1"/>
  <c r="U84" i="6" s="1"/>
  <c r="K84" i="6" s="1"/>
  <c r="U81" i="6"/>
  <c r="U89" i="1"/>
  <c r="U22" i="1" s="1"/>
  <c r="EH89" i="1"/>
  <c r="H75" i="6"/>
  <c r="CP31" i="1"/>
  <c r="O31" i="1" s="1"/>
  <c r="T75" i="6"/>
  <c r="R79" i="6" s="1"/>
  <c r="CY27" i="1"/>
  <c r="X27" i="1" s="1"/>
  <c r="U56" i="6" s="1"/>
  <c r="K56" i="6" s="1"/>
  <c r="CZ31" i="1"/>
  <c r="Y31" i="1" s="1"/>
  <c r="U69" i="6" s="1"/>
  <c r="K69" i="6" s="1"/>
  <c r="GK35" i="1"/>
  <c r="K76" i="6"/>
  <c r="I77" i="6"/>
  <c r="HB77" i="6"/>
  <c r="GY77" i="6"/>
  <c r="AB29" i="1"/>
  <c r="H60" i="6" s="1"/>
  <c r="T61" i="6"/>
  <c r="HB61" i="6" s="1"/>
  <c r="DO89" i="1"/>
  <c r="DO22" i="1" s="1"/>
  <c r="CY25" i="1"/>
  <c r="X25" i="1" s="1"/>
  <c r="U50" i="6" s="1"/>
  <c r="K50" i="6" s="1"/>
  <c r="FY89" i="1"/>
  <c r="EP89" i="1" s="1"/>
  <c r="DG201" i="6" s="1"/>
  <c r="DL89" i="1"/>
  <c r="P110" i="1" s="1"/>
  <c r="R73" i="6"/>
  <c r="HB72" i="6"/>
  <c r="I72" i="6"/>
  <c r="ES89" i="1"/>
  <c r="P109" i="1" s="1"/>
  <c r="BA89" i="1"/>
  <c r="F109" i="1" s="1"/>
  <c r="GZ69" i="6"/>
  <c r="I69" i="6"/>
  <c r="HB69" i="6"/>
  <c r="GA89" i="1"/>
  <c r="GA22" i="1" s="1"/>
  <c r="I68" i="6"/>
  <c r="HB68" i="6"/>
  <c r="GY68" i="6"/>
  <c r="R71" i="6"/>
  <c r="GJ67" i="6"/>
  <c r="I67" i="6"/>
  <c r="GK67" i="6"/>
  <c r="HB67" i="6"/>
  <c r="CZ27" i="1"/>
  <c r="Y27" i="1" s="1"/>
  <c r="U57" i="6" s="1"/>
  <c r="K57" i="6" s="1"/>
  <c r="EI89" i="1"/>
  <c r="K67" i="6"/>
  <c r="CR29" i="1"/>
  <c r="Q29" i="1" s="1"/>
  <c r="GZ64" i="6"/>
  <c r="I64" i="6"/>
  <c r="HB64" i="6"/>
  <c r="I63" i="6"/>
  <c r="GY63" i="6"/>
  <c r="HB63" i="6"/>
  <c r="AB25" i="1"/>
  <c r="H46" i="6" s="1"/>
  <c r="GM26" i="1"/>
  <c r="CP27" i="1"/>
  <c r="O27" i="1" s="1"/>
  <c r="GK29" i="1"/>
  <c r="K62" i="6"/>
  <c r="AP89" i="1"/>
  <c r="AP22" i="1" s="1"/>
  <c r="CR25" i="1"/>
  <c r="Q25" i="1" s="1"/>
  <c r="U48" i="6" s="1"/>
  <c r="K48" i="6" s="1"/>
  <c r="GZ57" i="6"/>
  <c r="I57" i="6"/>
  <c r="HB57" i="6"/>
  <c r="K55" i="6"/>
  <c r="I56" i="6"/>
  <c r="HB56" i="6"/>
  <c r="GY56" i="6"/>
  <c r="CZ25" i="1"/>
  <c r="Y25" i="1" s="1"/>
  <c r="U51" i="6" s="1"/>
  <c r="K51" i="6" s="1"/>
  <c r="R59" i="6"/>
  <c r="GJ55" i="6"/>
  <c r="I55" i="6"/>
  <c r="HB55" i="6"/>
  <c r="GK55" i="6"/>
  <c r="CI89" i="1"/>
  <c r="CI22" i="1" s="1"/>
  <c r="CG89" i="1"/>
  <c r="CG22" i="1" s="1"/>
  <c r="AQ89" i="1"/>
  <c r="AQ22" i="1" s="1"/>
  <c r="T48" i="6"/>
  <c r="GL48" i="6" s="1"/>
  <c r="EA22" i="1"/>
  <c r="GZ51" i="6"/>
  <c r="HB51" i="6"/>
  <c r="I51" i="6"/>
  <c r="GK25" i="1"/>
  <c r="K49" i="6"/>
  <c r="HB47" i="6"/>
  <c r="I47" i="6"/>
  <c r="GK47" i="6"/>
  <c r="GJ47" i="6"/>
  <c r="DZ89" i="1"/>
  <c r="DZ22" i="1" s="1"/>
  <c r="I50" i="6"/>
  <c r="GY50" i="6"/>
  <c r="HB50" i="6"/>
  <c r="K47" i="6"/>
  <c r="GN66" i="1"/>
  <c r="GM66" i="1"/>
  <c r="GN70" i="1"/>
  <c r="GM70" i="1"/>
  <c r="GN74" i="1"/>
  <c r="GM74" i="1"/>
  <c r="GN78" i="1"/>
  <c r="GM78" i="1"/>
  <c r="GN67" i="1"/>
  <c r="GM67" i="1"/>
  <c r="GN71" i="1"/>
  <c r="GM71" i="1"/>
  <c r="GN75" i="1"/>
  <c r="GM75" i="1"/>
  <c r="GN79" i="1"/>
  <c r="GM79" i="1"/>
  <c r="GN68" i="1"/>
  <c r="GM68" i="1"/>
  <c r="GN76" i="1"/>
  <c r="GM76" i="1"/>
  <c r="GN65" i="1"/>
  <c r="GM65" i="1"/>
  <c r="GN69" i="1"/>
  <c r="GM69" i="1"/>
  <c r="GN73" i="1"/>
  <c r="GM73" i="1"/>
  <c r="GM28" i="1"/>
  <c r="GN28" i="1"/>
  <c r="GN36" i="1"/>
  <c r="AB43" i="1"/>
  <c r="H105" i="6" s="1"/>
  <c r="CZ48" i="1"/>
  <c r="Y48" i="1" s="1"/>
  <c r="CP53" i="1"/>
  <c r="O53" i="1" s="1"/>
  <c r="GK53" i="1"/>
  <c r="DW89" i="1"/>
  <c r="AB49" i="1"/>
  <c r="H128" i="6" s="1"/>
  <c r="GM62" i="1"/>
  <c r="GN62" i="1"/>
  <c r="GM61" i="1"/>
  <c r="GN61" i="1"/>
  <c r="GM82" i="1"/>
  <c r="GN82" i="1"/>
  <c r="GN81" i="1"/>
  <c r="DN22" i="1"/>
  <c r="DN118" i="1"/>
  <c r="P112" i="1"/>
  <c r="GM83" i="1"/>
  <c r="GN26" i="1"/>
  <c r="GK44" i="1"/>
  <c r="AE89" i="1"/>
  <c r="CZ44" i="1"/>
  <c r="Y44" i="1" s="1"/>
  <c r="CY48" i="1"/>
  <c r="X48" i="1" s="1"/>
  <c r="AB53" i="1"/>
  <c r="H145" i="6" s="1"/>
  <c r="AB45" i="1"/>
  <c r="H112" i="6" s="1"/>
  <c r="CZ50" i="1"/>
  <c r="Y50" i="1" s="1"/>
  <c r="CZ53" i="1"/>
  <c r="Y53" i="1" s="1"/>
  <c r="U148" i="6" s="1"/>
  <c r="K148" i="6" s="1"/>
  <c r="GP55" i="1"/>
  <c r="GM84" i="1"/>
  <c r="GN84" i="1"/>
  <c r="CP24" i="1"/>
  <c r="O24" i="1" s="1"/>
  <c r="AC89" i="1"/>
  <c r="GM30" i="1"/>
  <c r="GN30" i="1"/>
  <c r="DU89" i="1"/>
  <c r="GN42" i="1"/>
  <c r="CY44" i="1"/>
  <c r="X44" i="1" s="1"/>
  <c r="AB51" i="1"/>
  <c r="H136" i="6" s="1"/>
  <c r="CY52" i="1"/>
  <c r="X52" i="1" s="1"/>
  <c r="CZ46" i="1"/>
  <c r="Y46" i="1" s="1"/>
  <c r="CY50" i="1"/>
  <c r="X50" i="1" s="1"/>
  <c r="GO50" i="1" s="1"/>
  <c r="GP54" i="1"/>
  <c r="GM54" i="1"/>
  <c r="GM58" i="1"/>
  <c r="GN58" i="1"/>
  <c r="CY53" i="1"/>
  <c r="X53" i="1" s="1"/>
  <c r="U147" i="6" s="1"/>
  <c r="K147" i="6" s="1"/>
  <c r="EU22" i="1"/>
  <c r="EU118" i="1"/>
  <c r="P105" i="1"/>
  <c r="GM86" i="1"/>
  <c r="GN86" i="1"/>
  <c r="BB18" i="1"/>
  <c r="F131" i="1"/>
  <c r="CY87" i="1"/>
  <c r="X87" i="1" s="1"/>
  <c r="CZ87" i="1"/>
  <c r="Y87" i="1" s="1"/>
  <c r="DX89" i="1"/>
  <c r="GN85" i="1"/>
  <c r="CY34" i="1"/>
  <c r="X34" i="1" s="1"/>
  <c r="CZ34" i="1"/>
  <c r="Y34" i="1" s="1"/>
  <c r="AF89" i="1"/>
  <c r="CY46" i="1"/>
  <c r="X46" i="1" s="1"/>
  <c r="GO56" i="1"/>
  <c r="GM56" i="1"/>
  <c r="GM60" i="1"/>
  <c r="GN60" i="1"/>
  <c r="GM59" i="1"/>
  <c r="GN59" i="1"/>
  <c r="BC22" i="1"/>
  <c r="F105" i="1"/>
  <c r="BC118" i="1"/>
  <c r="GN64" i="1"/>
  <c r="GM64" i="1"/>
  <c r="GN72" i="1"/>
  <c r="GM72" i="1"/>
  <c r="GM80" i="1"/>
  <c r="GN80" i="1"/>
  <c r="AG22" i="1"/>
  <c r="T89" i="1"/>
  <c r="AI22" i="1"/>
  <c r="V89" i="1"/>
  <c r="CP87" i="1"/>
  <c r="O87" i="1" s="1"/>
  <c r="P98" i="1" l="1"/>
  <c r="V16" i="2" s="1"/>
  <c r="V18" i="2" s="1"/>
  <c r="DS201" i="6"/>
  <c r="J215" i="6" s="1"/>
  <c r="DI201" i="6"/>
  <c r="P201" i="6"/>
  <c r="EI22" i="1"/>
  <c r="DJ201" i="6"/>
  <c r="EZ201" i="6"/>
  <c r="H207" i="6" s="1"/>
  <c r="FN201" i="6"/>
  <c r="W22" i="1"/>
  <c r="GN77" i="1"/>
  <c r="HA200" i="6"/>
  <c r="H200" i="6"/>
  <c r="HA197" i="6"/>
  <c r="H197" i="6"/>
  <c r="HA194" i="6"/>
  <c r="H194" i="6"/>
  <c r="GP52" i="1"/>
  <c r="HA191" i="6"/>
  <c r="H191" i="6"/>
  <c r="GM48" i="1"/>
  <c r="HA188" i="6"/>
  <c r="H188" i="6"/>
  <c r="GJ159" i="6"/>
  <c r="H185" i="6"/>
  <c r="HA185" i="6"/>
  <c r="HA182" i="6"/>
  <c r="H182" i="6"/>
  <c r="H179" i="6"/>
  <c r="HA179" i="6"/>
  <c r="HA176" i="6"/>
  <c r="H176" i="6"/>
  <c r="H173" i="6"/>
  <c r="HA173" i="6"/>
  <c r="H170" i="6"/>
  <c r="HA170" i="6"/>
  <c r="R164" i="6"/>
  <c r="H164" i="6" s="1"/>
  <c r="CD89" i="1"/>
  <c r="CD22" i="1" s="1"/>
  <c r="H167" i="6"/>
  <c r="HA167" i="6"/>
  <c r="GL159" i="6"/>
  <c r="U162" i="6"/>
  <c r="K162" i="6" s="1"/>
  <c r="U159" i="6"/>
  <c r="CP57" i="1"/>
  <c r="O57" i="1" s="1"/>
  <c r="GO57" i="1" s="1"/>
  <c r="Q89" i="1"/>
  <c r="Q22" i="1" s="1"/>
  <c r="H156" i="6"/>
  <c r="HA156" i="6"/>
  <c r="HA150" i="6"/>
  <c r="H150" i="6"/>
  <c r="GJ98" i="6"/>
  <c r="R104" i="6"/>
  <c r="HA104" i="6" s="1"/>
  <c r="GL98" i="6"/>
  <c r="S150" i="6"/>
  <c r="J150" i="6" s="1"/>
  <c r="CP51" i="1"/>
  <c r="O51" i="1" s="1"/>
  <c r="GM51" i="1" s="1"/>
  <c r="CP47" i="1"/>
  <c r="O47" i="1" s="1"/>
  <c r="GM47" i="1" s="1"/>
  <c r="HB98" i="6"/>
  <c r="HA144" i="6"/>
  <c r="H144" i="6"/>
  <c r="W118" i="1"/>
  <c r="W18" i="1" s="1"/>
  <c r="K138" i="6"/>
  <c r="S144" i="6"/>
  <c r="J144" i="6" s="1"/>
  <c r="HC138" i="6"/>
  <c r="GL138" i="6"/>
  <c r="GJ138" i="6"/>
  <c r="I138" i="6"/>
  <c r="HA135" i="6"/>
  <c r="H135" i="6"/>
  <c r="S135" i="6"/>
  <c r="J135" i="6" s="1"/>
  <c r="CP49" i="1"/>
  <c r="O49" i="1" s="1"/>
  <c r="GM49" i="1" s="1"/>
  <c r="HC130" i="6"/>
  <c r="GL130" i="6"/>
  <c r="GJ130" i="6"/>
  <c r="I130" i="6"/>
  <c r="CP41" i="1"/>
  <c r="O41" i="1" s="1"/>
  <c r="GM41" i="1" s="1"/>
  <c r="AL89" i="1"/>
  <c r="AL22" i="1" s="1"/>
  <c r="H127" i="6"/>
  <c r="HA127" i="6"/>
  <c r="K122" i="6"/>
  <c r="S127" i="6"/>
  <c r="J127" i="6" s="1"/>
  <c r="GO44" i="1"/>
  <c r="HC122" i="6"/>
  <c r="GL122" i="6"/>
  <c r="GJ122" i="6"/>
  <c r="I122" i="6"/>
  <c r="GO46" i="1"/>
  <c r="H119" i="6"/>
  <c r="HA119" i="6"/>
  <c r="S119" i="6"/>
  <c r="J119" i="6" s="1"/>
  <c r="CP45" i="1"/>
  <c r="O45" i="1" s="1"/>
  <c r="GM45" i="1" s="1"/>
  <c r="HC114" i="6"/>
  <c r="GL114" i="6"/>
  <c r="GJ114" i="6"/>
  <c r="I114" i="6"/>
  <c r="GM44" i="1"/>
  <c r="HA111" i="6"/>
  <c r="H111" i="6"/>
  <c r="K107" i="6"/>
  <c r="S111" i="6"/>
  <c r="J111" i="6" s="1"/>
  <c r="CP43" i="1"/>
  <c r="O43" i="1" s="1"/>
  <c r="GM43" i="1" s="1"/>
  <c r="GJ107" i="6"/>
  <c r="I107" i="6"/>
  <c r="HB107" i="6"/>
  <c r="GL107" i="6"/>
  <c r="S104" i="6"/>
  <c r="J104" i="6" s="1"/>
  <c r="ER89" i="1"/>
  <c r="P113" i="1"/>
  <c r="GM37" i="1"/>
  <c r="U89" i="6"/>
  <c r="CP39" i="1"/>
  <c r="O39" i="1" s="1"/>
  <c r="I61" i="6"/>
  <c r="BA22" i="1"/>
  <c r="K72" i="6"/>
  <c r="U75" i="6"/>
  <c r="K75" i="6" s="1"/>
  <c r="DO118" i="1"/>
  <c r="DO18" i="1" s="1"/>
  <c r="H95" i="6"/>
  <c r="HA95" i="6"/>
  <c r="P99" i="1"/>
  <c r="GN35" i="1"/>
  <c r="GN31" i="1"/>
  <c r="FY22" i="1"/>
  <c r="EI118" i="1"/>
  <c r="P128" i="1" s="1"/>
  <c r="DV89" i="1"/>
  <c r="DV22" i="1" s="1"/>
  <c r="GM31" i="1"/>
  <c r="GM35" i="1"/>
  <c r="GN37" i="1"/>
  <c r="S71" i="6"/>
  <c r="J71" i="6" s="1"/>
  <c r="HA86" i="6"/>
  <c r="H86" i="6"/>
  <c r="BA118" i="1"/>
  <c r="BA18" i="1" s="1"/>
  <c r="S86" i="6"/>
  <c r="K81" i="6"/>
  <c r="U118" i="1"/>
  <c r="U18" i="1" s="1"/>
  <c r="F111" i="1"/>
  <c r="EH118" i="1"/>
  <c r="EH18" i="1" s="1"/>
  <c r="EH22" i="1"/>
  <c r="GJ61" i="6"/>
  <c r="R65" i="6"/>
  <c r="HA65" i="6" s="1"/>
  <c r="GL61" i="6"/>
  <c r="GN27" i="1"/>
  <c r="I75" i="6"/>
  <c r="EC89" i="1"/>
  <c r="EC22" i="1" s="1"/>
  <c r="GJ75" i="6"/>
  <c r="HA79" i="6"/>
  <c r="H79" i="6"/>
  <c r="GL75" i="6"/>
  <c r="GM34" i="1"/>
  <c r="HB75" i="6"/>
  <c r="DL118" i="1"/>
  <c r="DL18" i="1" s="1"/>
  <c r="DL22" i="1"/>
  <c r="ES118" i="1"/>
  <c r="ES18" i="1" s="1"/>
  <c r="ES22" i="1"/>
  <c r="H73" i="6"/>
  <c r="HA73" i="6"/>
  <c r="AZ89" i="1"/>
  <c r="F100" i="1" s="1"/>
  <c r="H71" i="6"/>
  <c r="HA71" i="6"/>
  <c r="AQ118" i="1"/>
  <c r="AQ18" i="1" s="1"/>
  <c r="F98" i="1"/>
  <c r="G16" i="2" s="1"/>
  <c r="G18" i="2" s="1"/>
  <c r="S59" i="6"/>
  <c r="J59" i="6" s="1"/>
  <c r="U61" i="6"/>
  <c r="CP29" i="1"/>
  <c r="O29" i="1" s="1"/>
  <c r="F99" i="1"/>
  <c r="GM27" i="1"/>
  <c r="AP118" i="1"/>
  <c r="AX89" i="1"/>
  <c r="F96" i="1" s="1"/>
  <c r="ED89" i="1"/>
  <c r="ED22" i="1" s="1"/>
  <c r="S53" i="6"/>
  <c r="J53" i="6" s="1"/>
  <c r="CP25" i="1"/>
  <c r="O25" i="1" s="1"/>
  <c r="HA59" i="6"/>
  <c r="H59" i="6"/>
  <c r="I48" i="6"/>
  <c r="GJ48" i="6"/>
  <c r="HB48" i="6"/>
  <c r="R53" i="6"/>
  <c r="HA53" i="6" s="1"/>
  <c r="DM89" i="1"/>
  <c r="DX22" i="1"/>
  <c r="DK89" i="1"/>
  <c r="DU22" i="1"/>
  <c r="FW89" i="1"/>
  <c r="DH89" i="1"/>
  <c r="DC201" i="6" s="1"/>
  <c r="J207" i="6" s="1"/>
  <c r="FX89" i="1"/>
  <c r="FZ89" i="1"/>
  <c r="GM24" i="1"/>
  <c r="GN24" i="1"/>
  <c r="AB89" i="1"/>
  <c r="GO48" i="1"/>
  <c r="GM50" i="1"/>
  <c r="DW22" i="1"/>
  <c r="DJ89" i="1"/>
  <c r="T22" i="1"/>
  <c r="F110" i="1"/>
  <c r="T118" i="1"/>
  <c r="GM87" i="1"/>
  <c r="GN87" i="1"/>
  <c r="V22" i="1"/>
  <c r="V118" i="1"/>
  <c r="F112" i="1"/>
  <c r="EP22" i="1"/>
  <c r="P96" i="1"/>
  <c r="EP118" i="1"/>
  <c r="P100" i="1"/>
  <c r="GM52" i="1"/>
  <c r="BC18" i="1"/>
  <c r="F134" i="1"/>
  <c r="EU18" i="1"/>
  <c r="P134" i="1"/>
  <c r="GM46" i="1"/>
  <c r="AE22" i="1"/>
  <c r="R89" i="1"/>
  <c r="DN18" i="1"/>
  <c r="P141" i="1"/>
  <c r="GN34" i="1"/>
  <c r="AF22" i="1"/>
  <c r="S89" i="1"/>
  <c r="AC22" i="1"/>
  <c r="CE89" i="1"/>
  <c r="P89" i="1"/>
  <c r="CF89" i="1"/>
  <c r="CH89" i="1"/>
  <c r="AK89" i="1"/>
  <c r="GP53" i="1"/>
  <c r="FV89" i="1" s="1"/>
  <c r="GM53" i="1"/>
  <c r="H213" i="6" l="1"/>
  <c r="FR201" i="6"/>
  <c r="ER22" i="1"/>
  <c r="DK201" i="6"/>
  <c r="FM201" i="6"/>
  <c r="J86" i="6"/>
  <c r="HA164" i="6"/>
  <c r="AU89" i="1"/>
  <c r="F108" i="1" s="1"/>
  <c r="H16" i="2" s="1"/>
  <c r="H18" i="2" s="1"/>
  <c r="H104" i="6"/>
  <c r="GO51" i="1"/>
  <c r="GM57" i="1"/>
  <c r="Q118" i="1"/>
  <c r="F130" i="1" s="1"/>
  <c r="F101" i="1"/>
  <c r="K159" i="6"/>
  <c r="S164" i="6"/>
  <c r="J164" i="6" s="1"/>
  <c r="GN41" i="1"/>
  <c r="GO47" i="1"/>
  <c r="F142" i="1"/>
  <c r="GN43" i="1"/>
  <c r="GO49" i="1"/>
  <c r="P142" i="1"/>
  <c r="Y89" i="1"/>
  <c r="Y22" i="1" s="1"/>
  <c r="CC89" i="1"/>
  <c r="AT89" i="1" s="1"/>
  <c r="EI18" i="1"/>
  <c r="GO45" i="1"/>
  <c r="F138" i="1"/>
  <c r="ER118" i="1"/>
  <c r="ER18" i="1" s="1"/>
  <c r="GM39" i="1"/>
  <c r="GN39" i="1"/>
  <c r="K89" i="6"/>
  <c r="S95" i="6"/>
  <c r="J95" i="6" s="1"/>
  <c r="H65" i="6"/>
  <c r="S79" i="6"/>
  <c r="J79" i="6" s="1"/>
  <c r="DI89" i="1"/>
  <c r="DI22" i="1" s="1"/>
  <c r="AZ22" i="1"/>
  <c r="P127" i="1"/>
  <c r="P138" i="1"/>
  <c r="F140" i="1"/>
  <c r="DP89" i="1"/>
  <c r="DP118" i="1" s="1"/>
  <c r="P139" i="1"/>
  <c r="AZ118" i="1"/>
  <c r="AZ18" i="1" s="1"/>
  <c r="AX118" i="1"/>
  <c r="F125" i="1" s="1"/>
  <c r="AX22" i="1"/>
  <c r="F128" i="1"/>
  <c r="DT89" i="1"/>
  <c r="DG89" i="1" s="1"/>
  <c r="CY201" i="6" s="1"/>
  <c r="J203" i="6" s="1"/>
  <c r="K61" i="6"/>
  <c r="S65" i="6"/>
  <c r="J65" i="6" s="1"/>
  <c r="GM29" i="1"/>
  <c r="GN29" i="1"/>
  <c r="F127" i="1"/>
  <c r="AP18" i="1"/>
  <c r="DQ89" i="1"/>
  <c r="DQ22" i="1" s="1"/>
  <c r="GN25" i="1"/>
  <c r="GM25" i="1"/>
  <c r="H53" i="6"/>
  <c r="P111" i="1"/>
  <c r="DM22" i="1"/>
  <c r="DM118" i="1"/>
  <c r="EP18" i="1"/>
  <c r="P125" i="1"/>
  <c r="V18" i="1"/>
  <c r="F141" i="1"/>
  <c r="T18" i="1"/>
  <c r="F139" i="1"/>
  <c r="CB89" i="1"/>
  <c r="FW22" i="1"/>
  <c r="EN89" i="1"/>
  <c r="DE201" i="6" s="1"/>
  <c r="CA89" i="1"/>
  <c r="FZ22" i="1"/>
  <c r="EQ89" i="1"/>
  <c r="DH201" i="6" s="1"/>
  <c r="FV22" i="1"/>
  <c r="EM89" i="1"/>
  <c r="DT201" i="6" s="1"/>
  <c r="J216" i="6" s="1"/>
  <c r="AK22" i="1"/>
  <c r="X89" i="1"/>
  <c r="CE22" i="1"/>
  <c r="AV89" i="1"/>
  <c r="R22" i="1"/>
  <c r="F103" i="1"/>
  <c r="R118" i="1"/>
  <c r="Q18" i="1"/>
  <c r="FX22" i="1"/>
  <c r="EO89" i="1"/>
  <c r="DF201" i="6" s="1"/>
  <c r="CF22" i="1"/>
  <c r="AW89" i="1"/>
  <c r="P22" i="1"/>
  <c r="F92" i="1"/>
  <c r="P118" i="1"/>
  <c r="S22" i="1"/>
  <c r="S118" i="1"/>
  <c r="F104" i="1"/>
  <c r="J16" i="2" s="1"/>
  <c r="J18" i="2" s="1"/>
  <c r="CH22" i="1"/>
  <c r="AY89" i="1"/>
  <c r="DJ22" i="1"/>
  <c r="P103" i="1"/>
  <c r="DJ118" i="1"/>
  <c r="AB22" i="1"/>
  <c r="O89" i="1"/>
  <c r="DH22" i="1"/>
  <c r="DH118" i="1"/>
  <c r="P92" i="1"/>
  <c r="DK22" i="1"/>
  <c r="P104" i="1"/>
  <c r="Y16" i="2" s="1"/>
  <c r="Y18" i="2" s="1"/>
  <c r="DK118" i="1"/>
  <c r="Q201" i="6" l="1"/>
  <c r="H211" i="6"/>
  <c r="H218" i="6" s="1"/>
  <c r="I38" i="6" s="1"/>
  <c r="H201" i="6"/>
  <c r="AU22" i="1"/>
  <c r="AU118" i="1"/>
  <c r="Y118" i="1"/>
  <c r="F144" i="1" s="1"/>
  <c r="F115" i="1"/>
  <c r="FU89" i="1"/>
  <c r="EL89" i="1" s="1"/>
  <c r="CC22" i="1"/>
  <c r="P129" i="1"/>
  <c r="DP22" i="1"/>
  <c r="P101" i="1"/>
  <c r="DI118" i="1"/>
  <c r="P130" i="1" s="1"/>
  <c r="AX18" i="1"/>
  <c r="F129" i="1"/>
  <c r="P114" i="1"/>
  <c r="FS89" i="1"/>
  <c r="EJ89" i="1" s="1"/>
  <c r="DT22" i="1"/>
  <c r="P115" i="1"/>
  <c r="FT89" i="1"/>
  <c r="FT22" i="1" s="1"/>
  <c r="DQ118" i="1"/>
  <c r="P144" i="1" s="1"/>
  <c r="DM18" i="1"/>
  <c r="P140" i="1"/>
  <c r="AU18" i="1"/>
  <c r="F137" i="1"/>
  <c r="S18" i="1"/>
  <c r="F133" i="1"/>
  <c r="P18" i="1"/>
  <c r="F121" i="1"/>
  <c r="EO22" i="1"/>
  <c r="P95" i="1"/>
  <c r="EO118" i="1"/>
  <c r="R18" i="1"/>
  <c r="F132" i="1"/>
  <c r="EQ22" i="1"/>
  <c r="EQ118" i="1"/>
  <c r="P97" i="1"/>
  <c r="AT22" i="1"/>
  <c r="F107" i="1"/>
  <c r="F16" i="2" s="1"/>
  <c r="F18" i="2" s="1"/>
  <c r="AT118" i="1"/>
  <c r="AY22" i="1"/>
  <c r="F97" i="1"/>
  <c r="AY118" i="1"/>
  <c r="Y18" i="1"/>
  <c r="X22" i="1"/>
  <c r="F114" i="1"/>
  <c r="X118" i="1"/>
  <c r="CB22" i="1"/>
  <c r="AS89" i="1"/>
  <c r="CA22" i="1"/>
  <c r="AR89" i="1"/>
  <c r="G8" i="1" s="1"/>
  <c r="DG22" i="1"/>
  <c r="P91" i="1"/>
  <c r="DG118" i="1"/>
  <c r="O22" i="1"/>
  <c r="F91" i="1"/>
  <c r="O118" i="1"/>
  <c r="DK18" i="1"/>
  <c r="P133" i="1"/>
  <c r="DH18" i="1"/>
  <c r="P121" i="1"/>
  <c r="DJ18" i="1"/>
  <c r="P132" i="1"/>
  <c r="DP18" i="1"/>
  <c r="P143" i="1"/>
  <c r="AW22" i="1"/>
  <c r="F95" i="1"/>
  <c r="AW118" i="1"/>
  <c r="AV22" i="1"/>
  <c r="F94" i="1"/>
  <c r="AV118" i="1"/>
  <c r="EM22" i="1"/>
  <c r="EM118" i="1"/>
  <c r="P108" i="1"/>
  <c r="W16" i="2" s="1"/>
  <c r="W18" i="2" s="1"/>
  <c r="EN22" i="1"/>
  <c r="EN118" i="1"/>
  <c r="P94" i="1"/>
  <c r="EL118" i="1" l="1"/>
  <c r="DR201" i="6"/>
  <c r="J214" i="6" s="1"/>
  <c r="EJ22" i="1"/>
  <c r="DP201" i="6"/>
  <c r="FU22" i="1"/>
  <c r="P107" i="1"/>
  <c r="U16" i="2" s="1"/>
  <c r="U18" i="2" s="1"/>
  <c r="EL22" i="1"/>
  <c r="DQ18" i="1"/>
  <c r="DI18" i="1"/>
  <c r="EJ118" i="1"/>
  <c r="EJ18" i="1" s="1"/>
  <c r="FS22" i="1"/>
  <c r="P116" i="1"/>
  <c r="EK89" i="1"/>
  <c r="AV18" i="1"/>
  <c r="F123" i="1"/>
  <c r="DG18" i="1"/>
  <c r="P120" i="1"/>
  <c r="X18" i="1"/>
  <c r="F143" i="1"/>
  <c r="AT18" i="1"/>
  <c r="F136" i="1"/>
  <c r="AS22" i="1"/>
  <c r="AS118" i="1"/>
  <c r="F106" i="1"/>
  <c r="E16" i="2" s="1"/>
  <c r="AY18" i="1"/>
  <c r="F126" i="1"/>
  <c r="O18" i="1"/>
  <c r="F120" i="1"/>
  <c r="EM18" i="1"/>
  <c r="P137" i="1"/>
  <c r="EN18" i="1"/>
  <c r="P123" i="1"/>
  <c r="AW18" i="1"/>
  <c r="F124" i="1"/>
  <c r="AR22" i="1"/>
  <c r="F116" i="1"/>
  <c r="AR118" i="1"/>
  <c r="EL18" i="1"/>
  <c r="P136" i="1"/>
  <c r="EQ18" i="1"/>
  <c r="P126" i="1"/>
  <c r="EO18" i="1"/>
  <c r="P124" i="1"/>
  <c r="J201" i="6" l="1"/>
  <c r="J211" i="6"/>
  <c r="J218" i="6" s="1"/>
  <c r="EK118" i="1"/>
  <c r="EK18" i="1" s="1"/>
  <c r="DU201" i="6"/>
  <c r="DQ201" i="6"/>
  <c r="J213" i="6" s="1"/>
  <c r="P145" i="1"/>
  <c r="P106" i="1"/>
  <c r="T16" i="2" s="1"/>
  <c r="X16" i="2" s="1"/>
  <c r="X18" i="2" s="1"/>
  <c r="EK22" i="1"/>
  <c r="AR18" i="1"/>
  <c r="F145" i="1"/>
  <c r="AS18" i="1"/>
  <c r="F135" i="1"/>
  <c r="I16" i="2"/>
  <c r="I18" i="2" s="1"/>
  <c r="E18" i="2"/>
  <c r="J219" i="6" l="1"/>
  <c r="J220" i="6" s="1"/>
  <c r="J38" i="6"/>
  <c r="E26" i="6"/>
  <c r="P135" i="1"/>
  <c r="T18" i="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Инвестор -&gt; Организация</t>
        </r>
      </text>
    </comment>
    <comment ref="E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Инвестор -&gt; по ОКПО</t>
        </r>
      </text>
    </comment>
    <comment ref="B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Заказчик -&gt; Организация</t>
        </r>
      </text>
    </comment>
    <comment ref="E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Заказчик -&gt; по ОКПО</t>
        </r>
      </text>
    </comment>
    <comment ref="B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Генподрядчик -&gt; Организация</t>
        </r>
      </text>
    </comment>
    <comment ref="E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Генподрядчик -&gt; по ОКПО</t>
        </r>
      </text>
    </comment>
    <comment ref="B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Субподрядчик -&gt; Организация</t>
        </r>
      </text>
    </comment>
    <comment ref="E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Субподрядчик -&gt; по ОКПО</t>
        </r>
      </text>
    </comment>
    <comment ref="B1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Привязать к стройке</t>
        </r>
      </text>
    </comment>
    <comment ref="E1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деятельности по ОКДП</t>
        </r>
      </text>
    </comment>
    <comment ref="E1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№</t>
        </r>
      </text>
    </comment>
    <comment ref="E15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-&gt; Дата</t>
        </r>
      </text>
    </comment>
    <comment ref="E1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операции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Описание -&gt; Номер документа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Дата утверждения</t>
        </r>
      </text>
    </comment>
    <comment ref="B4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Должность</t>
        </r>
      </text>
    </comment>
    <comment ref="E4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Ф.И.О.</t>
        </r>
      </text>
    </comment>
    <comment ref="B4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Должность</t>
        </r>
      </text>
    </comment>
    <comment ref="E4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Ф.И.О.</t>
        </r>
      </text>
    </comment>
  </commentList>
</comments>
</file>

<file path=xl/comments2.xml><?xml version="1.0" encoding="utf-8"?>
<comments xmlns="http://schemas.openxmlformats.org/spreadsheetml/2006/main">
  <authors>
    <author>Пользователь Windows</author>
  </authors>
  <commentList>
    <comment ref="C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Инвестор -&gt; Организация</t>
        </r>
      </text>
    </comment>
    <comment ref="J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Инвестор -&gt; по ОКПО</t>
        </r>
      </text>
    </comment>
    <comment ref="C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Заказчик -&gt; Организация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Заказчик -&gt; по ОКПО</t>
        </r>
      </text>
    </comment>
    <comment ref="C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Генподрядчик -&gt; Организация</t>
        </r>
      </text>
    </comment>
    <comment ref="J9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Генподрядчик -&gt; по ОКПО</t>
        </r>
      </text>
    </comment>
    <comment ref="C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Субподрядчик -&gt; Организация</t>
        </r>
      </text>
    </comment>
    <comment ref="J1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Должностные лица -&gt; Субподрядчик -&gt; по ОКПО</t>
        </r>
      </text>
    </comment>
    <comment ref="C11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Привязать к стройке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Шифр</t>
        </r>
      </text>
    </comment>
    <comment ref="J1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деятельности по ОКДП</t>
        </r>
      </text>
    </comment>
    <comment ref="J1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№</t>
        </r>
      </text>
    </comment>
    <comment ref="J15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Договор подряда -&gt; Дата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Бухгалтерские реквизиты -&gt; Вид операции</t>
        </r>
      </text>
    </comment>
    <comment ref="G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Описание -&gt; Номер документа</t>
        </r>
      </text>
    </comment>
    <comment ref="H2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Акта -&gt; Дата утверждения</t>
        </r>
      </text>
    </comment>
    <comment ref="C30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Привязать к стройке</t>
        </r>
      </text>
    </comment>
    <comment ref="C32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Наименования -&gt; Шифр</t>
        </r>
      </text>
    </comment>
    <comment ref="A34" authorId="0">
      <text>
        <r>
          <rPr>
            <sz val="9"/>
            <color indexed="81"/>
            <rFont val="Tahoma"/>
            <family val="2"/>
            <charset val="204"/>
          </rPr>
          <t>Не заполнено описание локальной сметы -&gt; Наименования -&gt; Шифр (№)</t>
        </r>
      </text>
    </comment>
    <comment ref="C3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-&gt; Описание -&gt; Список чертежей</t>
        </r>
      </text>
    </comment>
    <comment ref="C22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Должность</t>
        </r>
      </text>
    </comment>
    <comment ref="I224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Сдал -&gt; Ф.И.О.</t>
        </r>
      </text>
    </comment>
    <comment ref="C22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Должность</t>
        </r>
      </text>
    </comment>
    <comment ref="I227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Принял -&gt; Ф.И.О.</t>
        </r>
      </text>
    </comment>
    <comment ref="C23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Исполнил -&gt; Должность</t>
        </r>
      </text>
    </comment>
    <comment ref="I233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Исполнил -&gt; Ф.И.О.</t>
        </r>
      </text>
    </comment>
    <comment ref="C23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Проверил -&gt; Должность</t>
        </r>
      </text>
    </comment>
    <comment ref="I236" authorId="0">
      <text>
        <r>
          <rPr>
            <sz val="9"/>
            <color indexed="81"/>
            <rFont val="Tahoma"/>
            <family val="2"/>
            <charset val="204"/>
          </rPr>
          <t>Не заполнены Параметры Объекта (Акта) -&gt; Должностные лица -&gt; Проверил -&gt; Ф.И.О.</t>
        </r>
      </text>
    </comment>
  </commentList>
</comments>
</file>

<file path=xl/sharedStrings.xml><?xml version="1.0" encoding="utf-8"?>
<sst xmlns="http://schemas.openxmlformats.org/spreadsheetml/2006/main" count="4687" uniqueCount="528">
  <si>
    <t>Smeta.RU  (495) 974-1589</t>
  </si>
  <si>
    <t>_PS_</t>
  </si>
  <si>
    <t>Smeta.RU</t>
  </si>
  <si>
    <t/>
  </si>
  <si>
    <t>Коррект_Новое строительство. Строительство КЛ 0,4 кВ №23 ТП051 г.Ливны с материалами</t>
  </si>
  <si>
    <t>Сметные нормы списания</t>
  </si>
  <si>
    <t>Коды ценников</t>
  </si>
  <si>
    <t>v10 ФЕР  2017 года РЕКОНСТРУКЦИЯ</t>
  </si>
  <si>
    <t>Версия 10.0.0.10 от 18.04.2017 г. Типовой расчет (НОВОЕ СТРОИТЕЛЬСТВО или РЕКОНСТРУКЦИЯ) © ООО НТЦ «АиВТ» г.Орел</t>
  </si>
  <si>
    <t>ФЕР-2017 с Изм.4 от 2018.01.10</t>
  </si>
  <si>
    <t>Поправки для базы 2017 года от 2017.10.25  Реконструкция</t>
  </si>
  <si>
    <t>Новая локальная смета</t>
  </si>
  <si>
    <t>1</t>
  </si>
  <si>
    <t>01-01-004-05</t>
  </si>
  <si>
    <t>Разработка грунта в отвал экскаваторами "драглайн" или "обратная лопата" с ковшом вместимостью 0,25 м3, группа грунтов 2</t>
  </si>
  <si>
    <t>1000 м3</t>
  </si>
  <si>
    <t>ФЕР-2001, 01-01-004-05, приказ Минстроя России №1039/пр от 30.12.2016г.</t>
  </si>
  <si>
    <t>Общестроительные и специальные строительные работы</t>
  </si>
  <si>
    <t>Земляные работы, выполняемые  механизированным способом</t>
  </si>
  <si>
    <t>ФЕР-01</t>
  </si>
  <si>
    <t>*0,85</t>
  </si>
  <si>
    <t>*0,8</t>
  </si>
  <si>
    <t>2</t>
  </si>
  <si>
    <t>01-02-057-02</t>
  </si>
  <si>
    <t>Разработка грунта вручную в траншеях глубиной до 2 м без креплений с откосами, группа грунтов 2</t>
  </si>
  <si>
    <t>100 м3</t>
  </si>
  <si>
    <t>ФЕР-2001, 01-02-057-02, приказ Минстроя России №1039/пр от 30.12.2016г.</t>
  </si>
  <si>
    <t>Земляные работы, выполняемые  ручным способом</t>
  </si>
  <si>
    <t>3</t>
  </si>
  <si>
    <t>01-01-033-02</t>
  </si>
  <si>
    <t>Засыпка траншей и котлованов с перемещением грунта до 5 м бульдозерами мощностью 59 кВт (80 л.с.), группа грунтов 2</t>
  </si>
  <si>
    <t>ФЕР-2001, 01-01-033-02, приказ Минстроя России №1039/пр от 30.12.2016г.</t>
  </si>
  <si>
    <t>4</t>
  </si>
  <si>
    <t>01-02-061-02</t>
  </si>
  <si>
    <t>Засыпка вручную траншей, пазух котлованов и ям, группа грунтов 2</t>
  </si>
  <si>
    <t>ФЕР-2001, 01-02-061-02, приказ Минстроя России №1039/пр от 30.12.2016г.</t>
  </si>
  <si>
    <t>5</t>
  </si>
  <si>
    <t>т03-21-01-010</t>
  </si>
  <si>
    <t>Перевозка грузов I класса автомобилями-самосвалами грузоподъемностью 10 т работающих вне карьера на расстояние до 10 км</t>
  </si>
  <si>
    <t>1 Т ГРУЗА</t>
  </si>
  <si>
    <t>ФССЦпг-2001, т03-21-01-010, приказ Минстроя России №1039/пр от 30.12.2016г.</t>
  </si>
  <si>
    <t>Перевозка грузов. Автомобильным транспортом</t>
  </si>
  <si>
    <t>Перевозкуа грузов (ФССЦпр-2011 - изм. 7, разделы 1-4) - по сметной стоимости</t>
  </si>
  <si>
    <t>ФССЦпр , изм. 7</t>
  </si>
  <si>
    <t>6</t>
  </si>
  <si>
    <t>01-01-036-01</t>
  </si>
  <si>
    <t>Планировка площадей бульдозерами мощностью 59 кВт (80л.с.)</t>
  </si>
  <si>
    <t>1000 м2</t>
  </si>
  <si>
    <t>ФЕР-2001, 01-01-036-01, приказ Минстроя России №1039/пр от 30.12.2016г.</t>
  </si>
  <si>
    <t>7</t>
  </si>
  <si>
    <t>34-02-003-01</t>
  </si>
  <si>
    <t>Устройство трубопроводов из полиэтиленовых труб до 2 отверстий</t>
  </si>
  <si>
    <t>км</t>
  </si>
  <si>
    <t>ФЕР-2001, 34-02-003-01, приказ Минстроя России №1039/пр от 30.12.2016г.</t>
  </si>
  <si>
    <t>Сооружения связи , радиовещания и телевидения</t>
  </si>
  <si>
    <t>ФЕР-34</t>
  </si>
  <si>
    <t>8</t>
  </si>
  <si>
    <t>34-02-017-01</t>
  </si>
  <si>
    <t>Устройство переходов подземных методом горизонтального прокола первой трубой до 10 м</t>
  </si>
  <si>
    <t>переход</t>
  </si>
  <si>
    <t>ФЕР-2001, 34-02-017-01, приказ Минстроя России №1039/пр от 30.12.2016г.</t>
  </si>
  <si>
    <t>9</t>
  </si>
  <si>
    <t>34-02-017-02</t>
  </si>
  <si>
    <t>Устройство переходов подземных методом горизонтального прокола на каждые последующие 5 м добавлять к расценке 34-02-017-01</t>
  </si>
  <si>
    <t>ФЕР-2001, 34-02-017-02, приказ Минстроя России №1039/пр от 30.12.2016г.</t>
  </si>
  <si>
    <t>10</t>
  </si>
  <si>
    <t>46-03-009-06</t>
  </si>
  <si>
    <t>Пробивка в кирпичных стенах отверстий круглых диаметром до 50 мм при толщине стен до 25 см</t>
  </si>
  <si>
    <t>100 ШТ</t>
  </si>
  <si>
    <t>ФЕР-2001, 46-03-009-06, приказ Минстроя России №1039/пр от 30.12.2016г.</t>
  </si>
  <si>
    <t>Реконструкция зданий и сооружений</t>
  </si>
  <si>
    <t>ФЕР-46</t>
  </si>
  <si>
    <t>11</t>
  </si>
  <si>
    <t>м08-02-148-03</t>
  </si>
  <si>
    <t>Кабель до 35 кВ в проложенных трубах, блоках и коробах, масса 1 м кабеля до 3 кг</t>
  </si>
  <si>
    <t>100 м</t>
  </si>
  <si>
    <t>ФЕРм-2001, м08-02-148-03, приказ Минстроя России №1039/пр от 30.12.2016г.</t>
  </si>
  <si>
    <t>Монтажные работы</t>
  </si>
  <si>
    <t>Электромонтажные работы  (ФЕРм-08, отдел 01-03)</t>
  </si>
  <si>
    <t>ФЕРм-08</t>
  </si>
  <si>
    <t>12</t>
  </si>
  <si>
    <t>м08-02-141-03</t>
  </si>
  <si>
    <t>Кабель до 35 кВ в готовых траншеях без покрытий, масса 1 м до 3 кг</t>
  </si>
  <si>
    <t>ФЕРм-2001, м08-02-141-03, приказ Минстроя России №1039/пр от 30.12.2016г.</t>
  </si>
  <si>
    <t>13</t>
  </si>
  <si>
    <t>м08-02-167-02</t>
  </si>
  <si>
    <t>Муфта соединительная эпоксидная для 3-5-жильного кабеля напряжением до 1 кВ, сечение одной жилы до 70 мм2</t>
  </si>
  <si>
    <t>ШТ</t>
  </si>
  <si>
    <t>ФЕРм-2001, м08-02-167-02, приказ Минстроя России №1039/пр от 30.12.2016г.</t>
  </si>
  <si>
    <t>14</t>
  </si>
  <si>
    <t>м08-02-165-02</t>
  </si>
  <si>
    <t>Муфта концевая эпоксидная для 4-жильного кабеля напряжением 1 кВ, сечение одной жилы до 70 мм2</t>
  </si>
  <si>
    <t>ФЕРм-2001, м08-02-165-02, приказ Минстроя России №1039/пр от 30.12.2016г.</t>
  </si>
  <si>
    <t>15</t>
  </si>
  <si>
    <t>п01-11-024-01</t>
  </si>
  <si>
    <t>Фазировка электрической линии или трансформатора с сетью напряжением до 1 кВ</t>
  </si>
  <si>
    <t>ФЕРп-2001, п01-11-024-01, приказ Минстроя России №1039/пр от 30.12.2016г.</t>
  </si>
  <si>
    <t>Пусконаладочные работы</t>
  </si>
  <si>
    <t>Пусконаладочные работы : все сборники и отделы 05-06 (диагностика лифтов ) сборника мрФЕР-01</t>
  </si>
  <si>
    <t>ФЕРп</t>
  </si>
  <si>
    <t>16</t>
  </si>
  <si>
    <t>п01-12-027-01</t>
  </si>
  <si>
    <t>Испытание кабеля силового длиной до 500 м напряжением до 10 кВ</t>
  </si>
  <si>
    <t>испытание</t>
  </si>
  <si>
    <t>ФЕРп-2001, п01-12-027-01, приказ Минстроя России №1039/пр от 30.12.2016г.</t>
  </si>
  <si>
    <t>17</t>
  </si>
  <si>
    <t>м08-02-143-01</t>
  </si>
  <si>
    <t>Покрытие кабеля, проложенного в траншее кирпичом одного кабеля</t>
  </si>
  <si>
    <t>ФЕРм-2001, м08-02-143-01, приказ Минстроя России №1039/пр от 30.12.2016г.</t>
  </si>
  <si>
    <t>18</t>
  </si>
  <si>
    <t>Прайс-лист</t>
  </si>
  <si>
    <t>Кабель АСБл 1 4х150</t>
  </si>
  <si>
    <t>м</t>
  </si>
  <si>
    <t>Материалы ( строительные )</t>
  </si>
  <si>
    <t>Материалы, изделия и конструкции</t>
  </si>
  <si>
    <t>ресурс_Материалы (03)</t>
  </si>
  <si>
    <t>[980 /  7,5]</t>
  </si>
  <si>
    <t>19</t>
  </si>
  <si>
    <t>Труба ПНД 110</t>
  </si>
  <si>
    <t>[341,9 /  7,5]</t>
  </si>
  <si>
    <t>20</t>
  </si>
  <si>
    <t>Муфта 4 СТП-1 150/240</t>
  </si>
  <si>
    <t>шт.</t>
  </si>
  <si>
    <t>[3 358,37 /  7,5]</t>
  </si>
  <si>
    <t>21</t>
  </si>
  <si>
    <t>Муфта 4 КВТПН1 150/240</t>
  </si>
  <si>
    <t>[1 458,6 /  7,5]</t>
  </si>
  <si>
    <t>22</t>
  </si>
  <si>
    <t>Кирпич строительный полнотелый</t>
  </si>
  <si>
    <t>[13,16 /  7,5]</t>
  </si>
  <si>
    <t>23</t>
  </si>
  <si>
    <t>Песок природный</t>
  </si>
  <si>
    <t>м3</t>
  </si>
  <si>
    <t>[177,97 /  7,5]</t>
  </si>
  <si>
    <t>24</t>
  </si>
  <si>
    <t>Лента сигнальная ЛСЭ-150</t>
  </si>
  <si>
    <t>100М</t>
  </si>
  <si>
    <t>[599,47 /  7,5]</t>
  </si>
  <si>
    <t>25</t>
  </si>
  <si>
    <t>Лента оградительная 75мм 250 м</t>
  </si>
  <si>
    <t>[233,56 /  7,5]</t>
  </si>
  <si>
    <t>26</t>
  </si>
  <si>
    <t>Газ пропан</t>
  </si>
  <si>
    <t>кг</t>
  </si>
  <si>
    <t>[35,2 /  7,5]</t>
  </si>
  <si>
    <t>27</t>
  </si>
  <si>
    <t>Щебень известковый</t>
  </si>
  <si>
    <t>[885,2 /  7,5]</t>
  </si>
  <si>
    <t>28</t>
  </si>
  <si>
    <t>Пена монтажная 750 мл</t>
  </si>
  <si>
    <t>шт</t>
  </si>
  <si>
    <t>[271,9 /  7,5]</t>
  </si>
  <si>
    <t>29</t>
  </si>
  <si>
    <t>Краска огнезащитная</t>
  </si>
  <si>
    <t>[441,01 /  7,5]</t>
  </si>
  <si>
    <t>53</t>
  </si>
  <si>
    <t>Строка добавленная вручную</t>
  </si>
  <si>
    <t>По умолчанию</t>
  </si>
  <si>
    <t>54</t>
  </si>
  <si>
    <t>55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</si>
  <si>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</si>
  <si>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</si>
  <si>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</si>
  <si>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</si>
  <si>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</si>
  <si>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</si>
  <si>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</si>
  <si>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</si>
  <si>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</si>
  <si>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</si>
  <si>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</si>
  <si>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</si>
  <si>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</si>
  <si>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</si>
  <si>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</si>
  <si>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</si>
  <si>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</si>
  <si>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</si>
  <si>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</si>
  <si>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</si>
  <si>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</si>
  <si>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</si>
  <si>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</si>
  <si>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</si>
  <si>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</si>
  <si>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</si>
  <si>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</si>
  <si>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</si>
  <si>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</si>
  <si>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</si>
  <si>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</si>
  <si>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</si>
  <si>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</si>
  <si>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</si>
  <si>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</si>
  <si>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</si>
  <si>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</si>
  <si>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</si>
  <si>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</si>
  <si>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</si>
  <si>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</si>
  <si>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</si>
  <si>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</si>
  <si>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</si>
  <si>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</si>
  <si>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</si>
  <si>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</si>
  <si>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</si>
  <si>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</si>
  <si>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</si>
  <si>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</si>
  <si>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</si>
  <si>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ЕСН</t>
  </si>
  <si>
    <t>{ вкл.} - Коэф. к НР=0,85 и к СП=0,8 применяются АВТОМАТИЧЕСКИ в Текущем уровне цен и не применяется в Базовом уровне цен;  { выкл.} - Коэф. к НР=0,85 и к СП=0,8 не применяются (при производстве работ по строительству мостов, тоннелей, метрополи</t>
  </si>
  <si>
    <t>© ООО НТЦ «АиВТ» г.Орел</t>
  </si>
  <si>
    <t>УПРОЩЕНКА</t>
  </si>
  <si>
    <t>{ вкл.} - Коэффициэнты к НР и СП применяются при упрощенной системе налогооблажения  (в зависимости от выбранного уровня цен)</t>
  </si>
  <si>
    <t>СЛОЖНОСТЬ</t>
  </si>
  <si>
    <t>{ вкл.} - Коэффициэнты к НР и СП применяются при  реконструкции объектов метро, мостов, путепроводов, сооружений относящихся к сложным, при реконструкции и капитальном ремонте объектов с ядерными реакторами</t>
  </si>
  <si>
    <t>ХОЗ_СПОСОБ</t>
  </si>
  <si>
    <t>{ вкл.} - Коэффициэнты к НР и СП применяются при хозяйственном способе производства работ</t>
  </si>
  <si>
    <t>ЗАКР_СПОСОБ</t>
  </si>
  <si>
    <t>{ вкл.} - Обслуживающие и сопутстующие работы в тоннелях при производве работ ЗАКРЫТЫМ способом (HР=145%; СП= 75%);  { выкл.} - Обслуживающие и сопутстующие работы в тоннелях при производве работ  ОТКРЫТЫМ способом (HР=125%; СП= 60%)</t>
  </si>
  <si>
    <t>МЕЖ_ГОРОД</t>
  </si>
  <si>
    <t>{ вкл.} - Прокладка  МЕЖДУГОРОДНИХ  волоконно-оптических линий (HР=120%; СП= 70%)  { выкл.} - Прокладка  ГОРОДСКИХ  волоконно-оптических линий (HР=100%; СП= 65%)</t>
  </si>
  <si>
    <t>АВИА</t>
  </si>
  <si>
    <t>( вкл.) - При производстве монтажных работ на объектах диспетчеризации управления движением авиатранспортом (НР=95%, СП=55%);  ( выкл.) - При производстве монтажных работ на прочих объектах, кроме АЭС.</t>
  </si>
  <si>
    <t>АЭС</t>
  </si>
  <si>
    <t>( вкл.) - Произовдство электро-монтажных. работ (HР=110%; СП= 68%) и контроль сварных швов (HР=101%; СП= 60%) на АЭС;  ( выкл.) - Произовдство электро-монтажных. работ (HР=95%; СП= 65%) и контроль сварных швов (HР=80%; СП= 60%) на прочих объектах</t>
  </si>
  <si>
    <t>НРиСПотОЗП</t>
  </si>
  <si>
    <t>{ вкл.} - НР и СП рассчитываются от ОЗП  { выкл.} - НР и СП рассчитываются от ФОТ = ОЗП + ЗПМ</t>
  </si>
  <si>
    <t>К_НР_ТЕР</t>
  </si>
  <si>
    <t>Коэффициэнт к % НР для сборников ФЕР (ТЕР) (при ремонте)</t>
  </si>
  <si>
    <t>К_СП_ТЕР</t>
  </si>
  <si>
    <t>Коэффициэнт к % СП для сборников ФЕР (ТЕР) (при ремонте)</t>
  </si>
  <si>
    <t>К_НР_ТЕРр</t>
  </si>
  <si>
    <t>Коэффициэнт к % НР для сборников ФЕРр (ТЕРр) (при ремонте)</t>
  </si>
  <si>
    <t>К_СП_ТЕРр</t>
  </si>
  <si>
    <t>Коэффициэнт к % СП для сборников ФЕРр (ТЕРр) (при ремонте)</t>
  </si>
  <si>
    <t>К_НР_12</t>
  </si>
  <si>
    <t>Коэффициэнт к % НР (с 01.12.2012) (в связи с изменением ЕСН)</t>
  </si>
  <si>
    <t>К_СП_12</t>
  </si>
  <si>
    <t>Коэффициэнт к % СП (с 01.12.2012) (в связи с изменением ЕСН)</t>
  </si>
  <si>
    <t>К_НР_11</t>
  </si>
  <si>
    <t>Коэффициэнт к % НР (с 01.01.2011 по 01.12.2012) (в связи с изменением ЕСН)</t>
  </si>
  <si>
    <t>К_СП_11</t>
  </si>
  <si>
    <t>Коэффициэнт к % СП (с 01.01.2011 по 01.12.2012) (в связи с изменением ЕСН)</t>
  </si>
  <si>
    <t>К_НР_05</t>
  </si>
  <si>
    <t>Коэффициэнт к % НР (с 01.01.2005 по 01.01.2011) (в связи с изменением ЕСН)</t>
  </si>
  <si>
    <t>К_СП_05</t>
  </si>
  <si>
    <t>Коэффициэнт к % СП (с 01.01.2005 по 01.01.2011) (в связи с изменением ЕСН)</t>
  </si>
  <si>
    <t>К_НР_УПР</t>
  </si>
  <si>
    <t>Коэффициэнт к % НР (при упрощенном налогообложении)</t>
  </si>
  <si>
    <t>К_СП_УПР</t>
  </si>
  <si>
    <t>Коэффициэнт к % СП (при упрощенном налогообложении)</t>
  </si>
  <si>
    <t>К_НР_ХОЗ</t>
  </si>
  <si>
    <t>Коэффициэнт к % НР (при хозяйственном способе производства работ)</t>
  </si>
  <si>
    <t>К_СП_ХОЗ</t>
  </si>
  <si>
    <t>Коэффициэнт к % СП (при хозяйственном способе производства работ)</t>
  </si>
  <si>
    <t>К_НР_СЛЖ</t>
  </si>
  <si>
    <t>Коэффициэнт к % НР (при реконструкции сложных объектов  и  кап. ремонте объектов с яд. реакторами)</t>
  </si>
  <si>
    <t>К_СП_СЛЖ</t>
  </si>
  <si>
    <t>Коэффициэнт к % СП (при реконструкции сложных объектов  и  кап. ремонте объектов с яд. реакторами)</t>
  </si>
  <si>
    <t>К_НР_Д1</t>
  </si>
  <si>
    <t>Коэффициэнт к % НР (Пользовательский) - применяется по желанию пользователя, значение задает пользователь.</t>
  </si>
  <si>
    <t>К_СП_Д1</t>
  </si>
  <si>
    <t>Коэффициэнт к % СП (Пользовательский) - применяется по желанию пользователя, значение задает пользователь.</t>
  </si>
  <si>
    <t>К_НР_Д2</t>
  </si>
  <si>
    <t>К_СП_Д2</t>
  </si>
  <si>
    <t>ОКРУГЛЕНИЕ</t>
  </si>
  <si>
    <t>Точность округления результата расчета % НР и % СП</t>
  </si>
  <si>
    <t>Базовый уровень цен</t>
  </si>
  <si>
    <t>I квартал 2018 г.</t>
  </si>
  <si>
    <t>Индексы за итогом</t>
  </si>
  <si>
    <t>_OBSM_</t>
  </si>
  <si>
    <t>1-100-20</t>
  </si>
  <si>
    <t>Рабочий среднего разряда 2</t>
  </si>
  <si>
    <t>чел.-ч.</t>
  </si>
  <si>
    <t>4-100-00</t>
  </si>
  <si>
    <t>Затраты труда машинистов</t>
  </si>
  <si>
    <t>91.01.05-106</t>
  </si>
  <si>
    <t>ФСЭМ-2001, 91.01.05-106, приказ Минстроя России №1039/пр от 30.12.2016г.</t>
  </si>
  <si>
    <t>Экскаваторы одноковшовые дизельные на пневмоколесном ходу, емкость ковша 0,25 м3</t>
  </si>
  <si>
    <t>маш.-ч</t>
  </si>
  <si>
    <t>91.01.01-034</t>
  </si>
  <si>
    <t>ФСЭМ-2001, 91.01.01-034, приказ Минстроя России №1039/пр от 30.12.2016г.</t>
  </si>
  <si>
    <t>Бульдозеры, мощность 59 кВт (80 л.с.)</t>
  </si>
  <si>
    <t>1-100-15</t>
  </si>
  <si>
    <t>Рабочий среднего разряда 1.5</t>
  </si>
  <si>
    <t>1-100-29</t>
  </si>
  <si>
    <t>Рабочий среднего разряда 2.9</t>
  </si>
  <si>
    <t>1-100-45</t>
  </si>
  <si>
    <t>Рабочий среднего разряда 4.5</t>
  </si>
  <si>
    <t>91.11.02-041</t>
  </si>
  <si>
    <t>ФСЭМ-2001, 91.11.02-041, приказ Минстроя России №1039/пр от 30.12.2016г.</t>
  </si>
  <si>
    <t>Машина для горизонтального прокола грунта на базе автомобиля</t>
  </si>
  <si>
    <t>1-100-36</t>
  </si>
  <si>
    <t>Рабочий среднего разряда 3.6</t>
  </si>
  <si>
    <t>91.18.01-012</t>
  </si>
  <si>
    <t>ФСЭМ-2001, 91.18.01-012, приказ Минстроя России №1039/пр от 30.12.2016г.</t>
  </si>
  <si>
    <t>Компрессоры передвижные с электродвигателем давлением 600 кПа (6 ат), производительность до 3,5 м3/мин</t>
  </si>
  <si>
    <t>1-100-40</t>
  </si>
  <si>
    <t>Рабочий среднего разряда 4</t>
  </si>
  <si>
    <t>91.05.05-014</t>
  </si>
  <si>
    <t>ФСЭМ-2001, 91.05.05-014, приказ Минстроя России №1039/пр от 30.12.2016г.</t>
  </si>
  <si>
    <t>Краны на автомобильном ходу, грузоподъемность 10 т</t>
  </si>
  <si>
    <t>91.06.01-003</t>
  </si>
  <si>
    <t>ФСЭМ-2001, 91.06.01-003, приказ Минстроя России №1039/пр от 30.12.2016г.</t>
  </si>
  <si>
    <t>Домкраты гидравлические, грузоподъемность 63-100 т</t>
  </si>
  <si>
    <t>91.06.03-061</t>
  </si>
  <si>
    <t>ФСЭМ-2001, 91.06.03-061, приказ Минстроя России №1039/пр от 30.12.2016г.</t>
  </si>
  <si>
    <t>Лебедки электрические тяговым усилием до 12,26 кН (1,25 т)</t>
  </si>
  <si>
    <t>91.14.02-001</t>
  </si>
  <si>
    <t>ФСЭМ-2001, 91.14.02-001, приказ Минстроя России №1039/пр от 30.12.2016г.</t>
  </si>
  <si>
    <t>Автомобили бортовые, грузоподъемность до 5 т</t>
  </si>
  <si>
    <t>91.06.09-001</t>
  </si>
  <si>
    <t>ФСЭМ-2001, 91.06.09-001, приказ Минстроя России №1039/пр от 30.12.2016г.</t>
  </si>
  <si>
    <t>Вышка телескопическая 25 м</t>
  </si>
  <si>
    <t>2-200-60</t>
  </si>
  <si>
    <t>Электромонтажник-наладчик, разряд VI</t>
  </si>
  <si>
    <t>2-400-30</t>
  </si>
  <si>
    <t>Инженер по наладке и испытаниям, категория III</t>
  </si>
  <si>
    <t>2-200-40</t>
  </si>
  <si>
    <t>Электромонтажник-наладчик, разряд IV</t>
  </si>
  <si>
    <t>01.3.01.01-0002</t>
  </si>
  <si>
    <t>ФССЦ-2001, 01.3.01.01-0002, приказ Минстроя России №1039/пр от 30.12.2016г.</t>
  </si>
  <si>
    <t>Бензин автомобильный АИ-98, АИ-95 «Экстра», АИ-93</t>
  </si>
  <si>
    <t>т</t>
  </si>
  <si>
    <t>11.1.03.03-0003</t>
  </si>
  <si>
    <t>ФССЦ-2001, 11.1.03.03-0003, приказ Минстроя России №1039/пр от 30.12.2016г.</t>
  </si>
  <si>
    <t>Брусья необрезные хвойных пород длиной 2-3,75 м, все ширины, толщиной 100-125 мм, III сорта</t>
  </si>
  <si>
    <t>24.3.03.13-0501</t>
  </si>
  <si>
    <t>ФССЦ-2001, 24.3.03.13-0501, приказ Минстроя России №1039/пр от 30.12.2016г.</t>
  </si>
  <si>
    <t>Трубы полиэтиленовые низкого давления (ПНД) с наружным диаметром 110 мм</t>
  </si>
  <si>
    <t>01.7.07.29-0111</t>
  </si>
  <si>
    <t>ФССЦ-2001, 01.7.07.29-0111, приказ Минстроя России №1039/пр от 30.12.2016г.</t>
  </si>
  <si>
    <t>Пакля пропитанная</t>
  </si>
  <si>
    <t>11.1.02.02-0006</t>
  </si>
  <si>
    <t>ФССЦ-2001, 11.1.02.02-0006, приказ Минстроя России №1039/пр от 30.12.2016г.</t>
  </si>
  <si>
    <t>Дрова разделанные длиной 1,5-2 м сосна, ольха</t>
  </si>
  <si>
    <t>14.5.02.02-0101</t>
  </si>
  <si>
    <t>ФССЦ-2001, 14.5.02.02-0101, приказ Минстроя России №1039/пр от 30.12.2016г.</t>
  </si>
  <si>
    <t>Замазка защитная</t>
  </si>
  <si>
    <t>20.2.02.07-0031</t>
  </si>
  <si>
    <t>ФССЦ-2001, 20.2.02.07-0031, приказ Минстроя России №1039/пр от 30.12.2016г.</t>
  </si>
  <si>
    <t>Пробки кабельные полиэтиленовые ПКП-1 для труб 100 мм</t>
  </si>
  <si>
    <t>100 шт.</t>
  </si>
  <si>
    <t>24.2.05.01-0001</t>
  </si>
  <si>
    <t>ФССЦ-2001, 24.2.05.01-0001, приказ Минстроя России №1039/пр от 30.12.2016г.</t>
  </si>
  <si>
    <t>Трубы хризотилцементные безнапорные БНТ, диаметр условного прохода 100 мм</t>
  </si>
  <si>
    <t>24.3.05.07-0511</t>
  </si>
  <si>
    <t>ФССЦ-2001, 24.3.05.07-0511, приказ Минстроя России №1039/пр от 30.12.2016г.</t>
  </si>
  <si>
    <t>Муфты полиэтиленовые МПТ-1 для труб 100 мм</t>
  </si>
  <si>
    <t>10 шт.</t>
  </si>
  <si>
    <t>01.7.06.07-0001</t>
  </si>
  <si>
    <t>ФССЦ-2001, 01.7.06.07-0001, приказ Минстроя России №1039/пр от 30.12.2016г.</t>
  </si>
  <si>
    <t>Лента К226</t>
  </si>
  <si>
    <t>10.3.02.03-0011</t>
  </si>
  <si>
    <t>ФССЦ-2001, 10.3.02.03-0011, приказ Минстроя России №1039/пр от 30.12.2016г.</t>
  </si>
  <si>
    <t>Припои оловянно-свинцовые бессурьмянистые марки ПОС30</t>
  </si>
  <si>
    <t>14.4.03.03-0002</t>
  </si>
  <si>
    <t>ФССЦ-2001, 14.4.03.03-0002, приказ Минстроя России №1039/пр от 30.12.2016г.</t>
  </si>
  <si>
    <t>Лак битумный БТ-123</t>
  </si>
  <si>
    <t>999-9950</t>
  </si>
  <si>
    <t>Вспомогательные ненормируемые материалы (2% от ОЗП)</t>
  </si>
  <si>
    <t>РУБ</t>
  </si>
  <si>
    <t>08.3.07.01-0076</t>
  </si>
  <si>
    <t>ФССЦ-2001, 08.3.07.01-0076, приказ Минстроя России №1039/пр от 30.12.2016г.</t>
  </si>
  <si>
    <t>Сталь полосовая, марка стали Ст3сп шириной 50-200 мм толщиной 4-5 мм</t>
  </si>
  <si>
    <t>08.3.08.02-0052</t>
  </si>
  <si>
    <t>ФССЦ-2001, 08.3.08.02-0052, приказ Минстроя России №1039/пр от 30.12.2016г.</t>
  </si>
  <si>
    <t>Сталь угловая равнополочная, марка стали ВСт3кп2, размером 50x50x5 мм</t>
  </si>
  <si>
    <t>14.4.02.09-0001</t>
  </si>
  <si>
    <t>ФССЦ-2001, 14.4.02.09-0001, приказ Минстроя России №1039/пр от 30.12.2016г.</t>
  </si>
  <si>
    <t>Краска</t>
  </si>
  <si>
    <t>01.3.01.01-0001</t>
  </si>
  <si>
    <t>ФССЦ-2001, 01.3.01.01-0001, приказ Минстроя России №1039/пр от 30.12.2016г.</t>
  </si>
  <si>
    <t>Бензин авиационный Б-70</t>
  </si>
  <si>
    <t>01.3.01.05-0009</t>
  </si>
  <si>
    <t>ФССЦ-2001, 01.3.01.05-0009, приказ Минстроя России №1039/пр от 30.12.2016г.</t>
  </si>
  <si>
    <t>Парафины нефтяные твердые марки Т-1</t>
  </si>
  <si>
    <t>20.2.01.05-0009</t>
  </si>
  <si>
    <t>ФССЦ-2001, 20.2.01.05-0009, приказ Минстроя России №1039/пр от 30.12.2016г.</t>
  </si>
  <si>
    <t>Гильза кабельная медная ГМ 70</t>
  </si>
  <si>
    <t>- шаблон подписей и шапки, использованный последний раз (номер первой строки шаблона)</t>
  </si>
  <si>
    <t>- уровень цен, использованный последний раз (1 - базовый / 2 - текущий)</t>
  </si>
  <si>
    <t>Параметры1.xls</t>
  </si>
  <si>
    <t>- имя последнего использованного файла содержащего параметры</t>
  </si>
  <si>
    <t>- номер последнего сформированного листа</t>
  </si>
  <si>
    <t>Рассчитано с помощью программы "Smeta.ru" v10, ГК "СтройСофт", г. Орел, тел. 8-(910)-747-08-01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</si>
  <si>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</si>
  <si>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</si>
  <si>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</si>
  <si>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</si>
  <si>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</si>
  <si>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</si>
  <si>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Инвестор:</t>
  </si>
  <si>
    <t>по ОКПО</t>
  </si>
  <si>
    <t>Заказчик:</t>
  </si>
  <si>
    <t>Генподрядчик:</t>
  </si>
  <si>
    <t>Субподрядчик:</t>
  </si>
  <si>
    <t>Стройка:</t>
  </si>
  <si>
    <t>Объект:</t>
  </si>
  <si>
    <t>Шифр:</t>
  </si>
  <si>
    <t>Вид деятельности по ОКДП</t>
  </si>
  <si>
    <t>Договор подряда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</si>
  <si>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</si>
  <si>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</si>
  <si>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</si>
  <si>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</si>
  <si>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</si>
  <si>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</si>
  <si>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</si>
  <si>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</si>
  <si>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</si>
  <si>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</si>
  <si>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Составлен в уровне цен : I квартал 2018 г.</t>
  </si>
  <si>
    <t>Наименование и редакция СНБ: ФЕР-2017 с Изм.4 от 2018.01.10</t>
  </si>
  <si>
    <t xml:space="preserve">Сметная (договорная) стоимость в соответствии с договором подряда (субподряда): </t>
  </si>
  <si>
    <t>тыс.руб.</t>
  </si>
  <si>
    <t>Форма № 1б</t>
  </si>
  <si>
    <t>Шифр объекта:</t>
  </si>
  <si>
    <t xml:space="preserve"> </t>
  </si>
  <si>
    <t xml:space="preserve">Локальная смета: </t>
  </si>
  <si>
    <t>Локальная смета</t>
  </si>
  <si>
    <t>Основание:</t>
  </si>
  <si>
    <t>Текущая цена</t>
  </si>
  <si>
    <t>Сметная стоимость</t>
  </si>
  <si>
    <t xml:space="preserve"> тыс.руб</t>
  </si>
  <si>
    <t>Нормативная трудоемкость</t>
  </si>
  <si>
    <t xml:space="preserve"> чел.-ч</t>
  </si>
  <si>
    <t>Сметная заработная плата</t>
  </si>
  <si>
    <t>№ п/п</t>
  </si>
  <si>
    <t>Шифр расценки                 и коды ресурсов</t>
  </si>
  <si>
    <t>Наименование работ и затрат</t>
  </si>
  <si>
    <t>Единица измерения</t>
  </si>
  <si>
    <t>Коли- чество</t>
  </si>
  <si>
    <t>Единичная расценка,        руб.</t>
  </si>
  <si>
    <t>Поправочные коэффициэнты, нормы НР и СП</t>
  </si>
  <si>
    <t>Цена за единицу,       руб.</t>
  </si>
  <si>
    <t>ВСЕГО,            в базисном уровне цен, руб.</t>
  </si>
  <si>
    <t>Индексы пересчета,         нормы НР и СП</t>
  </si>
  <si>
    <t xml:space="preserve">   ОЗП</t>
  </si>
  <si>
    <t xml:space="preserve">   ЭММ</t>
  </si>
  <si>
    <t xml:space="preserve">   в т.ч. ЗПМ</t>
  </si>
  <si>
    <t xml:space="preserve">   НР от ФОТ</t>
  </si>
  <si>
    <t>%</t>
  </si>
  <si>
    <t>95%*0,85=81%</t>
  </si>
  <si>
    <t xml:space="preserve">   СП от ФОТ</t>
  </si>
  <si>
    <t>50%*0,8=40%</t>
  </si>
  <si>
    <t xml:space="preserve">   Затраты труда рабочих</t>
  </si>
  <si>
    <t>чел-ч</t>
  </si>
  <si>
    <t>80%*0,85=68%</t>
  </si>
  <si>
    <t>45%*0,8=36%</t>
  </si>
  <si>
    <t xml:space="preserve">   Материальные ресурсы</t>
  </si>
  <si>
    <t>100%*0,85=85%</t>
  </si>
  <si>
    <t>65%*0,8=52%</t>
  </si>
  <si>
    <t>110%*0,85=94%</t>
  </si>
  <si>
    <t>70%*0,8=56%</t>
  </si>
  <si>
    <t>65%*0,85=55%</t>
  </si>
  <si>
    <t>40%*0,8=32%</t>
  </si>
  <si>
    <t xml:space="preserve"> Расчет цены </t>
  </si>
  <si>
    <t xml:space="preserve">   [980 /  7,5] = 130.67</t>
  </si>
  <si>
    <t xml:space="preserve">   [341,9 /  7,5] = 45.59</t>
  </si>
  <si>
    <t xml:space="preserve">   [3 358,37 /  7,5] = 447.78</t>
  </si>
  <si>
    <t xml:space="preserve">   [1 458,6 /  7,5] = 194.48</t>
  </si>
  <si>
    <t xml:space="preserve">   [13,16 /  7,5] = 1.75</t>
  </si>
  <si>
    <t xml:space="preserve">   [177,97 /  7,5] = 23.73</t>
  </si>
  <si>
    <t xml:space="preserve">   [599,47 /  7,5] = 79.93</t>
  </si>
  <si>
    <t xml:space="preserve">   [233,56 /  7,5] = 31.14</t>
  </si>
  <si>
    <t xml:space="preserve">   [35,2 /  7,5] = 4.69</t>
  </si>
  <si>
    <t xml:space="preserve">   [885,2 /  7,5] = 118.03</t>
  </si>
  <si>
    <t xml:space="preserve">   [271,9 /  7,5] = 36.25</t>
  </si>
  <si>
    <t xml:space="preserve">   [441,01 /  7,5] = 58.8</t>
  </si>
  <si>
    <t>Итого по локальной смете:</t>
  </si>
  <si>
    <t xml:space="preserve">Итого: </t>
  </si>
  <si>
    <t>- базовый итог на Source равен базовому итогу в сформированной смете (1), не равен (0)</t>
  </si>
  <si>
    <t>Базовая цена</t>
  </si>
  <si>
    <t xml:space="preserve">    В том числе:</t>
  </si>
  <si>
    <t xml:space="preserve">    Основная ЗП рабочих</t>
  </si>
  <si>
    <t xml:space="preserve">    Эксплуатация машин</t>
  </si>
  <si>
    <t xml:space="preserve">    Стоимость материалов и оборудования (всего)</t>
  </si>
  <si>
    <t>Накладные расходы (НР)</t>
  </si>
  <si>
    <t>Сметная прибыль (СП)</t>
  </si>
  <si>
    <t xml:space="preserve">Итого с НР и СП </t>
  </si>
  <si>
    <t xml:space="preserve">    В том числе (работы и затраты):</t>
  </si>
  <si>
    <t xml:space="preserve">    Строительные</t>
  </si>
  <si>
    <t xml:space="preserve">    Монтажные</t>
  </si>
  <si>
    <t xml:space="preserve">    Оборудование</t>
  </si>
  <si>
    <t xml:space="preserve">    Прочие</t>
  </si>
  <si>
    <t>Всего :</t>
  </si>
  <si>
    <t>НДС</t>
  </si>
  <si>
    <t>Всего с НДС</t>
  </si>
  <si>
    <t>Сдал:</t>
  </si>
  <si>
    <t>[должность] / [подпись]</t>
  </si>
  <si>
    <t>[расшифровка подписи]</t>
  </si>
  <si>
    <t>М.П.</t>
  </si>
  <si>
    <t>Принял:</t>
  </si>
  <si>
    <t>Конец</t>
  </si>
  <si>
    <t>Унифицированная форма № КС-3</t>
  </si>
  <si>
    <t>0322001</t>
  </si>
  <si>
    <t>Объект</t>
  </si>
  <si>
    <t xml:space="preserve">Вид деятельности по ОКДП  </t>
  </si>
  <si>
    <t>СПРАВКА</t>
  </si>
  <si>
    <t>О СТОИМОСТИ ВЫПОЛНЕННЫХ РАБОТ И ЗАТРАТ</t>
  </si>
  <si>
    <t>№</t>
  </si>
  <si>
    <t>п/п</t>
  </si>
  <si>
    <t>Наименование пусковых комплексов,</t>
  </si>
  <si>
    <t xml:space="preserve">этапов, объектов, видов выполненных </t>
  </si>
  <si>
    <t xml:space="preserve">работ, оборудования , затрат </t>
  </si>
  <si>
    <t>с начала</t>
  </si>
  <si>
    <t>проведения</t>
  </si>
  <si>
    <t>работ</t>
  </si>
  <si>
    <t>года</t>
  </si>
  <si>
    <t>в том числе</t>
  </si>
  <si>
    <t>за отчетный</t>
  </si>
  <si>
    <t>период</t>
  </si>
  <si>
    <t>Стоимость вып. работ и затрат, руб</t>
  </si>
  <si>
    <t>Всего работ и затрат, включаемых в стоимость работ</t>
  </si>
  <si>
    <t>в том числе:</t>
  </si>
  <si>
    <t>ИТОГО</t>
  </si>
  <si>
    <t>НДС, %</t>
  </si>
  <si>
    <t>ВСЕГО c НДС</t>
  </si>
  <si>
    <t>Новое строительство. Строительство КЛ 0,4 кВ №23 ТП051 г.Ливны</t>
  </si>
  <si>
    <t xml:space="preserve">ЛОКАЛЬНАЯ СМЕТА </t>
  </si>
  <si>
    <t>Составлена в уровне цен : 2019 г.</t>
  </si>
  <si>
    <t>ВСЕГО,            в уровне цен 2019 г., руб.</t>
  </si>
  <si>
    <t>Подрядчик: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</si>
</sst>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204"/>
    </font>
    <font>
      <b/>
      <sz val="10"/>
      <color indexed="12"/>
      <name val="Arial"/>
      <charset val="204"/>
    </font>
    <font>
      <sz val="10"/>
      <color indexed="18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sz val="10"/>
      <color indexed="16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color rgb="FFFFFFFF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u/>
      <sz val="10"/>
      <name val="Arial"/>
      <family val="2"/>
      <charset val="204"/>
    </font>
    <font>
      <sz val="6"/>
      <name val="Arial"/>
      <family val="2"/>
      <charset val="204"/>
    </font>
    <font>
      <sz val="8"/>
      <color rgb="FF0000FF"/>
      <name val="Arial"/>
      <family val="2"/>
      <charset val="204"/>
    </font>
    <font>
      <sz val="8"/>
      <color rgb="FF80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008000"/>
      <name val="Arial"/>
      <family val="2"/>
      <charset val="204"/>
    </font>
    <font>
      <sz val="9"/>
      <color rgb="FF008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8"/>
      <name val="Times New Roman Cyr"/>
      <charset val="204"/>
    </font>
    <font>
      <sz val="8"/>
      <color rgb="FFFFFFFF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gray0625">
        <fgColor indexed="11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11" fillId="0" borderId="0" xfId="0" applyFont="1" applyAlignment="1">
      <alignment wrapText="1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0" fontId="14" fillId="0" borderId="2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0" xfId="0" applyFont="1" applyAlignment="1">
      <alignment wrapText="1"/>
    </xf>
    <xf numFmtId="49" fontId="13" fillId="0" borderId="0" xfId="0" applyNumberFormat="1" applyFont="1" applyAlignment="1">
      <alignment wrapText="1"/>
    </xf>
    <xf numFmtId="14" fontId="0" fillId="0" borderId="0" xfId="0" applyNumberFormat="1"/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14" fontId="1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wrapText="1"/>
    </xf>
    <xf numFmtId="49" fontId="21" fillId="0" borderId="0" xfId="0" applyNumberFormat="1" applyFont="1" applyAlignment="1">
      <alignment wrapText="1"/>
    </xf>
    <xf numFmtId="0" fontId="24" fillId="0" borderId="0" xfId="0" applyFont="1" applyAlignment="1">
      <alignment horizontal="right" shrinkToFit="1"/>
    </xf>
    <xf numFmtId="0" fontId="24" fillId="0" borderId="0" xfId="0" applyFont="1"/>
    <xf numFmtId="4" fontId="21" fillId="0" borderId="0" xfId="0" applyNumberFormat="1" applyFont="1" applyAlignment="1">
      <alignment horizontal="right" shrinkToFit="1"/>
    </xf>
    <xf numFmtId="0" fontId="21" fillId="0" borderId="17" xfId="0" applyFont="1" applyBorder="1" applyAlignment="1">
      <alignment horizontal="center" wrapText="1"/>
    </xf>
    <xf numFmtId="0" fontId="12" fillId="0" borderId="25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right" wrapText="1"/>
    </xf>
    <xf numFmtId="0" fontId="21" fillId="0" borderId="24" xfId="0" applyFont="1" applyBorder="1" applyAlignment="1">
      <alignment horizontal="right" shrinkToFit="1"/>
    </xf>
    <xf numFmtId="4" fontId="12" fillId="0" borderId="24" xfId="0" applyNumberFormat="1" applyFont="1" applyBorder="1" applyAlignment="1">
      <alignment vertical="top" shrinkToFit="1"/>
    </xf>
    <xf numFmtId="4" fontId="12" fillId="0" borderId="26" xfId="0" applyNumberFormat="1" applyFont="1" applyBorder="1" applyAlignment="1">
      <alignment vertical="top" shrinkToFit="1"/>
    </xf>
    <xf numFmtId="0" fontId="26" fillId="0" borderId="24" xfId="0" applyFont="1" applyBorder="1" applyAlignment="1">
      <alignment horizontal="left" vertical="top" wrapText="1" shrinkToFit="1"/>
    </xf>
    <xf numFmtId="49" fontId="12" fillId="0" borderId="24" xfId="0" applyNumberFormat="1" applyFont="1" applyBorder="1" applyAlignment="1">
      <alignment horizontal="left" vertical="top" wrapText="1"/>
    </xf>
    <xf numFmtId="49" fontId="25" fillId="0" borderId="24" xfId="0" applyNumberFormat="1" applyFont="1" applyBorder="1" applyAlignment="1">
      <alignment vertical="top" wrapText="1" shrinkToFit="1"/>
    </xf>
    <xf numFmtId="0" fontId="12" fillId="0" borderId="10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right" vertical="top" wrapText="1"/>
    </xf>
    <xf numFmtId="0" fontId="12" fillId="0" borderId="10" xfId="0" applyFont="1" applyBorder="1" applyAlignment="1">
      <alignment horizontal="right" vertical="top" shrinkToFit="1"/>
    </xf>
    <xf numFmtId="0" fontId="25" fillId="0" borderId="10" xfId="0" applyFont="1" applyBorder="1" applyAlignment="1">
      <alignment vertical="top" shrinkToFit="1"/>
    </xf>
    <xf numFmtId="0" fontId="26" fillId="0" borderId="10" xfId="0" applyFont="1" applyBorder="1" applyAlignment="1">
      <alignment vertical="top" shrinkToFit="1"/>
    </xf>
    <xf numFmtId="0" fontId="12" fillId="0" borderId="27" xfId="0" applyFont="1" applyBorder="1" applyAlignment="1">
      <alignment horizontal="left" vertical="top" wrapText="1"/>
    </xf>
    <xf numFmtId="4" fontId="12" fillId="0" borderId="10" xfId="0" applyNumberFormat="1" applyFont="1" applyBorder="1" applyAlignment="1">
      <alignment vertical="top" shrinkToFit="1"/>
    </xf>
    <xf numFmtId="4" fontId="12" fillId="0" borderId="28" xfId="0" applyNumberFormat="1" applyFont="1" applyBorder="1" applyAlignment="1">
      <alignment vertical="top" shrinkToFit="1"/>
    </xf>
    <xf numFmtId="4" fontId="0" fillId="0" borderId="0" xfId="0" applyNumberFormat="1"/>
    <xf numFmtId="0" fontId="12" fillId="0" borderId="29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right" vertical="top" wrapText="1"/>
    </xf>
    <xf numFmtId="0" fontId="12" fillId="0" borderId="29" xfId="0" applyFont="1" applyBorder="1" applyAlignment="1">
      <alignment horizontal="right" vertical="top" shrinkToFit="1"/>
    </xf>
    <xf numFmtId="0" fontId="25" fillId="0" borderId="29" xfId="0" applyFont="1" applyBorder="1" applyAlignment="1">
      <alignment vertical="top" shrinkToFit="1"/>
    </xf>
    <xf numFmtId="0" fontId="26" fillId="0" borderId="29" xfId="0" applyFont="1" applyBorder="1" applyAlignment="1">
      <alignment vertical="top" shrinkToFit="1"/>
    </xf>
    <xf numFmtId="0" fontId="12" fillId="0" borderId="15" xfId="0" applyFont="1" applyBorder="1" applyAlignment="1">
      <alignment horizontal="left" vertical="top" wrapText="1"/>
    </xf>
    <xf numFmtId="4" fontId="12" fillId="0" borderId="29" xfId="0" applyNumberFormat="1" applyFont="1" applyBorder="1" applyAlignment="1">
      <alignment vertical="top" shrinkToFit="1"/>
    </xf>
    <xf numFmtId="4" fontId="12" fillId="0" borderId="30" xfId="0" applyNumberFormat="1" applyFont="1" applyBorder="1" applyAlignment="1">
      <alignment vertical="top" shrinkToFit="1"/>
    </xf>
    <xf numFmtId="0" fontId="27" fillId="0" borderId="29" xfId="0" applyFont="1" applyBorder="1" applyAlignment="1">
      <alignment horizontal="left" vertical="top" wrapText="1"/>
    </xf>
    <xf numFmtId="0" fontId="27" fillId="0" borderId="29" xfId="0" applyFont="1" applyBorder="1" applyAlignment="1">
      <alignment horizontal="right" vertical="top" wrapText="1"/>
    </xf>
    <xf numFmtId="0" fontId="27" fillId="0" borderId="29" xfId="0" applyFont="1" applyBorder="1" applyAlignment="1">
      <alignment horizontal="right" vertical="top" shrinkToFit="1"/>
    </xf>
    <xf numFmtId="0" fontId="27" fillId="0" borderId="29" xfId="0" applyFont="1" applyBorder="1" applyAlignment="1">
      <alignment vertical="top" shrinkToFit="1"/>
    </xf>
    <xf numFmtId="0" fontId="27" fillId="0" borderId="15" xfId="0" applyFont="1" applyBorder="1" applyAlignment="1">
      <alignment horizontal="left" vertical="top" wrapText="1"/>
    </xf>
    <xf numFmtId="3" fontId="27" fillId="0" borderId="29" xfId="0" applyNumberFormat="1" applyFont="1" applyBorder="1" applyAlignment="1">
      <alignment vertical="top" shrinkToFit="1"/>
    </xf>
    <xf numFmtId="4" fontId="27" fillId="0" borderId="29" xfId="0" applyNumberFormat="1" applyFont="1" applyBorder="1" applyAlignment="1">
      <alignment vertical="top" shrinkToFit="1"/>
    </xf>
    <xf numFmtId="4" fontId="27" fillId="0" borderId="30" xfId="0" applyNumberFormat="1" applyFont="1" applyBorder="1" applyAlignment="1">
      <alignment vertical="top" shrinkToFit="1"/>
    </xf>
    <xf numFmtId="0" fontId="18" fillId="0" borderId="29" xfId="0" applyFont="1" applyBorder="1" applyAlignment="1">
      <alignment vertical="top" shrinkToFit="1"/>
    </xf>
    <xf numFmtId="0" fontId="18" fillId="0" borderId="15" xfId="0" applyFont="1" applyBorder="1" applyAlignment="1">
      <alignment vertical="top" shrinkToFit="1"/>
    </xf>
    <xf numFmtId="0" fontId="12" fillId="0" borderId="16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right" vertical="top" wrapText="1"/>
    </xf>
    <xf numFmtId="0" fontId="12" fillId="0" borderId="31" xfId="0" applyFont="1" applyBorder="1" applyAlignment="1">
      <alignment horizontal="right" vertical="top" shrinkToFit="1"/>
    </xf>
    <xf numFmtId="0" fontId="12" fillId="0" borderId="31" xfId="0" applyFont="1" applyBorder="1" applyAlignment="1">
      <alignment vertical="top" shrinkToFit="1"/>
    </xf>
    <xf numFmtId="0" fontId="25" fillId="0" borderId="31" xfId="0" applyFont="1" applyBorder="1" applyAlignment="1">
      <alignment vertical="top" shrinkToFit="1"/>
    </xf>
    <xf numFmtId="4" fontId="12" fillId="0" borderId="31" xfId="0" applyNumberFormat="1" applyFont="1" applyBorder="1" applyAlignment="1">
      <alignment vertical="top" shrinkToFit="1"/>
    </xf>
    <xf numFmtId="0" fontId="12" fillId="0" borderId="32" xfId="0" applyFont="1" applyBorder="1" applyAlignment="1">
      <alignment vertical="top" shrinkToFit="1"/>
    </xf>
    <xf numFmtId="0" fontId="12" fillId="0" borderId="33" xfId="0" applyFont="1" applyBorder="1" applyAlignment="1">
      <alignment horizontal="left" vertical="top" wrapText="1"/>
    </xf>
    <xf numFmtId="0" fontId="2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right" wrapText="1"/>
    </xf>
    <xf numFmtId="0" fontId="21" fillId="0" borderId="6" xfId="0" applyFont="1" applyBorder="1" applyAlignment="1">
      <alignment horizontal="right" shrinkToFit="1"/>
    </xf>
    <xf numFmtId="4" fontId="12" fillId="0" borderId="6" xfId="0" applyNumberFormat="1" applyFont="1" applyBorder="1" applyAlignment="1">
      <alignment vertical="top" shrinkToFit="1"/>
    </xf>
    <xf numFmtId="4" fontId="12" fillId="0" borderId="34" xfId="0" applyNumberFormat="1" applyFont="1" applyBorder="1" applyAlignment="1">
      <alignment vertical="top" shrinkToFit="1"/>
    </xf>
    <xf numFmtId="0" fontId="25" fillId="0" borderId="6" xfId="0" applyFont="1" applyBorder="1" applyAlignment="1">
      <alignment vertical="top" shrinkToFit="1"/>
    </xf>
    <xf numFmtId="0" fontId="26" fillId="0" borderId="6" xfId="0" applyFont="1" applyBorder="1" applyAlignment="1">
      <alignment horizontal="left" vertical="top" wrapText="1" shrinkToFit="1"/>
    </xf>
    <xf numFmtId="49" fontId="12" fillId="0" borderId="6" xfId="0" applyNumberFormat="1" applyFont="1" applyBorder="1" applyAlignment="1">
      <alignment horizontal="left" vertical="top" wrapText="1"/>
    </xf>
    <xf numFmtId="49" fontId="25" fillId="0" borderId="6" xfId="0" applyNumberFormat="1" applyFont="1" applyBorder="1" applyAlignment="1">
      <alignment vertical="top" wrapText="1" shrinkToFit="1"/>
    </xf>
    <xf numFmtId="0" fontId="27" fillId="0" borderId="16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left" vertical="top" wrapText="1"/>
    </xf>
    <xf numFmtId="0" fontId="27" fillId="0" borderId="31" xfId="0" applyFont="1" applyBorder="1" applyAlignment="1">
      <alignment horizontal="right" vertical="top" wrapText="1"/>
    </xf>
    <xf numFmtId="0" fontId="27" fillId="0" borderId="31" xfId="0" applyFont="1" applyBorder="1" applyAlignment="1">
      <alignment horizontal="right" vertical="top" shrinkToFit="1"/>
    </xf>
    <xf numFmtId="3" fontId="27" fillId="0" borderId="31" xfId="0" applyNumberFormat="1" applyFont="1" applyBorder="1" applyAlignment="1">
      <alignment vertical="top" shrinkToFit="1"/>
    </xf>
    <xf numFmtId="0" fontId="27" fillId="0" borderId="31" xfId="0" applyFont="1" applyBorder="1" applyAlignment="1">
      <alignment vertical="top" shrinkToFit="1"/>
    </xf>
    <xf numFmtId="4" fontId="27" fillId="0" borderId="31" xfId="0" applyNumberFormat="1" applyFont="1" applyBorder="1" applyAlignment="1">
      <alignment vertical="top" shrinkToFit="1"/>
    </xf>
    <xf numFmtId="4" fontId="27" fillId="0" borderId="32" xfId="0" applyNumberFormat="1" applyFont="1" applyBorder="1" applyAlignment="1">
      <alignment vertical="top" shrinkToFit="1"/>
    </xf>
    <xf numFmtId="0" fontId="12" fillId="0" borderId="35" xfId="0" applyFont="1" applyBorder="1" applyAlignment="1">
      <alignment horizontal="left" vertical="top" wrapText="1"/>
    </xf>
    <xf numFmtId="49" fontId="12" fillId="0" borderId="36" xfId="0" applyNumberFormat="1" applyFont="1" applyBorder="1" applyAlignment="1">
      <alignment horizontal="left" vertical="top" wrapText="1"/>
    </xf>
    <xf numFmtId="0" fontId="21" fillId="0" borderId="36" xfId="0" applyFont="1" applyBorder="1" applyAlignment="1">
      <alignment horizontal="left" vertical="top" wrapText="1"/>
    </xf>
    <xf numFmtId="0" fontId="12" fillId="0" borderId="36" xfId="0" applyFont="1" applyBorder="1" applyAlignment="1">
      <alignment horizontal="right" wrapText="1"/>
    </xf>
    <xf numFmtId="0" fontId="21" fillId="0" borderId="36" xfId="0" applyFont="1" applyBorder="1" applyAlignment="1">
      <alignment horizontal="right" shrinkToFit="1"/>
    </xf>
    <xf numFmtId="4" fontId="12" fillId="0" borderId="36" xfId="0" applyNumberFormat="1" applyFont="1" applyBorder="1" applyAlignment="1">
      <alignment vertical="top" shrinkToFit="1"/>
    </xf>
    <xf numFmtId="0" fontId="25" fillId="0" borderId="36" xfId="0" applyFont="1" applyBorder="1" applyAlignment="1">
      <alignment vertical="top" shrinkToFit="1"/>
    </xf>
    <xf numFmtId="0" fontId="26" fillId="0" borderId="36" xfId="0" applyFont="1" applyBorder="1" applyAlignment="1">
      <alignment horizontal="left" vertical="top" wrapText="1" shrinkToFit="1"/>
    </xf>
    <xf numFmtId="4" fontId="12" fillId="0" borderId="37" xfId="0" applyNumberFormat="1" applyFont="1" applyBorder="1" applyAlignment="1">
      <alignment vertical="top" shrinkToFit="1"/>
    </xf>
    <xf numFmtId="0" fontId="28" fillId="0" borderId="33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left" vertical="top" wrapText="1"/>
    </xf>
    <xf numFmtId="0" fontId="28" fillId="0" borderId="6" xfId="0" applyFont="1" applyBorder="1" applyAlignment="1">
      <alignment horizontal="right" wrapText="1"/>
    </xf>
    <xf numFmtId="0" fontId="29" fillId="0" borderId="6" xfId="0" applyFont="1" applyBorder="1" applyAlignment="1">
      <alignment horizontal="right" shrinkToFit="1"/>
    </xf>
    <xf numFmtId="4" fontId="28" fillId="0" borderId="6" xfId="0" applyNumberFormat="1" applyFont="1" applyBorder="1" applyAlignment="1">
      <alignment vertical="top" shrinkToFit="1"/>
    </xf>
    <xf numFmtId="4" fontId="28" fillId="0" borderId="34" xfId="0" applyNumberFormat="1" applyFont="1" applyBorder="1" applyAlignment="1">
      <alignment vertical="top" shrinkToFit="1"/>
    </xf>
    <xf numFmtId="0" fontId="26" fillId="0" borderId="6" xfId="0" applyFont="1" applyBorder="1" applyAlignment="1">
      <alignment vertical="top" shrinkToFit="1"/>
    </xf>
    <xf numFmtId="49" fontId="28" fillId="0" borderId="6" xfId="0" applyNumberFormat="1" applyFont="1" applyBorder="1" applyAlignment="1">
      <alignment horizontal="left" vertical="top" wrapText="1"/>
    </xf>
    <xf numFmtId="0" fontId="0" fillId="0" borderId="35" xfId="0" applyBorder="1"/>
    <xf numFmtId="0" fontId="25" fillId="0" borderId="36" xfId="0" applyFont="1" applyBorder="1" applyAlignment="1">
      <alignment horizontal="left" vertical="top"/>
    </xf>
    <xf numFmtId="0" fontId="0" fillId="0" borderId="36" xfId="0" applyBorder="1"/>
    <xf numFmtId="0" fontId="0" fillId="0" borderId="37" xfId="0" applyBorder="1"/>
    <xf numFmtId="0" fontId="0" fillId="0" borderId="19" xfId="0" applyBorder="1" applyAlignment="1">
      <alignment shrinkToFit="1"/>
    </xf>
    <xf numFmtId="0" fontId="18" fillId="0" borderId="19" xfId="0" applyFont="1" applyBorder="1" applyAlignment="1">
      <alignment shrinkToFit="1"/>
    </xf>
    <xf numFmtId="0" fontId="30" fillId="0" borderId="0" xfId="0" applyFont="1"/>
    <xf numFmtId="0" fontId="31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0" xfId="0" applyFont="1" applyAlignment="1">
      <alignment wrapText="1"/>
    </xf>
    <xf numFmtId="0" fontId="32" fillId="0" borderId="0" xfId="0" applyFont="1" applyAlignment="1">
      <alignment horizontal="left"/>
    </xf>
    <xf numFmtId="0" fontId="3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33" fillId="0" borderId="0" xfId="0" applyFont="1"/>
    <xf numFmtId="49" fontId="18" fillId="0" borderId="0" xfId="0" applyNumberFormat="1" applyFont="1" applyAlignment="1">
      <alignment wrapText="1"/>
    </xf>
    <xf numFmtId="0" fontId="12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14" xfId="0" applyBorder="1"/>
    <xf numFmtId="0" fontId="12" fillId="0" borderId="18" xfId="0" applyFont="1" applyBorder="1" applyAlignment="1">
      <alignment horizontal="center" wrapText="1"/>
    </xf>
    <xf numFmtId="0" fontId="12" fillId="0" borderId="11" xfId="0" applyFont="1" applyBorder="1" applyAlignment="1">
      <alignment horizontal="center" wrapText="1"/>
    </xf>
    <xf numFmtId="0" fontId="12" fillId="0" borderId="14" xfId="0" applyFont="1" applyBorder="1" applyAlignment="1">
      <alignment horizontal="center" wrapText="1"/>
    </xf>
    <xf numFmtId="0" fontId="21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left" vertical="top" wrapText="1"/>
    </xf>
    <xf numFmtId="4" fontId="21" fillId="2" borderId="22" xfId="0" applyNumberFormat="1" applyFont="1" applyFill="1" applyBorder="1" applyAlignment="1">
      <alignment horizontal="right" shrinkToFit="1"/>
    </xf>
    <xf numFmtId="4" fontId="21" fillId="2" borderId="21" xfId="0" applyNumberFormat="1" applyFont="1" applyFill="1" applyBorder="1" applyAlignment="1">
      <alignment horizontal="right" shrinkToFit="1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left" vertical="top" wrapText="1"/>
    </xf>
    <xf numFmtId="4" fontId="21" fillId="0" borderId="4" xfId="0" applyNumberFormat="1" applyFont="1" applyBorder="1" applyAlignment="1">
      <alignment horizontal="right" shrinkToFit="1"/>
    </xf>
    <xf numFmtId="4" fontId="21" fillId="0" borderId="6" xfId="0" applyNumberFormat="1" applyFont="1" applyBorder="1" applyAlignment="1">
      <alignment horizontal="right" shrinkToFit="1"/>
    </xf>
    <xf numFmtId="0" fontId="21" fillId="0" borderId="2" xfId="0" applyFont="1" applyBorder="1" applyAlignment="1">
      <alignment horizontal="center"/>
    </xf>
    <xf numFmtId="0" fontId="21" fillId="0" borderId="2" xfId="0" applyFont="1" applyBorder="1" applyAlignment="1">
      <alignment horizontal="left" vertical="top" wrapText="1"/>
    </xf>
    <xf numFmtId="4" fontId="21" fillId="0" borderId="2" xfId="0" applyNumberFormat="1" applyFont="1" applyBorder="1" applyAlignment="1">
      <alignment horizontal="right" shrinkToFit="1"/>
    </xf>
    <xf numFmtId="4" fontId="21" fillId="0" borderId="10" xfId="0" applyNumberFormat="1" applyFont="1" applyBorder="1" applyAlignment="1">
      <alignment horizontal="right" shrinkToFit="1"/>
    </xf>
    <xf numFmtId="4" fontId="21" fillId="2" borderId="2" xfId="0" applyNumberFormat="1" applyFont="1" applyFill="1" applyBorder="1" applyAlignment="1">
      <alignment horizontal="right" shrinkToFit="1"/>
    </xf>
    <xf numFmtId="4" fontId="21" fillId="2" borderId="10" xfId="0" applyNumberFormat="1" applyFont="1" applyFill="1" applyBorder="1" applyAlignment="1">
      <alignment horizontal="right" shrinkToFit="1"/>
    </xf>
    <xf numFmtId="0" fontId="12" fillId="0" borderId="9" xfId="0" applyFont="1" applyBorder="1" applyAlignment="1">
      <alignment horizontal="left" wrapText="1"/>
    </xf>
    <xf numFmtId="0" fontId="12" fillId="0" borderId="9" xfId="0" applyFont="1" applyBorder="1" applyAlignment="1">
      <alignment horizontal="left" wrapText="1"/>
    </xf>
    <xf numFmtId="0" fontId="32" fillId="0" borderId="3" xfId="0" applyFont="1" applyBorder="1" applyAlignment="1">
      <alignment horizontal="center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38" xfId="0" applyFont="1" applyBorder="1" applyAlignment="1">
      <alignment horizontal="center" wrapText="1"/>
    </xf>
    <xf numFmtId="0" fontId="12" fillId="0" borderId="39" xfId="0" applyFont="1" applyBorder="1" applyAlignment="1">
      <alignment horizontal="center" wrapText="1"/>
    </xf>
    <xf numFmtId="0" fontId="12" fillId="0" borderId="0" xfId="0" applyFont="1" applyAlignment="1">
      <alignment horizontal="right" vertical="top"/>
    </xf>
    <xf numFmtId="49" fontId="18" fillId="0" borderId="2" xfId="0" applyNumberFormat="1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14" fontId="18" fillId="0" borderId="2" xfId="0" applyNumberFormat="1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49" fontId="18" fillId="0" borderId="4" xfId="0" applyNumberFormat="1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9" fontId="12" fillId="0" borderId="2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left" vertical="top" wrapText="1"/>
    </xf>
    <xf numFmtId="49" fontId="0" fillId="0" borderId="8" xfId="0" applyNumberFormat="1" applyBorder="1" applyAlignment="1">
      <alignment horizont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2" fillId="0" borderId="2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0" xfId="0" applyFont="1" applyAlignment="1"/>
    <xf numFmtId="0" fontId="0" fillId="0" borderId="0" xfId="0" applyAlignment="1"/>
    <xf numFmtId="4" fontId="18" fillId="0" borderId="0" xfId="0" applyNumberFormat="1" applyFont="1" applyAlignment="1">
      <alignment shrinkToFit="1"/>
    </xf>
    <xf numFmtId="4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4" fontId="31" fillId="0" borderId="0" xfId="0" applyNumberFormat="1" applyFont="1" applyAlignment="1">
      <alignment shrinkToFit="1"/>
    </xf>
    <xf numFmtId="4" fontId="18" fillId="0" borderId="22" xfId="0" applyNumberFormat="1" applyFont="1" applyBorder="1" applyAlignment="1">
      <alignment vertical="top" shrinkToFit="1"/>
    </xf>
    <xf numFmtId="4" fontId="18" fillId="0" borderId="20" xfId="0" applyNumberFormat="1" applyFont="1" applyBorder="1" applyAlignment="1">
      <alignment vertical="top" shrinkToFit="1"/>
    </xf>
    <xf numFmtId="4" fontId="18" fillId="0" borderId="23" xfId="0" applyNumberFormat="1" applyFont="1" applyBorder="1" applyAlignment="1">
      <alignment vertical="top" shrinkToFit="1"/>
    </xf>
    <xf numFmtId="4" fontId="18" fillId="0" borderId="19" xfId="0" applyNumberFormat="1" applyFont="1" applyBorder="1" applyAlignment="1">
      <alignment shrinkToFit="1"/>
    </xf>
    <xf numFmtId="0" fontId="12" fillId="0" borderId="11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34" fillId="0" borderId="0" xfId="0" applyFont="1" applyAlignment="1">
      <alignment horizontal="left" vertical="top" wrapText="1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3" fillId="0" borderId="0" xfId="0" applyFont="1" applyAlignment="1">
      <alignment horizontal="center" wrapText="1"/>
    </xf>
    <xf numFmtId="0" fontId="14" fillId="0" borderId="11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" fontId="14" fillId="0" borderId="9" xfId="0" applyNumberFormat="1" applyFont="1" applyBorder="1" applyAlignment="1">
      <alignment horizontal="right" shrinkToFit="1"/>
    </xf>
    <xf numFmtId="0" fontId="14" fillId="0" borderId="9" xfId="0" applyFont="1" applyBorder="1" applyAlignment="1">
      <alignment horizontal="right" shrinkToFit="1"/>
    </xf>
    <xf numFmtId="0" fontId="14" fillId="0" borderId="0" xfId="0" applyFont="1" applyAlignment="1">
      <alignment horizontal="right" vertical="top"/>
    </xf>
    <xf numFmtId="49" fontId="13" fillId="0" borderId="2" xfId="0" applyNumberFormat="1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4" fontId="13" fillId="0" borderId="2" xfId="0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49" fontId="18" fillId="0" borderId="4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8" fillId="0" borderId="3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49" fontId="14" fillId="0" borderId="2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48"/>
  <sheetViews>
    <sheetView workbookViewId="0"/>
  </sheetViews>
  <sheetFormatPr defaultRowHeight="12.75" x14ac:dyDescent="0.2"/>
  <cols>
    <col min="1" max="1" width="10.7109375" customWidth="1"/>
    <col min="2" max="2" width="31.7109375" customWidth="1"/>
    <col min="3" max="6" width="10.7109375" customWidth="1"/>
    <col min="10" max="69" width="0" hidden="1" customWidth="1"/>
    <col min="70" max="71" width="42.7109375" hidden="1" customWidth="1"/>
    <col min="72" max="72" width="82.7109375" hidden="1" customWidth="1"/>
    <col min="73" max="74" width="0" hidden="1" customWidth="1"/>
    <col min="75" max="75" width="21.7109375" hidden="1" customWidth="1"/>
    <col min="76" max="76" width="0" hidden="1" customWidth="1"/>
    <col min="77" max="77" width="32.7109375" hidden="1" customWidth="1"/>
    <col min="78" max="78" width="21.7109375" hidden="1" customWidth="1"/>
    <col min="79" max="256" width="0" hidden="1" customWidth="1"/>
  </cols>
  <sheetData>
    <row r="1" spans="1:255" s="14" customFormat="1" ht="11.25" x14ac:dyDescent="0.2">
      <c r="A1" s="14" t="s">
        <v>389</v>
      </c>
    </row>
    <row r="2" spans="1:255" x14ac:dyDescent="0.2">
      <c r="C2" s="198" t="s">
        <v>499</v>
      </c>
      <c r="D2" s="199"/>
      <c r="E2" s="199"/>
      <c r="F2" s="199"/>
    </row>
    <row r="3" spans="1:255" x14ac:dyDescent="0.2">
      <c r="C3" s="198" t="s">
        <v>391</v>
      </c>
      <c r="D3" s="199"/>
      <c r="E3" s="199"/>
      <c r="F3" s="199"/>
    </row>
    <row r="4" spans="1:255" x14ac:dyDescent="0.2">
      <c r="C4" s="198" t="s">
        <v>392</v>
      </c>
      <c r="D4" s="199"/>
      <c r="E4" s="199"/>
      <c r="F4" s="199"/>
    </row>
    <row r="5" spans="1:255" s="13" customFormat="1" ht="11.25" x14ac:dyDescent="0.2">
      <c r="E5" s="200" t="s">
        <v>393</v>
      </c>
      <c r="F5" s="195"/>
    </row>
    <row r="6" spans="1:255" s="13" customFormat="1" ht="11.25" x14ac:dyDescent="0.2">
      <c r="D6" s="138" t="s">
        <v>394</v>
      </c>
      <c r="E6" s="190" t="s">
        <v>500</v>
      </c>
      <c r="F6" s="195"/>
    </row>
    <row r="7" spans="1:255" x14ac:dyDescent="0.2">
      <c r="A7" s="19" t="s">
        <v>396</v>
      </c>
      <c r="B7" s="201"/>
      <c r="C7" s="202"/>
      <c r="D7" s="16" t="s">
        <v>397</v>
      </c>
      <c r="E7" s="190"/>
      <c r="F7" s="197"/>
      <c r="BR7" s="135">
        <f>B7</f>
        <v>0</v>
      </c>
      <c r="IU7" s="21"/>
    </row>
    <row r="8" spans="1:255" x14ac:dyDescent="0.2">
      <c r="A8" s="19" t="s">
        <v>398</v>
      </c>
      <c r="B8" s="196"/>
      <c r="C8" s="189"/>
      <c r="D8" s="16" t="s">
        <v>397</v>
      </c>
      <c r="E8" s="190"/>
      <c r="F8" s="197"/>
      <c r="BR8" s="135">
        <f>B8</f>
        <v>0</v>
      </c>
      <c r="IU8" s="21"/>
    </row>
    <row r="9" spans="1:255" x14ac:dyDescent="0.2">
      <c r="A9" s="19" t="s">
        <v>399</v>
      </c>
      <c r="B9" s="196"/>
      <c r="C9" s="189"/>
      <c r="D9" s="16" t="s">
        <v>397</v>
      </c>
      <c r="E9" s="190"/>
      <c r="F9" s="197"/>
      <c r="BR9" s="135">
        <f>B9</f>
        <v>0</v>
      </c>
      <c r="IU9" s="21"/>
    </row>
    <row r="10" spans="1:255" x14ac:dyDescent="0.2">
      <c r="A10" s="19" t="s">
        <v>400</v>
      </c>
      <c r="B10" s="196"/>
      <c r="C10" s="189"/>
      <c r="D10" s="16" t="s">
        <v>397</v>
      </c>
      <c r="E10" s="190"/>
      <c r="F10" s="197"/>
      <c r="BR10" s="135">
        <f>B10</f>
        <v>0</v>
      </c>
      <c r="IU10" s="21"/>
    </row>
    <row r="11" spans="1:255" x14ac:dyDescent="0.2">
      <c r="A11" s="139" t="s">
        <v>401</v>
      </c>
      <c r="B11" s="188"/>
      <c r="C11" s="189"/>
      <c r="E11" s="190"/>
      <c r="F11" s="191"/>
      <c r="BS11" s="26">
        <f>B11</f>
        <v>0</v>
      </c>
      <c r="IU11" s="21"/>
    </row>
    <row r="12" spans="1:255" ht="22.5" x14ac:dyDescent="0.2">
      <c r="A12" s="139" t="s">
        <v>501</v>
      </c>
      <c r="B12" s="192" t="s">
        <v>4</v>
      </c>
      <c r="C12" s="193"/>
      <c r="E12" s="190"/>
      <c r="F12" s="191"/>
      <c r="BS12" s="26" t="str">
        <f>B12</f>
        <v>Коррект_Новое строительство. Строительство КЛ 0,4 кВ №23 ТП051 г.Ливны с материалами</v>
      </c>
      <c r="IU12" s="21"/>
    </row>
    <row r="13" spans="1:255" s="13" customFormat="1" ht="11.25" x14ac:dyDescent="0.2">
      <c r="B13" s="194" t="s">
        <v>502</v>
      </c>
      <c r="C13" s="194"/>
      <c r="D13" s="194"/>
      <c r="E13" s="190"/>
      <c r="F13" s="195"/>
    </row>
    <row r="14" spans="1:255" s="13" customFormat="1" x14ac:dyDescent="0.2">
      <c r="B14" s="178" t="s">
        <v>405</v>
      </c>
      <c r="C14" s="178"/>
      <c r="D14" s="140" t="s">
        <v>406</v>
      </c>
      <c r="E14" s="179"/>
      <c r="F14" s="180"/>
      <c r="BW14" s="143">
        <f>E14</f>
        <v>0</v>
      </c>
      <c r="IU14" s="142"/>
    </row>
    <row r="15" spans="1:255" s="13" customFormat="1" x14ac:dyDescent="0.2">
      <c r="D15" s="141" t="s">
        <v>407</v>
      </c>
      <c r="E15" s="181"/>
      <c r="F15" s="182"/>
    </row>
    <row r="16" spans="1:255" s="13" customFormat="1" x14ac:dyDescent="0.2">
      <c r="D16" s="144" t="s">
        <v>408</v>
      </c>
      <c r="E16" s="183"/>
      <c r="F16" s="184"/>
    </row>
    <row r="18" spans="1:255" x14ac:dyDescent="0.2">
      <c r="C18" s="185" t="s">
        <v>409</v>
      </c>
      <c r="D18" s="185" t="s">
        <v>410</v>
      </c>
      <c r="E18" s="185" t="s">
        <v>411</v>
      </c>
      <c r="F18" s="187"/>
    </row>
    <row r="19" spans="1:255" ht="13.5" thickBot="1" x14ac:dyDescent="0.25">
      <c r="C19" s="186"/>
      <c r="D19" s="186"/>
      <c r="E19" s="29" t="s">
        <v>412</v>
      </c>
      <c r="F19" s="30" t="s">
        <v>413</v>
      </c>
    </row>
    <row r="20" spans="1:255" ht="13.5" thickBot="1" x14ac:dyDescent="0.25">
      <c r="A20" s="145"/>
      <c r="B20" s="145"/>
      <c r="C20" s="146"/>
      <c r="D20" s="147"/>
      <c r="E20" s="148"/>
      <c r="F20" s="149"/>
    </row>
    <row r="22" spans="1:255" ht="14.25" x14ac:dyDescent="0.3">
      <c r="A22" s="171" t="s">
        <v>503</v>
      </c>
      <c r="B22" s="172"/>
      <c r="C22" s="172"/>
      <c r="D22" s="172"/>
      <c r="E22" s="172"/>
      <c r="F22" s="172"/>
    </row>
    <row r="23" spans="1:255" ht="13.5" x14ac:dyDescent="0.25">
      <c r="A23" s="173" t="s">
        <v>504</v>
      </c>
      <c r="B23" s="172"/>
      <c r="C23" s="172"/>
      <c r="D23" s="172"/>
      <c r="E23" s="172"/>
      <c r="F23" s="172"/>
    </row>
    <row r="24" spans="1:255" x14ac:dyDescent="0.2">
      <c r="A24" s="174"/>
      <c r="B24" s="172"/>
      <c r="C24" s="172"/>
      <c r="D24" s="172"/>
      <c r="E24" s="172"/>
      <c r="F24" s="172"/>
      <c r="BT24" s="23">
        <f>A24</f>
        <v>0</v>
      </c>
      <c r="IU24" s="21"/>
    </row>
    <row r="25" spans="1:255" ht="13.5" thickBot="1" x14ac:dyDescent="0.25"/>
    <row r="26" spans="1:255" ht="34.5" customHeight="1" thickBot="1" x14ac:dyDescent="0.25">
      <c r="A26" s="152" t="s">
        <v>505</v>
      </c>
      <c r="B26" s="152" t="s">
        <v>507</v>
      </c>
      <c r="C26" s="152"/>
      <c r="D26" s="175" t="s">
        <v>517</v>
      </c>
      <c r="E26" s="176"/>
      <c r="F26" s="177"/>
    </row>
    <row r="27" spans="1:255" x14ac:dyDescent="0.2">
      <c r="A27" s="153" t="s">
        <v>506</v>
      </c>
      <c r="B27" s="153" t="s">
        <v>508</v>
      </c>
      <c r="C27" s="153" t="s">
        <v>393</v>
      </c>
      <c r="D27" s="153" t="s">
        <v>510</v>
      </c>
      <c r="E27" s="153" t="s">
        <v>510</v>
      </c>
      <c r="F27" s="151" t="s">
        <v>514</v>
      </c>
    </row>
    <row r="28" spans="1:255" x14ac:dyDescent="0.2">
      <c r="A28" s="150"/>
      <c r="B28" s="153" t="s">
        <v>509</v>
      </c>
      <c r="C28" s="153"/>
      <c r="D28" s="153" t="s">
        <v>511</v>
      </c>
      <c r="E28" s="153" t="s">
        <v>513</v>
      </c>
      <c r="F28" s="151" t="s">
        <v>515</v>
      </c>
    </row>
    <row r="29" spans="1:255" ht="13.5" thickBot="1" x14ac:dyDescent="0.25">
      <c r="A29" s="150"/>
      <c r="B29" s="150"/>
      <c r="C29" s="150"/>
      <c r="D29" s="153" t="s">
        <v>512</v>
      </c>
      <c r="E29" s="153"/>
      <c r="F29" s="151" t="s">
        <v>516</v>
      </c>
    </row>
    <row r="30" spans="1:255" ht="13.5" thickBot="1" x14ac:dyDescent="0.25">
      <c r="A30" s="43">
        <v>1</v>
      </c>
      <c r="B30" s="43">
        <v>2</v>
      </c>
      <c r="C30" s="43">
        <v>3</v>
      </c>
      <c r="D30" s="43">
        <v>4</v>
      </c>
      <c r="E30" s="43">
        <v>5</v>
      </c>
      <c r="F30" s="43">
        <v>6</v>
      </c>
    </row>
    <row r="31" spans="1:255" ht="24" x14ac:dyDescent="0.2">
      <c r="A31" s="154"/>
      <c r="B31" s="155" t="s">
        <v>518</v>
      </c>
      <c r="C31" s="154"/>
      <c r="D31" s="156"/>
      <c r="E31" s="156"/>
      <c r="F31" s="157"/>
    </row>
    <row r="32" spans="1:255" x14ac:dyDescent="0.2">
      <c r="A32" s="162"/>
      <c r="B32" s="163" t="s">
        <v>519</v>
      </c>
      <c r="C32" s="162"/>
      <c r="D32" s="164"/>
      <c r="E32" s="164"/>
      <c r="F32" s="165"/>
    </row>
    <row r="33" spans="1:255" x14ac:dyDescent="0.2">
      <c r="A33" s="162"/>
      <c r="B33" s="163"/>
      <c r="C33" s="162"/>
      <c r="D33" s="166"/>
      <c r="E33" s="166"/>
      <c r="F33" s="167"/>
    </row>
    <row r="34" spans="1:255" x14ac:dyDescent="0.2">
      <c r="A34" s="162"/>
      <c r="B34" s="163"/>
      <c r="C34" s="162"/>
      <c r="D34" s="164"/>
      <c r="E34" s="164"/>
      <c r="F34" s="165"/>
    </row>
    <row r="35" spans="1:255" x14ac:dyDescent="0.2">
      <c r="A35" s="162"/>
      <c r="B35" s="163"/>
      <c r="C35" s="162"/>
      <c r="D35" s="164"/>
      <c r="E35" s="164"/>
      <c r="F35" s="165"/>
    </row>
    <row r="36" spans="1:255" x14ac:dyDescent="0.2">
      <c r="A36" s="162"/>
      <c r="B36" s="163" t="s">
        <v>520</v>
      </c>
      <c r="C36" s="162"/>
      <c r="D36" s="164">
        <f>ROUND(D31,2)</f>
        <v>0</v>
      </c>
      <c r="E36" s="164">
        <f>ROUND(E31,2)</f>
        <v>0</v>
      </c>
      <c r="F36" s="165">
        <f>ROUND(F31,2)</f>
        <v>0</v>
      </c>
    </row>
    <row r="37" spans="1:255" x14ac:dyDescent="0.2">
      <c r="A37" s="162"/>
      <c r="B37" s="163" t="s">
        <v>521</v>
      </c>
      <c r="C37" s="162">
        <v>18</v>
      </c>
      <c r="D37" s="164">
        <f>ROUND(D36*C37/100,2)</f>
        <v>0</v>
      </c>
      <c r="E37" s="164">
        <f>ROUND(E36*C37/100,2)</f>
        <v>0</v>
      </c>
      <c r="F37" s="165">
        <f>ROUND(F36*C37/100,2)</f>
        <v>0</v>
      </c>
    </row>
    <row r="38" spans="1:255" x14ac:dyDescent="0.2">
      <c r="A38" s="158"/>
      <c r="B38" s="159" t="s">
        <v>522</v>
      </c>
      <c r="C38" s="158"/>
      <c r="D38" s="160">
        <f>ROUND(D36+D37,2)</f>
        <v>0</v>
      </c>
      <c r="E38" s="160">
        <f>ROUND(E36+E37,2)</f>
        <v>0</v>
      </c>
      <c r="F38" s="161">
        <f>ROUND(F36+F37,2)</f>
        <v>0</v>
      </c>
    </row>
    <row r="41" spans="1:255" x14ac:dyDescent="0.2">
      <c r="A41" s="133" t="s">
        <v>493</v>
      </c>
      <c r="B41" s="168"/>
      <c r="C41" s="134"/>
      <c r="D41" s="134"/>
      <c r="E41" s="169"/>
      <c r="F41" s="169"/>
      <c r="BY41" s="135">
        <f>B41</f>
        <v>0</v>
      </c>
      <c r="BZ41" s="135">
        <f>E41</f>
        <v>0</v>
      </c>
      <c r="IU41" s="21"/>
    </row>
    <row r="42" spans="1:255" s="137" customFormat="1" ht="11.25" x14ac:dyDescent="0.2">
      <c r="A42" s="136"/>
      <c r="B42" s="170" t="s">
        <v>494</v>
      </c>
      <c r="C42" s="170"/>
      <c r="D42" s="170"/>
      <c r="E42" s="170" t="s">
        <v>495</v>
      </c>
      <c r="F42" s="170"/>
    </row>
    <row r="43" spans="1:255" x14ac:dyDescent="0.2">
      <c r="A43" s="17"/>
      <c r="B43" s="17"/>
      <c r="C43" s="11" t="s">
        <v>496</v>
      </c>
      <c r="D43" s="17"/>
      <c r="E43" s="17"/>
      <c r="F43" s="17"/>
    </row>
    <row r="44" spans="1:255" x14ac:dyDescent="0.2">
      <c r="A44" s="133" t="s">
        <v>497</v>
      </c>
      <c r="B44" s="168"/>
      <c r="C44" s="134"/>
      <c r="D44" s="134"/>
      <c r="E44" s="169"/>
      <c r="F44" s="169"/>
      <c r="BY44" s="135">
        <f>B44</f>
        <v>0</v>
      </c>
      <c r="BZ44" s="135">
        <f>E44</f>
        <v>0</v>
      </c>
      <c r="IU44" s="21"/>
    </row>
    <row r="45" spans="1:255" s="137" customFormat="1" ht="11.25" x14ac:dyDescent="0.2">
      <c r="A45" s="136"/>
      <c r="B45" s="170" t="s">
        <v>494</v>
      </c>
      <c r="C45" s="170"/>
      <c r="D45" s="170"/>
      <c r="E45" s="170" t="s">
        <v>495</v>
      </c>
      <c r="F45" s="170"/>
    </row>
    <row r="46" spans="1:255" x14ac:dyDescent="0.2">
      <c r="A46" s="17"/>
      <c r="B46" s="17"/>
      <c r="C46" s="11" t="s">
        <v>496</v>
      </c>
      <c r="D46" s="17"/>
      <c r="E46" s="17"/>
      <c r="F46" s="17"/>
    </row>
    <row r="48" spans="1:255" x14ac:dyDescent="0.2">
      <c r="A48" s="28"/>
      <c r="B48" s="28"/>
    </row>
  </sheetData>
  <mergeCells count="36">
    <mergeCell ref="B7:C7"/>
    <mergeCell ref="E7:F7"/>
    <mergeCell ref="C2:F2"/>
    <mergeCell ref="C3:F3"/>
    <mergeCell ref="C4:F4"/>
    <mergeCell ref="E5:F5"/>
    <mergeCell ref="E6:F6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D13"/>
    <mergeCell ref="E13:F13"/>
    <mergeCell ref="B14:C14"/>
    <mergeCell ref="E14:F14"/>
    <mergeCell ref="E15:F15"/>
    <mergeCell ref="E16:F16"/>
    <mergeCell ref="C18:C19"/>
    <mergeCell ref="D18:D19"/>
    <mergeCell ref="E18:F18"/>
    <mergeCell ref="E44:F44"/>
    <mergeCell ref="B45:D45"/>
    <mergeCell ref="E45:F45"/>
    <mergeCell ref="A22:F22"/>
    <mergeCell ref="A23:F23"/>
    <mergeCell ref="A24:F24"/>
    <mergeCell ref="D26:F26"/>
    <mergeCell ref="E41:F41"/>
    <mergeCell ref="B42:D42"/>
    <mergeCell ref="E42:F42"/>
  </mergeCells>
  <printOptions horizontalCentered="1"/>
  <pageMargins left="1.1811023622047201" right="0.39370078740157499" top="0.39370078740157499" bottom="0.39370078740157499" header="0" footer="0"/>
  <pageSetup paperSize="9" orientation="portrait" r:id="rId1"/>
  <headerFoot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40"/>
  <sheetViews>
    <sheetView tabSelected="1" topLeftCell="A189" zoomScale="114" zoomScaleNormal="114" workbookViewId="0">
      <selection activeCell="A140" sqref="A140:XFD140"/>
    </sheetView>
  </sheetViews>
  <sheetFormatPr defaultRowHeight="12.75" outlineLevelRow="1" x14ac:dyDescent="0.2"/>
  <cols>
    <col min="1" max="1" width="4.7109375" customWidth="1"/>
    <col min="2" max="2" width="16.7109375" customWidth="1"/>
    <col min="3" max="3" width="36.7109375" customWidth="1"/>
    <col min="4" max="4" width="9.7109375" customWidth="1"/>
    <col min="5" max="5" width="7.7109375" customWidth="1"/>
    <col min="6" max="6" width="8.7109375" customWidth="1"/>
    <col min="7" max="7" width="13.7109375" customWidth="1"/>
    <col min="8" max="9" width="8.7109375" customWidth="1"/>
    <col min="10" max="10" width="13.7109375" customWidth="1"/>
    <col min="11" max="11" width="10.7109375" customWidth="1"/>
    <col min="16" max="69" width="0" hidden="1" customWidth="1"/>
    <col min="70" max="71" width="74.7109375" hidden="1" customWidth="1"/>
    <col min="72" max="72" width="113.7109375" hidden="1" customWidth="1"/>
    <col min="73" max="74" width="133.7109375" hidden="1" customWidth="1"/>
    <col min="75" max="75" width="24.7109375" hidden="1" customWidth="1"/>
    <col min="76" max="76" width="0" hidden="1" customWidth="1"/>
    <col min="77" max="77" width="61.7109375" hidden="1" customWidth="1"/>
    <col min="78" max="78" width="22.7109375" hidden="1" customWidth="1"/>
    <col min="79" max="256" width="0" hidden="1" customWidth="1"/>
  </cols>
  <sheetData>
    <row r="1" spans="1:255" s="14" customFormat="1" ht="11.25" x14ac:dyDescent="0.2">
      <c r="A1" s="14" t="s">
        <v>389</v>
      </c>
    </row>
    <row r="2" spans="1:255" hidden="1" outlineLevel="1" x14ac:dyDescent="0.2">
      <c r="H2" s="198" t="s">
        <v>390</v>
      </c>
      <c r="I2" s="198"/>
      <c r="J2" s="198"/>
      <c r="K2" s="198"/>
    </row>
    <row r="3" spans="1:255" hidden="1" outlineLevel="1" x14ac:dyDescent="0.2">
      <c r="H3" s="198" t="s">
        <v>391</v>
      </c>
      <c r="I3" s="198"/>
      <c r="J3" s="198"/>
      <c r="K3" s="198"/>
    </row>
    <row r="4" spans="1:255" hidden="1" outlineLevel="1" x14ac:dyDescent="0.2">
      <c r="H4" s="198" t="s">
        <v>392</v>
      </c>
      <c r="I4" s="198"/>
      <c r="J4" s="198"/>
      <c r="K4" s="198"/>
    </row>
    <row r="5" spans="1:255" s="13" customFormat="1" ht="11.25" hidden="1" outlineLevel="1" x14ac:dyDescent="0.2">
      <c r="J5" s="200" t="s">
        <v>393</v>
      </c>
      <c r="K5" s="195"/>
    </row>
    <row r="6" spans="1:255" s="15" customFormat="1" ht="9.75" hidden="1" outlineLevel="1" x14ac:dyDescent="0.2">
      <c r="I6" s="16" t="s">
        <v>394</v>
      </c>
      <c r="J6" s="238" t="s">
        <v>395</v>
      </c>
      <c r="K6" s="239"/>
    </row>
    <row r="7" spans="1:255" hidden="1" outlineLevel="1" x14ac:dyDescent="0.2">
      <c r="A7" s="19" t="s">
        <v>396</v>
      </c>
      <c r="B7" s="18"/>
      <c r="C7" s="240"/>
      <c r="D7" s="202"/>
      <c r="E7" s="202"/>
      <c r="F7" s="202"/>
      <c r="G7" s="202"/>
      <c r="I7" s="16" t="s">
        <v>397</v>
      </c>
      <c r="J7" s="190"/>
      <c r="K7" s="197"/>
      <c r="BR7" s="20">
        <f>C7</f>
        <v>0</v>
      </c>
      <c r="IU7" s="21"/>
    </row>
    <row r="8" spans="1:255" hidden="1" outlineLevel="1" x14ac:dyDescent="0.2">
      <c r="A8" s="19" t="s">
        <v>398</v>
      </c>
      <c r="B8" s="18"/>
      <c r="C8" s="237"/>
      <c r="D8" s="189"/>
      <c r="E8" s="189"/>
      <c r="F8" s="189"/>
      <c r="G8" s="189"/>
      <c r="I8" s="16" t="s">
        <v>397</v>
      </c>
      <c r="J8" s="190"/>
      <c r="K8" s="197"/>
      <c r="BR8" s="20">
        <f>C8</f>
        <v>0</v>
      </c>
      <c r="IU8" s="21"/>
    </row>
    <row r="9" spans="1:255" hidden="1" outlineLevel="1" x14ac:dyDescent="0.2">
      <c r="A9" s="19" t="s">
        <v>399</v>
      </c>
      <c r="B9" s="18"/>
      <c r="C9" s="237"/>
      <c r="D9" s="189"/>
      <c r="E9" s="189"/>
      <c r="F9" s="189"/>
      <c r="G9" s="189"/>
      <c r="I9" s="16" t="s">
        <v>397</v>
      </c>
      <c r="J9" s="190"/>
      <c r="K9" s="197"/>
      <c r="BR9" s="20">
        <f>C9</f>
        <v>0</v>
      </c>
      <c r="IU9" s="21"/>
    </row>
    <row r="10" spans="1:255" hidden="1" outlineLevel="1" x14ac:dyDescent="0.2">
      <c r="A10" s="19" t="s">
        <v>400</v>
      </c>
      <c r="B10" s="18"/>
      <c r="C10" s="237"/>
      <c r="D10" s="189"/>
      <c r="E10" s="189"/>
      <c r="F10" s="189"/>
      <c r="G10" s="189"/>
      <c r="I10" s="16" t="s">
        <v>397</v>
      </c>
      <c r="J10" s="190"/>
      <c r="K10" s="197"/>
      <c r="BR10" s="20">
        <f>C10</f>
        <v>0</v>
      </c>
      <c r="IU10" s="21"/>
    </row>
    <row r="11" spans="1:255" hidden="1" outlineLevel="1" x14ac:dyDescent="0.2">
      <c r="A11" s="19" t="s">
        <v>401</v>
      </c>
      <c r="C11" s="235"/>
      <c r="D11" s="189"/>
      <c r="E11" s="189"/>
      <c r="F11" s="189"/>
      <c r="G11" s="189"/>
      <c r="H11" s="13"/>
      <c r="I11" s="13"/>
      <c r="J11" s="190"/>
      <c r="K11" s="195"/>
      <c r="BS11" s="23">
        <f>C11</f>
        <v>0</v>
      </c>
      <c r="IU11" s="21"/>
    </row>
    <row r="12" spans="1:255" ht="25.5" hidden="1" outlineLevel="1" x14ac:dyDescent="0.2">
      <c r="A12" s="19" t="s">
        <v>402</v>
      </c>
      <c r="C12" s="235" t="s">
        <v>4</v>
      </c>
      <c r="D12" s="189"/>
      <c r="E12" s="189"/>
      <c r="F12" s="189"/>
      <c r="G12" s="189"/>
      <c r="H12" s="13"/>
      <c r="I12" s="13"/>
      <c r="J12" s="190"/>
      <c r="K12" s="195"/>
      <c r="BS12" s="23" t="str">
        <f>C12</f>
        <v>Коррект_Новое строительство. Строительство КЛ 0,4 кВ №23 ТП051 г.Ливны с материалами</v>
      </c>
      <c r="IU12" s="21"/>
    </row>
    <row r="13" spans="1:255" hidden="1" outlineLevel="1" x14ac:dyDescent="0.2">
      <c r="A13" s="19" t="s">
        <v>403</v>
      </c>
      <c r="C13" s="236"/>
      <c r="D13" s="193"/>
      <c r="E13" s="193"/>
      <c r="F13" s="193"/>
      <c r="G13" s="193"/>
      <c r="I13" s="16" t="s">
        <v>404</v>
      </c>
      <c r="J13" s="190"/>
      <c r="K13" s="195"/>
      <c r="BS13" s="23">
        <f>C13</f>
        <v>0</v>
      </c>
      <c r="IU13" s="21"/>
    </row>
    <row r="14" spans="1:255" hidden="1" outlineLevel="1" x14ac:dyDescent="0.2">
      <c r="G14" s="228" t="s">
        <v>405</v>
      </c>
      <c r="H14" s="228"/>
      <c r="I14" s="24" t="s">
        <v>406</v>
      </c>
      <c r="J14" s="229"/>
      <c r="K14" s="230"/>
      <c r="BW14" s="27">
        <f>J14</f>
        <v>0</v>
      </c>
      <c r="IU14" s="21"/>
    </row>
    <row r="15" spans="1:255" hidden="1" outlineLevel="1" x14ac:dyDescent="0.2">
      <c r="I15" s="25" t="s">
        <v>407</v>
      </c>
      <c r="J15" s="231"/>
      <c r="K15" s="232"/>
    </row>
    <row r="16" spans="1:255" s="15" customFormat="1" hidden="1" outlineLevel="1" x14ac:dyDescent="0.2">
      <c r="I16" s="16" t="s">
        <v>408</v>
      </c>
      <c r="J16" s="233"/>
      <c r="K16" s="234"/>
    </row>
    <row r="17" spans="1:255" hidden="1" outlineLevel="1" x14ac:dyDescent="0.2"/>
    <row r="18" spans="1:255" hidden="1" outlineLevel="1" x14ac:dyDescent="0.2">
      <c r="G18" s="185" t="s">
        <v>409</v>
      </c>
      <c r="H18" s="185" t="s">
        <v>410</v>
      </c>
      <c r="I18" s="185" t="s">
        <v>411</v>
      </c>
      <c r="J18" s="187"/>
    </row>
    <row r="19" spans="1:255" ht="13.5" hidden="1" outlineLevel="1" thickBot="1" x14ac:dyDescent="0.25">
      <c r="G19" s="186"/>
      <c r="H19" s="186"/>
      <c r="I19" s="29" t="s">
        <v>412</v>
      </c>
      <c r="J19" s="30" t="s">
        <v>413</v>
      </c>
    </row>
    <row r="20" spans="1:255" ht="14.25" hidden="1" outlineLevel="1" thickBot="1" x14ac:dyDescent="0.3">
      <c r="C20" s="173" t="s">
        <v>414</v>
      </c>
      <c r="D20" s="172"/>
      <c r="E20" s="172"/>
      <c r="F20" s="223"/>
      <c r="G20" s="31"/>
      <c r="H20" s="32"/>
      <c r="I20" s="33"/>
      <c r="J20" s="34"/>
      <c r="K20" s="35"/>
    </row>
    <row r="21" spans="1:255" ht="13.5" hidden="1" outlineLevel="1" x14ac:dyDescent="0.25">
      <c r="C21" s="173" t="s">
        <v>415</v>
      </c>
      <c r="D21" s="172"/>
      <c r="E21" s="172"/>
      <c r="F21" s="172"/>
    </row>
    <row r="22" spans="1:255" hidden="1" outlineLevel="1" x14ac:dyDescent="0.2">
      <c r="A22" s="174"/>
      <c r="B22" s="172"/>
      <c r="C22" s="172"/>
      <c r="D22" s="172"/>
      <c r="E22" s="172"/>
      <c r="F22" s="172"/>
      <c r="G22" s="172"/>
      <c r="H22" s="172"/>
      <c r="I22" s="172"/>
      <c r="J22" s="172"/>
      <c r="K22" s="172"/>
    </row>
    <row r="23" spans="1:255" hidden="1" outlineLevel="1" x14ac:dyDescent="0.2">
      <c r="A23" s="224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36">
        <f>A23</f>
        <v>0</v>
      </c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</row>
    <row r="24" spans="1:255" hidden="1" outlineLevel="1" x14ac:dyDescent="0.2">
      <c r="A24" s="15" t="s">
        <v>416</v>
      </c>
    </row>
    <row r="25" spans="1:255" hidden="1" outlineLevel="1" x14ac:dyDescent="0.2">
      <c r="A25" s="15" t="s">
        <v>417</v>
      </c>
    </row>
    <row r="26" spans="1:255" hidden="1" outlineLevel="1" x14ac:dyDescent="0.2">
      <c r="A26" s="15" t="s">
        <v>418</v>
      </c>
      <c r="B26" s="15"/>
      <c r="C26" s="15"/>
      <c r="D26" s="15"/>
      <c r="E26" s="226">
        <f>J218/1000</f>
        <v>1696.0844500000001</v>
      </c>
      <c r="F26" s="227"/>
      <c r="G26" s="15" t="s">
        <v>419</v>
      </c>
      <c r="H26" s="15"/>
      <c r="I26" s="15"/>
      <c r="J26" s="15"/>
      <c r="K26" s="15"/>
    </row>
    <row r="27" spans="1:255" collapsed="1" x14ac:dyDescent="0.2"/>
    <row r="28" spans="1:255" outlineLevel="1" x14ac:dyDescent="0.2">
      <c r="K28" s="37" t="s">
        <v>420</v>
      </c>
    </row>
    <row r="29" spans="1:255" outlineLevel="1" x14ac:dyDescent="0.2"/>
    <row r="30" spans="1:255" outlineLevel="1" x14ac:dyDescent="0.2">
      <c r="A30" s="19" t="s">
        <v>401</v>
      </c>
      <c r="C30" s="219"/>
      <c r="D30" s="219"/>
      <c r="E30" s="219"/>
      <c r="F30" s="219"/>
      <c r="G30" s="219"/>
      <c r="H30" s="219"/>
      <c r="I30" s="219"/>
      <c r="J30" s="219"/>
      <c r="K30" s="219"/>
      <c r="BT30" s="38">
        <f>C30</f>
        <v>0</v>
      </c>
      <c r="IU30" s="21"/>
    </row>
    <row r="31" spans="1:255" outlineLevel="1" x14ac:dyDescent="0.2">
      <c r="A31" s="19" t="s">
        <v>402</v>
      </c>
      <c r="C31" s="217" t="s">
        <v>523</v>
      </c>
      <c r="D31" s="217"/>
      <c r="E31" s="217"/>
      <c r="F31" s="217"/>
      <c r="G31" s="217"/>
      <c r="H31" s="217"/>
      <c r="I31" s="217"/>
      <c r="J31" s="217"/>
      <c r="K31" s="217"/>
      <c r="BT31" s="38" t="str">
        <f>C31</f>
        <v>Новое строительство. Строительство КЛ 0,4 кВ №23 ТП051 г.Ливны</v>
      </c>
      <c r="IU31" s="21"/>
    </row>
    <row r="32" spans="1:255" outlineLevel="1" x14ac:dyDescent="0.2">
      <c r="A32" s="19" t="s">
        <v>421</v>
      </c>
      <c r="C32" s="218" t="s">
        <v>422</v>
      </c>
      <c r="D32" s="219"/>
      <c r="E32" s="219"/>
      <c r="F32" s="219"/>
      <c r="G32" s="219"/>
      <c r="H32" s="219"/>
      <c r="I32" s="219"/>
      <c r="J32" s="219"/>
      <c r="K32" s="219"/>
      <c r="BT32" s="39" t="str">
        <f>C32</f>
        <v xml:space="preserve"> </v>
      </c>
      <c r="IU32" s="21"/>
    </row>
    <row r="33" spans="1:255" outlineLevel="1" x14ac:dyDescent="0.2"/>
    <row r="34" spans="1:255" ht="18.75" outlineLevel="1" x14ac:dyDescent="0.3">
      <c r="A34" s="171" t="s">
        <v>524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35" spans="1:255" outlineLevel="1" x14ac:dyDescent="0.2">
      <c r="A35" s="220"/>
      <c r="B35" s="220"/>
      <c r="C35" s="220"/>
      <c r="D35" s="220"/>
      <c r="E35" s="220"/>
      <c r="F35" s="220"/>
      <c r="G35" s="220"/>
      <c r="H35" s="220"/>
      <c r="I35" s="220"/>
      <c r="J35" s="220"/>
      <c r="K35" s="220"/>
      <c r="Y35" s="21">
        <v>3</v>
      </c>
      <c r="Z35" s="21" t="s">
        <v>423</v>
      </c>
      <c r="AA35" s="21"/>
      <c r="AB35" s="21" t="s">
        <v>424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36">
        <f>A35</f>
        <v>0</v>
      </c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</row>
    <row r="36" spans="1:255" outlineLevel="1" x14ac:dyDescent="0.2">
      <c r="A36" s="19" t="s">
        <v>425</v>
      </c>
      <c r="C36" s="219"/>
      <c r="D36" s="219"/>
      <c r="E36" s="219"/>
      <c r="F36" s="219"/>
      <c r="G36" s="219"/>
      <c r="H36" s="219"/>
      <c r="I36" s="219"/>
      <c r="J36" s="219"/>
      <c r="K36" s="219"/>
      <c r="BT36" s="38">
        <f>C36</f>
        <v>0</v>
      </c>
      <c r="IU36" s="21"/>
    </row>
    <row r="37" spans="1:255" outlineLevel="1" x14ac:dyDescent="0.2">
      <c r="I37" s="40" t="s">
        <v>477</v>
      </c>
      <c r="J37" s="40" t="s">
        <v>426</v>
      </c>
    </row>
    <row r="38" spans="1:255" outlineLevel="1" x14ac:dyDescent="0.2">
      <c r="A38" s="15" t="s">
        <v>525</v>
      </c>
      <c r="G38" s="41" t="s">
        <v>427</v>
      </c>
      <c r="I38" s="42">
        <f>H218/1000</f>
        <v>188.91471000000001</v>
      </c>
      <c r="J38" s="42">
        <f>J218/1000</f>
        <v>1696.0844500000001</v>
      </c>
      <c r="K38" s="15" t="s">
        <v>428</v>
      </c>
    </row>
    <row r="39" spans="1:255" outlineLevel="1" x14ac:dyDescent="0.2">
      <c r="A39" s="15" t="s">
        <v>417</v>
      </c>
      <c r="G39" s="41" t="s">
        <v>429</v>
      </c>
      <c r="I39" s="42">
        <f>ET201</f>
        <v>439.01255020000002</v>
      </c>
      <c r="J39" s="42">
        <f>CW201</f>
        <v>439.01255020000002</v>
      </c>
      <c r="K39" s="15" t="s">
        <v>430</v>
      </c>
    </row>
    <row r="40" spans="1:255" ht="13.5" outlineLevel="1" thickBot="1" x14ac:dyDescent="0.25">
      <c r="G40" s="41" t="s">
        <v>431</v>
      </c>
      <c r="I40" s="42">
        <f>(EW201+EY201)/1000</f>
        <v>6.0473599999999985</v>
      </c>
      <c r="J40" s="42">
        <f>(CZ201+DB201)/1000</f>
        <v>110.66663</v>
      </c>
      <c r="K40" s="15" t="s">
        <v>428</v>
      </c>
    </row>
    <row r="41" spans="1:255" x14ac:dyDescent="0.2">
      <c r="A41" s="221" t="s">
        <v>432</v>
      </c>
      <c r="B41" s="213" t="s">
        <v>433</v>
      </c>
      <c r="C41" s="213" t="s">
        <v>434</v>
      </c>
      <c r="D41" s="213" t="s">
        <v>435</v>
      </c>
      <c r="E41" s="213" t="s">
        <v>436</v>
      </c>
      <c r="F41" s="213" t="s">
        <v>437</v>
      </c>
      <c r="G41" s="213" t="s">
        <v>438</v>
      </c>
      <c r="H41" s="213" t="s">
        <v>439</v>
      </c>
      <c r="I41" s="213" t="s">
        <v>440</v>
      </c>
      <c r="J41" s="213" t="s">
        <v>441</v>
      </c>
      <c r="K41" s="215" t="s">
        <v>526</v>
      </c>
    </row>
    <row r="42" spans="1:255" x14ac:dyDescent="0.2">
      <c r="A42" s="222"/>
      <c r="B42" s="214"/>
      <c r="C42" s="214"/>
      <c r="D42" s="214"/>
      <c r="E42" s="214"/>
      <c r="F42" s="214"/>
      <c r="G42" s="214"/>
      <c r="H42" s="214"/>
      <c r="I42" s="214"/>
      <c r="J42" s="214"/>
      <c r="K42" s="216"/>
    </row>
    <row r="43" spans="1:255" x14ac:dyDescent="0.2">
      <c r="A43" s="222"/>
      <c r="B43" s="214"/>
      <c r="C43" s="214"/>
      <c r="D43" s="214"/>
      <c r="E43" s="214"/>
      <c r="F43" s="214"/>
      <c r="G43" s="214"/>
      <c r="H43" s="214"/>
      <c r="I43" s="214"/>
      <c r="J43" s="214"/>
      <c r="K43" s="216"/>
    </row>
    <row r="44" spans="1:255" ht="13.5" thickBot="1" x14ac:dyDescent="0.25">
      <c r="A44" s="222"/>
      <c r="B44" s="214"/>
      <c r="C44" s="214"/>
      <c r="D44" s="214"/>
      <c r="E44" s="214"/>
      <c r="F44" s="214"/>
      <c r="G44" s="214"/>
      <c r="H44" s="214"/>
      <c r="I44" s="214"/>
      <c r="J44" s="214"/>
      <c r="K44" s="216"/>
    </row>
    <row r="45" spans="1:255" ht="13.5" thickBot="1" x14ac:dyDescent="0.25">
      <c r="A45" s="43">
        <v>1</v>
      </c>
      <c r="B45" s="43">
        <v>2</v>
      </c>
      <c r="C45" s="43">
        <v>3</v>
      </c>
      <c r="D45" s="43">
        <v>4</v>
      </c>
      <c r="E45" s="43">
        <v>5</v>
      </c>
      <c r="F45" s="43">
        <v>6</v>
      </c>
      <c r="G45" s="43">
        <v>7</v>
      </c>
      <c r="H45" s="43">
        <v>8</v>
      </c>
      <c r="I45" s="43">
        <v>9</v>
      </c>
      <c r="J45" s="43">
        <v>10</v>
      </c>
      <c r="K45" s="43">
        <v>11</v>
      </c>
    </row>
    <row r="46" spans="1:255" ht="48" x14ac:dyDescent="0.2">
      <c r="A46" s="44">
        <v>1</v>
      </c>
      <c r="B46" s="51" t="s">
        <v>13</v>
      </c>
      <c r="C46" s="45" t="s">
        <v>14</v>
      </c>
      <c r="D46" s="46" t="s">
        <v>15</v>
      </c>
      <c r="E46" s="47">
        <v>7.3569999999999997E-2</v>
      </c>
      <c r="F46" s="48">
        <f>Source!AK25</f>
        <v>4214.1000000000004</v>
      </c>
      <c r="G46" s="52" t="s">
        <v>3</v>
      </c>
      <c r="H46" s="48">
        <f>Source!AB25</f>
        <v>4214.1000000000004</v>
      </c>
      <c r="I46" s="48"/>
      <c r="J46" s="50"/>
      <c r="K46" s="49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</row>
    <row r="47" spans="1:255" x14ac:dyDescent="0.2">
      <c r="A47" s="58"/>
      <c r="B47" s="53"/>
      <c r="C47" s="53" t="s">
        <v>442</v>
      </c>
      <c r="D47" s="54"/>
      <c r="E47" s="55"/>
      <c r="F47" s="59">
        <v>100.31</v>
      </c>
      <c r="G47" s="56"/>
      <c r="H47" s="59">
        <f>Source!AF25</f>
        <v>100.31</v>
      </c>
      <c r="I47" s="59">
        <f>T47</f>
        <v>7.38</v>
      </c>
      <c r="J47" s="57">
        <v>18.3</v>
      </c>
      <c r="K47" s="60">
        <f>U47</f>
        <v>135.05000000000001</v>
      </c>
      <c r="O47" s="21"/>
      <c r="P47" s="21"/>
      <c r="Q47" s="21"/>
      <c r="R47" s="21"/>
      <c r="S47" s="21"/>
      <c r="T47" s="21">
        <f>ROUND(Source!AF25*Source!AV25*Source!I25,2)</f>
        <v>7.38</v>
      </c>
      <c r="U47" s="21">
        <f>Source!S25</f>
        <v>135.05000000000001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>
        <f>T47</f>
        <v>7.38</v>
      </c>
      <c r="GK47" s="21">
        <f>T47</f>
        <v>7.38</v>
      </c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>
        <f>T47</f>
        <v>7.38</v>
      </c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</row>
    <row r="48" spans="1:255" x14ac:dyDescent="0.2">
      <c r="A48" s="67"/>
      <c r="B48" s="62"/>
      <c r="C48" s="62" t="s">
        <v>443</v>
      </c>
      <c r="D48" s="63"/>
      <c r="E48" s="64"/>
      <c r="F48" s="68">
        <v>4113.79</v>
      </c>
      <c r="G48" s="65"/>
      <c r="H48" s="68">
        <f>Source!AD25</f>
        <v>4113.79</v>
      </c>
      <c r="I48" s="68">
        <f>T48</f>
        <v>302.64999999999998</v>
      </c>
      <c r="J48" s="66">
        <v>12.5</v>
      </c>
      <c r="K48" s="69">
        <f>U48</f>
        <v>3783.14</v>
      </c>
      <c r="O48" s="21"/>
      <c r="P48" s="21"/>
      <c r="Q48" s="21"/>
      <c r="R48" s="21"/>
      <c r="S48" s="21"/>
      <c r="T48" s="21">
        <f>ROUND(Source!AD25*Source!AV25*Source!I25,2)</f>
        <v>302.64999999999998</v>
      </c>
      <c r="U48" s="21">
        <f>Source!Q25</f>
        <v>3783.14</v>
      </c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>
        <f>T48</f>
        <v>302.64999999999998</v>
      </c>
      <c r="GK48" s="21"/>
      <c r="GL48" s="21">
        <f>T48</f>
        <v>302.64999999999998</v>
      </c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>
        <f>T48</f>
        <v>302.64999999999998</v>
      </c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</row>
    <row r="49" spans="1:255" x14ac:dyDescent="0.2">
      <c r="A49" s="67"/>
      <c r="B49" s="62"/>
      <c r="C49" s="62" t="s">
        <v>444</v>
      </c>
      <c r="D49" s="63"/>
      <c r="E49" s="64"/>
      <c r="F49" s="68">
        <v>681.62</v>
      </c>
      <c r="G49" s="65"/>
      <c r="H49" s="68">
        <f>Source!AE25</f>
        <v>681.62</v>
      </c>
      <c r="I49" s="68">
        <f>GM49</f>
        <v>50.15</v>
      </c>
      <c r="J49" s="66">
        <v>18.3</v>
      </c>
      <c r="K49" s="69">
        <f>Source!R25</f>
        <v>917.69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>
        <f>ROUND(Source!AE25*Source!AV25*Source!I25,2)</f>
        <v>50.15</v>
      </c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</row>
    <row r="50" spans="1:255" x14ac:dyDescent="0.2">
      <c r="A50" s="74"/>
      <c r="B50" s="70"/>
      <c r="C50" s="70" t="s">
        <v>445</v>
      </c>
      <c r="D50" s="71"/>
      <c r="E50" s="72">
        <v>95</v>
      </c>
      <c r="F50" s="75" t="s">
        <v>446</v>
      </c>
      <c r="G50" s="73"/>
      <c r="H50" s="76">
        <f>ROUND((Source!AF25*Source!AV25+Source!AE25*Source!AV25)*(Source!FX25)/100,2)</f>
        <v>742.83</v>
      </c>
      <c r="I50" s="76">
        <f>T50</f>
        <v>54.65</v>
      </c>
      <c r="J50" s="73" t="s">
        <v>447</v>
      </c>
      <c r="K50" s="77">
        <f>U50</f>
        <v>852.72</v>
      </c>
      <c r="O50" s="21"/>
      <c r="P50" s="21"/>
      <c r="Q50" s="21"/>
      <c r="R50" s="21"/>
      <c r="S50" s="21"/>
      <c r="T50" s="21">
        <f>ROUND((ROUND(Source!AF25*Source!AV25*Source!I25,2)+ROUND(Source!AE25*Source!AV25*Source!I25,2))*(Source!FX25)/100,2)</f>
        <v>54.65</v>
      </c>
      <c r="U50" s="21">
        <f>Source!X25</f>
        <v>852.72</v>
      </c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>
        <f>T50</f>
        <v>54.65</v>
      </c>
      <c r="GZ50" s="21"/>
      <c r="HA50" s="21"/>
      <c r="HB50" s="21">
        <f>T50</f>
        <v>54.65</v>
      </c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</row>
    <row r="51" spans="1:255" x14ac:dyDescent="0.2">
      <c r="A51" s="74"/>
      <c r="B51" s="70"/>
      <c r="C51" s="70" t="s">
        <v>448</v>
      </c>
      <c r="D51" s="71"/>
      <c r="E51" s="72">
        <v>50</v>
      </c>
      <c r="F51" s="75" t="s">
        <v>446</v>
      </c>
      <c r="G51" s="73"/>
      <c r="H51" s="76">
        <f>ROUND((Source!AF25*Source!AV25+Source!AE25*Source!AV25)*(Source!FY25)/100,2)</f>
        <v>390.97</v>
      </c>
      <c r="I51" s="76">
        <f>T51</f>
        <v>28.77</v>
      </c>
      <c r="J51" s="73" t="s">
        <v>449</v>
      </c>
      <c r="K51" s="77">
        <f>U51</f>
        <v>421.1</v>
      </c>
      <c r="O51" s="21"/>
      <c r="P51" s="21"/>
      <c r="Q51" s="21"/>
      <c r="R51" s="21"/>
      <c r="S51" s="21"/>
      <c r="T51" s="21">
        <f>ROUND((ROUND(Source!AF25*Source!AV25*Source!I25,2)+ROUND(Source!AE25*Source!AV25*Source!I25,2))*(Source!FY25)/100,2)</f>
        <v>28.77</v>
      </c>
      <c r="U51" s="21">
        <f>Source!Y25</f>
        <v>421.1</v>
      </c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>
        <f>T51</f>
        <v>28.77</v>
      </c>
      <c r="HA51" s="21"/>
      <c r="HB51" s="21">
        <f>T51</f>
        <v>28.77</v>
      </c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</row>
    <row r="52" spans="1:255" ht="13.5" thickBot="1" x14ac:dyDescent="0.25">
      <c r="A52" s="80"/>
      <c r="B52" s="81"/>
      <c r="C52" s="81" t="s">
        <v>450</v>
      </c>
      <c r="D52" s="82" t="s">
        <v>451</v>
      </c>
      <c r="E52" s="83">
        <v>12.86</v>
      </c>
      <c r="F52" s="84"/>
      <c r="G52" s="85"/>
      <c r="H52" s="84">
        <f>ROUND(Source!AH25,2)</f>
        <v>12.86</v>
      </c>
      <c r="I52" s="86">
        <f>Source!U25</f>
        <v>0.9461101999999999</v>
      </c>
      <c r="J52" s="84"/>
      <c r="K52" s="87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</row>
    <row r="53" spans="1:255" x14ac:dyDescent="0.2">
      <c r="A53" s="79"/>
      <c r="B53" s="78"/>
      <c r="C53" s="78"/>
      <c r="D53" s="78"/>
      <c r="E53" s="78"/>
      <c r="F53" s="78"/>
      <c r="G53" s="78"/>
      <c r="H53" s="209">
        <f>R53</f>
        <v>393.44999999999993</v>
      </c>
      <c r="I53" s="210"/>
      <c r="J53" s="209">
        <f>S53</f>
        <v>5192.01</v>
      </c>
      <c r="K53" s="211"/>
      <c r="O53" s="21"/>
      <c r="P53" s="21"/>
      <c r="Q53" s="21"/>
      <c r="R53" s="21">
        <f>SUM(T46:T52)</f>
        <v>393.44999999999993</v>
      </c>
      <c r="S53" s="21">
        <f>SUM(U46:U52)</f>
        <v>5192.01</v>
      </c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>
        <f>R53</f>
        <v>393.44999999999993</v>
      </c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</row>
    <row r="54" spans="1:255" ht="36" x14ac:dyDescent="0.2">
      <c r="A54" s="88">
        <v>2</v>
      </c>
      <c r="B54" s="96" t="s">
        <v>23</v>
      </c>
      <c r="C54" s="89" t="s">
        <v>24</v>
      </c>
      <c r="D54" s="90" t="s">
        <v>25</v>
      </c>
      <c r="E54" s="91">
        <v>0.1106</v>
      </c>
      <c r="F54" s="92">
        <f>Source!AK27</f>
        <v>1201.2</v>
      </c>
      <c r="G54" s="97" t="s">
        <v>3</v>
      </c>
      <c r="H54" s="92">
        <f>Source!AB27</f>
        <v>1201.2</v>
      </c>
      <c r="I54" s="92"/>
      <c r="J54" s="95"/>
      <c r="K54" s="93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</row>
    <row r="55" spans="1:255" x14ac:dyDescent="0.2">
      <c r="A55" s="58"/>
      <c r="B55" s="53"/>
      <c r="C55" s="53" t="s">
        <v>442</v>
      </c>
      <c r="D55" s="54"/>
      <c r="E55" s="55"/>
      <c r="F55" s="59">
        <v>1201.2</v>
      </c>
      <c r="G55" s="56"/>
      <c r="H55" s="59">
        <f>Source!AF27</f>
        <v>1201.2</v>
      </c>
      <c r="I55" s="59">
        <f>T55</f>
        <v>132.85</v>
      </c>
      <c r="J55" s="57">
        <v>18.3</v>
      </c>
      <c r="K55" s="60">
        <f>U55</f>
        <v>2431.1999999999998</v>
      </c>
      <c r="O55" s="21"/>
      <c r="P55" s="21"/>
      <c r="Q55" s="21"/>
      <c r="R55" s="21"/>
      <c r="S55" s="21"/>
      <c r="T55" s="21">
        <f>ROUND(Source!AF27*Source!AV27*Source!I27,2)</f>
        <v>132.85</v>
      </c>
      <c r="U55" s="21">
        <f>Source!S27</f>
        <v>2431.1999999999998</v>
      </c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>
        <f>T55</f>
        <v>132.85</v>
      </c>
      <c r="GK55" s="21">
        <f>T55</f>
        <v>132.85</v>
      </c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>
        <f>T55</f>
        <v>132.85</v>
      </c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</row>
    <row r="56" spans="1:255" x14ac:dyDescent="0.2">
      <c r="A56" s="74"/>
      <c r="B56" s="70"/>
      <c r="C56" s="70" t="s">
        <v>445</v>
      </c>
      <c r="D56" s="71"/>
      <c r="E56" s="72">
        <v>80</v>
      </c>
      <c r="F56" s="75" t="s">
        <v>446</v>
      </c>
      <c r="G56" s="73"/>
      <c r="H56" s="76">
        <f>ROUND((Source!AF27*Source!AV27+Source!AE27*Source!AV27)*(Source!FX27)/100,2)</f>
        <v>960.96</v>
      </c>
      <c r="I56" s="76">
        <f>T56</f>
        <v>106.28</v>
      </c>
      <c r="J56" s="73" t="s">
        <v>452</v>
      </c>
      <c r="K56" s="77">
        <f>U56</f>
        <v>1653.22</v>
      </c>
      <c r="O56" s="21"/>
      <c r="P56" s="21"/>
      <c r="Q56" s="21"/>
      <c r="R56" s="21"/>
      <c r="S56" s="21"/>
      <c r="T56" s="21">
        <f>ROUND((ROUND(Source!AF27*Source!AV27*Source!I27,2)+ROUND(Source!AE27*Source!AV27*Source!I27,2))*(Source!FX27)/100,2)</f>
        <v>106.28</v>
      </c>
      <c r="U56" s="21">
        <f>Source!X27</f>
        <v>1653.22</v>
      </c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>
        <f>T56</f>
        <v>106.28</v>
      </c>
      <c r="GZ56" s="21"/>
      <c r="HA56" s="21"/>
      <c r="HB56" s="21">
        <f>T56</f>
        <v>106.28</v>
      </c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</row>
    <row r="57" spans="1:255" x14ac:dyDescent="0.2">
      <c r="A57" s="74"/>
      <c r="B57" s="70"/>
      <c r="C57" s="70" t="s">
        <v>448</v>
      </c>
      <c r="D57" s="71"/>
      <c r="E57" s="72">
        <v>45</v>
      </c>
      <c r="F57" s="75" t="s">
        <v>446</v>
      </c>
      <c r="G57" s="73"/>
      <c r="H57" s="76">
        <f>ROUND((Source!AF27*Source!AV27+Source!AE27*Source!AV27)*(Source!FY27)/100,2)</f>
        <v>540.54</v>
      </c>
      <c r="I57" s="76">
        <f>T57</f>
        <v>59.78</v>
      </c>
      <c r="J57" s="73" t="s">
        <v>453</v>
      </c>
      <c r="K57" s="77">
        <f>U57</f>
        <v>875.23</v>
      </c>
      <c r="O57" s="21"/>
      <c r="P57" s="21"/>
      <c r="Q57" s="21"/>
      <c r="R57" s="21"/>
      <c r="S57" s="21"/>
      <c r="T57" s="21">
        <f>ROUND((ROUND(Source!AF27*Source!AV27*Source!I27,2)+ROUND(Source!AE27*Source!AV27*Source!I27,2))*(Source!FY27)/100,2)</f>
        <v>59.78</v>
      </c>
      <c r="U57" s="21">
        <f>Source!Y27</f>
        <v>875.23</v>
      </c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>
        <f>T57</f>
        <v>59.78</v>
      </c>
      <c r="HA57" s="21"/>
      <c r="HB57" s="21">
        <f>T57</f>
        <v>59.78</v>
      </c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</row>
    <row r="58" spans="1:255" ht="13.5" thickBot="1" x14ac:dyDescent="0.25">
      <c r="A58" s="80"/>
      <c r="B58" s="81"/>
      <c r="C58" s="81" t="s">
        <v>450</v>
      </c>
      <c r="D58" s="82" t="s">
        <v>451</v>
      </c>
      <c r="E58" s="83">
        <v>154</v>
      </c>
      <c r="F58" s="84"/>
      <c r="G58" s="85"/>
      <c r="H58" s="84">
        <f>ROUND(Source!AH27,2)</f>
        <v>154</v>
      </c>
      <c r="I58" s="86">
        <f>Source!U27</f>
        <v>17.032399999999999</v>
      </c>
      <c r="J58" s="84"/>
      <c r="K58" s="87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</row>
    <row r="59" spans="1:255" x14ac:dyDescent="0.2">
      <c r="A59" s="79"/>
      <c r="B59" s="78"/>
      <c r="C59" s="78"/>
      <c r="D59" s="78"/>
      <c r="E59" s="78"/>
      <c r="F59" s="78"/>
      <c r="G59" s="78"/>
      <c r="H59" s="209">
        <f>R59</f>
        <v>298.90999999999997</v>
      </c>
      <c r="I59" s="210"/>
      <c r="J59" s="209">
        <f>S59</f>
        <v>4959.6499999999996</v>
      </c>
      <c r="K59" s="211"/>
      <c r="O59" s="21"/>
      <c r="P59" s="21"/>
      <c r="Q59" s="21"/>
      <c r="R59" s="21">
        <f>SUM(T54:T58)</f>
        <v>298.90999999999997</v>
      </c>
      <c r="S59" s="21">
        <f>SUM(U54:U58)</f>
        <v>4959.6499999999996</v>
      </c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>
        <f>R59</f>
        <v>298.90999999999997</v>
      </c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</row>
    <row r="60" spans="1:255" ht="48" x14ac:dyDescent="0.2">
      <c r="A60" s="88">
        <v>3</v>
      </c>
      <c r="B60" s="96" t="s">
        <v>29</v>
      </c>
      <c r="C60" s="89" t="s">
        <v>30</v>
      </c>
      <c r="D60" s="90" t="s">
        <v>15</v>
      </c>
      <c r="E60" s="91">
        <v>4.41415E-2</v>
      </c>
      <c r="F60" s="92">
        <f>Source!AK29</f>
        <v>527.5</v>
      </c>
      <c r="G60" s="97" t="s">
        <v>3</v>
      </c>
      <c r="H60" s="92">
        <f>Source!AB29</f>
        <v>527.5</v>
      </c>
      <c r="I60" s="92"/>
      <c r="J60" s="95"/>
      <c r="K60" s="93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</row>
    <row r="61" spans="1:255" x14ac:dyDescent="0.2">
      <c r="A61" s="58"/>
      <c r="B61" s="53"/>
      <c r="C61" s="53" t="s">
        <v>443</v>
      </c>
      <c r="D61" s="54"/>
      <c r="E61" s="55"/>
      <c r="F61" s="59">
        <v>527.5</v>
      </c>
      <c r="G61" s="56"/>
      <c r="H61" s="59">
        <f>Source!AD29</f>
        <v>527.5</v>
      </c>
      <c r="I61" s="59">
        <f>T61</f>
        <v>23.28</v>
      </c>
      <c r="J61" s="57">
        <v>12.5</v>
      </c>
      <c r="K61" s="60">
        <f>U61</f>
        <v>291.06</v>
      </c>
      <c r="O61" s="21"/>
      <c r="P61" s="21"/>
      <c r="Q61" s="21"/>
      <c r="R61" s="21"/>
      <c r="S61" s="21"/>
      <c r="T61" s="21">
        <f>ROUND(Source!AD29*Source!AV29*Source!I29,2)</f>
        <v>23.28</v>
      </c>
      <c r="U61" s="21">
        <f>Source!Q29</f>
        <v>291.06</v>
      </c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>
        <f>T61</f>
        <v>23.28</v>
      </c>
      <c r="GK61" s="21"/>
      <c r="GL61" s="21">
        <f>T61</f>
        <v>23.28</v>
      </c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>
        <f>T61</f>
        <v>23.28</v>
      </c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</row>
    <row r="62" spans="1:255" x14ac:dyDescent="0.2">
      <c r="A62" s="67"/>
      <c r="B62" s="62"/>
      <c r="C62" s="62" t="s">
        <v>444</v>
      </c>
      <c r="D62" s="63"/>
      <c r="E62" s="64"/>
      <c r="F62" s="68">
        <v>102.89</v>
      </c>
      <c r="G62" s="65"/>
      <c r="H62" s="68">
        <f>Source!AE29</f>
        <v>102.89</v>
      </c>
      <c r="I62" s="68">
        <f>GM62</f>
        <v>4.54</v>
      </c>
      <c r="J62" s="66">
        <v>18.3</v>
      </c>
      <c r="K62" s="69">
        <f>Source!R29</f>
        <v>83.11</v>
      </c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>
        <f>ROUND(Source!AE29*Source!AV29*Source!I29,2)</f>
        <v>4.54</v>
      </c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</row>
    <row r="63" spans="1:255" x14ac:dyDescent="0.2">
      <c r="A63" s="74"/>
      <c r="B63" s="70"/>
      <c r="C63" s="70" t="s">
        <v>445</v>
      </c>
      <c r="D63" s="71"/>
      <c r="E63" s="72">
        <v>95</v>
      </c>
      <c r="F63" s="75" t="s">
        <v>446</v>
      </c>
      <c r="G63" s="73"/>
      <c r="H63" s="76">
        <f>ROUND((Source!AF29*Source!AV29+Source!AE29*Source!AV29)*(Source!FX29)/100,2)</f>
        <v>97.75</v>
      </c>
      <c r="I63" s="76">
        <f>T63</f>
        <v>4.3099999999999996</v>
      </c>
      <c r="J63" s="73" t="s">
        <v>447</v>
      </c>
      <c r="K63" s="77">
        <f>U63</f>
        <v>67.319999999999993</v>
      </c>
      <c r="O63" s="21"/>
      <c r="P63" s="21"/>
      <c r="Q63" s="21"/>
      <c r="R63" s="21"/>
      <c r="S63" s="21"/>
      <c r="T63" s="21">
        <f>ROUND((ROUND(Source!AF29*Source!AV29*Source!I29,2)+ROUND(Source!AE29*Source!AV29*Source!I29,2))*(Source!FX29)/100,2)</f>
        <v>4.3099999999999996</v>
      </c>
      <c r="U63" s="21">
        <f>Source!X29</f>
        <v>67.319999999999993</v>
      </c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>
        <f>T63</f>
        <v>4.3099999999999996</v>
      </c>
      <c r="GZ63" s="21"/>
      <c r="HA63" s="21"/>
      <c r="HB63" s="21">
        <f>T63</f>
        <v>4.3099999999999996</v>
      </c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</row>
    <row r="64" spans="1:255" ht="13.5" thickBot="1" x14ac:dyDescent="0.25">
      <c r="A64" s="98"/>
      <c r="B64" s="99"/>
      <c r="C64" s="99" t="s">
        <v>448</v>
      </c>
      <c r="D64" s="100"/>
      <c r="E64" s="101">
        <v>50</v>
      </c>
      <c r="F64" s="102" t="s">
        <v>446</v>
      </c>
      <c r="G64" s="103"/>
      <c r="H64" s="104">
        <f>ROUND((Source!AF29*Source!AV29+Source!AE29*Source!AV29)*(Source!FY29)/100,2)</f>
        <v>51.45</v>
      </c>
      <c r="I64" s="104">
        <f>T64</f>
        <v>2.27</v>
      </c>
      <c r="J64" s="103" t="s">
        <v>449</v>
      </c>
      <c r="K64" s="105">
        <f>U64</f>
        <v>33.24</v>
      </c>
      <c r="O64" s="21"/>
      <c r="P64" s="21"/>
      <c r="Q64" s="21"/>
      <c r="R64" s="21"/>
      <c r="S64" s="21"/>
      <c r="T64" s="21">
        <f>ROUND((ROUND(Source!AF29*Source!AV29*Source!I29,2)+ROUND(Source!AE29*Source!AV29*Source!I29,2))*(Source!FY29)/100,2)</f>
        <v>2.27</v>
      </c>
      <c r="U64" s="21">
        <f>Source!Y29</f>
        <v>33.24</v>
      </c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>
        <f>T64</f>
        <v>2.27</v>
      </c>
      <c r="HA64" s="21"/>
      <c r="HB64" s="21">
        <f>T64</f>
        <v>2.27</v>
      </c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</row>
    <row r="65" spans="1:255" x14ac:dyDescent="0.2">
      <c r="A65" s="79"/>
      <c r="B65" s="78"/>
      <c r="C65" s="78"/>
      <c r="D65" s="78"/>
      <c r="E65" s="78"/>
      <c r="F65" s="78"/>
      <c r="G65" s="78"/>
      <c r="H65" s="209">
        <f>R65</f>
        <v>29.86</v>
      </c>
      <c r="I65" s="210"/>
      <c r="J65" s="209">
        <f>S65</f>
        <v>391.62</v>
      </c>
      <c r="K65" s="211"/>
      <c r="O65" s="21"/>
      <c r="P65" s="21"/>
      <c r="Q65" s="21"/>
      <c r="R65" s="21">
        <f>SUM(T60:T64)</f>
        <v>29.86</v>
      </c>
      <c r="S65" s="21">
        <f>SUM(U60:U64)</f>
        <v>391.62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>
        <f>R65</f>
        <v>29.86</v>
      </c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</row>
    <row r="66" spans="1:255" ht="24" x14ac:dyDescent="0.2">
      <c r="A66" s="88">
        <v>4</v>
      </c>
      <c r="B66" s="96" t="s">
        <v>33</v>
      </c>
      <c r="C66" s="89" t="s">
        <v>34</v>
      </c>
      <c r="D66" s="90" t="s">
        <v>25</v>
      </c>
      <c r="E66" s="91">
        <v>6.6199999999999995E-2</v>
      </c>
      <c r="F66" s="92">
        <f>Source!AK31</f>
        <v>729</v>
      </c>
      <c r="G66" s="97" t="s">
        <v>3</v>
      </c>
      <c r="H66" s="92">
        <f>Source!AB31</f>
        <v>729</v>
      </c>
      <c r="I66" s="92"/>
      <c r="J66" s="95"/>
      <c r="K66" s="93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</row>
    <row r="67" spans="1:255" x14ac:dyDescent="0.2">
      <c r="A67" s="58"/>
      <c r="B67" s="53"/>
      <c r="C67" s="53" t="s">
        <v>442</v>
      </c>
      <c r="D67" s="54"/>
      <c r="E67" s="55"/>
      <c r="F67" s="59">
        <v>729</v>
      </c>
      <c r="G67" s="56"/>
      <c r="H67" s="59">
        <f>Source!AF31</f>
        <v>729</v>
      </c>
      <c r="I67" s="59">
        <f>T67</f>
        <v>48.26</v>
      </c>
      <c r="J67" s="57">
        <v>18.3</v>
      </c>
      <c r="K67" s="60">
        <f>U67</f>
        <v>883.15</v>
      </c>
      <c r="O67" s="21"/>
      <c r="P67" s="21"/>
      <c r="Q67" s="21"/>
      <c r="R67" s="21"/>
      <c r="S67" s="21"/>
      <c r="T67" s="21">
        <f>ROUND(Source!AF31*Source!AV31*Source!I31,2)</f>
        <v>48.26</v>
      </c>
      <c r="U67" s="21">
        <f>Source!S31</f>
        <v>883.15</v>
      </c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>
        <f>T67</f>
        <v>48.26</v>
      </c>
      <c r="GK67" s="21">
        <f>T67</f>
        <v>48.26</v>
      </c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>
        <f>T67</f>
        <v>48.26</v>
      </c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</row>
    <row r="68" spans="1:255" x14ac:dyDescent="0.2">
      <c r="A68" s="74"/>
      <c r="B68" s="70"/>
      <c r="C68" s="70" t="s">
        <v>445</v>
      </c>
      <c r="D68" s="71"/>
      <c r="E68" s="72">
        <v>80</v>
      </c>
      <c r="F68" s="75" t="s">
        <v>446</v>
      </c>
      <c r="G68" s="73"/>
      <c r="H68" s="76">
        <f>ROUND((Source!AF31*Source!AV31+Source!AE31*Source!AV31)*(Source!FX31)/100,2)</f>
        <v>583.20000000000005</v>
      </c>
      <c r="I68" s="76">
        <f>T68</f>
        <v>38.61</v>
      </c>
      <c r="J68" s="73" t="s">
        <v>452</v>
      </c>
      <c r="K68" s="77">
        <f>U68</f>
        <v>600.54</v>
      </c>
      <c r="O68" s="21"/>
      <c r="P68" s="21"/>
      <c r="Q68" s="21"/>
      <c r="R68" s="21"/>
      <c r="S68" s="21"/>
      <c r="T68" s="21">
        <f>ROUND((ROUND(Source!AF31*Source!AV31*Source!I31,2)+ROUND(Source!AE31*Source!AV31*Source!I31,2))*(Source!FX31)/100,2)</f>
        <v>38.61</v>
      </c>
      <c r="U68" s="21">
        <f>Source!X31</f>
        <v>600.54</v>
      </c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>
        <f>T68</f>
        <v>38.61</v>
      </c>
      <c r="GZ68" s="21"/>
      <c r="HA68" s="21"/>
      <c r="HB68" s="21">
        <f>T68</f>
        <v>38.61</v>
      </c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</row>
    <row r="69" spans="1:255" x14ac:dyDescent="0.2">
      <c r="A69" s="74"/>
      <c r="B69" s="70"/>
      <c r="C69" s="70" t="s">
        <v>448</v>
      </c>
      <c r="D69" s="71"/>
      <c r="E69" s="72">
        <v>45</v>
      </c>
      <c r="F69" s="75" t="s">
        <v>446</v>
      </c>
      <c r="G69" s="73"/>
      <c r="H69" s="76">
        <f>ROUND((Source!AF31*Source!AV31+Source!AE31*Source!AV31)*(Source!FY31)/100,2)</f>
        <v>328.05</v>
      </c>
      <c r="I69" s="76">
        <f>T69</f>
        <v>21.72</v>
      </c>
      <c r="J69" s="73" t="s">
        <v>453</v>
      </c>
      <c r="K69" s="77">
        <f>U69</f>
        <v>317.93</v>
      </c>
      <c r="O69" s="21"/>
      <c r="P69" s="21"/>
      <c r="Q69" s="21"/>
      <c r="R69" s="21"/>
      <c r="S69" s="21"/>
      <c r="T69" s="21">
        <f>ROUND((ROUND(Source!AF31*Source!AV31*Source!I31,2)+ROUND(Source!AE31*Source!AV31*Source!I31,2))*(Source!FY31)/100,2)</f>
        <v>21.72</v>
      </c>
      <c r="U69" s="21">
        <f>Source!Y31</f>
        <v>317.93</v>
      </c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>
        <f>T69</f>
        <v>21.72</v>
      </c>
      <c r="HA69" s="21"/>
      <c r="HB69" s="21">
        <f>T69</f>
        <v>21.72</v>
      </c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</row>
    <row r="70" spans="1:255" ht="13.5" thickBot="1" x14ac:dyDescent="0.25">
      <c r="A70" s="80"/>
      <c r="B70" s="81"/>
      <c r="C70" s="81" t="s">
        <v>450</v>
      </c>
      <c r="D70" s="82" t="s">
        <v>451</v>
      </c>
      <c r="E70" s="83">
        <v>97.2</v>
      </c>
      <c r="F70" s="84"/>
      <c r="G70" s="85"/>
      <c r="H70" s="84">
        <f>ROUND(Source!AH31,2)</f>
        <v>97.2</v>
      </c>
      <c r="I70" s="86">
        <f>Source!U31</f>
        <v>6.4346399999999999</v>
      </c>
      <c r="J70" s="84"/>
      <c r="K70" s="87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</row>
    <row r="71" spans="1:255" x14ac:dyDescent="0.2">
      <c r="A71" s="79"/>
      <c r="B71" s="78"/>
      <c r="C71" s="78"/>
      <c r="D71" s="78"/>
      <c r="E71" s="78"/>
      <c r="F71" s="78"/>
      <c r="G71" s="78"/>
      <c r="H71" s="209">
        <f>R71</f>
        <v>108.59</v>
      </c>
      <c r="I71" s="210"/>
      <c r="J71" s="209">
        <f>S71</f>
        <v>1801.6200000000001</v>
      </c>
      <c r="K71" s="211"/>
      <c r="O71" s="21"/>
      <c r="P71" s="21"/>
      <c r="Q71" s="21"/>
      <c r="R71" s="21">
        <f>SUM(T66:T70)</f>
        <v>108.59</v>
      </c>
      <c r="S71" s="21">
        <f>SUM(U66:U70)</f>
        <v>1801.6200000000001</v>
      </c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>
        <f>R71</f>
        <v>108.59</v>
      </c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</row>
    <row r="72" spans="1:255" ht="48.75" thickBot="1" x14ac:dyDescent="0.25">
      <c r="A72" s="106">
        <v>5</v>
      </c>
      <c r="B72" s="107" t="s">
        <v>37</v>
      </c>
      <c r="C72" s="108" t="s">
        <v>38</v>
      </c>
      <c r="D72" s="109" t="s">
        <v>39</v>
      </c>
      <c r="E72" s="110">
        <v>37.24</v>
      </c>
      <c r="F72" s="111">
        <v>11.42</v>
      </c>
      <c r="G72" s="112" t="s">
        <v>422</v>
      </c>
      <c r="H72" s="111">
        <f>Source!AB33</f>
        <v>11.42</v>
      </c>
      <c r="I72" s="111">
        <f>T72</f>
        <v>425.28</v>
      </c>
      <c r="J72" s="113">
        <v>12.5</v>
      </c>
      <c r="K72" s="114">
        <f>U72</f>
        <v>5316.01</v>
      </c>
      <c r="O72" s="21"/>
      <c r="P72" s="21"/>
      <c r="Q72" s="21"/>
      <c r="R72" s="21"/>
      <c r="S72" s="21"/>
      <c r="T72" s="21">
        <f>ROUND(Source!AB33*Source!AV33*Source!I33,2)</f>
        <v>425.28</v>
      </c>
      <c r="U72" s="21">
        <f>Source!GM33</f>
        <v>5316.01</v>
      </c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>
        <f>ROUND(Source!AG33*Source!I33,2)</f>
        <v>0</v>
      </c>
      <c r="GX72" s="21">
        <f>ROUND(Source!AJ33*Source!I33,2)</f>
        <v>0</v>
      </c>
      <c r="GY72" s="21"/>
      <c r="GZ72" s="21"/>
      <c r="HA72" s="21"/>
      <c r="HB72" s="21">
        <f>T72</f>
        <v>425.28</v>
      </c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</row>
    <row r="73" spans="1:255" x14ac:dyDescent="0.2">
      <c r="A73" s="79"/>
      <c r="B73" s="78"/>
      <c r="C73" s="78"/>
      <c r="D73" s="78"/>
      <c r="E73" s="78"/>
      <c r="F73" s="78"/>
      <c r="G73" s="78"/>
      <c r="H73" s="209">
        <f>R73</f>
        <v>425.28</v>
      </c>
      <c r="I73" s="210"/>
      <c r="J73" s="209">
        <f>S73</f>
        <v>5316.01</v>
      </c>
      <c r="K73" s="211"/>
      <c r="O73" s="21"/>
      <c r="P73" s="21"/>
      <c r="Q73" s="21"/>
      <c r="R73" s="21">
        <f>SUM(T72:T72)</f>
        <v>425.28</v>
      </c>
      <c r="S73" s="21">
        <f>SUM(U72:U72)</f>
        <v>5316.01</v>
      </c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>
        <f>R73</f>
        <v>425.28</v>
      </c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</row>
    <row r="74" spans="1:255" ht="24" x14ac:dyDescent="0.2">
      <c r="A74" s="88">
        <v>6</v>
      </c>
      <c r="B74" s="96" t="s">
        <v>45</v>
      </c>
      <c r="C74" s="89" t="s">
        <v>46</v>
      </c>
      <c r="D74" s="90" t="s">
        <v>47</v>
      </c>
      <c r="E74" s="91">
        <v>6.1449999999999998E-2</v>
      </c>
      <c r="F74" s="92">
        <f>Source!AK35</f>
        <v>22.6</v>
      </c>
      <c r="G74" s="97" t="s">
        <v>3</v>
      </c>
      <c r="H74" s="92">
        <f>Source!AB35</f>
        <v>22.6</v>
      </c>
      <c r="I74" s="92"/>
      <c r="J74" s="95"/>
      <c r="K74" s="93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</row>
    <row r="75" spans="1:255" x14ac:dyDescent="0.2">
      <c r="A75" s="58"/>
      <c r="B75" s="53"/>
      <c r="C75" s="53" t="s">
        <v>443</v>
      </c>
      <c r="D75" s="54"/>
      <c r="E75" s="55"/>
      <c r="F75" s="59">
        <v>22.6</v>
      </c>
      <c r="G75" s="56"/>
      <c r="H75" s="59">
        <f>Source!AD35</f>
        <v>22.6</v>
      </c>
      <c r="I75" s="59">
        <f>T75</f>
        <v>1.39</v>
      </c>
      <c r="J75" s="57">
        <v>12.5</v>
      </c>
      <c r="K75" s="60">
        <f>U75</f>
        <v>17.36</v>
      </c>
      <c r="O75" s="21"/>
      <c r="P75" s="21"/>
      <c r="Q75" s="21"/>
      <c r="R75" s="21"/>
      <c r="S75" s="21"/>
      <c r="T75" s="21">
        <f>ROUND(Source!AD35*Source!AV35*Source!I35,2)</f>
        <v>1.39</v>
      </c>
      <c r="U75" s="21">
        <f>Source!Q35</f>
        <v>17.36</v>
      </c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>
        <f>T75</f>
        <v>1.39</v>
      </c>
      <c r="GK75" s="21"/>
      <c r="GL75" s="21">
        <f>T75</f>
        <v>1.39</v>
      </c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>
        <f>T75</f>
        <v>1.39</v>
      </c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</row>
    <row r="76" spans="1:255" x14ac:dyDescent="0.2">
      <c r="A76" s="67"/>
      <c r="B76" s="62"/>
      <c r="C76" s="62" t="s">
        <v>444</v>
      </c>
      <c r="D76" s="63"/>
      <c r="E76" s="64"/>
      <c r="F76" s="68">
        <v>4.41</v>
      </c>
      <c r="G76" s="65"/>
      <c r="H76" s="68">
        <f>Source!AE35</f>
        <v>4.41</v>
      </c>
      <c r="I76" s="68">
        <f>GM76</f>
        <v>0.27</v>
      </c>
      <c r="J76" s="66">
        <v>18.3</v>
      </c>
      <c r="K76" s="69">
        <f>Source!R35</f>
        <v>4.96</v>
      </c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>
        <f>ROUND(Source!AE35*Source!AV35*Source!I35,2)</f>
        <v>0.27</v>
      </c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</row>
    <row r="77" spans="1:255" x14ac:dyDescent="0.2">
      <c r="A77" s="74"/>
      <c r="B77" s="70"/>
      <c r="C77" s="70" t="s">
        <v>445</v>
      </c>
      <c r="D77" s="71"/>
      <c r="E77" s="72">
        <v>95</v>
      </c>
      <c r="F77" s="75" t="s">
        <v>446</v>
      </c>
      <c r="G77" s="73"/>
      <c r="H77" s="76">
        <f>ROUND((Source!AF35*Source!AV35+Source!AE35*Source!AV35)*(Source!FX35)/100,2)</f>
        <v>4.1900000000000004</v>
      </c>
      <c r="I77" s="76">
        <f>T77</f>
        <v>0.26</v>
      </c>
      <c r="J77" s="73" t="s">
        <v>447</v>
      </c>
      <c r="K77" s="77">
        <f>U77</f>
        <v>4.0199999999999996</v>
      </c>
      <c r="O77" s="21"/>
      <c r="P77" s="21"/>
      <c r="Q77" s="21"/>
      <c r="R77" s="21"/>
      <c r="S77" s="21"/>
      <c r="T77" s="21">
        <f>ROUND((ROUND(Source!AF35*Source!AV35*Source!I35,2)+ROUND(Source!AE35*Source!AV35*Source!I35,2))*(Source!FX35)/100,2)</f>
        <v>0.26</v>
      </c>
      <c r="U77" s="21">
        <f>Source!X35</f>
        <v>4.0199999999999996</v>
      </c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>
        <f>T77</f>
        <v>0.26</v>
      </c>
      <c r="GZ77" s="21"/>
      <c r="HA77" s="21"/>
      <c r="HB77" s="21">
        <f>T77</f>
        <v>0.26</v>
      </c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</row>
    <row r="78" spans="1:255" ht="13.5" thickBot="1" x14ac:dyDescent="0.25">
      <c r="A78" s="98"/>
      <c r="B78" s="99"/>
      <c r="C78" s="99" t="s">
        <v>448</v>
      </c>
      <c r="D78" s="100"/>
      <c r="E78" s="101">
        <v>50</v>
      </c>
      <c r="F78" s="102" t="s">
        <v>446</v>
      </c>
      <c r="G78" s="103"/>
      <c r="H78" s="104">
        <f>ROUND((Source!AF35*Source!AV35+Source!AE35*Source!AV35)*(Source!FY35)/100,2)</f>
        <v>2.21</v>
      </c>
      <c r="I78" s="104">
        <f>T78</f>
        <v>0.14000000000000001</v>
      </c>
      <c r="J78" s="103" t="s">
        <v>449</v>
      </c>
      <c r="K78" s="105">
        <f>U78</f>
        <v>1.98</v>
      </c>
      <c r="O78" s="21"/>
      <c r="P78" s="21"/>
      <c r="Q78" s="21"/>
      <c r="R78" s="21"/>
      <c r="S78" s="21"/>
      <c r="T78" s="21">
        <f>ROUND((ROUND(Source!AF35*Source!AV35*Source!I35,2)+ROUND(Source!AE35*Source!AV35*Source!I35,2))*(Source!FY35)/100,2)</f>
        <v>0.14000000000000001</v>
      </c>
      <c r="U78" s="21">
        <f>Source!Y35</f>
        <v>1.98</v>
      </c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>
        <f>T78</f>
        <v>0.14000000000000001</v>
      </c>
      <c r="HA78" s="21"/>
      <c r="HB78" s="21">
        <f>T78</f>
        <v>0.14000000000000001</v>
      </c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</row>
    <row r="79" spans="1:255" x14ac:dyDescent="0.2">
      <c r="A79" s="79"/>
      <c r="B79" s="78"/>
      <c r="C79" s="78"/>
      <c r="D79" s="78"/>
      <c r="E79" s="78"/>
      <c r="F79" s="78"/>
      <c r="G79" s="78"/>
      <c r="H79" s="209">
        <f>R79</f>
        <v>1.79</v>
      </c>
      <c r="I79" s="210"/>
      <c r="J79" s="209">
        <f>S79</f>
        <v>23.36</v>
      </c>
      <c r="K79" s="211"/>
      <c r="O79" s="21"/>
      <c r="P79" s="21"/>
      <c r="Q79" s="21"/>
      <c r="R79" s="21">
        <f>SUM(T74:T78)</f>
        <v>1.79</v>
      </c>
      <c r="S79" s="21">
        <f>SUM(U74:U78)</f>
        <v>23.36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>
        <f>R79</f>
        <v>1.79</v>
      </c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</row>
    <row r="80" spans="1:255" ht="24" x14ac:dyDescent="0.2">
      <c r="A80" s="88">
        <v>7</v>
      </c>
      <c r="B80" s="96" t="s">
        <v>50</v>
      </c>
      <c r="C80" s="89" t="s">
        <v>51</v>
      </c>
      <c r="D80" s="90" t="s">
        <v>52</v>
      </c>
      <c r="E80" s="91">
        <v>0.252</v>
      </c>
      <c r="F80" s="92">
        <f>Source!AK37</f>
        <v>32723.200000000001</v>
      </c>
      <c r="G80" s="97" t="s">
        <v>3</v>
      </c>
      <c r="H80" s="92">
        <f>Source!AB37</f>
        <v>1125.19</v>
      </c>
      <c r="I80" s="92"/>
      <c r="J80" s="95"/>
      <c r="K80" s="93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</row>
    <row r="81" spans="1:255" x14ac:dyDescent="0.2">
      <c r="A81" s="58"/>
      <c r="B81" s="53"/>
      <c r="C81" s="53" t="s">
        <v>442</v>
      </c>
      <c r="D81" s="54"/>
      <c r="E81" s="55"/>
      <c r="F81" s="59">
        <v>1125.18</v>
      </c>
      <c r="G81" s="56"/>
      <c r="H81" s="59">
        <f>Source!AF37</f>
        <v>1125.18</v>
      </c>
      <c r="I81" s="59">
        <f>T81</f>
        <v>283.55</v>
      </c>
      <c r="J81" s="57">
        <v>18.3</v>
      </c>
      <c r="K81" s="60">
        <f>U81</f>
        <v>5188.88</v>
      </c>
      <c r="O81" s="21"/>
      <c r="P81" s="21"/>
      <c r="Q81" s="21"/>
      <c r="R81" s="21"/>
      <c r="S81" s="21"/>
      <c r="T81" s="21">
        <f>ROUND(Source!AF37*Source!AV37*Source!I37,2)</f>
        <v>283.55</v>
      </c>
      <c r="U81" s="21">
        <f>Source!S37</f>
        <v>5188.88</v>
      </c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>
        <f>T81</f>
        <v>283.55</v>
      </c>
      <c r="GK81" s="21">
        <f>T81</f>
        <v>283.55</v>
      </c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>
        <f>T81</f>
        <v>283.55</v>
      </c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</row>
    <row r="82" spans="1:255" hidden="1" x14ac:dyDescent="0.2">
      <c r="A82" s="67"/>
      <c r="B82" s="62"/>
      <c r="C82" s="62" t="s">
        <v>454</v>
      </c>
      <c r="D82" s="63"/>
      <c r="E82" s="64"/>
      <c r="F82" s="68">
        <v>31598.02</v>
      </c>
      <c r="G82" s="65"/>
      <c r="H82" s="68">
        <f>Source!AC37</f>
        <v>0.01</v>
      </c>
      <c r="I82" s="68">
        <f>T82</f>
        <v>0</v>
      </c>
      <c r="J82" s="66">
        <v>7.5</v>
      </c>
      <c r="K82" s="69">
        <f>U82</f>
        <v>0.02</v>
      </c>
      <c r="O82" s="21"/>
      <c r="P82" s="21"/>
      <c r="Q82" s="21"/>
      <c r="R82" s="21"/>
      <c r="S82" s="21"/>
      <c r="T82" s="21">
        <f>ROUND(Source!AC37*Source!AW37*Source!I37,2)</f>
        <v>0</v>
      </c>
      <c r="U82" s="21">
        <f>Source!P37</f>
        <v>0.02</v>
      </c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>
        <f>T82</f>
        <v>0</v>
      </c>
      <c r="GK82" s="21"/>
      <c r="GL82" s="21"/>
      <c r="GM82" s="21"/>
      <c r="GN82" s="21">
        <f>T82</f>
        <v>0</v>
      </c>
      <c r="GO82" s="21"/>
      <c r="GP82" s="21">
        <f>T82</f>
        <v>0</v>
      </c>
      <c r="GQ82" s="21">
        <f>T82</f>
        <v>0</v>
      </c>
      <c r="GR82" s="21"/>
      <c r="GS82" s="21">
        <f>T82</f>
        <v>0</v>
      </c>
      <c r="GT82" s="21"/>
      <c r="GU82" s="21"/>
      <c r="GV82" s="21"/>
      <c r="GW82" s="21">
        <f>ROUND(Source!AG37*Source!I37,2)</f>
        <v>0</v>
      </c>
      <c r="GX82" s="21">
        <f>ROUND(Source!AJ37*Source!I37,2)</f>
        <v>0</v>
      </c>
      <c r="GY82" s="21"/>
      <c r="GZ82" s="21"/>
      <c r="HA82" s="21"/>
      <c r="HB82" s="21">
        <f>T82</f>
        <v>0</v>
      </c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</row>
    <row r="83" spans="1:255" x14ac:dyDescent="0.2">
      <c r="A83" s="74"/>
      <c r="B83" s="70"/>
      <c r="C83" s="70" t="s">
        <v>445</v>
      </c>
      <c r="D83" s="71"/>
      <c r="E83" s="72">
        <v>100</v>
      </c>
      <c r="F83" s="75" t="s">
        <v>446</v>
      </c>
      <c r="G83" s="73"/>
      <c r="H83" s="76">
        <f>ROUND((Source!AF37*Source!AV37+Source!AE37*Source!AV37)*(Source!FX37)/100,2)</f>
        <v>1125.18</v>
      </c>
      <c r="I83" s="76">
        <f>T83</f>
        <v>283.55</v>
      </c>
      <c r="J83" s="73" t="s">
        <v>455</v>
      </c>
      <c r="K83" s="77">
        <f>U83</f>
        <v>4410.55</v>
      </c>
      <c r="O83" s="21"/>
      <c r="P83" s="21"/>
      <c r="Q83" s="21"/>
      <c r="R83" s="21"/>
      <c r="S83" s="21"/>
      <c r="T83" s="21">
        <f>ROUND((ROUND(Source!AF37*Source!AV37*Source!I37,2)+ROUND(Source!AE37*Source!AV37*Source!I37,2))*(Source!FX37)/100,2)</f>
        <v>283.55</v>
      </c>
      <c r="U83" s="21">
        <f>Source!X37</f>
        <v>4410.55</v>
      </c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>
        <f>T83</f>
        <v>283.55</v>
      </c>
      <c r="GZ83" s="21"/>
      <c r="HA83" s="21"/>
      <c r="HB83" s="21">
        <f>T83</f>
        <v>283.55</v>
      </c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</row>
    <row r="84" spans="1:255" x14ac:dyDescent="0.2">
      <c r="A84" s="74"/>
      <c r="B84" s="70"/>
      <c r="C84" s="70" t="s">
        <v>448</v>
      </c>
      <c r="D84" s="71"/>
      <c r="E84" s="72">
        <v>65</v>
      </c>
      <c r="F84" s="75" t="s">
        <v>446</v>
      </c>
      <c r="G84" s="73"/>
      <c r="H84" s="76">
        <f>ROUND((Source!AF37*Source!AV37+Source!AE37*Source!AV37)*(Source!FY37)/100,2)</f>
        <v>731.37</v>
      </c>
      <c r="I84" s="76">
        <f>T84</f>
        <v>184.31</v>
      </c>
      <c r="J84" s="73" t="s">
        <v>456</v>
      </c>
      <c r="K84" s="77">
        <f>U84</f>
        <v>2698.22</v>
      </c>
      <c r="O84" s="21"/>
      <c r="P84" s="21"/>
      <c r="Q84" s="21"/>
      <c r="R84" s="21"/>
      <c r="S84" s="21"/>
      <c r="T84" s="21">
        <f>ROUND((ROUND(Source!AF37*Source!AV37*Source!I37,2)+ROUND(Source!AE37*Source!AV37*Source!I37,2))*(Source!FY37)/100,2)</f>
        <v>184.31</v>
      </c>
      <c r="U84" s="21">
        <f>Source!Y37</f>
        <v>2698.22</v>
      </c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>
        <f>T84</f>
        <v>184.31</v>
      </c>
      <c r="HA84" s="21"/>
      <c r="HB84" s="21">
        <f>T84</f>
        <v>184.31</v>
      </c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</row>
    <row r="85" spans="1:255" ht="13.5" thickBot="1" x14ac:dyDescent="0.25">
      <c r="A85" s="80"/>
      <c r="B85" s="81"/>
      <c r="C85" s="81" t="s">
        <v>450</v>
      </c>
      <c r="D85" s="82" t="s">
        <v>451</v>
      </c>
      <c r="E85" s="83">
        <v>133</v>
      </c>
      <c r="F85" s="84"/>
      <c r="G85" s="85"/>
      <c r="H85" s="84">
        <f>ROUND(Source!AH37,2)</f>
        <v>133</v>
      </c>
      <c r="I85" s="86">
        <f>Source!U37</f>
        <v>33.515999999999998</v>
      </c>
      <c r="J85" s="84"/>
      <c r="K85" s="87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</row>
    <row r="86" spans="1:255" x14ac:dyDescent="0.2">
      <c r="A86" s="79"/>
      <c r="B86" s="78"/>
      <c r="C86" s="78"/>
      <c r="D86" s="78"/>
      <c r="E86" s="78"/>
      <c r="F86" s="78"/>
      <c r="G86" s="78"/>
      <c r="H86" s="209">
        <f>R86</f>
        <v>751.41000000000008</v>
      </c>
      <c r="I86" s="210"/>
      <c r="J86" s="209">
        <f>S86</f>
        <v>12297.67</v>
      </c>
      <c r="K86" s="211"/>
      <c r="O86" s="21"/>
      <c r="P86" s="21"/>
      <c r="Q86" s="21"/>
      <c r="R86" s="21">
        <f>SUM(T80:T85)</f>
        <v>751.41000000000008</v>
      </c>
      <c r="S86" s="21">
        <f>SUM(U80:U85)</f>
        <v>12297.67</v>
      </c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>
        <f>R86</f>
        <v>751.41000000000008</v>
      </c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</row>
    <row r="87" spans="1:255" ht="36" x14ac:dyDescent="0.2">
      <c r="A87" s="88">
        <v>8</v>
      </c>
      <c r="B87" s="96" t="s">
        <v>57</v>
      </c>
      <c r="C87" s="89" t="s">
        <v>58</v>
      </c>
      <c r="D87" s="90" t="s">
        <v>59</v>
      </c>
      <c r="E87" s="91">
        <v>2.5</v>
      </c>
      <c r="F87" s="92">
        <f>Source!AK39</f>
        <v>2048.42</v>
      </c>
      <c r="G87" s="97" t="s">
        <v>3</v>
      </c>
      <c r="H87" s="92">
        <f>Source!AB39</f>
        <v>1856.12</v>
      </c>
      <c r="I87" s="92"/>
      <c r="J87" s="95"/>
      <c r="K87" s="93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</row>
    <row r="88" spans="1:255" x14ac:dyDescent="0.2">
      <c r="A88" s="58"/>
      <c r="B88" s="53"/>
      <c r="C88" s="53" t="s">
        <v>442</v>
      </c>
      <c r="D88" s="54"/>
      <c r="E88" s="55"/>
      <c r="F88" s="59">
        <v>126.06</v>
      </c>
      <c r="G88" s="56"/>
      <c r="H88" s="59">
        <f>Source!AF39</f>
        <v>126.06</v>
      </c>
      <c r="I88" s="59">
        <f>T88</f>
        <v>315.14999999999998</v>
      </c>
      <c r="J88" s="57">
        <v>18.3</v>
      </c>
      <c r="K88" s="60">
        <f>U88</f>
        <v>5767.25</v>
      </c>
      <c r="O88" s="21"/>
      <c r="P88" s="21"/>
      <c r="Q88" s="21"/>
      <c r="R88" s="21"/>
      <c r="S88" s="21"/>
      <c r="T88" s="21">
        <f>ROUND(Source!AF39*Source!AV39*Source!I39,2)</f>
        <v>315.14999999999998</v>
      </c>
      <c r="U88" s="21">
        <f>Source!S39</f>
        <v>5767.25</v>
      </c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>
        <f>T88</f>
        <v>315.14999999999998</v>
      </c>
      <c r="GK88" s="21">
        <f>T88</f>
        <v>315.14999999999998</v>
      </c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>
        <f>T88</f>
        <v>315.14999999999998</v>
      </c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</row>
    <row r="89" spans="1:255" x14ac:dyDescent="0.2">
      <c r="A89" s="67"/>
      <c r="B89" s="62"/>
      <c r="C89" s="62" t="s">
        <v>443</v>
      </c>
      <c r="D89" s="63"/>
      <c r="E89" s="64"/>
      <c r="F89" s="68">
        <v>1730.05</v>
      </c>
      <c r="G89" s="65"/>
      <c r="H89" s="68">
        <f>Source!AD39</f>
        <v>1730.05</v>
      </c>
      <c r="I89" s="68">
        <f>T89</f>
        <v>4325.13</v>
      </c>
      <c r="J89" s="66">
        <v>12.5</v>
      </c>
      <c r="K89" s="69">
        <f>U89</f>
        <v>54064.06</v>
      </c>
      <c r="O89" s="21"/>
      <c r="P89" s="21"/>
      <c r="Q89" s="21"/>
      <c r="R89" s="21"/>
      <c r="S89" s="21"/>
      <c r="T89" s="21">
        <f>ROUND(Source!AD39*Source!AV39*Source!I39,2)</f>
        <v>4325.13</v>
      </c>
      <c r="U89" s="21">
        <f>Source!Q39</f>
        <v>54064.06</v>
      </c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>
        <f>T89</f>
        <v>4325.13</v>
      </c>
      <c r="GK89" s="21"/>
      <c r="GL89" s="21">
        <f>T89</f>
        <v>4325.13</v>
      </c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>
        <f>T89</f>
        <v>4325.13</v>
      </c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</row>
    <row r="90" spans="1:255" x14ac:dyDescent="0.2">
      <c r="A90" s="67"/>
      <c r="B90" s="62"/>
      <c r="C90" s="62" t="s">
        <v>444</v>
      </c>
      <c r="D90" s="63"/>
      <c r="E90" s="64"/>
      <c r="F90" s="68">
        <v>85.46</v>
      </c>
      <c r="G90" s="65"/>
      <c r="H90" s="68">
        <f>Source!AE39</f>
        <v>85.46</v>
      </c>
      <c r="I90" s="68">
        <f>GM90</f>
        <v>213.65</v>
      </c>
      <c r="J90" s="66">
        <v>18.3</v>
      </c>
      <c r="K90" s="69">
        <f>Source!R39</f>
        <v>3909.8</v>
      </c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>
        <f>ROUND(Source!AE39*Source!AV39*Source!I39,2)</f>
        <v>213.65</v>
      </c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</row>
    <row r="91" spans="1:255" hidden="1" x14ac:dyDescent="0.2">
      <c r="A91" s="67"/>
      <c r="B91" s="62"/>
      <c r="C91" s="62" t="s">
        <v>454</v>
      </c>
      <c r="D91" s="63"/>
      <c r="E91" s="64"/>
      <c r="F91" s="68">
        <v>192.31</v>
      </c>
      <c r="G91" s="65"/>
      <c r="H91" s="68">
        <f>Source!AC39</f>
        <v>0.01</v>
      </c>
      <c r="I91" s="68">
        <f>T91</f>
        <v>0.03</v>
      </c>
      <c r="J91" s="66">
        <v>7.5</v>
      </c>
      <c r="K91" s="69">
        <f>U91</f>
        <v>0.19</v>
      </c>
      <c r="O91" s="21"/>
      <c r="P91" s="21"/>
      <c r="Q91" s="21"/>
      <c r="R91" s="21"/>
      <c r="S91" s="21"/>
      <c r="T91" s="21">
        <f>ROUND(Source!AC39*Source!AW39*Source!I39,2)</f>
        <v>0.03</v>
      </c>
      <c r="U91" s="21">
        <f>Source!P39</f>
        <v>0.19</v>
      </c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>
        <f>T91</f>
        <v>0.03</v>
      </c>
      <c r="GK91" s="21"/>
      <c r="GL91" s="21"/>
      <c r="GM91" s="21"/>
      <c r="GN91" s="21">
        <f>T91</f>
        <v>0.03</v>
      </c>
      <c r="GO91" s="21"/>
      <c r="GP91" s="21">
        <f>T91</f>
        <v>0.03</v>
      </c>
      <c r="GQ91" s="21">
        <f>T91</f>
        <v>0.03</v>
      </c>
      <c r="GR91" s="21"/>
      <c r="GS91" s="21">
        <f>T91</f>
        <v>0.03</v>
      </c>
      <c r="GT91" s="21"/>
      <c r="GU91" s="21"/>
      <c r="GV91" s="21"/>
      <c r="GW91" s="21">
        <f>ROUND(Source!AG39*Source!I39,2)</f>
        <v>0</v>
      </c>
      <c r="GX91" s="21">
        <f>ROUND(Source!AJ39*Source!I39,2)</f>
        <v>0</v>
      </c>
      <c r="GY91" s="21"/>
      <c r="GZ91" s="21"/>
      <c r="HA91" s="21"/>
      <c r="HB91" s="21">
        <f>T91</f>
        <v>0.03</v>
      </c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</row>
    <row r="92" spans="1:255" x14ac:dyDescent="0.2">
      <c r="A92" s="74"/>
      <c r="B92" s="70"/>
      <c r="C92" s="70" t="s">
        <v>445</v>
      </c>
      <c r="D92" s="71"/>
      <c r="E92" s="72">
        <v>100</v>
      </c>
      <c r="F92" s="75" t="s">
        <v>446</v>
      </c>
      <c r="G92" s="73"/>
      <c r="H92" s="76">
        <f>ROUND((Source!AF39*Source!AV39+Source!AE39*Source!AV39)*(Source!FX39)/100,2)</f>
        <v>211.52</v>
      </c>
      <c r="I92" s="76">
        <f>T92</f>
        <v>528.79999999999995</v>
      </c>
      <c r="J92" s="73" t="s">
        <v>455</v>
      </c>
      <c r="K92" s="77">
        <f>U92</f>
        <v>8225.49</v>
      </c>
      <c r="O92" s="21"/>
      <c r="P92" s="21"/>
      <c r="Q92" s="21"/>
      <c r="R92" s="21"/>
      <c r="S92" s="21"/>
      <c r="T92" s="21">
        <f>ROUND((ROUND(Source!AF39*Source!AV39*Source!I39,2)+ROUND(Source!AE39*Source!AV39*Source!I39,2))*(Source!FX39)/100,2)</f>
        <v>528.79999999999995</v>
      </c>
      <c r="U92" s="21">
        <f>Source!X39</f>
        <v>8225.49</v>
      </c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>
        <f>T92</f>
        <v>528.79999999999995</v>
      </c>
      <c r="GZ92" s="21"/>
      <c r="HA92" s="21"/>
      <c r="HB92" s="21">
        <f>T92</f>
        <v>528.79999999999995</v>
      </c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</row>
    <row r="93" spans="1:255" x14ac:dyDescent="0.2">
      <c r="A93" s="74"/>
      <c r="B93" s="70"/>
      <c r="C93" s="70" t="s">
        <v>448</v>
      </c>
      <c r="D93" s="71"/>
      <c r="E93" s="72">
        <v>65</v>
      </c>
      <c r="F93" s="75" t="s">
        <v>446</v>
      </c>
      <c r="G93" s="73"/>
      <c r="H93" s="76">
        <f>ROUND((Source!AF39*Source!AV39+Source!AE39*Source!AV39)*(Source!FY39)/100,2)</f>
        <v>137.49</v>
      </c>
      <c r="I93" s="76">
        <f>T93</f>
        <v>343.72</v>
      </c>
      <c r="J93" s="73" t="s">
        <v>456</v>
      </c>
      <c r="K93" s="77">
        <f>U93</f>
        <v>5032.07</v>
      </c>
      <c r="O93" s="21"/>
      <c r="P93" s="21"/>
      <c r="Q93" s="21"/>
      <c r="R93" s="21"/>
      <c r="S93" s="21"/>
      <c r="T93" s="21">
        <f>ROUND((ROUND(Source!AF39*Source!AV39*Source!I39,2)+ROUND(Source!AE39*Source!AV39*Source!I39,2))*(Source!FY39)/100,2)</f>
        <v>343.72</v>
      </c>
      <c r="U93" s="21">
        <f>Source!Y39</f>
        <v>5032.07</v>
      </c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>
        <f>T93</f>
        <v>343.72</v>
      </c>
      <c r="HA93" s="21"/>
      <c r="HB93" s="21">
        <f>T93</f>
        <v>343.72</v>
      </c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</row>
    <row r="94" spans="1:255" ht="13.5" thickBot="1" x14ac:dyDescent="0.25">
      <c r="A94" s="80"/>
      <c r="B94" s="81"/>
      <c r="C94" s="81" t="s">
        <v>450</v>
      </c>
      <c r="D94" s="82" t="s">
        <v>451</v>
      </c>
      <c r="E94" s="83">
        <v>12.18</v>
      </c>
      <c r="F94" s="84"/>
      <c r="G94" s="85"/>
      <c r="H94" s="84">
        <f>ROUND(Source!AH39,2)</f>
        <v>12.18</v>
      </c>
      <c r="I94" s="86">
        <f>Source!U39</f>
        <v>30.45</v>
      </c>
      <c r="J94" s="84"/>
      <c r="K94" s="87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</row>
    <row r="95" spans="1:255" x14ac:dyDescent="0.2">
      <c r="A95" s="79"/>
      <c r="B95" s="78"/>
      <c r="C95" s="78"/>
      <c r="D95" s="78"/>
      <c r="E95" s="78"/>
      <c r="F95" s="78"/>
      <c r="G95" s="78"/>
      <c r="H95" s="209">
        <f>R95</f>
        <v>5512.83</v>
      </c>
      <c r="I95" s="210"/>
      <c r="J95" s="209">
        <f>S95</f>
        <v>73089.06</v>
      </c>
      <c r="K95" s="211"/>
      <c r="O95" s="21"/>
      <c r="P95" s="21"/>
      <c r="Q95" s="21"/>
      <c r="R95" s="21">
        <f>SUM(T87:T94)</f>
        <v>5512.83</v>
      </c>
      <c r="S95" s="21">
        <f>SUM(U87:U94)</f>
        <v>73089.06</v>
      </c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>
        <f>R95</f>
        <v>5512.83</v>
      </c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</row>
    <row r="96" spans="1:255" ht="48" x14ac:dyDescent="0.2">
      <c r="A96" s="88">
        <v>9</v>
      </c>
      <c r="B96" s="96" t="s">
        <v>62</v>
      </c>
      <c r="C96" s="89" t="s">
        <v>63</v>
      </c>
      <c r="D96" s="90" t="s">
        <v>59</v>
      </c>
      <c r="E96" s="91">
        <v>35</v>
      </c>
      <c r="F96" s="92">
        <f>Source!AK41</f>
        <v>829.45</v>
      </c>
      <c r="G96" s="97" t="s">
        <v>3</v>
      </c>
      <c r="H96" s="92">
        <f>Source!AB41</f>
        <v>723.77</v>
      </c>
      <c r="I96" s="92"/>
      <c r="J96" s="95"/>
      <c r="K96" s="93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</row>
    <row r="97" spans="1:255" x14ac:dyDescent="0.2">
      <c r="A97" s="58"/>
      <c r="B97" s="53"/>
      <c r="C97" s="53" t="s">
        <v>442</v>
      </c>
      <c r="D97" s="54"/>
      <c r="E97" s="55"/>
      <c r="F97" s="59">
        <v>45.95</v>
      </c>
      <c r="G97" s="56"/>
      <c r="H97" s="59">
        <f>Source!AF41</f>
        <v>45.95</v>
      </c>
      <c r="I97" s="59">
        <f>T97</f>
        <v>1608.25</v>
      </c>
      <c r="J97" s="57">
        <v>18.3</v>
      </c>
      <c r="K97" s="60">
        <f>U97</f>
        <v>29430.98</v>
      </c>
      <c r="O97" s="21"/>
      <c r="P97" s="21"/>
      <c r="Q97" s="21"/>
      <c r="R97" s="21"/>
      <c r="S97" s="21"/>
      <c r="T97" s="21">
        <f>ROUND(Source!AF41*Source!AV41*Source!I41,2)</f>
        <v>1608.25</v>
      </c>
      <c r="U97" s="21">
        <f>Source!S41</f>
        <v>29430.98</v>
      </c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>
        <f>T97</f>
        <v>1608.25</v>
      </c>
      <c r="GK97" s="21">
        <f>T97</f>
        <v>1608.25</v>
      </c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>
        <f>T97</f>
        <v>1608.25</v>
      </c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</row>
    <row r="98" spans="1:255" x14ac:dyDescent="0.2">
      <c r="A98" s="67"/>
      <c r="B98" s="62"/>
      <c r="C98" s="62" t="s">
        <v>443</v>
      </c>
      <c r="D98" s="63"/>
      <c r="E98" s="64"/>
      <c r="F98" s="68">
        <v>677.81</v>
      </c>
      <c r="G98" s="65"/>
      <c r="H98" s="68">
        <f>Source!AD41</f>
        <v>677.81</v>
      </c>
      <c r="I98" s="68">
        <f>T98</f>
        <v>23723.35</v>
      </c>
      <c r="J98" s="66">
        <v>12.5</v>
      </c>
      <c r="K98" s="69">
        <f>U98</f>
        <v>296541.88</v>
      </c>
      <c r="O98" s="21"/>
      <c r="P98" s="21"/>
      <c r="Q98" s="21"/>
      <c r="R98" s="21"/>
      <c r="S98" s="21"/>
      <c r="T98" s="21">
        <f>ROUND(Source!AD41*Source!AV41*Source!I41,2)</f>
        <v>23723.35</v>
      </c>
      <c r="U98" s="21">
        <f>Source!Q41</f>
        <v>296541.88</v>
      </c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>
        <f>T98</f>
        <v>23723.35</v>
      </c>
      <c r="GK98" s="21"/>
      <c r="GL98" s="21">
        <f>T98</f>
        <v>23723.35</v>
      </c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>
        <f>T98</f>
        <v>23723.35</v>
      </c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</row>
    <row r="99" spans="1:255" x14ac:dyDescent="0.2">
      <c r="A99" s="67"/>
      <c r="B99" s="62"/>
      <c r="C99" s="62" t="s">
        <v>444</v>
      </c>
      <c r="D99" s="63"/>
      <c r="E99" s="64"/>
      <c r="F99" s="68">
        <v>33.479999999999997</v>
      </c>
      <c r="G99" s="65"/>
      <c r="H99" s="68">
        <f>Source!AE41</f>
        <v>33.479999999999997</v>
      </c>
      <c r="I99" s="68">
        <f>GM99</f>
        <v>1171.8</v>
      </c>
      <c r="J99" s="66">
        <v>18.3</v>
      </c>
      <c r="K99" s="69">
        <f>Source!R41</f>
        <v>21443.94</v>
      </c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>
        <f>ROUND(Source!AE41*Source!AV41*Source!I41,2)</f>
        <v>1171.8</v>
      </c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</row>
    <row r="100" spans="1:255" hidden="1" x14ac:dyDescent="0.2">
      <c r="A100" s="67"/>
      <c r="B100" s="62"/>
      <c r="C100" s="62" t="s">
        <v>454</v>
      </c>
      <c r="D100" s="63"/>
      <c r="E100" s="64"/>
      <c r="F100" s="68">
        <v>105.69</v>
      </c>
      <c r="G100" s="65"/>
      <c r="H100" s="68">
        <f>Source!AC41</f>
        <v>0.01</v>
      </c>
      <c r="I100" s="68">
        <f>T100</f>
        <v>0.35</v>
      </c>
      <c r="J100" s="66">
        <v>7.5</v>
      </c>
      <c r="K100" s="69">
        <f>U100</f>
        <v>2.63</v>
      </c>
      <c r="O100" s="21"/>
      <c r="P100" s="21"/>
      <c r="Q100" s="21"/>
      <c r="R100" s="21"/>
      <c r="S100" s="21"/>
      <c r="T100" s="21">
        <f>ROUND(Source!AC41*Source!AW41*Source!I41,2)</f>
        <v>0.35</v>
      </c>
      <c r="U100" s="21">
        <f>Source!P41</f>
        <v>2.63</v>
      </c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>
        <f>T100</f>
        <v>0.35</v>
      </c>
      <c r="GK100" s="21"/>
      <c r="GL100" s="21"/>
      <c r="GM100" s="21"/>
      <c r="GN100" s="21">
        <f>T100</f>
        <v>0.35</v>
      </c>
      <c r="GO100" s="21"/>
      <c r="GP100" s="21">
        <f>T100</f>
        <v>0.35</v>
      </c>
      <c r="GQ100" s="21">
        <f>T100</f>
        <v>0.35</v>
      </c>
      <c r="GR100" s="21"/>
      <c r="GS100" s="21">
        <f>T100</f>
        <v>0.35</v>
      </c>
      <c r="GT100" s="21"/>
      <c r="GU100" s="21"/>
      <c r="GV100" s="21"/>
      <c r="GW100" s="21">
        <f>ROUND(Source!AG41*Source!I41,2)</f>
        <v>0</v>
      </c>
      <c r="GX100" s="21">
        <f>ROUND(Source!AJ41*Source!I41,2)</f>
        <v>0</v>
      </c>
      <c r="GY100" s="21"/>
      <c r="GZ100" s="21"/>
      <c r="HA100" s="21"/>
      <c r="HB100" s="21">
        <f>T100</f>
        <v>0.35</v>
      </c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</row>
    <row r="101" spans="1:255" x14ac:dyDescent="0.2">
      <c r="A101" s="74"/>
      <c r="B101" s="70"/>
      <c r="C101" s="70" t="s">
        <v>445</v>
      </c>
      <c r="D101" s="71"/>
      <c r="E101" s="72">
        <v>100</v>
      </c>
      <c r="F101" s="75" t="s">
        <v>446</v>
      </c>
      <c r="G101" s="73"/>
      <c r="H101" s="76">
        <f>ROUND((Source!AF41*Source!AV41+Source!AE41*Source!AV41)*(Source!FX41)/100,2)</f>
        <v>79.430000000000007</v>
      </c>
      <c r="I101" s="76">
        <f>T101</f>
        <v>2780.05</v>
      </c>
      <c r="J101" s="73" t="s">
        <v>455</v>
      </c>
      <c r="K101" s="77">
        <f>U101</f>
        <v>43243.68</v>
      </c>
      <c r="O101" s="21"/>
      <c r="P101" s="21"/>
      <c r="Q101" s="21"/>
      <c r="R101" s="21"/>
      <c r="S101" s="21"/>
      <c r="T101" s="21">
        <f>ROUND((ROUND(Source!AF41*Source!AV41*Source!I41,2)+ROUND(Source!AE41*Source!AV41*Source!I41,2))*(Source!FX41)/100,2)</f>
        <v>2780.05</v>
      </c>
      <c r="U101" s="21">
        <f>Source!X41</f>
        <v>43243.68</v>
      </c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>
        <f>T101</f>
        <v>2780.05</v>
      </c>
      <c r="GZ101" s="21"/>
      <c r="HA101" s="21"/>
      <c r="HB101" s="21">
        <f>T101</f>
        <v>2780.05</v>
      </c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</row>
    <row r="102" spans="1:255" x14ac:dyDescent="0.2">
      <c r="A102" s="74"/>
      <c r="B102" s="70"/>
      <c r="C102" s="70" t="s">
        <v>448</v>
      </c>
      <c r="D102" s="71"/>
      <c r="E102" s="72">
        <v>65</v>
      </c>
      <c r="F102" s="75" t="s">
        <v>446</v>
      </c>
      <c r="G102" s="73"/>
      <c r="H102" s="76">
        <f>ROUND((Source!AF41*Source!AV41+Source!AE41*Source!AV41)*(Source!FY41)/100,2)</f>
        <v>51.63</v>
      </c>
      <c r="I102" s="76">
        <f>T102</f>
        <v>1807.03</v>
      </c>
      <c r="J102" s="73" t="s">
        <v>456</v>
      </c>
      <c r="K102" s="77">
        <f>U102</f>
        <v>26454.959999999999</v>
      </c>
      <c r="O102" s="21"/>
      <c r="P102" s="21"/>
      <c r="Q102" s="21"/>
      <c r="R102" s="21"/>
      <c r="S102" s="21"/>
      <c r="T102" s="21">
        <f>ROUND((ROUND(Source!AF41*Source!AV41*Source!I41,2)+ROUND(Source!AE41*Source!AV41*Source!I41,2))*(Source!FY41)/100,2)</f>
        <v>1807.03</v>
      </c>
      <c r="U102" s="21">
        <f>Source!Y41</f>
        <v>26454.959999999999</v>
      </c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>
        <f>T102</f>
        <v>1807.03</v>
      </c>
      <c r="HA102" s="21"/>
      <c r="HB102" s="21">
        <f>T102</f>
        <v>1807.03</v>
      </c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</row>
    <row r="103" spans="1:255" ht="13.5" thickBot="1" x14ac:dyDescent="0.25">
      <c r="A103" s="80"/>
      <c r="B103" s="81"/>
      <c r="C103" s="81" t="s">
        <v>450</v>
      </c>
      <c r="D103" s="82" t="s">
        <v>451</v>
      </c>
      <c r="E103" s="83">
        <v>4.4400000000000004</v>
      </c>
      <c r="F103" s="84"/>
      <c r="G103" s="85"/>
      <c r="H103" s="84">
        <f>ROUND(Source!AH41,2)</f>
        <v>4.4400000000000004</v>
      </c>
      <c r="I103" s="86">
        <f>Source!U41</f>
        <v>155.4</v>
      </c>
      <c r="J103" s="84"/>
      <c r="K103" s="87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</row>
    <row r="104" spans="1:255" x14ac:dyDescent="0.2">
      <c r="A104" s="79"/>
      <c r="B104" s="78"/>
      <c r="C104" s="78"/>
      <c r="D104" s="78"/>
      <c r="E104" s="78"/>
      <c r="F104" s="78"/>
      <c r="G104" s="78"/>
      <c r="H104" s="209">
        <f>R104</f>
        <v>29919.029999999995</v>
      </c>
      <c r="I104" s="210"/>
      <c r="J104" s="209">
        <f>S104</f>
        <v>395674.13</v>
      </c>
      <c r="K104" s="211"/>
      <c r="O104" s="21"/>
      <c r="P104" s="21"/>
      <c r="Q104" s="21"/>
      <c r="R104" s="21">
        <f>SUM(T96:T103)</f>
        <v>29919.029999999995</v>
      </c>
      <c r="S104" s="21">
        <f>SUM(U96:U103)</f>
        <v>395674.13</v>
      </c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>
        <f>R104</f>
        <v>29919.029999999995</v>
      </c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</row>
    <row r="105" spans="1:255" ht="36" x14ac:dyDescent="0.2">
      <c r="A105" s="88">
        <v>10</v>
      </c>
      <c r="B105" s="96" t="s">
        <v>66</v>
      </c>
      <c r="C105" s="89" t="s">
        <v>67</v>
      </c>
      <c r="D105" s="90" t="s">
        <v>68</v>
      </c>
      <c r="E105" s="91">
        <v>0.04</v>
      </c>
      <c r="F105" s="92">
        <f>Source!AK43</f>
        <v>941.77</v>
      </c>
      <c r="G105" s="97" t="s">
        <v>3</v>
      </c>
      <c r="H105" s="92">
        <f>Source!AB43</f>
        <v>941.77</v>
      </c>
      <c r="I105" s="92"/>
      <c r="J105" s="95"/>
      <c r="K105" s="93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</row>
    <row r="106" spans="1:255" x14ac:dyDescent="0.2">
      <c r="A106" s="58"/>
      <c r="B106" s="53"/>
      <c r="C106" s="53" t="s">
        <v>442</v>
      </c>
      <c r="D106" s="54"/>
      <c r="E106" s="55"/>
      <c r="F106" s="59">
        <v>466.62</v>
      </c>
      <c r="G106" s="56"/>
      <c r="H106" s="59">
        <f>Source!AF43</f>
        <v>466.62</v>
      </c>
      <c r="I106" s="59">
        <f>T106</f>
        <v>18.66</v>
      </c>
      <c r="J106" s="57">
        <v>18.3</v>
      </c>
      <c r="K106" s="60">
        <f>U106</f>
        <v>341.57</v>
      </c>
      <c r="O106" s="21"/>
      <c r="P106" s="21"/>
      <c r="Q106" s="21"/>
      <c r="R106" s="21"/>
      <c r="S106" s="21"/>
      <c r="T106" s="21">
        <f>ROUND(Source!AF43*Source!AV43*Source!I43,2)</f>
        <v>18.66</v>
      </c>
      <c r="U106" s="21">
        <f>Source!S43</f>
        <v>341.57</v>
      </c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>
        <f>T106</f>
        <v>18.66</v>
      </c>
      <c r="GK106" s="21">
        <f>T106</f>
        <v>18.66</v>
      </c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>
        <f>T106</f>
        <v>18.66</v>
      </c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</row>
    <row r="107" spans="1:255" x14ac:dyDescent="0.2">
      <c r="A107" s="67"/>
      <c r="B107" s="62"/>
      <c r="C107" s="62" t="s">
        <v>443</v>
      </c>
      <c r="D107" s="63"/>
      <c r="E107" s="64"/>
      <c r="F107" s="68">
        <v>475.15</v>
      </c>
      <c r="G107" s="65"/>
      <c r="H107" s="68">
        <f>Source!AD43</f>
        <v>475.15</v>
      </c>
      <c r="I107" s="68">
        <f>T107</f>
        <v>19.010000000000002</v>
      </c>
      <c r="J107" s="66">
        <v>12.5</v>
      </c>
      <c r="K107" s="69">
        <f>U107</f>
        <v>237.58</v>
      </c>
      <c r="O107" s="21"/>
      <c r="P107" s="21"/>
      <c r="Q107" s="21"/>
      <c r="R107" s="21"/>
      <c r="S107" s="21"/>
      <c r="T107" s="21">
        <f>ROUND(Source!AD43*Source!AV43*Source!I43,2)</f>
        <v>19.010000000000002</v>
      </c>
      <c r="U107" s="21">
        <f>Source!Q43</f>
        <v>237.58</v>
      </c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>
        <f>T107</f>
        <v>19.010000000000002</v>
      </c>
      <c r="GK107" s="21"/>
      <c r="GL107" s="21">
        <f>T107</f>
        <v>19.010000000000002</v>
      </c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>
        <f>T107</f>
        <v>19.010000000000002</v>
      </c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</row>
    <row r="108" spans="1:255" x14ac:dyDescent="0.2">
      <c r="A108" s="74"/>
      <c r="B108" s="70"/>
      <c r="C108" s="70" t="s">
        <v>445</v>
      </c>
      <c r="D108" s="71"/>
      <c r="E108" s="72">
        <v>110</v>
      </c>
      <c r="F108" s="75" t="s">
        <v>446</v>
      </c>
      <c r="G108" s="73"/>
      <c r="H108" s="76">
        <f>ROUND((Source!AF43*Source!AV43+Source!AE43*Source!AV43)*(Source!FX43)/100,2)</f>
        <v>513.28</v>
      </c>
      <c r="I108" s="76">
        <f>T108</f>
        <v>20.53</v>
      </c>
      <c r="J108" s="73" t="s">
        <v>457</v>
      </c>
      <c r="K108" s="77">
        <f>U108</f>
        <v>321.08</v>
      </c>
      <c r="O108" s="21"/>
      <c r="P108" s="21"/>
      <c r="Q108" s="21"/>
      <c r="R108" s="21"/>
      <c r="S108" s="21"/>
      <c r="T108" s="21">
        <f>ROUND((ROUND(Source!AF43*Source!AV43*Source!I43,2)+ROUND(Source!AE43*Source!AV43*Source!I43,2))*(Source!FX43)/100,2)</f>
        <v>20.53</v>
      </c>
      <c r="U108" s="21">
        <f>Source!X43</f>
        <v>321.08</v>
      </c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>
        <f>T108</f>
        <v>20.53</v>
      </c>
      <c r="GZ108" s="21"/>
      <c r="HA108" s="21"/>
      <c r="HB108" s="21">
        <f>T108</f>
        <v>20.53</v>
      </c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</row>
    <row r="109" spans="1:255" x14ac:dyDescent="0.2">
      <c r="A109" s="74"/>
      <c r="B109" s="70"/>
      <c r="C109" s="70" t="s">
        <v>448</v>
      </c>
      <c r="D109" s="71"/>
      <c r="E109" s="72">
        <v>70</v>
      </c>
      <c r="F109" s="75" t="s">
        <v>446</v>
      </c>
      <c r="G109" s="73"/>
      <c r="H109" s="76">
        <f>ROUND((Source!AF43*Source!AV43+Source!AE43*Source!AV43)*(Source!FY43)/100,2)</f>
        <v>326.63</v>
      </c>
      <c r="I109" s="76">
        <f>T109</f>
        <v>13.06</v>
      </c>
      <c r="J109" s="73" t="s">
        <v>458</v>
      </c>
      <c r="K109" s="77">
        <f>U109</f>
        <v>191.28</v>
      </c>
      <c r="O109" s="21"/>
      <c r="P109" s="21"/>
      <c r="Q109" s="21"/>
      <c r="R109" s="21"/>
      <c r="S109" s="21"/>
      <c r="T109" s="21">
        <f>ROUND((ROUND(Source!AF43*Source!AV43*Source!I43,2)+ROUND(Source!AE43*Source!AV43*Source!I43,2))*(Source!FY43)/100,2)</f>
        <v>13.06</v>
      </c>
      <c r="U109" s="21">
        <f>Source!Y43</f>
        <v>191.28</v>
      </c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>
        <f>T109</f>
        <v>13.06</v>
      </c>
      <c r="HA109" s="21"/>
      <c r="HB109" s="21">
        <f>T109</f>
        <v>13.06</v>
      </c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</row>
    <row r="110" spans="1:255" ht="13.5" thickBot="1" x14ac:dyDescent="0.25">
      <c r="A110" s="80"/>
      <c r="B110" s="81"/>
      <c r="C110" s="81" t="s">
        <v>450</v>
      </c>
      <c r="D110" s="82" t="s">
        <v>451</v>
      </c>
      <c r="E110" s="83">
        <v>50.83</v>
      </c>
      <c r="F110" s="84"/>
      <c r="G110" s="85"/>
      <c r="H110" s="84">
        <f>ROUND(Source!AH43,2)</f>
        <v>50.83</v>
      </c>
      <c r="I110" s="86">
        <f>Source!U43</f>
        <v>2.0331999999999999</v>
      </c>
      <c r="J110" s="84"/>
      <c r="K110" s="87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</row>
    <row r="111" spans="1:255" x14ac:dyDescent="0.2">
      <c r="A111" s="79"/>
      <c r="B111" s="78"/>
      <c r="C111" s="78"/>
      <c r="D111" s="78"/>
      <c r="E111" s="78"/>
      <c r="F111" s="78"/>
      <c r="G111" s="78"/>
      <c r="H111" s="209">
        <f>R111</f>
        <v>71.260000000000005</v>
      </c>
      <c r="I111" s="210"/>
      <c r="J111" s="209">
        <f>S111</f>
        <v>1091.51</v>
      </c>
      <c r="K111" s="211"/>
      <c r="O111" s="21"/>
      <c r="P111" s="21"/>
      <c r="Q111" s="21"/>
      <c r="R111" s="21">
        <f>SUM(T105:T110)</f>
        <v>71.260000000000005</v>
      </c>
      <c r="S111" s="21">
        <f>SUM(U105:U110)</f>
        <v>1091.51</v>
      </c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>
        <f>R111</f>
        <v>71.260000000000005</v>
      </c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</row>
    <row r="112" spans="1:255" ht="36" x14ac:dyDescent="0.2">
      <c r="A112" s="88">
        <v>11</v>
      </c>
      <c r="B112" s="96" t="s">
        <v>73</v>
      </c>
      <c r="C112" s="89" t="s">
        <v>74</v>
      </c>
      <c r="D112" s="90" t="s">
        <v>75</v>
      </c>
      <c r="E112" s="91">
        <v>6.04</v>
      </c>
      <c r="F112" s="92">
        <f>Source!AK45</f>
        <v>272.24</v>
      </c>
      <c r="G112" s="97" t="s">
        <v>3</v>
      </c>
      <c r="H112" s="92">
        <f>Source!AB45</f>
        <v>233</v>
      </c>
      <c r="I112" s="92"/>
      <c r="J112" s="95"/>
      <c r="K112" s="93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</row>
    <row r="113" spans="1:255" x14ac:dyDescent="0.2">
      <c r="A113" s="58"/>
      <c r="B113" s="53"/>
      <c r="C113" s="53" t="s">
        <v>442</v>
      </c>
      <c r="D113" s="54"/>
      <c r="E113" s="55"/>
      <c r="F113" s="59">
        <v>179.61</v>
      </c>
      <c r="G113" s="56"/>
      <c r="H113" s="59">
        <f>Source!AF45</f>
        <v>179.61</v>
      </c>
      <c r="I113" s="59">
        <f>T113</f>
        <v>1084.8399999999999</v>
      </c>
      <c r="J113" s="57">
        <v>18.3</v>
      </c>
      <c r="K113" s="60">
        <f>U113</f>
        <v>19852.650000000001</v>
      </c>
      <c r="O113" s="21"/>
      <c r="P113" s="21"/>
      <c r="Q113" s="21"/>
      <c r="R113" s="21"/>
      <c r="S113" s="21"/>
      <c r="T113" s="21">
        <f>ROUND(Source!AF45*Source!AV45*Source!I45,2)</f>
        <v>1084.8399999999999</v>
      </c>
      <c r="U113" s="21">
        <f>Source!S45</f>
        <v>19852.650000000001</v>
      </c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>
        <f>T113</f>
        <v>1084.8399999999999</v>
      </c>
      <c r="GK113" s="21">
        <f>T113</f>
        <v>1084.8399999999999</v>
      </c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>
        <f>T113</f>
        <v>1084.8399999999999</v>
      </c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</row>
    <row r="114" spans="1:255" x14ac:dyDescent="0.2">
      <c r="A114" s="67"/>
      <c r="B114" s="62"/>
      <c r="C114" s="62" t="s">
        <v>443</v>
      </c>
      <c r="D114" s="63"/>
      <c r="E114" s="64"/>
      <c r="F114" s="68">
        <v>53.39</v>
      </c>
      <c r="G114" s="65"/>
      <c r="H114" s="68">
        <f>Source!AD45</f>
        <v>53.39</v>
      </c>
      <c r="I114" s="68">
        <f>T114</f>
        <v>322.48</v>
      </c>
      <c r="J114" s="66">
        <v>12.5</v>
      </c>
      <c r="K114" s="69">
        <f>U114</f>
        <v>4030.95</v>
      </c>
      <c r="O114" s="21"/>
      <c r="P114" s="21"/>
      <c r="Q114" s="21"/>
      <c r="R114" s="21"/>
      <c r="S114" s="21"/>
      <c r="T114" s="21">
        <f>ROUND(Source!AD45*Source!AV45*Source!I45,2)</f>
        <v>322.48</v>
      </c>
      <c r="U114" s="21">
        <f>Source!Q45</f>
        <v>4030.95</v>
      </c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>
        <f>T114</f>
        <v>322.48</v>
      </c>
      <c r="GK114" s="21"/>
      <c r="GL114" s="21">
        <f>T114</f>
        <v>322.48</v>
      </c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>
        <f>T114</f>
        <v>322.48</v>
      </c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</row>
    <row r="115" spans="1:255" x14ac:dyDescent="0.2">
      <c r="A115" s="67"/>
      <c r="B115" s="62"/>
      <c r="C115" s="62" t="s">
        <v>444</v>
      </c>
      <c r="D115" s="63"/>
      <c r="E115" s="64"/>
      <c r="F115" s="68">
        <v>5.0199999999999996</v>
      </c>
      <c r="G115" s="65"/>
      <c r="H115" s="68">
        <f>Source!AE45</f>
        <v>5.0199999999999996</v>
      </c>
      <c r="I115" s="68">
        <f>GM115</f>
        <v>30.32</v>
      </c>
      <c r="J115" s="66">
        <v>18.3</v>
      </c>
      <c r="K115" s="69">
        <f>Source!R45</f>
        <v>554.87</v>
      </c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>
        <f>ROUND(Source!AE45*Source!AV45*Source!I45,2)</f>
        <v>30.32</v>
      </c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</row>
    <row r="116" spans="1:255" x14ac:dyDescent="0.2">
      <c r="A116" s="74"/>
      <c r="B116" s="70"/>
      <c r="C116" s="70" t="s">
        <v>445</v>
      </c>
      <c r="D116" s="71"/>
      <c r="E116" s="72">
        <v>95</v>
      </c>
      <c r="F116" s="75" t="s">
        <v>446</v>
      </c>
      <c r="G116" s="73"/>
      <c r="H116" s="76">
        <f>ROUND((Source!AF45*Source!AV45+Source!AE45*Source!AV45)*(Source!FX45)/100,2)</f>
        <v>175.4</v>
      </c>
      <c r="I116" s="76">
        <f>T116</f>
        <v>1059.4000000000001</v>
      </c>
      <c r="J116" s="73" t="s">
        <v>447</v>
      </c>
      <c r="K116" s="77">
        <f>U116</f>
        <v>16530.09</v>
      </c>
      <c r="O116" s="21"/>
      <c r="P116" s="21"/>
      <c r="Q116" s="21"/>
      <c r="R116" s="21"/>
      <c r="S116" s="21"/>
      <c r="T116" s="21">
        <f>ROUND((ROUND(Source!AF45*Source!AV45*Source!I45,2)+ROUND(Source!AE45*Source!AV45*Source!I45,2))*(Source!FX45)/100,2)</f>
        <v>1059.4000000000001</v>
      </c>
      <c r="U116" s="21">
        <f>Source!X45</f>
        <v>16530.09</v>
      </c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>
        <f>T116</f>
        <v>1059.4000000000001</v>
      </c>
      <c r="GZ116" s="21"/>
      <c r="HA116" s="21"/>
      <c r="HB116" s="21"/>
      <c r="HC116" s="21">
        <f>T116</f>
        <v>1059.4000000000001</v>
      </c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</row>
    <row r="117" spans="1:255" x14ac:dyDescent="0.2">
      <c r="A117" s="74"/>
      <c r="B117" s="70"/>
      <c r="C117" s="70" t="s">
        <v>448</v>
      </c>
      <c r="D117" s="71"/>
      <c r="E117" s="72">
        <v>65</v>
      </c>
      <c r="F117" s="75" t="s">
        <v>446</v>
      </c>
      <c r="G117" s="73"/>
      <c r="H117" s="76">
        <f>ROUND((Source!AF45*Source!AV45+Source!AE45*Source!AV45)*(Source!FY45)/100,2)</f>
        <v>120.01</v>
      </c>
      <c r="I117" s="76">
        <f>T117</f>
        <v>724.85</v>
      </c>
      <c r="J117" s="73" t="s">
        <v>456</v>
      </c>
      <c r="K117" s="77">
        <f>U117</f>
        <v>10611.91</v>
      </c>
      <c r="O117" s="21"/>
      <c r="P117" s="21"/>
      <c r="Q117" s="21"/>
      <c r="R117" s="21"/>
      <c r="S117" s="21"/>
      <c r="T117" s="21">
        <f>ROUND((ROUND(Source!AF45*Source!AV45*Source!I45,2)+ROUND(Source!AE45*Source!AV45*Source!I45,2))*(Source!FY45)/100,2)</f>
        <v>724.85</v>
      </c>
      <c r="U117" s="21">
        <f>Source!Y45</f>
        <v>10611.91</v>
      </c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>
        <f>T117</f>
        <v>724.85</v>
      </c>
      <c r="HA117" s="21"/>
      <c r="HB117" s="21"/>
      <c r="HC117" s="21">
        <f>T117</f>
        <v>724.85</v>
      </c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</row>
    <row r="118" spans="1:255" ht="13.5" thickBot="1" x14ac:dyDescent="0.25">
      <c r="A118" s="80"/>
      <c r="B118" s="81"/>
      <c r="C118" s="81" t="s">
        <v>450</v>
      </c>
      <c r="D118" s="82" t="s">
        <v>451</v>
      </c>
      <c r="E118" s="83">
        <v>18.670000000000002</v>
      </c>
      <c r="F118" s="84"/>
      <c r="G118" s="85"/>
      <c r="H118" s="84">
        <f>ROUND(Source!AH45,2)</f>
        <v>18.670000000000002</v>
      </c>
      <c r="I118" s="86">
        <f>Source!U45</f>
        <v>112.76680000000002</v>
      </c>
      <c r="J118" s="84"/>
      <c r="K118" s="87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</row>
    <row r="119" spans="1:255" x14ac:dyDescent="0.2">
      <c r="A119" s="79"/>
      <c r="B119" s="78"/>
      <c r="C119" s="78"/>
      <c r="D119" s="78"/>
      <c r="E119" s="78"/>
      <c r="F119" s="78"/>
      <c r="G119" s="78"/>
      <c r="H119" s="209">
        <f>R119</f>
        <v>3191.57</v>
      </c>
      <c r="I119" s="210"/>
      <c r="J119" s="209">
        <f>S119</f>
        <v>51025.600000000006</v>
      </c>
      <c r="K119" s="211"/>
      <c r="O119" s="21"/>
      <c r="P119" s="21"/>
      <c r="Q119" s="21"/>
      <c r="R119" s="21">
        <f>SUM(T112:T118)</f>
        <v>3191.57</v>
      </c>
      <c r="S119" s="21">
        <f>SUM(U112:U118)</f>
        <v>51025.600000000006</v>
      </c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>
        <f>R119</f>
        <v>3191.57</v>
      </c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</row>
    <row r="120" spans="1:255" ht="24" x14ac:dyDescent="0.2">
      <c r="A120" s="88">
        <v>12</v>
      </c>
      <c r="B120" s="96" t="s">
        <v>81</v>
      </c>
      <c r="C120" s="89" t="s">
        <v>82</v>
      </c>
      <c r="D120" s="90" t="s">
        <v>75</v>
      </c>
      <c r="E120" s="91">
        <v>3.4</v>
      </c>
      <c r="F120" s="92">
        <f>Source!AK47</f>
        <v>361.77</v>
      </c>
      <c r="G120" s="97" t="s">
        <v>3</v>
      </c>
      <c r="H120" s="92">
        <f>Source!AB47</f>
        <v>288.16000000000003</v>
      </c>
      <c r="I120" s="92"/>
      <c r="J120" s="95"/>
      <c r="K120" s="93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</row>
    <row r="121" spans="1:255" x14ac:dyDescent="0.2">
      <c r="A121" s="58"/>
      <c r="B121" s="53"/>
      <c r="C121" s="53" t="s">
        <v>442</v>
      </c>
      <c r="D121" s="54"/>
      <c r="E121" s="55"/>
      <c r="F121" s="59">
        <v>110.34</v>
      </c>
      <c r="G121" s="56"/>
      <c r="H121" s="59">
        <f>Source!AF47</f>
        <v>110.34</v>
      </c>
      <c r="I121" s="59">
        <f>T121</f>
        <v>375.16</v>
      </c>
      <c r="J121" s="57">
        <v>18.3</v>
      </c>
      <c r="K121" s="60">
        <f>U121</f>
        <v>6865.35</v>
      </c>
      <c r="O121" s="21"/>
      <c r="P121" s="21"/>
      <c r="Q121" s="21"/>
      <c r="R121" s="21"/>
      <c r="S121" s="21"/>
      <c r="T121" s="21">
        <f>ROUND(Source!AF47*Source!AV47*Source!I47,2)</f>
        <v>375.16</v>
      </c>
      <c r="U121" s="21">
        <f>Source!S47</f>
        <v>6865.35</v>
      </c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>
        <f>T121</f>
        <v>375.16</v>
      </c>
      <c r="GK121" s="21">
        <f>T121</f>
        <v>375.16</v>
      </c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>
        <f>T121</f>
        <v>375.16</v>
      </c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</row>
    <row r="122" spans="1:255" x14ac:dyDescent="0.2">
      <c r="A122" s="67"/>
      <c r="B122" s="62"/>
      <c r="C122" s="62" t="s">
        <v>443</v>
      </c>
      <c r="D122" s="63"/>
      <c r="E122" s="64"/>
      <c r="F122" s="68">
        <v>177.82</v>
      </c>
      <c r="G122" s="65"/>
      <c r="H122" s="68">
        <f>Source!AD47</f>
        <v>177.82</v>
      </c>
      <c r="I122" s="68">
        <f>T122</f>
        <v>604.59</v>
      </c>
      <c r="J122" s="66">
        <v>12.5</v>
      </c>
      <c r="K122" s="69">
        <f>U122</f>
        <v>7557.35</v>
      </c>
      <c r="O122" s="21"/>
      <c r="P122" s="21"/>
      <c r="Q122" s="21"/>
      <c r="R122" s="21"/>
      <c r="S122" s="21"/>
      <c r="T122" s="21">
        <f>ROUND(Source!AD47*Source!AV47*Source!I47,2)</f>
        <v>604.59</v>
      </c>
      <c r="U122" s="21">
        <f>Source!Q47</f>
        <v>7557.35</v>
      </c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>
        <f>T122</f>
        <v>604.59</v>
      </c>
      <c r="GK122" s="21"/>
      <c r="GL122" s="21">
        <f>T122</f>
        <v>604.59</v>
      </c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>
        <f>T122</f>
        <v>604.59</v>
      </c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</row>
    <row r="123" spans="1:255" x14ac:dyDescent="0.2">
      <c r="A123" s="67"/>
      <c r="B123" s="62"/>
      <c r="C123" s="62" t="s">
        <v>444</v>
      </c>
      <c r="D123" s="63"/>
      <c r="E123" s="64"/>
      <c r="F123" s="68">
        <v>23.59</v>
      </c>
      <c r="G123" s="65"/>
      <c r="H123" s="68">
        <f>Source!AE47</f>
        <v>23.59</v>
      </c>
      <c r="I123" s="68">
        <f>GM123</f>
        <v>80.209999999999994</v>
      </c>
      <c r="J123" s="66">
        <v>18.3</v>
      </c>
      <c r="K123" s="69">
        <f>Source!R47</f>
        <v>1467.77</v>
      </c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>
        <f>ROUND(Source!AE47*Source!AV47*Source!I47,2)</f>
        <v>80.209999999999994</v>
      </c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</row>
    <row r="124" spans="1:255" x14ac:dyDescent="0.2">
      <c r="A124" s="74"/>
      <c r="B124" s="70"/>
      <c r="C124" s="70" t="s">
        <v>445</v>
      </c>
      <c r="D124" s="71"/>
      <c r="E124" s="72">
        <v>95</v>
      </c>
      <c r="F124" s="75" t="s">
        <v>446</v>
      </c>
      <c r="G124" s="73"/>
      <c r="H124" s="76">
        <f>ROUND((Source!AF47*Source!AV47+Source!AE47*Source!AV47)*(Source!FX47)/100,2)</f>
        <v>127.23</v>
      </c>
      <c r="I124" s="76">
        <f>T124</f>
        <v>432.6</v>
      </c>
      <c r="J124" s="73" t="s">
        <v>447</v>
      </c>
      <c r="K124" s="77">
        <f>U124</f>
        <v>6749.83</v>
      </c>
      <c r="O124" s="21"/>
      <c r="P124" s="21"/>
      <c r="Q124" s="21"/>
      <c r="R124" s="21"/>
      <c r="S124" s="21"/>
      <c r="T124" s="21">
        <f>ROUND((ROUND(Source!AF47*Source!AV47*Source!I47,2)+ROUND(Source!AE47*Source!AV47*Source!I47,2))*(Source!FX47)/100,2)</f>
        <v>432.6</v>
      </c>
      <c r="U124" s="21">
        <f>Source!X47</f>
        <v>6749.83</v>
      </c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>
        <f>T124</f>
        <v>432.6</v>
      </c>
      <c r="GZ124" s="21"/>
      <c r="HA124" s="21"/>
      <c r="HB124" s="21"/>
      <c r="HC124" s="21">
        <f>T124</f>
        <v>432.6</v>
      </c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</row>
    <row r="125" spans="1:255" x14ac:dyDescent="0.2">
      <c r="A125" s="74"/>
      <c r="B125" s="70"/>
      <c r="C125" s="70" t="s">
        <v>448</v>
      </c>
      <c r="D125" s="71"/>
      <c r="E125" s="72">
        <v>65</v>
      </c>
      <c r="F125" s="75" t="s">
        <v>446</v>
      </c>
      <c r="G125" s="73"/>
      <c r="H125" s="76">
        <f>ROUND((Source!AF47*Source!AV47+Source!AE47*Source!AV47)*(Source!FY47)/100,2)</f>
        <v>87.05</v>
      </c>
      <c r="I125" s="76">
        <f>T125</f>
        <v>295.99</v>
      </c>
      <c r="J125" s="73" t="s">
        <v>456</v>
      </c>
      <c r="K125" s="77">
        <f>U125</f>
        <v>4333.22</v>
      </c>
      <c r="O125" s="21"/>
      <c r="P125" s="21"/>
      <c r="Q125" s="21"/>
      <c r="R125" s="21"/>
      <c r="S125" s="21"/>
      <c r="T125" s="21">
        <f>ROUND((ROUND(Source!AF47*Source!AV47*Source!I47,2)+ROUND(Source!AE47*Source!AV47*Source!I47,2))*(Source!FY47)/100,2)</f>
        <v>295.99</v>
      </c>
      <c r="U125" s="21">
        <f>Source!Y47</f>
        <v>4333.22</v>
      </c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>
        <f>T125</f>
        <v>295.99</v>
      </c>
      <c r="HA125" s="21"/>
      <c r="HB125" s="21"/>
      <c r="HC125" s="21">
        <f>T125</f>
        <v>295.99</v>
      </c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</row>
    <row r="126" spans="1:255" ht="13.5" thickBot="1" x14ac:dyDescent="0.25">
      <c r="A126" s="80"/>
      <c r="B126" s="81"/>
      <c r="C126" s="81" t="s">
        <v>450</v>
      </c>
      <c r="D126" s="82" t="s">
        <v>451</v>
      </c>
      <c r="E126" s="83">
        <v>11.47</v>
      </c>
      <c r="F126" s="84"/>
      <c r="G126" s="85"/>
      <c r="H126" s="84">
        <f>ROUND(Source!AH47,2)</f>
        <v>11.47</v>
      </c>
      <c r="I126" s="86">
        <f>Source!U47</f>
        <v>38.998000000000005</v>
      </c>
      <c r="J126" s="84"/>
      <c r="K126" s="87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</row>
    <row r="127" spans="1:255" x14ac:dyDescent="0.2">
      <c r="A127" s="79"/>
      <c r="B127" s="78"/>
      <c r="C127" s="78"/>
      <c r="D127" s="78"/>
      <c r="E127" s="78"/>
      <c r="F127" s="78"/>
      <c r="G127" s="78"/>
      <c r="H127" s="209">
        <f>R127</f>
        <v>1708.34</v>
      </c>
      <c r="I127" s="210"/>
      <c r="J127" s="209">
        <f>S127</f>
        <v>25505.75</v>
      </c>
      <c r="K127" s="211"/>
      <c r="O127" s="21"/>
      <c r="P127" s="21"/>
      <c r="Q127" s="21"/>
      <c r="R127" s="21">
        <f>SUM(T120:T126)</f>
        <v>1708.34</v>
      </c>
      <c r="S127" s="21">
        <f>SUM(U120:U126)</f>
        <v>25505.75</v>
      </c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>
        <f>R127</f>
        <v>1708.34</v>
      </c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</row>
    <row r="128" spans="1:255" ht="36" x14ac:dyDescent="0.2">
      <c r="A128" s="88">
        <v>13</v>
      </c>
      <c r="B128" s="96" t="s">
        <v>85</v>
      </c>
      <c r="C128" s="89" t="s">
        <v>86</v>
      </c>
      <c r="D128" s="90" t="s">
        <v>87</v>
      </c>
      <c r="E128" s="91">
        <v>2</v>
      </c>
      <c r="F128" s="92">
        <f>Source!AK49</f>
        <v>82.080000000000013</v>
      </c>
      <c r="G128" s="97" t="s">
        <v>3</v>
      </c>
      <c r="H128" s="92">
        <f>Source!AB49</f>
        <v>61.62</v>
      </c>
      <c r="I128" s="92"/>
      <c r="J128" s="95"/>
      <c r="K128" s="93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</row>
    <row r="129" spans="1:255" x14ac:dyDescent="0.2">
      <c r="A129" s="58"/>
      <c r="B129" s="53"/>
      <c r="C129" s="53" t="s">
        <v>442</v>
      </c>
      <c r="D129" s="54"/>
      <c r="E129" s="55"/>
      <c r="F129" s="59">
        <v>59.84</v>
      </c>
      <c r="G129" s="56"/>
      <c r="H129" s="59">
        <f>Source!AF49</f>
        <v>59.84</v>
      </c>
      <c r="I129" s="59">
        <f>T129</f>
        <v>119.68</v>
      </c>
      <c r="J129" s="57">
        <v>18.3</v>
      </c>
      <c r="K129" s="60">
        <f>U129</f>
        <v>2190.14</v>
      </c>
      <c r="O129" s="21"/>
      <c r="P129" s="21"/>
      <c r="Q129" s="21"/>
      <c r="R129" s="21"/>
      <c r="S129" s="21"/>
      <c r="T129" s="21">
        <f>ROUND(Source!AF49*Source!AV49*Source!I49,2)</f>
        <v>119.68</v>
      </c>
      <c r="U129" s="21">
        <f>Source!S49</f>
        <v>2190.14</v>
      </c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>
        <f>T129</f>
        <v>119.68</v>
      </c>
      <c r="GK129" s="21">
        <f>T129</f>
        <v>119.68</v>
      </c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>
        <f>T129</f>
        <v>119.68</v>
      </c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</row>
    <row r="130" spans="1:255" x14ac:dyDescent="0.2">
      <c r="A130" s="67"/>
      <c r="B130" s="62"/>
      <c r="C130" s="62" t="s">
        <v>443</v>
      </c>
      <c r="D130" s="63"/>
      <c r="E130" s="64"/>
      <c r="F130" s="68">
        <v>1.78</v>
      </c>
      <c r="G130" s="65"/>
      <c r="H130" s="68">
        <f>Source!AD49</f>
        <v>1.78</v>
      </c>
      <c r="I130" s="68">
        <f>T130</f>
        <v>3.56</v>
      </c>
      <c r="J130" s="66">
        <v>12.5</v>
      </c>
      <c r="K130" s="69">
        <f>U130</f>
        <v>44.5</v>
      </c>
      <c r="O130" s="21"/>
      <c r="P130" s="21"/>
      <c r="Q130" s="21"/>
      <c r="R130" s="21"/>
      <c r="S130" s="21"/>
      <c r="T130" s="21">
        <f>ROUND(Source!AD49*Source!AV49*Source!I49,2)</f>
        <v>3.56</v>
      </c>
      <c r="U130" s="21">
        <f>Source!Q49</f>
        <v>44.5</v>
      </c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>
        <f>T130</f>
        <v>3.56</v>
      </c>
      <c r="GK130" s="21"/>
      <c r="GL130" s="21">
        <f>T130</f>
        <v>3.56</v>
      </c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>
        <f>T130</f>
        <v>3.56</v>
      </c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</row>
    <row r="131" spans="1:255" x14ac:dyDescent="0.2">
      <c r="A131" s="67"/>
      <c r="B131" s="62"/>
      <c r="C131" s="62" t="s">
        <v>444</v>
      </c>
      <c r="D131" s="63"/>
      <c r="E131" s="64"/>
      <c r="F131" s="68">
        <v>0.26</v>
      </c>
      <c r="G131" s="65"/>
      <c r="H131" s="68">
        <f>Source!AE49</f>
        <v>0.26</v>
      </c>
      <c r="I131" s="68">
        <f>GM131</f>
        <v>0.52</v>
      </c>
      <c r="J131" s="66">
        <v>18.3</v>
      </c>
      <c r="K131" s="69">
        <f>Source!R49</f>
        <v>9.52</v>
      </c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>
        <f>ROUND(Source!AE49*Source!AV49*Source!I49,2)</f>
        <v>0.52</v>
      </c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</row>
    <row r="132" spans="1:255" x14ac:dyDescent="0.2">
      <c r="A132" s="74"/>
      <c r="B132" s="70"/>
      <c r="C132" s="70" t="s">
        <v>445</v>
      </c>
      <c r="D132" s="71"/>
      <c r="E132" s="72">
        <v>95</v>
      </c>
      <c r="F132" s="75" t="s">
        <v>446</v>
      </c>
      <c r="G132" s="73"/>
      <c r="H132" s="76">
        <f>ROUND((Source!AF49*Source!AV49+Source!AE49*Source!AV49)*(Source!FX49)/100,2)</f>
        <v>57.1</v>
      </c>
      <c r="I132" s="76">
        <f>T132</f>
        <v>114.19</v>
      </c>
      <c r="J132" s="73" t="s">
        <v>447</v>
      </c>
      <c r="K132" s="77">
        <f>U132</f>
        <v>1781.72</v>
      </c>
      <c r="O132" s="21"/>
      <c r="P132" s="21"/>
      <c r="Q132" s="21"/>
      <c r="R132" s="21"/>
      <c r="S132" s="21"/>
      <c r="T132" s="21">
        <f>ROUND((ROUND(Source!AF49*Source!AV49*Source!I49,2)+ROUND(Source!AE49*Source!AV49*Source!I49,2))*(Source!FX49)/100,2)</f>
        <v>114.19</v>
      </c>
      <c r="U132" s="21">
        <f>Source!X49</f>
        <v>1781.72</v>
      </c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>
        <f>T132</f>
        <v>114.19</v>
      </c>
      <c r="GZ132" s="21"/>
      <c r="HA132" s="21"/>
      <c r="HB132" s="21"/>
      <c r="HC132" s="21">
        <f>T132</f>
        <v>114.19</v>
      </c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</row>
    <row r="133" spans="1:255" x14ac:dyDescent="0.2">
      <c r="A133" s="74"/>
      <c r="B133" s="70"/>
      <c r="C133" s="70" t="s">
        <v>448</v>
      </c>
      <c r="D133" s="71"/>
      <c r="E133" s="72">
        <v>65</v>
      </c>
      <c r="F133" s="75" t="s">
        <v>446</v>
      </c>
      <c r="G133" s="73"/>
      <c r="H133" s="76">
        <f>ROUND((Source!AF49*Source!AV49+Source!AE49*Source!AV49)*(Source!FY49)/100,2)</f>
        <v>39.07</v>
      </c>
      <c r="I133" s="76">
        <f>T133</f>
        <v>78.13</v>
      </c>
      <c r="J133" s="73" t="s">
        <v>456</v>
      </c>
      <c r="K133" s="77">
        <f>U133</f>
        <v>1143.82</v>
      </c>
      <c r="O133" s="21"/>
      <c r="P133" s="21"/>
      <c r="Q133" s="21"/>
      <c r="R133" s="21"/>
      <c r="S133" s="21"/>
      <c r="T133" s="21">
        <f>ROUND((ROUND(Source!AF49*Source!AV49*Source!I49,2)+ROUND(Source!AE49*Source!AV49*Source!I49,2))*(Source!FY49)/100,2)</f>
        <v>78.13</v>
      </c>
      <c r="U133" s="21">
        <f>Source!Y49</f>
        <v>1143.82</v>
      </c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>
        <f>T133</f>
        <v>78.13</v>
      </c>
      <c r="HA133" s="21"/>
      <c r="HB133" s="21"/>
      <c r="HC133" s="21">
        <f>T133</f>
        <v>78.13</v>
      </c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</row>
    <row r="134" spans="1:255" ht="13.5" thickBot="1" x14ac:dyDescent="0.25">
      <c r="A134" s="80"/>
      <c r="B134" s="81"/>
      <c r="C134" s="81" t="s">
        <v>450</v>
      </c>
      <c r="D134" s="82" t="s">
        <v>451</v>
      </c>
      <c r="E134" s="83">
        <v>6.22</v>
      </c>
      <c r="F134" s="84"/>
      <c r="G134" s="85"/>
      <c r="H134" s="84">
        <f>ROUND(Source!AH49,2)</f>
        <v>6.22</v>
      </c>
      <c r="I134" s="86">
        <f>Source!U49</f>
        <v>12.44</v>
      </c>
      <c r="J134" s="84"/>
      <c r="K134" s="87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</row>
    <row r="135" spans="1:255" x14ac:dyDescent="0.2">
      <c r="A135" s="79"/>
      <c r="B135" s="78"/>
      <c r="C135" s="78"/>
      <c r="D135" s="78"/>
      <c r="E135" s="78"/>
      <c r="F135" s="78"/>
      <c r="G135" s="78"/>
      <c r="H135" s="209">
        <f>R135</f>
        <v>315.56</v>
      </c>
      <c r="I135" s="210"/>
      <c r="J135" s="209">
        <f>S135</f>
        <v>5160.1799999999994</v>
      </c>
      <c r="K135" s="211"/>
      <c r="O135" s="21"/>
      <c r="P135" s="21"/>
      <c r="Q135" s="21"/>
      <c r="R135" s="21">
        <f>SUM(T128:T134)</f>
        <v>315.56</v>
      </c>
      <c r="S135" s="21">
        <f>SUM(U128:U134)</f>
        <v>5160.1799999999994</v>
      </c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>
        <f>R135</f>
        <v>315.56</v>
      </c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</row>
    <row r="136" spans="1:255" ht="36" x14ac:dyDescent="0.2">
      <c r="A136" s="88">
        <v>14</v>
      </c>
      <c r="B136" s="96" t="s">
        <v>90</v>
      </c>
      <c r="C136" s="89" t="s">
        <v>91</v>
      </c>
      <c r="D136" s="90" t="s">
        <v>87</v>
      </c>
      <c r="E136" s="91">
        <v>2</v>
      </c>
      <c r="F136" s="92">
        <f>Source!AK51</f>
        <v>535.98</v>
      </c>
      <c r="G136" s="97" t="s">
        <v>3</v>
      </c>
      <c r="H136" s="92">
        <f>Source!AB51</f>
        <v>532.95000000000005</v>
      </c>
      <c r="I136" s="92"/>
      <c r="J136" s="95"/>
      <c r="K136" s="93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</row>
    <row r="137" spans="1:255" x14ac:dyDescent="0.2">
      <c r="A137" s="58"/>
      <c r="B137" s="53"/>
      <c r="C137" s="53" t="s">
        <v>442</v>
      </c>
      <c r="D137" s="54"/>
      <c r="E137" s="55"/>
      <c r="F137" s="59">
        <v>43.48</v>
      </c>
      <c r="G137" s="56"/>
      <c r="H137" s="59">
        <f>Source!AF51</f>
        <v>43.48</v>
      </c>
      <c r="I137" s="59">
        <f>T137</f>
        <v>86.96</v>
      </c>
      <c r="J137" s="57">
        <v>18.3</v>
      </c>
      <c r="K137" s="60">
        <f>U137</f>
        <v>1591.37</v>
      </c>
      <c r="O137" s="21"/>
      <c r="P137" s="21"/>
      <c r="Q137" s="21"/>
      <c r="R137" s="21"/>
      <c r="S137" s="21"/>
      <c r="T137" s="21">
        <f>ROUND(Source!AF51*Source!AV51*Source!I51,2)</f>
        <v>86.96</v>
      </c>
      <c r="U137" s="21">
        <f>Source!S51</f>
        <v>1591.37</v>
      </c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>
        <f>T137</f>
        <v>86.96</v>
      </c>
      <c r="GK137" s="21">
        <f>T137</f>
        <v>86.96</v>
      </c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>
        <f>T137</f>
        <v>86.96</v>
      </c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</row>
    <row r="138" spans="1:255" x14ac:dyDescent="0.2">
      <c r="A138" s="67"/>
      <c r="B138" s="62"/>
      <c r="C138" s="62" t="s">
        <v>443</v>
      </c>
      <c r="D138" s="63"/>
      <c r="E138" s="64"/>
      <c r="F138" s="68">
        <v>489.46</v>
      </c>
      <c r="G138" s="65"/>
      <c r="H138" s="68">
        <f>Source!AD51</f>
        <v>489.46</v>
      </c>
      <c r="I138" s="68">
        <f>T138</f>
        <v>978.92</v>
      </c>
      <c r="J138" s="66">
        <v>12.5</v>
      </c>
      <c r="K138" s="69">
        <f>U138</f>
        <v>12236.5</v>
      </c>
      <c r="O138" s="21"/>
      <c r="P138" s="21"/>
      <c r="Q138" s="21"/>
      <c r="R138" s="21"/>
      <c r="S138" s="21"/>
      <c r="T138" s="21">
        <f>ROUND(Source!AD51*Source!AV51*Source!I51,2)</f>
        <v>978.92</v>
      </c>
      <c r="U138" s="21">
        <f>Source!Q51</f>
        <v>12236.5</v>
      </c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>
        <f>T138</f>
        <v>978.92</v>
      </c>
      <c r="GK138" s="21"/>
      <c r="GL138" s="21">
        <f>T138</f>
        <v>978.92</v>
      </c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>
        <f>T138</f>
        <v>978.92</v>
      </c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</row>
    <row r="139" spans="1:255" x14ac:dyDescent="0.2">
      <c r="A139" s="67"/>
      <c r="B139" s="62"/>
      <c r="C139" s="62" t="s">
        <v>444</v>
      </c>
      <c r="D139" s="63"/>
      <c r="E139" s="64"/>
      <c r="F139" s="68">
        <v>46.31</v>
      </c>
      <c r="G139" s="65"/>
      <c r="H139" s="68">
        <f>Source!AE51</f>
        <v>46.31</v>
      </c>
      <c r="I139" s="68">
        <f>GM139</f>
        <v>92.62</v>
      </c>
      <c r="J139" s="66">
        <v>18.3</v>
      </c>
      <c r="K139" s="69">
        <f>Source!R51</f>
        <v>1694.95</v>
      </c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>
        <f>ROUND(Source!AE51*Source!AV51*Source!I51,2)</f>
        <v>92.62</v>
      </c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</row>
    <row r="140" spans="1:255" hidden="1" x14ac:dyDescent="0.2">
      <c r="A140" s="67"/>
      <c r="B140" s="62"/>
      <c r="C140" s="62" t="s">
        <v>454</v>
      </c>
      <c r="D140" s="63"/>
      <c r="E140" s="64"/>
      <c r="F140" s="68">
        <v>3.04</v>
      </c>
      <c r="G140" s="65"/>
      <c r="H140" s="68">
        <f>Source!AC51</f>
        <v>0.01</v>
      </c>
      <c r="I140" s="68">
        <f>T140</f>
        <v>0.02</v>
      </c>
      <c r="J140" s="66">
        <v>7.5</v>
      </c>
      <c r="K140" s="69">
        <f>U140</f>
        <v>0.15</v>
      </c>
      <c r="O140" s="21"/>
      <c r="P140" s="21"/>
      <c r="Q140" s="21"/>
      <c r="R140" s="21"/>
      <c r="S140" s="21"/>
      <c r="T140" s="21">
        <f>ROUND(Source!AC51*Source!AW51*Source!I51,2)</f>
        <v>0.02</v>
      </c>
      <c r="U140" s="21">
        <f>Source!P51</f>
        <v>0.15</v>
      </c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>
        <f>T140</f>
        <v>0.02</v>
      </c>
      <c r="GK140" s="21"/>
      <c r="GL140" s="21"/>
      <c r="GM140" s="21"/>
      <c r="GN140" s="21">
        <f>T140</f>
        <v>0.02</v>
      </c>
      <c r="GO140" s="21"/>
      <c r="GP140" s="21">
        <f>T140</f>
        <v>0.02</v>
      </c>
      <c r="GQ140" s="21">
        <f>T140</f>
        <v>0.02</v>
      </c>
      <c r="GR140" s="21"/>
      <c r="GS140" s="21">
        <f>T140</f>
        <v>0.02</v>
      </c>
      <c r="GT140" s="21"/>
      <c r="GU140" s="21"/>
      <c r="GV140" s="21"/>
      <c r="GW140" s="21">
        <f>ROUND(Source!AG51*Source!I51,2)</f>
        <v>0</v>
      </c>
      <c r="GX140" s="21">
        <f>ROUND(Source!AJ51*Source!I51,2)</f>
        <v>0</v>
      </c>
      <c r="GY140" s="21"/>
      <c r="GZ140" s="21"/>
      <c r="HA140" s="21"/>
      <c r="HB140" s="21"/>
      <c r="HC140" s="21">
        <f>T140</f>
        <v>0.02</v>
      </c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</row>
    <row r="141" spans="1:255" x14ac:dyDescent="0.2">
      <c r="A141" s="74"/>
      <c r="B141" s="70"/>
      <c r="C141" s="70" t="s">
        <v>445</v>
      </c>
      <c r="D141" s="71"/>
      <c r="E141" s="72">
        <v>95</v>
      </c>
      <c r="F141" s="75" t="s">
        <v>446</v>
      </c>
      <c r="G141" s="73"/>
      <c r="H141" s="76">
        <f>ROUND((Source!AF51*Source!AV51+Source!AE51*Source!AV51)*(Source!FX51)/100,2)</f>
        <v>85.3</v>
      </c>
      <c r="I141" s="76">
        <f>T141</f>
        <v>170.6</v>
      </c>
      <c r="J141" s="73" t="s">
        <v>447</v>
      </c>
      <c r="K141" s="77">
        <f>U141</f>
        <v>2661.92</v>
      </c>
      <c r="O141" s="21"/>
      <c r="P141" s="21"/>
      <c r="Q141" s="21"/>
      <c r="R141" s="21"/>
      <c r="S141" s="21"/>
      <c r="T141" s="21">
        <f>ROUND((ROUND(Source!AF51*Source!AV51*Source!I51,2)+ROUND(Source!AE51*Source!AV51*Source!I51,2))*(Source!FX51)/100,2)</f>
        <v>170.6</v>
      </c>
      <c r="U141" s="21">
        <f>Source!X51</f>
        <v>2661.92</v>
      </c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>
        <f>T141</f>
        <v>170.6</v>
      </c>
      <c r="GZ141" s="21"/>
      <c r="HA141" s="21"/>
      <c r="HB141" s="21"/>
      <c r="HC141" s="21">
        <f>T141</f>
        <v>170.6</v>
      </c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</row>
    <row r="142" spans="1:255" x14ac:dyDescent="0.2">
      <c r="A142" s="74"/>
      <c r="B142" s="70"/>
      <c r="C142" s="70" t="s">
        <v>448</v>
      </c>
      <c r="D142" s="71"/>
      <c r="E142" s="72">
        <v>65</v>
      </c>
      <c r="F142" s="75" t="s">
        <v>446</v>
      </c>
      <c r="G142" s="73"/>
      <c r="H142" s="76">
        <f>ROUND((Source!AF51*Source!AV51+Source!AE51*Source!AV51)*(Source!FY51)/100,2)</f>
        <v>58.36</v>
      </c>
      <c r="I142" s="76">
        <f>T142</f>
        <v>116.73</v>
      </c>
      <c r="J142" s="73" t="s">
        <v>456</v>
      </c>
      <c r="K142" s="77">
        <f>U142</f>
        <v>1708.89</v>
      </c>
      <c r="O142" s="21"/>
      <c r="P142" s="21"/>
      <c r="Q142" s="21"/>
      <c r="R142" s="21"/>
      <c r="S142" s="21"/>
      <c r="T142" s="21">
        <f>ROUND((ROUND(Source!AF51*Source!AV51*Source!I51,2)+ROUND(Source!AE51*Source!AV51*Source!I51,2))*(Source!FY51)/100,2)</f>
        <v>116.73</v>
      </c>
      <c r="U142" s="21">
        <f>Source!Y51</f>
        <v>1708.89</v>
      </c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>
        <f>T142</f>
        <v>116.73</v>
      </c>
      <c r="HA142" s="21"/>
      <c r="HB142" s="21"/>
      <c r="HC142" s="21">
        <f>T142</f>
        <v>116.73</v>
      </c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</row>
    <row r="143" spans="1:255" ht="13.5" thickBot="1" x14ac:dyDescent="0.25">
      <c r="A143" s="80"/>
      <c r="B143" s="81"/>
      <c r="C143" s="81" t="s">
        <v>450</v>
      </c>
      <c r="D143" s="82" t="s">
        <v>451</v>
      </c>
      <c r="E143" s="83">
        <v>4.5199999999999996</v>
      </c>
      <c r="F143" s="84"/>
      <c r="G143" s="85"/>
      <c r="H143" s="84">
        <f>ROUND(Source!AH51,2)</f>
        <v>4.5199999999999996</v>
      </c>
      <c r="I143" s="86">
        <f>Source!U51</f>
        <v>9.0399999999999991</v>
      </c>
      <c r="J143" s="84"/>
      <c r="K143" s="87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</row>
    <row r="144" spans="1:255" x14ac:dyDescent="0.2">
      <c r="A144" s="79"/>
      <c r="B144" s="78"/>
      <c r="C144" s="78"/>
      <c r="D144" s="78"/>
      <c r="E144" s="78"/>
      <c r="F144" s="78"/>
      <c r="G144" s="78"/>
      <c r="H144" s="209">
        <f>R144</f>
        <v>1353.2299999999998</v>
      </c>
      <c r="I144" s="210"/>
      <c r="J144" s="209">
        <f>S144</f>
        <v>18198.829999999998</v>
      </c>
      <c r="K144" s="211"/>
      <c r="O144" s="21"/>
      <c r="P144" s="21"/>
      <c r="Q144" s="21"/>
      <c r="R144" s="21">
        <f>SUM(T136:T143)</f>
        <v>1353.2299999999998</v>
      </c>
      <c r="S144" s="21">
        <f>SUM(U136:U143)</f>
        <v>18198.829999999998</v>
      </c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>
        <f>R144</f>
        <v>1353.2299999999998</v>
      </c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</row>
    <row r="145" spans="1:255" ht="36" x14ac:dyDescent="0.2">
      <c r="A145" s="88">
        <v>15</v>
      </c>
      <c r="B145" s="96" t="s">
        <v>94</v>
      </c>
      <c r="C145" s="89" t="s">
        <v>95</v>
      </c>
      <c r="D145" s="90" t="s">
        <v>87</v>
      </c>
      <c r="E145" s="91">
        <v>1</v>
      </c>
      <c r="F145" s="92">
        <f>Source!AK53</f>
        <v>10.5</v>
      </c>
      <c r="G145" s="97" t="s">
        <v>3</v>
      </c>
      <c r="H145" s="92">
        <f>Source!AB53</f>
        <v>10.5</v>
      </c>
      <c r="I145" s="92"/>
      <c r="J145" s="95"/>
      <c r="K145" s="93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</row>
    <row r="146" spans="1:255" x14ac:dyDescent="0.2">
      <c r="A146" s="58"/>
      <c r="B146" s="53"/>
      <c r="C146" s="53" t="s">
        <v>442</v>
      </c>
      <c r="D146" s="54"/>
      <c r="E146" s="55"/>
      <c r="F146" s="59">
        <v>10.5</v>
      </c>
      <c r="G146" s="56"/>
      <c r="H146" s="59">
        <f>Source!AF53</f>
        <v>10.5</v>
      </c>
      <c r="I146" s="59">
        <f>T146</f>
        <v>10.5</v>
      </c>
      <c r="J146" s="57">
        <v>18.3</v>
      </c>
      <c r="K146" s="60">
        <f>U146</f>
        <v>192.15</v>
      </c>
      <c r="O146" s="21"/>
      <c r="P146" s="21"/>
      <c r="Q146" s="21"/>
      <c r="R146" s="21"/>
      <c r="S146" s="21"/>
      <c r="T146" s="21">
        <f>ROUND(Source!AF53*Source!AV53*Source!I53,2)</f>
        <v>10.5</v>
      </c>
      <c r="U146" s="21">
        <f>Source!S53</f>
        <v>192.15</v>
      </c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>
        <f>T146</f>
        <v>10.5</v>
      </c>
      <c r="GK146" s="21">
        <f>T146</f>
        <v>10.5</v>
      </c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>
        <f>T146</f>
        <v>10.5</v>
      </c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</row>
    <row r="147" spans="1:255" x14ac:dyDescent="0.2">
      <c r="A147" s="74"/>
      <c r="B147" s="70"/>
      <c r="C147" s="70" t="s">
        <v>445</v>
      </c>
      <c r="D147" s="71"/>
      <c r="E147" s="72">
        <v>65</v>
      </c>
      <c r="F147" s="75" t="s">
        <v>446</v>
      </c>
      <c r="G147" s="73"/>
      <c r="H147" s="76">
        <f>ROUND((Source!AF53*Source!AV53+Source!AE53*Source!AV53)*(Source!FX53)/100,2)</f>
        <v>6.83</v>
      </c>
      <c r="I147" s="76">
        <f>T147</f>
        <v>6.83</v>
      </c>
      <c r="J147" s="73" t="s">
        <v>459</v>
      </c>
      <c r="K147" s="77">
        <f>U147</f>
        <v>105.68</v>
      </c>
      <c r="O147" s="21"/>
      <c r="P147" s="21"/>
      <c r="Q147" s="21"/>
      <c r="R147" s="21"/>
      <c r="S147" s="21"/>
      <c r="T147" s="21">
        <f>ROUND((ROUND(Source!AF53*Source!AV53*Source!I53,2)+ROUND(Source!AE53*Source!AV53*Source!I53,2))*(Source!FX53)/100,2)</f>
        <v>6.83</v>
      </c>
      <c r="U147" s="21">
        <f>Source!X53</f>
        <v>105.68</v>
      </c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>
        <f>T147</f>
        <v>6.83</v>
      </c>
      <c r="GZ147" s="21"/>
      <c r="HA147" s="21"/>
      <c r="HB147" s="21"/>
      <c r="HC147" s="21"/>
      <c r="HD147" s="21"/>
      <c r="HE147" s="21">
        <f>T147</f>
        <v>6.83</v>
      </c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</row>
    <row r="148" spans="1:255" x14ac:dyDescent="0.2">
      <c r="A148" s="74"/>
      <c r="B148" s="70"/>
      <c r="C148" s="70" t="s">
        <v>448</v>
      </c>
      <c r="D148" s="71"/>
      <c r="E148" s="72">
        <v>40</v>
      </c>
      <c r="F148" s="75" t="s">
        <v>446</v>
      </c>
      <c r="G148" s="73"/>
      <c r="H148" s="76">
        <f>ROUND((Source!AF53*Source!AV53+Source!AE53*Source!AV53)*(Source!FY53)/100,2)</f>
        <v>4.2</v>
      </c>
      <c r="I148" s="76">
        <f>T148</f>
        <v>4.2</v>
      </c>
      <c r="J148" s="73" t="s">
        <v>460</v>
      </c>
      <c r="K148" s="77">
        <f>U148</f>
        <v>61.49</v>
      </c>
      <c r="O148" s="21"/>
      <c r="P148" s="21"/>
      <c r="Q148" s="21"/>
      <c r="R148" s="21"/>
      <c r="S148" s="21"/>
      <c r="T148" s="21">
        <f>ROUND((ROUND(Source!AF53*Source!AV53*Source!I53,2)+ROUND(Source!AE53*Source!AV53*Source!I53,2))*(Source!FY53)/100,2)</f>
        <v>4.2</v>
      </c>
      <c r="U148" s="21">
        <f>Source!Y53</f>
        <v>61.49</v>
      </c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>
        <f>T148</f>
        <v>4.2</v>
      </c>
      <c r="HA148" s="21"/>
      <c r="HB148" s="21"/>
      <c r="HC148" s="21"/>
      <c r="HD148" s="21"/>
      <c r="HE148" s="21">
        <f>T148</f>
        <v>4.2</v>
      </c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</row>
    <row r="149" spans="1:255" ht="13.5" thickBot="1" x14ac:dyDescent="0.25">
      <c r="A149" s="80"/>
      <c r="B149" s="81"/>
      <c r="C149" s="81" t="s">
        <v>450</v>
      </c>
      <c r="D149" s="82" t="s">
        <v>451</v>
      </c>
      <c r="E149" s="83">
        <v>0.82</v>
      </c>
      <c r="F149" s="84"/>
      <c r="G149" s="85"/>
      <c r="H149" s="84">
        <f>ROUND(Source!AH53,2)</f>
        <v>0.82</v>
      </c>
      <c r="I149" s="86">
        <f>Source!U53</f>
        <v>0.82</v>
      </c>
      <c r="J149" s="84"/>
      <c r="K149" s="87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</row>
    <row r="150" spans="1:255" x14ac:dyDescent="0.2">
      <c r="A150" s="79"/>
      <c r="B150" s="78"/>
      <c r="C150" s="78"/>
      <c r="D150" s="78"/>
      <c r="E150" s="78"/>
      <c r="F150" s="78"/>
      <c r="G150" s="78"/>
      <c r="H150" s="209">
        <f>R150</f>
        <v>21.529999999999998</v>
      </c>
      <c r="I150" s="210"/>
      <c r="J150" s="209">
        <f>S150</f>
        <v>359.32000000000005</v>
      </c>
      <c r="K150" s="211"/>
      <c r="O150" s="21"/>
      <c r="P150" s="21"/>
      <c r="Q150" s="21"/>
      <c r="R150" s="21">
        <f>SUM(T145:T149)</f>
        <v>21.529999999999998</v>
      </c>
      <c r="S150" s="21">
        <f>SUM(U145:U149)</f>
        <v>359.32000000000005</v>
      </c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>
        <f>R150</f>
        <v>21.529999999999998</v>
      </c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</row>
    <row r="151" spans="1:255" ht="24" x14ac:dyDescent="0.2">
      <c r="A151" s="88">
        <v>16</v>
      </c>
      <c r="B151" s="96" t="s">
        <v>101</v>
      </c>
      <c r="C151" s="89" t="s">
        <v>102</v>
      </c>
      <c r="D151" s="90" t="s">
        <v>103</v>
      </c>
      <c r="E151" s="91">
        <v>1</v>
      </c>
      <c r="F151" s="92">
        <f>Source!AK55</f>
        <v>55.71</v>
      </c>
      <c r="G151" s="97" t="s">
        <v>3</v>
      </c>
      <c r="H151" s="92">
        <f>Source!AB55</f>
        <v>55.71</v>
      </c>
      <c r="I151" s="92"/>
      <c r="J151" s="95"/>
      <c r="K151" s="93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</row>
    <row r="152" spans="1:255" x14ac:dyDescent="0.2">
      <c r="A152" s="58"/>
      <c r="B152" s="53"/>
      <c r="C152" s="53" t="s">
        <v>442</v>
      </c>
      <c r="D152" s="54"/>
      <c r="E152" s="55"/>
      <c r="F152" s="59">
        <v>55.71</v>
      </c>
      <c r="G152" s="56"/>
      <c r="H152" s="59">
        <f>Source!AF55</f>
        <v>55.71</v>
      </c>
      <c r="I152" s="59">
        <f>T152</f>
        <v>55.71</v>
      </c>
      <c r="J152" s="57">
        <v>18.3</v>
      </c>
      <c r="K152" s="60">
        <f>U152</f>
        <v>1019.49</v>
      </c>
      <c r="O152" s="21"/>
      <c r="P152" s="21"/>
      <c r="Q152" s="21"/>
      <c r="R152" s="21"/>
      <c r="S152" s="21"/>
      <c r="T152" s="21">
        <f>ROUND(Source!AF55*Source!AV55*Source!I55,2)</f>
        <v>55.71</v>
      </c>
      <c r="U152" s="21">
        <f>Source!S55</f>
        <v>1019.49</v>
      </c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>
        <f>T152</f>
        <v>55.71</v>
      </c>
      <c r="GK152" s="21">
        <f>T152</f>
        <v>55.71</v>
      </c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>
        <f>T152</f>
        <v>55.71</v>
      </c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</row>
    <row r="153" spans="1:255" x14ac:dyDescent="0.2">
      <c r="A153" s="74"/>
      <c r="B153" s="70"/>
      <c r="C153" s="70" t="s">
        <v>445</v>
      </c>
      <c r="D153" s="71"/>
      <c r="E153" s="72">
        <v>65</v>
      </c>
      <c r="F153" s="75" t="s">
        <v>446</v>
      </c>
      <c r="G153" s="73"/>
      <c r="H153" s="76">
        <f>ROUND((Source!AF55*Source!AV55+Source!AE55*Source!AV55)*(Source!FX55)/100,2)</f>
        <v>36.21</v>
      </c>
      <c r="I153" s="76">
        <f>T153</f>
        <v>36.21</v>
      </c>
      <c r="J153" s="73" t="s">
        <v>459</v>
      </c>
      <c r="K153" s="77">
        <f>U153</f>
        <v>560.72</v>
      </c>
      <c r="O153" s="21"/>
      <c r="P153" s="21"/>
      <c r="Q153" s="21"/>
      <c r="R153" s="21"/>
      <c r="S153" s="21"/>
      <c r="T153" s="21">
        <f>ROUND((ROUND(Source!AF55*Source!AV55*Source!I55,2)+ROUND(Source!AE55*Source!AV55*Source!I55,2))*(Source!FX55)/100,2)</f>
        <v>36.21</v>
      </c>
      <c r="U153" s="21">
        <f>Source!X55</f>
        <v>560.72</v>
      </c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>
        <f>T153</f>
        <v>36.21</v>
      </c>
      <c r="GZ153" s="21"/>
      <c r="HA153" s="21"/>
      <c r="HB153" s="21"/>
      <c r="HC153" s="21"/>
      <c r="HD153" s="21"/>
      <c r="HE153" s="21">
        <f>T153</f>
        <v>36.21</v>
      </c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</row>
    <row r="154" spans="1:255" x14ac:dyDescent="0.2">
      <c r="A154" s="74"/>
      <c r="B154" s="70"/>
      <c r="C154" s="70" t="s">
        <v>448</v>
      </c>
      <c r="D154" s="71"/>
      <c r="E154" s="72">
        <v>40</v>
      </c>
      <c r="F154" s="75" t="s">
        <v>446</v>
      </c>
      <c r="G154" s="73"/>
      <c r="H154" s="76">
        <f>ROUND((Source!AF55*Source!AV55+Source!AE55*Source!AV55)*(Source!FY55)/100,2)</f>
        <v>22.28</v>
      </c>
      <c r="I154" s="76">
        <f>T154</f>
        <v>22.28</v>
      </c>
      <c r="J154" s="73" t="s">
        <v>460</v>
      </c>
      <c r="K154" s="77">
        <f>U154</f>
        <v>326.24</v>
      </c>
      <c r="O154" s="21"/>
      <c r="P154" s="21"/>
      <c r="Q154" s="21"/>
      <c r="R154" s="21"/>
      <c r="S154" s="21"/>
      <c r="T154" s="21">
        <f>ROUND((ROUND(Source!AF55*Source!AV55*Source!I55,2)+ROUND(Source!AE55*Source!AV55*Source!I55,2))*(Source!FY55)/100,2)</f>
        <v>22.28</v>
      </c>
      <c r="U154" s="21">
        <f>Source!Y55</f>
        <v>326.24</v>
      </c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>
        <f>T154</f>
        <v>22.28</v>
      </c>
      <c r="HA154" s="21"/>
      <c r="HB154" s="21"/>
      <c r="HC154" s="21"/>
      <c r="HD154" s="21"/>
      <c r="HE154" s="21">
        <f>T154</f>
        <v>22.28</v>
      </c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</row>
    <row r="155" spans="1:255" ht="13.5" thickBot="1" x14ac:dyDescent="0.25">
      <c r="A155" s="80"/>
      <c r="B155" s="81"/>
      <c r="C155" s="81" t="s">
        <v>450</v>
      </c>
      <c r="D155" s="82" t="s">
        <v>451</v>
      </c>
      <c r="E155" s="83">
        <v>4.8600000000000003</v>
      </c>
      <c r="F155" s="84"/>
      <c r="G155" s="85"/>
      <c r="H155" s="84">
        <f>ROUND(Source!AH55,2)</f>
        <v>4.8600000000000003</v>
      </c>
      <c r="I155" s="86">
        <f>Source!U55</f>
        <v>4.8600000000000003</v>
      </c>
      <c r="J155" s="84"/>
      <c r="K155" s="87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</row>
    <row r="156" spans="1:255" x14ac:dyDescent="0.2">
      <c r="A156" s="79"/>
      <c r="B156" s="78"/>
      <c r="C156" s="78"/>
      <c r="D156" s="78"/>
      <c r="E156" s="78"/>
      <c r="F156" s="78"/>
      <c r="G156" s="78"/>
      <c r="H156" s="209">
        <f>R156</f>
        <v>114.2</v>
      </c>
      <c r="I156" s="210"/>
      <c r="J156" s="209">
        <f>S156</f>
        <v>1906.45</v>
      </c>
      <c r="K156" s="211"/>
      <c r="O156" s="21"/>
      <c r="P156" s="21"/>
      <c r="Q156" s="21"/>
      <c r="R156" s="21">
        <f>SUM(T151:T155)</f>
        <v>114.2</v>
      </c>
      <c r="S156" s="21">
        <f>SUM(U151:U155)</f>
        <v>1906.45</v>
      </c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>
        <f>R156</f>
        <v>114.2</v>
      </c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</row>
    <row r="157" spans="1:255" ht="24" x14ac:dyDescent="0.2">
      <c r="A157" s="88">
        <v>17</v>
      </c>
      <c r="B157" s="96" t="s">
        <v>106</v>
      </c>
      <c r="C157" s="89" t="s">
        <v>107</v>
      </c>
      <c r="D157" s="90" t="s">
        <v>75</v>
      </c>
      <c r="E157" s="91">
        <v>2.74</v>
      </c>
      <c r="F157" s="92">
        <f>Source!AK57</f>
        <v>358.54</v>
      </c>
      <c r="G157" s="97" t="s">
        <v>3</v>
      </c>
      <c r="H157" s="92">
        <f>Source!AB57</f>
        <v>357.54</v>
      </c>
      <c r="I157" s="92"/>
      <c r="J157" s="95"/>
      <c r="K157" s="93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</row>
    <row r="158" spans="1:255" x14ac:dyDescent="0.2">
      <c r="A158" s="58"/>
      <c r="B158" s="53"/>
      <c r="C158" s="53" t="s">
        <v>442</v>
      </c>
      <c r="D158" s="54"/>
      <c r="E158" s="55"/>
      <c r="F158" s="59">
        <v>50.12</v>
      </c>
      <c r="G158" s="56"/>
      <c r="H158" s="59">
        <f>Source!AF57</f>
        <v>50.12</v>
      </c>
      <c r="I158" s="59">
        <f>T158</f>
        <v>137.33000000000001</v>
      </c>
      <c r="J158" s="57">
        <v>18.3</v>
      </c>
      <c r="K158" s="60">
        <f>U158</f>
        <v>2513.12</v>
      </c>
      <c r="O158" s="21"/>
      <c r="P158" s="21"/>
      <c r="Q158" s="21"/>
      <c r="R158" s="21"/>
      <c r="S158" s="21"/>
      <c r="T158" s="21">
        <f>ROUND(Source!AF57*Source!AV57*Source!I57,2)</f>
        <v>137.33000000000001</v>
      </c>
      <c r="U158" s="21">
        <f>Source!S57</f>
        <v>2513.12</v>
      </c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>
        <f>T158</f>
        <v>137.33000000000001</v>
      </c>
      <c r="GK158" s="21">
        <f>T158</f>
        <v>137.33000000000001</v>
      </c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>
        <f>T158</f>
        <v>137.33000000000001</v>
      </c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</row>
    <row r="159" spans="1:255" x14ac:dyDescent="0.2">
      <c r="A159" s="67"/>
      <c r="B159" s="62"/>
      <c r="C159" s="62" t="s">
        <v>443</v>
      </c>
      <c r="D159" s="63"/>
      <c r="E159" s="64"/>
      <c r="F159" s="68">
        <v>307.42</v>
      </c>
      <c r="G159" s="65"/>
      <c r="H159" s="68">
        <f>Source!AD57</f>
        <v>307.42</v>
      </c>
      <c r="I159" s="68">
        <f>T159</f>
        <v>842.33</v>
      </c>
      <c r="J159" s="66">
        <v>12.5</v>
      </c>
      <c r="K159" s="69">
        <f>U159</f>
        <v>10529.14</v>
      </c>
      <c r="O159" s="21"/>
      <c r="P159" s="21"/>
      <c r="Q159" s="21"/>
      <c r="R159" s="21"/>
      <c r="S159" s="21"/>
      <c r="T159" s="21">
        <f>ROUND(Source!AD57*Source!AV57*Source!I57,2)</f>
        <v>842.33</v>
      </c>
      <c r="U159" s="21">
        <f>Source!Q57</f>
        <v>10529.14</v>
      </c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>
        <f>T159</f>
        <v>842.33</v>
      </c>
      <c r="GK159" s="21"/>
      <c r="GL159" s="21">
        <f>T159</f>
        <v>842.33</v>
      </c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>
        <f>T159</f>
        <v>842.33</v>
      </c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</row>
    <row r="160" spans="1:255" x14ac:dyDescent="0.2">
      <c r="A160" s="67"/>
      <c r="B160" s="62"/>
      <c r="C160" s="62" t="s">
        <v>444</v>
      </c>
      <c r="D160" s="63"/>
      <c r="E160" s="64"/>
      <c r="F160" s="68">
        <v>43.43</v>
      </c>
      <c r="G160" s="65"/>
      <c r="H160" s="68">
        <f>Source!AE57</f>
        <v>43.43</v>
      </c>
      <c r="I160" s="68">
        <f>GM160</f>
        <v>119</v>
      </c>
      <c r="J160" s="66">
        <v>18.3</v>
      </c>
      <c r="K160" s="69">
        <f>Source!R57</f>
        <v>2177.67</v>
      </c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>
        <f>ROUND(Source!AE57*Source!AV57*Source!I57,2)</f>
        <v>119</v>
      </c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</row>
    <row r="161" spans="1:255" x14ac:dyDescent="0.2">
      <c r="A161" s="74"/>
      <c r="B161" s="70"/>
      <c r="C161" s="70" t="s">
        <v>445</v>
      </c>
      <c r="D161" s="71"/>
      <c r="E161" s="72">
        <v>95</v>
      </c>
      <c r="F161" s="75" t="s">
        <v>446</v>
      </c>
      <c r="G161" s="73"/>
      <c r="H161" s="76">
        <f>ROUND((Source!AF57*Source!AV57+Source!AE57*Source!AV57)*(Source!FX57)/100,2)</f>
        <v>88.87</v>
      </c>
      <c r="I161" s="76">
        <f>T161</f>
        <v>243.51</v>
      </c>
      <c r="J161" s="73" t="s">
        <v>447</v>
      </c>
      <c r="K161" s="77">
        <f>U161</f>
        <v>3799.54</v>
      </c>
      <c r="O161" s="21"/>
      <c r="P161" s="21"/>
      <c r="Q161" s="21"/>
      <c r="R161" s="21"/>
      <c r="S161" s="21"/>
      <c r="T161" s="21">
        <f>ROUND((ROUND(Source!AF57*Source!AV57*Source!I57,2)+ROUND(Source!AE57*Source!AV57*Source!I57,2))*(Source!FX57)/100,2)</f>
        <v>243.51</v>
      </c>
      <c r="U161" s="21">
        <f>Source!X57</f>
        <v>3799.54</v>
      </c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>
        <f>T161</f>
        <v>243.51</v>
      </c>
      <c r="GZ161" s="21"/>
      <c r="HA161" s="21"/>
      <c r="HB161" s="21"/>
      <c r="HC161" s="21">
        <f>T161</f>
        <v>243.51</v>
      </c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</row>
    <row r="162" spans="1:255" x14ac:dyDescent="0.2">
      <c r="A162" s="74"/>
      <c r="B162" s="70"/>
      <c r="C162" s="70" t="s">
        <v>448</v>
      </c>
      <c r="D162" s="71"/>
      <c r="E162" s="72">
        <v>65</v>
      </c>
      <c r="F162" s="75" t="s">
        <v>446</v>
      </c>
      <c r="G162" s="73"/>
      <c r="H162" s="76">
        <f>ROUND((Source!AF57*Source!AV57+Source!AE57*Source!AV57)*(Source!FY57)/100,2)</f>
        <v>60.81</v>
      </c>
      <c r="I162" s="76">
        <f>T162</f>
        <v>166.61</v>
      </c>
      <c r="J162" s="73" t="s">
        <v>456</v>
      </c>
      <c r="K162" s="77">
        <f>U162</f>
        <v>2439.21</v>
      </c>
      <c r="O162" s="21"/>
      <c r="P162" s="21"/>
      <c r="Q162" s="21"/>
      <c r="R162" s="21"/>
      <c r="S162" s="21"/>
      <c r="T162" s="21">
        <f>ROUND((ROUND(Source!AF57*Source!AV57*Source!I57,2)+ROUND(Source!AE57*Source!AV57*Source!I57,2))*(Source!FY57)/100,2)</f>
        <v>166.61</v>
      </c>
      <c r="U162" s="21">
        <f>Source!Y57</f>
        <v>2439.21</v>
      </c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>
        <f>T162</f>
        <v>166.61</v>
      </c>
      <c r="HA162" s="21"/>
      <c r="HB162" s="21"/>
      <c r="HC162" s="21">
        <f>T162</f>
        <v>166.61</v>
      </c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</row>
    <row r="163" spans="1:255" ht="13.5" thickBot="1" x14ac:dyDescent="0.25">
      <c r="A163" s="80"/>
      <c r="B163" s="81"/>
      <c r="C163" s="81" t="s">
        <v>450</v>
      </c>
      <c r="D163" s="82" t="s">
        <v>451</v>
      </c>
      <c r="E163" s="83">
        <v>5.21</v>
      </c>
      <c r="F163" s="84"/>
      <c r="G163" s="85"/>
      <c r="H163" s="84">
        <f>ROUND(Source!AH57,2)</f>
        <v>5.21</v>
      </c>
      <c r="I163" s="86">
        <f>Source!U57</f>
        <v>14.275400000000001</v>
      </c>
      <c r="J163" s="84"/>
      <c r="K163" s="87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</row>
    <row r="164" spans="1:255" x14ac:dyDescent="0.2">
      <c r="A164" s="79"/>
      <c r="B164" s="78"/>
      <c r="C164" s="78"/>
      <c r="D164" s="78"/>
      <c r="E164" s="78"/>
      <c r="F164" s="78"/>
      <c r="G164" s="78"/>
      <c r="H164" s="209">
        <f>R164</f>
        <v>1389.7800000000002</v>
      </c>
      <c r="I164" s="210"/>
      <c r="J164" s="209">
        <f>S164</f>
        <v>19281.009999999998</v>
      </c>
      <c r="K164" s="211"/>
      <c r="O164" s="21"/>
      <c r="P164" s="21"/>
      <c r="Q164" s="21"/>
      <c r="R164" s="21">
        <f>SUM(T157:T163)</f>
        <v>1389.7800000000002</v>
      </c>
      <c r="S164" s="21">
        <f>SUM(U157:U163)</f>
        <v>19281.009999999998</v>
      </c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>
        <f>R164</f>
        <v>1389.7800000000002</v>
      </c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</row>
    <row r="165" spans="1:255" x14ac:dyDescent="0.2">
      <c r="A165" s="115">
        <v>18</v>
      </c>
      <c r="B165" s="122" t="s">
        <v>110</v>
      </c>
      <c r="C165" s="116" t="s">
        <v>111</v>
      </c>
      <c r="D165" s="117" t="s">
        <v>112</v>
      </c>
      <c r="E165" s="118">
        <v>686</v>
      </c>
      <c r="F165" s="119">
        <v>130.66999999999999</v>
      </c>
      <c r="G165" s="94"/>
      <c r="H165" s="119">
        <f>Source!AC59</f>
        <v>130.66999999999999</v>
      </c>
      <c r="I165" s="119">
        <f>T165</f>
        <v>89639.62</v>
      </c>
      <c r="J165" s="121">
        <v>7.5</v>
      </c>
      <c r="K165" s="120">
        <f>U165</f>
        <v>672297.15</v>
      </c>
      <c r="O165" s="21"/>
      <c r="P165" s="21"/>
      <c r="Q165" s="21"/>
      <c r="R165" s="21"/>
      <c r="S165" s="21"/>
      <c r="T165" s="21">
        <f>ROUND(Source!AC59*Source!AW59*Source!I59,2)</f>
        <v>89639.62</v>
      </c>
      <c r="U165" s="21">
        <f>Source!P59</f>
        <v>672297.15</v>
      </c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>
        <f>T165</f>
        <v>89639.62</v>
      </c>
      <c r="GK165" s="21"/>
      <c r="GL165" s="21"/>
      <c r="GM165" s="21"/>
      <c r="GN165" s="21">
        <f>T165</f>
        <v>89639.62</v>
      </c>
      <c r="GO165" s="21"/>
      <c r="GP165" s="21">
        <f>T165</f>
        <v>89639.62</v>
      </c>
      <c r="GQ165" s="21">
        <f>T165</f>
        <v>89639.62</v>
      </c>
      <c r="GR165" s="21"/>
      <c r="GS165" s="21">
        <f>T165</f>
        <v>89639.62</v>
      </c>
      <c r="GT165" s="21"/>
      <c r="GU165" s="21"/>
      <c r="GV165" s="21"/>
      <c r="GW165" s="21">
        <f>ROUND(Source!AG59*Source!I59,2)</f>
        <v>0</v>
      </c>
      <c r="GX165" s="21">
        <f>ROUND(Source!AJ59*Source!I59,2)</f>
        <v>0</v>
      </c>
      <c r="GY165" s="21"/>
      <c r="GZ165" s="21"/>
      <c r="HA165" s="21"/>
      <c r="HB165" s="21">
        <f>T165</f>
        <v>89639.62</v>
      </c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</row>
    <row r="166" spans="1:255" ht="13.5" thickBot="1" x14ac:dyDescent="0.25">
      <c r="A166" s="123"/>
      <c r="B166" s="124" t="s">
        <v>461</v>
      </c>
      <c r="C166" s="124" t="s">
        <v>462</v>
      </c>
      <c r="D166" s="125"/>
      <c r="E166" s="125"/>
      <c r="F166" s="125"/>
      <c r="G166" s="125"/>
      <c r="H166" s="125"/>
      <c r="I166" s="125"/>
      <c r="J166" s="125"/>
      <c r="K166" s="126"/>
    </row>
    <row r="167" spans="1:255" x14ac:dyDescent="0.2">
      <c r="A167" s="79"/>
      <c r="B167" s="78"/>
      <c r="C167" s="78"/>
      <c r="D167" s="78"/>
      <c r="E167" s="78"/>
      <c r="F167" s="78"/>
      <c r="G167" s="78"/>
      <c r="H167" s="209">
        <f>R167</f>
        <v>89639.62</v>
      </c>
      <c r="I167" s="210"/>
      <c r="J167" s="209">
        <f>S167</f>
        <v>672297.15</v>
      </c>
      <c r="K167" s="211"/>
      <c r="O167" s="21"/>
      <c r="P167" s="21"/>
      <c r="Q167" s="21"/>
      <c r="R167" s="21">
        <f>SUM(T165:T166)</f>
        <v>89639.62</v>
      </c>
      <c r="S167" s="21">
        <f>SUM(U165:U166)</f>
        <v>672297.15</v>
      </c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>
        <f>R167</f>
        <v>89639.62</v>
      </c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</row>
    <row r="168" spans="1:255" x14ac:dyDescent="0.2">
      <c r="A168" s="115">
        <v>19</v>
      </c>
      <c r="B168" s="122" t="s">
        <v>110</v>
      </c>
      <c r="C168" s="116" t="s">
        <v>118</v>
      </c>
      <c r="D168" s="117" t="s">
        <v>112</v>
      </c>
      <c r="E168" s="118">
        <v>799</v>
      </c>
      <c r="F168" s="119">
        <v>45.59</v>
      </c>
      <c r="G168" s="94"/>
      <c r="H168" s="119">
        <f>Source!AC61</f>
        <v>45.59</v>
      </c>
      <c r="I168" s="119">
        <f>T168</f>
        <v>36426.410000000003</v>
      </c>
      <c r="J168" s="121">
        <v>7.5</v>
      </c>
      <c r="K168" s="120">
        <f>U168</f>
        <v>273198.08000000002</v>
      </c>
      <c r="O168" s="21"/>
      <c r="P168" s="21"/>
      <c r="Q168" s="21"/>
      <c r="R168" s="21"/>
      <c r="S168" s="21"/>
      <c r="T168" s="21">
        <f>ROUND(Source!AC61*Source!AW61*Source!I61,2)</f>
        <v>36426.410000000003</v>
      </c>
      <c r="U168" s="21">
        <f>Source!P61</f>
        <v>273198.08000000002</v>
      </c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>
        <f>T168</f>
        <v>36426.410000000003</v>
      </c>
      <c r="GK168" s="21"/>
      <c r="GL168" s="21"/>
      <c r="GM168" s="21"/>
      <c r="GN168" s="21">
        <f>T168</f>
        <v>36426.410000000003</v>
      </c>
      <c r="GO168" s="21"/>
      <c r="GP168" s="21">
        <f>T168</f>
        <v>36426.410000000003</v>
      </c>
      <c r="GQ168" s="21">
        <f>T168</f>
        <v>36426.410000000003</v>
      </c>
      <c r="GR168" s="21"/>
      <c r="GS168" s="21">
        <f>T168</f>
        <v>36426.410000000003</v>
      </c>
      <c r="GT168" s="21"/>
      <c r="GU168" s="21"/>
      <c r="GV168" s="21"/>
      <c r="GW168" s="21">
        <f>ROUND(Source!AG61*Source!I61,2)</f>
        <v>0</v>
      </c>
      <c r="GX168" s="21">
        <f>ROUND(Source!AJ61*Source!I61,2)</f>
        <v>0</v>
      </c>
      <c r="GY168" s="21"/>
      <c r="GZ168" s="21"/>
      <c r="HA168" s="21"/>
      <c r="HB168" s="21">
        <f>T168</f>
        <v>36426.410000000003</v>
      </c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</row>
    <row r="169" spans="1:255" ht="13.5" thickBot="1" x14ac:dyDescent="0.25">
      <c r="A169" s="123"/>
      <c r="B169" s="124" t="s">
        <v>461</v>
      </c>
      <c r="C169" s="124" t="s">
        <v>463</v>
      </c>
      <c r="D169" s="125"/>
      <c r="E169" s="125"/>
      <c r="F169" s="125"/>
      <c r="G169" s="125"/>
      <c r="H169" s="125"/>
      <c r="I169" s="125"/>
      <c r="J169" s="125"/>
      <c r="K169" s="126"/>
    </row>
    <row r="170" spans="1:255" x14ac:dyDescent="0.2">
      <c r="A170" s="79"/>
      <c r="B170" s="78"/>
      <c r="C170" s="78"/>
      <c r="D170" s="78"/>
      <c r="E170" s="78"/>
      <c r="F170" s="78"/>
      <c r="G170" s="78"/>
      <c r="H170" s="209">
        <f>R170</f>
        <v>36426.410000000003</v>
      </c>
      <c r="I170" s="210"/>
      <c r="J170" s="209">
        <f>S170</f>
        <v>273198.08000000002</v>
      </c>
      <c r="K170" s="211"/>
      <c r="O170" s="21"/>
      <c r="P170" s="21"/>
      <c r="Q170" s="21"/>
      <c r="R170" s="21">
        <f>SUM(T168:T169)</f>
        <v>36426.410000000003</v>
      </c>
      <c r="S170" s="21">
        <f>SUM(U168:U169)</f>
        <v>273198.08000000002</v>
      </c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>
        <f>R170</f>
        <v>36426.410000000003</v>
      </c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</row>
    <row r="171" spans="1:255" x14ac:dyDescent="0.2">
      <c r="A171" s="115">
        <v>20</v>
      </c>
      <c r="B171" s="122" t="s">
        <v>110</v>
      </c>
      <c r="C171" s="116" t="s">
        <v>121</v>
      </c>
      <c r="D171" s="117" t="s">
        <v>122</v>
      </c>
      <c r="E171" s="118">
        <v>4</v>
      </c>
      <c r="F171" s="119">
        <v>447.78</v>
      </c>
      <c r="G171" s="94"/>
      <c r="H171" s="119">
        <f>Source!AC63</f>
        <v>447.78</v>
      </c>
      <c r="I171" s="119">
        <f>T171</f>
        <v>1791.12</v>
      </c>
      <c r="J171" s="121">
        <v>7.5</v>
      </c>
      <c r="K171" s="120">
        <f>U171</f>
        <v>13433.4</v>
      </c>
      <c r="O171" s="21"/>
      <c r="P171" s="21"/>
      <c r="Q171" s="21"/>
      <c r="R171" s="21"/>
      <c r="S171" s="21"/>
      <c r="T171" s="21">
        <f>ROUND(Source!AC63*Source!AW63*Source!I63,2)</f>
        <v>1791.12</v>
      </c>
      <c r="U171" s="21">
        <f>Source!P63</f>
        <v>13433.4</v>
      </c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>
        <f>T171</f>
        <v>1791.12</v>
      </c>
      <c r="GK171" s="21"/>
      <c r="GL171" s="21"/>
      <c r="GM171" s="21"/>
      <c r="GN171" s="21">
        <f>T171</f>
        <v>1791.12</v>
      </c>
      <c r="GO171" s="21"/>
      <c r="GP171" s="21">
        <f>T171</f>
        <v>1791.12</v>
      </c>
      <c r="GQ171" s="21">
        <f>T171</f>
        <v>1791.12</v>
      </c>
      <c r="GR171" s="21"/>
      <c r="GS171" s="21">
        <f>T171</f>
        <v>1791.12</v>
      </c>
      <c r="GT171" s="21"/>
      <c r="GU171" s="21"/>
      <c r="GV171" s="21"/>
      <c r="GW171" s="21">
        <f>ROUND(Source!AG63*Source!I63,2)</f>
        <v>0</v>
      </c>
      <c r="GX171" s="21">
        <f>ROUND(Source!AJ63*Source!I63,2)</f>
        <v>0</v>
      </c>
      <c r="GY171" s="21"/>
      <c r="GZ171" s="21"/>
      <c r="HA171" s="21"/>
      <c r="HB171" s="21">
        <f>T171</f>
        <v>1791.12</v>
      </c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</row>
    <row r="172" spans="1:255" ht="13.5" thickBot="1" x14ac:dyDescent="0.25">
      <c r="A172" s="123"/>
      <c r="B172" s="124" t="s">
        <v>461</v>
      </c>
      <c r="C172" s="124" t="s">
        <v>464</v>
      </c>
      <c r="D172" s="125"/>
      <c r="E172" s="125"/>
      <c r="F172" s="125"/>
      <c r="G172" s="125"/>
      <c r="H172" s="125"/>
      <c r="I172" s="125"/>
      <c r="J172" s="125"/>
      <c r="K172" s="126"/>
    </row>
    <row r="173" spans="1:255" x14ac:dyDescent="0.2">
      <c r="A173" s="79"/>
      <c r="B173" s="78"/>
      <c r="C173" s="78"/>
      <c r="D173" s="78"/>
      <c r="E173" s="78"/>
      <c r="F173" s="78"/>
      <c r="G173" s="78"/>
      <c r="H173" s="209">
        <f>R173</f>
        <v>1791.12</v>
      </c>
      <c r="I173" s="210"/>
      <c r="J173" s="209">
        <f>S173</f>
        <v>13433.4</v>
      </c>
      <c r="K173" s="211"/>
      <c r="O173" s="21"/>
      <c r="P173" s="21"/>
      <c r="Q173" s="21"/>
      <c r="R173" s="21">
        <f>SUM(T171:T172)</f>
        <v>1791.12</v>
      </c>
      <c r="S173" s="21">
        <f>SUM(U171:U172)</f>
        <v>13433.4</v>
      </c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>
        <f>R173</f>
        <v>1791.12</v>
      </c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</row>
    <row r="174" spans="1:255" x14ac:dyDescent="0.2">
      <c r="A174" s="115">
        <v>21</v>
      </c>
      <c r="B174" s="122" t="s">
        <v>110</v>
      </c>
      <c r="C174" s="116" t="s">
        <v>125</v>
      </c>
      <c r="D174" s="117" t="s">
        <v>122</v>
      </c>
      <c r="E174" s="118">
        <v>4</v>
      </c>
      <c r="F174" s="119">
        <v>194.48</v>
      </c>
      <c r="G174" s="94"/>
      <c r="H174" s="119">
        <f>Source!AC65</f>
        <v>194.48</v>
      </c>
      <c r="I174" s="119">
        <f>T174</f>
        <v>777.92</v>
      </c>
      <c r="J174" s="121">
        <v>7.5</v>
      </c>
      <c r="K174" s="120">
        <f>U174</f>
        <v>5834.4</v>
      </c>
      <c r="O174" s="21"/>
      <c r="P174" s="21"/>
      <c r="Q174" s="21"/>
      <c r="R174" s="21"/>
      <c r="S174" s="21"/>
      <c r="T174" s="21">
        <f>ROUND(Source!AC65*Source!AW65*Source!I65,2)</f>
        <v>777.92</v>
      </c>
      <c r="U174" s="21">
        <f>Source!P65</f>
        <v>5834.4</v>
      </c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>
        <f>T174</f>
        <v>777.92</v>
      </c>
      <c r="GK174" s="21"/>
      <c r="GL174" s="21"/>
      <c r="GM174" s="21"/>
      <c r="GN174" s="21">
        <f>T174</f>
        <v>777.92</v>
      </c>
      <c r="GO174" s="21"/>
      <c r="GP174" s="21">
        <f>T174</f>
        <v>777.92</v>
      </c>
      <c r="GQ174" s="21">
        <f>T174</f>
        <v>777.92</v>
      </c>
      <c r="GR174" s="21"/>
      <c r="GS174" s="21">
        <f>T174</f>
        <v>777.92</v>
      </c>
      <c r="GT174" s="21"/>
      <c r="GU174" s="21"/>
      <c r="GV174" s="21"/>
      <c r="GW174" s="21">
        <f>ROUND(Source!AG65*Source!I65,2)</f>
        <v>0</v>
      </c>
      <c r="GX174" s="21">
        <f>ROUND(Source!AJ65*Source!I65,2)</f>
        <v>0</v>
      </c>
      <c r="GY174" s="21"/>
      <c r="GZ174" s="21"/>
      <c r="HA174" s="21"/>
      <c r="HB174" s="21">
        <f>T174</f>
        <v>777.92</v>
      </c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</row>
    <row r="175" spans="1:255" ht="13.5" thickBot="1" x14ac:dyDescent="0.25">
      <c r="A175" s="123"/>
      <c r="B175" s="124" t="s">
        <v>461</v>
      </c>
      <c r="C175" s="124" t="s">
        <v>465</v>
      </c>
      <c r="D175" s="125"/>
      <c r="E175" s="125"/>
      <c r="F175" s="125"/>
      <c r="G175" s="125"/>
      <c r="H175" s="125"/>
      <c r="I175" s="125"/>
      <c r="J175" s="125"/>
      <c r="K175" s="126"/>
    </row>
    <row r="176" spans="1:255" x14ac:dyDescent="0.2">
      <c r="A176" s="79"/>
      <c r="B176" s="78"/>
      <c r="C176" s="78"/>
      <c r="D176" s="78"/>
      <c r="E176" s="78"/>
      <c r="F176" s="78"/>
      <c r="G176" s="78"/>
      <c r="H176" s="209">
        <f>R176</f>
        <v>777.92</v>
      </c>
      <c r="I176" s="210"/>
      <c r="J176" s="209">
        <f>S176</f>
        <v>5834.4</v>
      </c>
      <c r="K176" s="211"/>
      <c r="O176" s="21"/>
      <c r="P176" s="21"/>
      <c r="Q176" s="21"/>
      <c r="R176" s="21">
        <f>SUM(T174:T175)</f>
        <v>777.92</v>
      </c>
      <c r="S176" s="21">
        <f>SUM(U174:U175)</f>
        <v>5834.4</v>
      </c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>
        <f>R176</f>
        <v>777.92</v>
      </c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</row>
    <row r="177" spans="1:255" x14ac:dyDescent="0.2">
      <c r="A177" s="115">
        <v>22</v>
      </c>
      <c r="B177" s="122" t="s">
        <v>110</v>
      </c>
      <c r="C177" s="116" t="s">
        <v>128</v>
      </c>
      <c r="D177" s="117" t="s">
        <v>122</v>
      </c>
      <c r="E177" s="118">
        <v>6102</v>
      </c>
      <c r="F177" s="119">
        <v>1.75</v>
      </c>
      <c r="G177" s="94"/>
      <c r="H177" s="119">
        <f>Source!AC67</f>
        <v>1.75</v>
      </c>
      <c r="I177" s="119">
        <f>T177</f>
        <v>10678.5</v>
      </c>
      <c r="J177" s="121">
        <v>7.5</v>
      </c>
      <c r="K177" s="120">
        <f>U177</f>
        <v>80088.75</v>
      </c>
      <c r="O177" s="21"/>
      <c r="P177" s="21"/>
      <c r="Q177" s="21"/>
      <c r="R177" s="21"/>
      <c r="S177" s="21"/>
      <c r="T177" s="21">
        <f>ROUND(Source!AC67*Source!AW67*Source!I67,2)</f>
        <v>10678.5</v>
      </c>
      <c r="U177" s="21">
        <f>Source!P67</f>
        <v>80088.75</v>
      </c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>
        <f>T177</f>
        <v>10678.5</v>
      </c>
      <c r="GK177" s="21"/>
      <c r="GL177" s="21"/>
      <c r="GM177" s="21"/>
      <c r="GN177" s="21">
        <f>T177</f>
        <v>10678.5</v>
      </c>
      <c r="GO177" s="21"/>
      <c r="GP177" s="21">
        <f>T177</f>
        <v>10678.5</v>
      </c>
      <c r="GQ177" s="21">
        <f>T177</f>
        <v>10678.5</v>
      </c>
      <c r="GR177" s="21"/>
      <c r="GS177" s="21">
        <f>T177</f>
        <v>10678.5</v>
      </c>
      <c r="GT177" s="21"/>
      <c r="GU177" s="21"/>
      <c r="GV177" s="21"/>
      <c r="GW177" s="21">
        <f>ROUND(Source!AG67*Source!I67,2)</f>
        <v>0</v>
      </c>
      <c r="GX177" s="21">
        <f>ROUND(Source!AJ67*Source!I67,2)</f>
        <v>0</v>
      </c>
      <c r="GY177" s="21"/>
      <c r="GZ177" s="21"/>
      <c r="HA177" s="21"/>
      <c r="HB177" s="21">
        <f>T177</f>
        <v>10678.5</v>
      </c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</row>
    <row r="178" spans="1:255" ht="13.5" thickBot="1" x14ac:dyDescent="0.25">
      <c r="A178" s="123"/>
      <c r="B178" s="124" t="s">
        <v>461</v>
      </c>
      <c r="C178" s="124" t="s">
        <v>466</v>
      </c>
      <c r="D178" s="125"/>
      <c r="E178" s="125"/>
      <c r="F178" s="125"/>
      <c r="G178" s="125"/>
      <c r="H178" s="125"/>
      <c r="I178" s="125"/>
      <c r="J178" s="125"/>
      <c r="K178" s="126"/>
    </row>
    <row r="179" spans="1:255" x14ac:dyDescent="0.2">
      <c r="A179" s="79"/>
      <c r="B179" s="78"/>
      <c r="C179" s="78"/>
      <c r="D179" s="78"/>
      <c r="E179" s="78"/>
      <c r="F179" s="78"/>
      <c r="G179" s="78"/>
      <c r="H179" s="209">
        <f>R179</f>
        <v>10678.5</v>
      </c>
      <c r="I179" s="210"/>
      <c r="J179" s="209">
        <f>S179</f>
        <v>80088.75</v>
      </c>
      <c r="K179" s="211"/>
      <c r="O179" s="21"/>
      <c r="P179" s="21"/>
      <c r="Q179" s="21"/>
      <c r="R179" s="21">
        <f>SUM(T177:T178)</f>
        <v>10678.5</v>
      </c>
      <c r="S179" s="21">
        <f>SUM(U177:U178)</f>
        <v>80088.75</v>
      </c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>
        <f>R179</f>
        <v>10678.5</v>
      </c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</row>
    <row r="180" spans="1:255" x14ac:dyDescent="0.2">
      <c r="A180" s="115">
        <v>23</v>
      </c>
      <c r="B180" s="122" t="s">
        <v>110</v>
      </c>
      <c r="C180" s="116" t="s">
        <v>131</v>
      </c>
      <c r="D180" s="117" t="s">
        <v>132</v>
      </c>
      <c r="E180" s="118">
        <v>14.163</v>
      </c>
      <c r="F180" s="119">
        <v>23.73</v>
      </c>
      <c r="G180" s="94"/>
      <c r="H180" s="119">
        <f>Source!AC69</f>
        <v>23.73</v>
      </c>
      <c r="I180" s="119">
        <f>T180</f>
        <v>336.09</v>
      </c>
      <c r="J180" s="121">
        <v>7.5</v>
      </c>
      <c r="K180" s="120">
        <f>U180</f>
        <v>2520.66</v>
      </c>
      <c r="O180" s="21"/>
      <c r="P180" s="21"/>
      <c r="Q180" s="21"/>
      <c r="R180" s="21"/>
      <c r="S180" s="21"/>
      <c r="T180" s="21">
        <f>ROUND(Source!AC69*Source!AW69*Source!I69,2)</f>
        <v>336.09</v>
      </c>
      <c r="U180" s="21">
        <f>Source!P69</f>
        <v>2520.66</v>
      </c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>
        <f>T180</f>
        <v>336.09</v>
      </c>
      <c r="GK180" s="21"/>
      <c r="GL180" s="21"/>
      <c r="GM180" s="21"/>
      <c r="GN180" s="21">
        <f>T180</f>
        <v>336.09</v>
      </c>
      <c r="GO180" s="21"/>
      <c r="GP180" s="21">
        <f>T180</f>
        <v>336.09</v>
      </c>
      <c r="GQ180" s="21">
        <f>T180</f>
        <v>336.09</v>
      </c>
      <c r="GR180" s="21"/>
      <c r="GS180" s="21">
        <f>T180</f>
        <v>336.09</v>
      </c>
      <c r="GT180" s="21"/>
      <c r="GU180" s="21"/>
      <c r="GV180" s="21"/>
      <c r="GW180" s="21">
        <f>ROUND(Source!AG69*Source!I69,2)</f>
        <v>0</v>
      </c>
      <c r="GX180" s="21">
        <f>ROUND(Source!AJ69*Source!I69,2)</f>
        <v>0</v>
      </c>
      <c r="GY180" s="21"/>
      <c r="GZ180" s="21"/>
      <c r="HA180" s="21"/>
      <c r="HB180" s="21">
        <f>T180</f>
        <v>336.09</v>
      </c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</row>
    <row r="181" spans="1:255" ht="13.5" thickBot="1" x14ac:dyDescent="0.25">
      <c r="A181" s="123"/>
      <c r="B181" s="124" t="s">
        <v>461</v>
      </c>
      <c r="C181" s="124" t="s">
        <v>467</v>
      </c>
      <c r="D181" s="125"/>
      <c r="E181" s="125"/>
      <c r="F181" s="125"/>
      <c r="G181" s="125"/>
      <c r="H181" s="125"/>
      <c r="I181" s="125"/>
      <c r="J181" s="125"/>
      <c r="K181" s="126"/>
    </row>
    <row r="182" spans="1:255" x14ac:dyDescent="0.2">
      <c r="A182" s="79"/>
      <c r="B182" s="78"/>
      <c r="C182" s="78"/>
      <c r="D182" s="78"/>
      <c r="E182" s="78"/>
      <c r="F182" s="78"/>
      <c r="G182" s="78"/>
      <c r="H182" s="209">
        <f>R182</f>
        <v>336.09</v>
      </c>
      <c r="I182" s="210"/>
      <c r="J182" s="209">
        <f>S182</f>
        <v>2520.66</v>
      </c>
      <c r="K182" s="211"/>
      <c r="O182" s="21"/>
      <c r="P182" s="21"/>
      <c r="Q182" s="21"/>
      <c r="R182" s="21">
        <f>SUM(T180:T181)</f>
        <v>336.09</v>
      </c>
      <c r="S182" s="21">
        <f>SUM(U180:U181)</f>
        <v>2520.66</v>
      </c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>
        <f>R182</f>
        <v>336.09</v>
      </c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</row>
    <row r="183" spans="1:255" x14ac:dyDescent="0.2">
      <c r="A183" s="115">
        <v>24</v>
      </c>
      <c r="B183" s="122" t="s">
        <v>110</v>
      </c>
      <c r="C183" s="116" t="s">
        <v>135</v>
      </c>
      <c r="D183" s="117" t="s">
        <v>136</v>
      </c>
      <c r="E183" s="118">
        <v>7</v>
      </c>
      <c r="F183" s="119">
        <v>79.930000000000007</v>
      </c>
      <c r="G183" s="94"/>
      <c r="H183" s="119">
        <f>Source!AC71</f>
        <v>79.930000000000007</v>
      </c>
      <c r="I183" s="119">
        <f>T183</f>
        <v>559.51</v>
      </c>
      <c r="J183" s="121">
        <v>7.5</v>
      </c>
      <c r="K183" s="120">
        <f>U183</f>
        <v>4196.33</v>
      </c>
      <c r="O183" s="21"/>
      <c r="P183" s="21"/>
      <c r="Q183" s="21"/>
      <c r="R183" s="21"/>
      <c r="S183" s="21"/>
      <c r="T183" s="21">
        <f>ROUND(Source!AC71*Source!AW71*Source!I71,2)</f>
        <v>559.51</v>
      </c>
      <c r="U183" s="21">
        <f>Source!P71</f>
        <v>4196.33</v>
      </c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>
        <f>T183</f>
        <v>559.51</v>
      </c>
      <c r="GK183" s="21"/>
      <c r="GL183" s="21"/>
      <c r="GM183" s="21"/>
      <c r="GN183" s="21">
        <f>T183</f>
        <v>559.51</v>
      </c>
      <c r="GO183" s="21"/>
      <c r="GP183" s="21">
        <f>T183</f>
        <v>559.51</v>
      </c>
      <c r="GQ183" s="21">
        <f>T183</f>
        <v>559.51</v>
      </c>
      <c r="GR183" s="21"/>
      <c r="GS183" s="21">
        <f>T183</f>
        <v>559.51</v>
      </c>
      <c r="GT183" s="21"/>
      <c r="GU183" s="21"/>
      <c r="GV183" s="21"/>
      <c r="GW183" s="21">
        <f>ROUND(Source!AG71*Source!I71,2)</f>
        <v>0</v>
      </c>
      <c r="GX183" s="21">
        <f>ROUND(Source!AJ71*Source!I71,2)</f>
        <v>0</v>
      </c>
      <c r="GY183" s="21"/>
      <c r="GZ183" s="21"/>
      <c r="HA183" s="21"/>
      <c r="HB183" s="21">
        <f>T183</f>
        <v>559.51</v>
      </c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</row>
    <row r="184" spans="1:255" ht="13.5" thickBot="1" x14ac:dyDescent="0.25">
      <c r="A184" s="123"/>
      <c r="B184" s="124" t="s">
        <v>461</v>
      </c>
      <c r="C184" s="124" t="s">
        <v>468</v>
      </c>
      <c r="D184" s="125"/>
      <c r="E184" s="125"/>
      <c r="F184" s="125"/>
      <c r="G184" s="125"/>
      <c r="H184" s="125"/>
      <c r="I184" s="125"/>
      <c r="J184" s="125"/>
      <c r="K184" s="126"/>
    </row>
    <row r="185" spans="1:255" x14ac:dyDescent="0.2">
      <c r="A185" s="79"/>
      <c r="B185" s="78"/>
      <c r="C185" s="78"/>
      <c r="D185" s="78"/>
      <c r="E185" s="78"/>
      <c r="F185" s="78"/>
      <c r="G185" s="78"/>
      <c r="H185" s="209">
        <f>R185</f>
        <v>559.51</v>
      </c>
      <c r="I185" s="210"/>
      <c r="J185" s="209">
        <f>S185</f>
        <v>4196.33</v>
      </c>
      <c r="K185" s="211"/>
      <c r="O185" s="21"/>
      <c r="P185" s="21"/>
      <c r="Q185" s="21"/>
      <c r="R185" s="21">
        <f>SUM(T183:T184)</f>
        <v>559.51</v>
      </c>
      <c r="S185" s="21">
        <f>SUM(U183:U184)</f>
        <v>4196.33</v>
      </c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>
        <f>R185</f>
        <v>559.51</v>
      </c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</row>
    <row r="186" spans="1:255" x14ac:dyDescent="0.2">
      <c r="A186" s="115">
        <v>25</v>
      </c>
      <c r="B186" s="122" t="s">
        <v>110</v>
      </c>
      <c r="C186" s="116" t="s">
        <v>139</v>
      </c>
      <c r="D186" s="117" t="s">
        <v>122</v>
      </c>
      <c r="E186" s="118">
        <v>4</v>
      </c>
      <c r="F186" s="119">
        <v>31.14</v>
      </c>
      <c r="G186" s="94"/>
      <c r="H186" s="119">
        <f>Source!AC73</f>
        <v>31.14</v>
      </c>
      <c r="I186" s="119">
        <f>T186</f>
        <v>124.56</v>
      </c>
      <c r="J186" s="121">
        <v>7.5</v>
      </c>
      <c r="K186" s="120">
        <f>U186</f>
        <v>934.2</v>
      </c>
      <c r="O186" s="21"/>
      <c r="P186" s="21"/>
      <c r="Q186" s="21"/>
      <c r="R186" s="21"/>
      <c r="S186" s="21"/>
      <c r="T186" s="21">
        <f>ROUND(Source!AC73*Source!AW73*Source!I73,2)</f>
        <v>124.56</v>
      </c>
      <c r="U186" s="21">
        <f>Source!P73</f>
        <v>934.2</v>
      </c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>
        <f>T186</f>
        <v>124.56</v>
      </c>
      <c r="GK186" s="21"/>
      <c r="GL186" s="21"/>
      <c r="GM186" s="21"/>
      <c r="GN186" s="21">
        <f>T186</f>
        <v>124.56</v>
      </c>
      <c r="GO186" s="21"/>
      <c r="GP186" s="21">
        <f>T186</f>
        <v>124.56</v>
      </c>
      <c r="GQ186" s="21">
        <f>T186</f>
        <v>124.56</v>
      </c>
      <c r="GR186" s="21"/>
      <c r="GS186" s="21">
        <f>T186</f>
        <v>124.56</v>
      </c>
      <c r="GT186" s="21"/>
      <c r="GU186" s="21"/>
      <c r="GV186" s="21"/>
      <c r="GW186" s="21">
        <f>ROUND(Source!AG73*Source!I73,2)</f>
        <v>0</v>
      </c>
      <c r="GX186" s="21">
        <f>ROUND(Source!AJ73*Source!I73,2)</f>
        <v>0</v>
      </c>
      <c r="GY186" s="21"/>
      <c r="GZ186" s="21"/>
      <c r="HA186" s="21"/>
      <c r="HB186" s="21">
        <f>T186</f>
        <v>124.56</v>
      </c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</row>
    <row r="187" spans="1:255" ht="13.5" thickBot="1" x14ac:dyDescent="0.25">
      <c r="A187" s="123"/>
      <c r="B187" s="124" t="s">
        <v>461</v>
      </c>
      <c r="C187" s="124" t="s">
        <v>469</v>
      </c>
      <c r="D187" s="125"/>
      <c r="E187" s="125"/>
      <c r="F187" s="125"/>
      <c r="G187" s="125"/>
      <c r="H187" s="125"/>
      <c r="I187" s="125"/>
      <c r="J187" s="125"/>
      <c r="K187" s="126"/>
    </row>
    <row r="188" spans="1:255" x14ac:dyDescent="0.2">
      <c r="A188" s="79"/>
      <c r="B188" s="78"/>
      <c r="C188" s="78"/>
      <c r="D188" s="78"/>
      <c r="E188" s="78"/>
      <c r="F188" s="78"/>
      <c r="G188" s="78"/>
      <c r="H188" s="209">
        <f>R188</f>
        <v>124.56</v>
      </c>
      <c r="I188" s="210"/>
      <c r="J188" s="209">
        <f>S188</f>
        <v>934.2</v>
      </c>
      <c r="K188" s="211"/>
      <c r="O188" s="21"/>
      <c r="P188" s="21"/>
      <c r="Q188" s="21"/>
      <c r="R188" s="21">
        <f>SUM(T186:T187)</f>
        <v>124.56</v>
      </c>
      <c r="S188" s="21">
        <f>SUM(U186:U187)</f>
        <v>934.2</v>
      </c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>
        <f>R188</f>
        <v>124.56</v>
      </c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</row>
    <row r="189" spans="1:255" x14ac:dyDescent="0.2">
      <c r="A189" s="115">
        <v>26</v>
      </c>
      <c r="B189" s="122" t="s">
        <v>110</v>
      </c>
      <c r="C189" s="116" t="s">
        <v>142</v>
      </c>
      <c r="D189" s="117" t="s">
        <v>143</v>
      </c>
      <c r="E189" s="118">
        <v>40</v>
      </c>
      <c r="F189" s="119">
        <v>4.6900000000000004</v>
      </c>
      <c r="G189" s="94"/>
      <c r="H189" s="119">
        <f>Source!AC75</f>
        <v>4.6900000000000004</v>
      </c>
      <c r="I189" s="119">
        <f>T189</f>
        <v>187.6</v>
      </c>
      <c r="J189" s="121">
        <v>7.5</v>
      </c>
      <c r="K189" s="120">
        <f>U189</f>
        <v>1407</v>
      </c>
      <c r="O189" s="21"/>
      <c r="P189" s="21"/>
      <c r="Q189" s="21"/>
      <c r="R189" s="21"/>
      <c r="S189" s="21"/>
      <c r="T189" s="21">
        <f>ROUND(Source!AC75*Source!AW75*Source!I75,2)</f>
        <v>187.6</v>
      </c>
      <c r="U189" s="21">
        <f>Source!P75</f>
        <v>1407</v>
      </c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>
        <f>T189</f>
        <v>187.6</v>
      </c>
      <c r="GK189" s="21"/>
      <c r="GL189" s="21"/>
      <c r="GM189" s="21"/>
      <c r="GN189" s="21">
        <f>T189</f>
        <v>187.6</v>
      </c>
      <c r="GO189" s="21"/>
      <c r="GP189" s="21">
        <f>T189</f>
        <v>187.6</v>
      </c>
      <c r="GQ189" s="21">
        <f>T189</f>
        <v>187.6</v>
      </c>
      <c r="GR189" s="21"/>
      <c r="GS189" s="21">
        <f>T189</f>
        <v>187.6</v>
      </c>
      <c r="GT189" s="21"/>
      <c r="GU189" s="21"/>
      <c r="GV189" s="21"/>
      <c r="GW189" s="21">
        <f>ROUND(Source!AG75*Source!I75,2)</f>
        <v>0</v>
      </c>
      <c r="GX189" s="21">
        <f>ROUND(Source!AJ75*Source!I75,2)</f>
        <v>0</v>
      </c>
      <c r="GY189" s="21"/>
      <c r="GZ189" s="21"/>
      <c r="HA189" s="21"/>
      <c r="HB189" s="21">
        <f>T189</f>
        <v>187.6</v>
      </c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</row>
    <row r="190" spans="1:255" ht="13.5" thickBot="1" x14ac:dyDescent="0.25">
      <c r="A190" s="123"/>
      <c r="B190" s="124" t="s">
        <v>461</v>
      </c>
      <c r="C190" s="124" t="s">
        <v>470</v>
      </c>
      <c r="D190" s="125"/>
      <c r="E190" s="125"/>
      <c r="F190" s="125"/>
      <c r="G190" s="125"/>
      <c r="H190" s="125"/>
      <c r="I190" s="125"/>
      <c r="J190" s="125"/>
      <c r="K190" s="126"/>
    </row>
    <row r="191" spans="1:255" x14ac:dyDescent="0.2">
      <c r="A191" s="79"/>
      <c r="B191" s="78"/>
      <c r="C191" s="78"/>
      <c r="D191" s="78"/>
      <c r="E191" s="78"/>
      <c r="F191" s="78"/>
      <c r="G191" s="78"/>
      <c r="H191" s="209">
        <f>R191</f>
        <v>187.6</v>
      </c>
      <c r="I191" s="210"/>
      <c r="J191" s="209">
        <f>S191</f>
        <v>1407</v>
      </c>
      <c r="K191" s="211"/>
      <c r="O191" s="21"/>
      <c r="P191" s="21"/>
      <c r="Q191" s="21"/>
      <c r="R191" s="21">
        <f>SUM(T189:T190)</f>
        <v>187.6</v>
      </c>
      <c r="S191" s="21">
        <f>SUM(U189:U190)</f>
        <v>1407</v>
      </c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>
        <f>R191</f>
        <v>187.6</v>
      </c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</row>
    <row r="192" spans="1:255" x14ac:dyDescent="0.2">
      <c r="A192" s="115">
        <v>27</v>
      </c>
      <c r="B192" s="122" t="s">
        <v>110</v>
      </c>
      <c r="C192" s="116" t="s">
        <v>146</v>
      </c>
      <c r="D192" s="117" t="s">
        <v>132</v>
      </c>
      <c r="E192" s="118">
        <v>22</v>
      </c>
      <c r="F192" s="119">
        <v>118.03</v>
      </c>
      <c r="G192" s="94"/>
      <c r="H192" s="119">
        <f>Source!AC77</f>
        <v>118.03</v>
      </c>
      <c r="I192" s="119">
        <f>T192</f>
        <v>2596.66</v>
      </c>
      <c r="J192" s="121">
        <v>7.5</v>
      </c>
      <c r="K192" s="120">
        <f>U192</f>
        <v>19474.95</v>
      </c>
      <c r="O192" s="21"/>
      <c r="P192" s="21"/>
      <c r="Q192" s="21"/>
      <c r="R192" s="21"/>
      <c r="S192" s="21"/>
      <c r="T192" s="21">
        <f>ROUND(Source!AC77*Source!AW77*Source!I77,2)</f>
        <v>2596.66</v>
      </c>
      <c r="U192" s="21">
        <f>Source!P77</f>
        <v>19474.95</v>
      </c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>
        <f>T192</f>
        <v>2596.66</v>
      </c>
      <c r="GK192" s="21"/>
      <c r="GL192" s="21"/>
      <c r="GM192" s="21"/>
      <c r="GN192" s="21">
        <f>T192</f>
        <v>2596.66</v>
      </c>
      <c r="GO192" s="21"/>
      <c r="GP192" s="21">
        <f>T192</f>
        <v>2596.66</v>
      </c>
      <c r="GQ192" s="21">
        <f>T192</f>
        <v>2596.66</v>
      </c>
      <c r="GR192" s="21"/>
      <c r="GS192" s="21">
        <f>T192</f>
        <v>2596.66</v>
      </c>
      <c r="GT192" s="21"/>
      <c r="GU192" s="21"/>
      <c r="GV192" s="21"/>
      <c r="GW192" s="21">
        <f>ROUND(Source!AG77*Source!I77,2)</f>
        <v>0</v>
      </c>
      <c r="GX192" s="21">
        <f>ROUND(Source!AJ77*Source!I77,2)</f>
        <v>0</v>
      </c>
      <c r="GY192" s="21"/>
      <c r="GZ192" s="21"/>
      <c r="HA192" s="21"/>
      <c r="HB192" s="21">
        <f>T192</f>
        <v>2596.66</v>
      </c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</row>
    <row r="193" spans="1:255" ht="13.5" thickBot="1" x14ac:dyDescent="0.25">
      <c r="A193" s="123"/>
      <c r="B193" s="124" t="s">
        <v>461</v>
      </c>
      <c r="C193" s="124" t="s">
        <v>471</v>
      </c>
      <c r="D193" s="125"/>
      <c r="E193" s="125"/>
      <c r="F193" s="125"/>
      <c r="G193" s="125"/>
      <c r="H193" s="125"/>
      <c r="I193" s="125"/>
      <c r="J193" s="125"/>
      <c r="K193" s="126"/>
    </row>
    <row r="194" spans="1:255" x14ac:dyDescent="0.2">
      <c r="A194" s="79"/>
      <c r="B194" s="78"/>
      <c r="C194" s="78"/>
      <c r="D194" s="78"/>
      <c r="E194" s="78"/>
      <c r="F194" s="78"/>
      <c r="G194" s="78"/>
      <c r="H194" s="209">
        <f>R194</f>
        <v>2596.66</v>
      </c>
      <c r="I194" s="210"/>
      <c r="J194" s="209">
        <f>S194</f>
        <v>19474.95</v>
      </c>
      <c r="K194" s="211"/>
      <c r="O194" s="21"/>
      <c r="P194" s="21"/>
      <c r="Q194" s="21"/>
      <c r="R194" s="21">
        <f>SUM(T192:T193)</f>
        <v>2596.66</v>
      </c>
      <c r="S194" s="21">
        <f>SUM(U192:U193)</f>
        <v>19474.95</v>
      </c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>
        <f>R194</f>
        <v>2596.66</v>
      </c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</row>
    <row r="195" spans="1:255" x14ac:dyDescent="0.2">
      <c r="A195" s="115">
        <v>28</v>
      </c>
      <c r="B195" s="122" t="s">
        <v>110</v>
      </c>
      <c r="C195" s="116" t="s">
        <v>149</v>
      </c>
      <c r="D195" s="117" t="s">
        <v>150</v>
      </c>
      <c r="E195" s="118">
        <v>2</v>
      </c>
      <c r="F195" s="119">
        <v>36.25</v>
      </c>
      <c r="G195" s="94"/>
      <c r="H195" s="119">
        <f>Source!AC79</f>
        <v>36.25</v>
      </c>
      <c r="I195" s="119">
        <f>T195</f>
        <v>72.5</v>
      </c>
      <c r="J195" s="121">
        <v>7.5</v>
      </c>
      <c r="K195" s="120">
        <f>U195</f>
        <v>543.75</v>
      </c>
      <c r="O195" s="21"/>
      <c r="P195" s="21"/>
      <c r="Q195" s="21"/>
      <c r="R195" s="21"/>
      <c r="S195" s="21"/>
      <c r="T195" s="21">
        <f>ROUND(Source!AC79*Source!AW79*Source!I79,2)</f>
        <v>72.5</v>
      </c>
      <c r="U195" s="21">
        <f>Source!P79</f>
        <v>543.75</v>
      </c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>
        <f>T195</f>
        <v>72.5</v>
      </c>
      <c r="GK195" s="21"/>
      <c r="GL195" s="21"/>
      <c r="GM195" s="21"/>
      <c r="GN195" s="21">
        <f>T195</f>
        <v>72.5</v>
      </c>
      <c r="GO195" s="21"/>
      <c r="GP195" s="21">
        <f>T195</f>
        <v>72.5</v>
      </c>
      <c r="GQ195" s="21">
        <f>T195</f>
        <v>72.5</v>
      </c>
      <c r="GR195" s="21"/>
      <c r="GS195" s="21">
        <f>T195</f>
        <v>72.5</v>
      </c>
      <c r="GT195" s="21"/>
      <c r="GU195" s="21"/>
      <c r="GV195" s="21"/>
      <c r="GW195" s="21">
        <f>ROUND(Source!AG79*Source!I79,2)</f>
        <v>0</v>
      </c>
      <c r="GX195" s="21">
        <f>ROUND(Source!AJ79*Source!I79,2)</f>
        <v>0</v>
      </c>
      <c r="GY195" s="21"/>
      <c r="GZ195" s="21"/>
      <c r="HA195" s="21"/>
      <c r="HB195" s="21">
        <f>T195</f>
        <v>72.5</v>
      </c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</row>
    <row r="196" spans="1:255" ht="13.5" thickBot="1" x14ac:dyDescent="0.25">
      <c r="A196" s="123"/>
      <c r="B196" s="124" t="s">
        <v>461</v>
      </c>
      <c r="C196" s="124" t="s">
        <v>472</v>
      </c>
      <c r="D196" s="125"/>
      <c r="E196" s="125"/>
      <c r="F196" s="125"/>
      <c r="G196" s="125"/>
      <c r="H196" s="125"/>
      <c r="I196" s="125"/>
      <c r="J196" s="125"/>
      <c r="K196" s="126"/>
    </row>
    <row r="197" spans="1:255" x14ac:dyDescent="0.2">
      <c r="A197" s="79"/>
      <c r="B197" s="78"/>
      <c r="C197" s="78"/>
      <c r="D197" s="78"/>
      <c r="E197" s="78"/>
      <c r="F197" s="78"/>
      <c r="G197" s="78"/>
      <c r="H197" s="209">
        <f>R197</f>
        <v>72.5</v>
      </c>
      <c r="I197" s="210"/>
      <c r="J197" s="209">
        <f>S197</f>
        <v>543.75</v>
      </c>
      <c r="K197" s="211"/>
      <c r="O197" s="21"/>
      <c r="P197" s="21"/>
      <c r="Q197" s="21"/>
      <c r="R197" s="21">
        <f>SUM(T195:T196)</f>
        <v>72.5</v>
      </c>
      <c r="S197" s="21">
        <f>SUM(U195:U196)</f>
        <v>543.75</v>
      </c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>
        <f>R197</f>
        <v>72.5</v>
      </c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</row>
    <row r="198" spans="1:255" x14ac:dyDescent="0.2">
      <c r="A198" s="115">
        <v>29</v>
      </c>
      <c r="B198" s="122" t="s">
        <v>110</v>
      </c>
      <c r="C198" s="116" t="s">
        <v>153</v>
      </c>
      <c r="D198" s="117" t="s">
        <v>87</v>
      </c>
      <c r="E198" s="118">
        <v>2</v>
      </c>
      <c r="F198" s="119">
        <v>58.8</v>
      </c>
      <c r="G198" s="94"/>
      <c r="H198" s="119">
        <f>Source!AC81</f>
        <v>58.8</v>
      </c>
      <c r="I198" s="119">
        <f>T198</f>
        <v>117.6</v>
      </c>
      <c r="J198" s="121">
        <v>7.5</v>
      </c>
      <c r="K198" s="120">
        <f>U198</f>
        <v>882</v>
      </c>
      <c r="O198" s="21"/>
      <c r="P198" s="21"/>
      <c r="Q198" s="21"/>
      <c r="R198" s="21"/>
      <c r="S198" s="21"/>
      <c r="T198" s="21">
        <f>ROUND(Source!AC81*Source!AW81*Source!I81,2)</f>
        <v>117.6</v>
      </c>
      <c r="U198" s="21">
        <f>Source!P81</f>
        <v>882</v>
      </c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>
        <f>T198</f>
        <v>117.6</v>
      </c>
      <c r="GK198" s="21"/>
      <c r="GL198" s="21"/>
      <c r="GM198" s="21"/>
      <c r="GN198" s="21">
        <f>T198</f>
        <v>117.6</v>
      </c>
      <c r="GO198" s="21"/>
      <c r="GP198" s="21">
        <f>T198</f>
        <v>117.6</v>
      </c>
      <c r="GQ198" s="21">
        <f>T198</f>
        <v>117.6</v>
      </c>
      <c r="GR198" s="21"/>
      <c r="GS198" s="21">
        <f>T198</f>
        <v>117.6</v>
      </c>
      <c r="GT198" s="21"/>
      <c r="GU198" s="21"/>
      <c r="GV198" s="21"/>
      <c r="GW198" s="21">
        <f>ROUND(Source!AG81*Source!I81,2)</f>
        <v>0</v>
      </c>
      <c r="GX198" s="21">
        <f>ROUND(Source!AJ81*Source!I81,2)</f>
        <v>0</v>
      </c>
      <c r="GY198" s="21"/>
      <c r="GZ198" s="21"/>
      <c r="HA198" s="21"/>
      <c r="HB198" s="21">
        <f>T198</f>
        <v>117.6</v>
      </c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</row>
    <row r="199" spans="1:255" ht="13.5" thickBot="1" x14ac:dyDescent="0.25">
      <c r="A199" s="123"/>
      <c r="B199" s="124" t="s">
        <v>461</v>
      </c>
      <c r="C199" s="124" t="s">
        <v>473</v>
      </c>
      <c r="D199" s="125"/>
      <c r="E199" s="125"/>
      <c r="F199" s="125"/>
      <c r="G199" s="125"/>
      <c r="H199" s="125"/>
      <c r="I199" s="125"/>
      <c r="J199" s="125"/>
      <c r="K199" s="126"/>
    </row>
    <row r="200" spans="1:255" ht="13.5" thickBot="1" x14ac:dyDescent="0.25">
      <c r="A200" s="79"/>
      <c r="B200" s="78"/>
      <c r="C200" s="78"/>
      <c r="D200" s="78"/>
      <c r="E200" s="78"/>
      <c r="F200" s="78"/>
      <c r="G200" s="78"/>
      <c r="H200" s="209">
        <f>R200</f>
        <v>117.6</v>
      </c>
      <c r="I200" s="210"/>
      <c r="J200" s="209">
        <f>S200</f>
        <v>882</v>
      </c>
      <c r="K200" s="211"/>
      <c r="O200" s="21"/>
      <c r="P200" s="21"/>
      <c r="Q200" s="21"/>
      <c r="R200" s="21">
        <f>SUM(T198:T199)</f>
        <v>117.6</v>
      </c>
      <c r="S200" s="21">
        <f>SUM(U198:U199)</f>
        <v>882</v>
      </c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>
        <f>R200</f>
        <v>117.6</v>
      </c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</row>
    <row r="201" spans="1:255" x14ac:dyDescent="0.2">
      <c r="A201" s="127"/>
      <c r="B201" s="127"/>
      <c r="C201" s="128" t="s">
        <v>474</v>
      </c>
      <c r="D201" s="128"/>
      <c r="E201" s="128"/>
      <c r="F201" s="128"/>
      <c r="G201" s="128"/>
      <c r="H201" s="212">
        <f>FM201</f>
        <v>188914.71000000002</v>
      </c>
      <c r="I201" s="212"/>
      <c r="J201" s="212">
        <f>DP201</f>
        <v>1696084.45</v>
      </c>
      <c r="K201" s="212"/>
      <c r="P201" s="21">
        <f>SUM(R46:R200)</f>
        <v>188914.71000000002</v>
      </c>
      <c r="Q201" s="21">
        <f>SUM(S46:S200)</f>
        <v>1696084.4499999997</v>
      </c>
      <c r="R201" s="21"/>
      <c r="S201" s="21"/>
      <c r="T201" s="21"/>
      <c r="U201" s="21"/>
      <c r="V201" s="21"/>
      <c r="W201" s="21"/>
      <c r="X201" s="21"/>
      <c r="Y201" s="21">
        <v>513</v>
      </c>
      <c r="Z201" s="21" t="s">
        <v>475</v>
      </c>
      <c r="AA201" s="21"/>
      <c r="AB201" s="21" t="s">
        <v>423</v>
      </c>
      <c r="AC201" s="21" t="str">
        <f>Source!G89</f>
        <v>Новая локальная смета</v>
      </c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>
        <f>Source!DM89</f>
        <v>439.01255020000002</v>
      </c>
      <c r="CX201" s="21">
        <f>Source!DN89</f>
        <v>132.551259305</v>
      </c>
      <c r="CY201" s="21">
        <f>Source!DG89</f>
        <v>1542549.53</v>
      </c>
      <c r="CZ201" s="21">
        <f>Source!DK89</f>
        <v>78402.350000000006</v>
      </c>
      <c r="DA201" s="21">
        <f>Source!DI89</f>
        <v>389333.52</v>
      </c>
      <c r="DB201" s="21">
        <f>Source!DJ89</f>
        <v>32264.28</v>
      </c>
      <c r="DC201" s="21">
        <f>Source!DH89</f>
        <v>1074813.6599999999</v>
      </c>
      <c r="DD201" s="21">
        <f>Source!EG89</f>
        <v>0</v>
      </c>
      <c r="DE201" s="21">
        <f>Source!EN89</f>
        <v>1074813.6599999999</v>
      </c>
      <c r="DF201" s="21">
        <f>Source!EO89</f>
        <v>1074813.6599999999</v>
      </c>
      <c r="DG201" s="21">
        <f>Source!EP89</f>
        <v>0</v>
      </c>
      <c r="DH201" s="21">
        <f>Source!EQ89</f>
        <v>1074813.6599999999</v>
      </c>
      <c r="DI201" s="21">
        <f>Source!EH89</f>
        <v>0</v>
      </c>
      <c r="DJ201" s="21">
        <f>Source!EI89</f>
        <v>0</v>
      </c>
      <c r="DK201" s="21">
        <f>Source!ER89</f>
        <v>0</v>
      </c>
      <c r="DL201" s="21">
        <f>Source!DL89</f>
        <v>0</v>
      </c>
      <c r="DM201" s="21">
        <f>Source!DO89</f>
        <v>0</v>
      </c>
      <c r="DN201" s="21">
        <f>Source!DP89</f>
        <v>91568.12</v>
      </c>
      <c r="DO201" s="21">
        <f>Source!DQ89</f>
        <v>56650.79</v>
      </c>
      <c r="DP201" s="21">
        <f>Source!EJ89</f>
        <v>1696084.45</v>
      </c>
      <c r="DQ201" s="21">
        <f>Source!EK89</f>
        <v>1574647.31</v>
      </c>
      <c r="DR201" s="21">
        <f>Source!EL89</f>
        <v>119171.37</v>
      </c>
      <c r="DS201" s="21">
        <f>Source!EH89</f>
        <v>0</v>
      </c>
      <c r="DT201" s="21">
        <f>Source!EM89</f>
        <v>2265.77</v>
      </c>
      <c r="DU201" s="21">
        <f>Source!EK89+Source!EL89</f>
        <v>1693818.6800000002</v>
      </c>
      <c r="DV201" s="21"/>
      <c r="DW201" s="21">
        <f>Source!ES89</f>
        <v>0</v>
      </c>
      <c r="DX201" s="21">
        <f>Source!ET89</f>
        <v>0</v>
      </c>
      <c r="DY201" s="21">
        <f>Source!EU89</f>
        <v>0</v>
      </c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>
        <f>Source!DM89</f>
        <v>439.01255020000002</v>
      </c>
      <c r="EU201" s="21">
        <f>Source!DN89</f>
        <v>132.551259305</v>
      </c>
      <c r="EV201" s="21">
        <f t="shared" ref="EV201:FQ201" si="0">SUM(GJ46:GJ200)</f>
        <v>178739.46000000002</v>
      </c>
      <c r="EW201" s="21">
        <f t="shared" si="0"/>
        <v>4284.2799999999988</v>
      </c>
      <c r="EX201" s="21">
        <f t="shared" si="0"/>
        <v>31146.69</v>
      </c>
      <c r="EY201" s="21">
        <f t="shared" si="0"/>
        <v>1763.08</v>
      </c>
      <c r="EZ201" s="21">
        <f t="shared" si="0"/>
        <v>143308.49</v>
      </c>
      <c r="FA201" s="21">
        <f t="shared" si="0"/>
        <v>0</v>
      </c>
      <c r="FB201" s="21">
        <f t="shared" si="0"/>
        <v>143308.49</v>
      </c>
      <c r="FC201" s="21">
        <f t="shared" si="0"/>
        <v>143308.49</v>
      </c>
      <c r="FD201" s="21">
        <f t="shared" si="0"/>
        <v>0</v>
      </c>
      <c r="FE201" s="21">
        <f t="shared" si="0"/>
        <v>143308.49</v>
      </c>
      <c r="FF201" s="21">
        <f t="shared" si="0"/>
        <v>0</v>
      </c>
      <c r="FG201" s="21">
        <f t="shared" si="0"/>
        <v>0</v>
      </c>
      <c r="FH201" s="21">
        <f t="shared" si="0"/>
        <v>0</v>
      </c>
      <c r="FI201" s="21">
        <f t="shared" si="0"/>
        <v>0</v>
      </c>
      <c r="FJ201" s="21">
        <f t="shared" si="0"/>
        <v>0</v>
      </c>
      <c r="FK201" s="21">
        <f t="shared" si="0"/>
        <v>5880.380000000001</v>
      </c>
      <c r="FL201" s="21">
        <f t="shared" si="0"/>
        <v>3869.5899999999997</v>
      </c>
      <c r="FM201" s="21">
        <f t="shared" si="0"/>
        <v>188914.71000000002</v>
      </c>
      <c r="FN201" s="21">
        <f t="shared" si="0"/>
        <v>180820.50000000003</v>
      </c>
      <c r="FO201" s="21">
        <f t="shared" si="0"/>
        <v>7958.4800000000005</v>
      </c>
      <c r="FP201" s="21">
        <f t="shared" si="0"/>
        <v>0</v>
      </c>
      <c r="FQ201" s="21">
        <f t="shared" si="0"/>
        <v>135.72999999999999</v>
      </c>
      <c r="FR201" s="21">
        <f>FN201+FO201</f>
        <v>188778.98000000004</v>
      </c>
      <c r="FS201" s="21">
        <f>SUM(HG46:HG200)</f>
        <v>0</v>
      </c>
      <c r="FT201" s="21">
        <f>SUM(HH46:HH200)</f>
        <v>0</v>
      </c>
      <c r="FU201" s="21">
        <f>SUM(HI46:HI200)</f>
        <v>0</v>
      </c>
      <c r="FV201" s="21">
        <f>SUM(HJ46:HJ200)</f>
        <v>0</v>
      </c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</row>
    <row r="202" spans="1:255" x14ac:dyDescent="0.2">
      <c r="H202" s="204"/>
      <c r="I202" s="204"/>
      <c r="J202" s="204"/>
      <c r="K202" s="204"/>
    </row>
    <row r="203" spans="1:255" x14ac:dyDescent="0.2">
      <c r="C203" s="22" t="s">
        <v>161</v>
      </c>
      <c r="D203" s="22"/>
      <c r="E203" s="22"/>
      <c r="F203" s="22"/>
      <c r="G203" s="22"/>
      <c r="H203" s="205">
        <f>EV201</f>
        <v>178739.46000000002</v>
      </c>
      <c r="I203" s="205"/>
      <c r="J203" s="205">
        <f>CY201</f>
        <v>1542549.53</v>
      </c>
      <c r="K203" s="206"/>
    </row>
    <row r="204" spans="1:255" x14ac:dyDescent="0.2">
      <c r="C204" s="22" t="s">
        <v>478</v>
      </c>
      <c r="D204" s="22"/>
      <c r="E204" s="22"/>
      <c r="F204" s="22"/>
      <c r="G204" s="22"/>
      <c r="H204" s="203"/>
      <c r="I204" s="203"/>
      <c r="J204" s="203"/>
      <c r="K204" s="204"/>
    </row>
    <row r="205" spans="1:255" x14ac:dyDescent="0.2">
      <c r="C205" s="22" t="s">
        <v>479</v>
      </c>
      <c r="D205" s="22"/>
      <c r="E205" s="22"/>
      <c r="F205" s="22"/>
      <c r="G205" s="22"/>
      <c r="H205" s="205">
        <f>EW201</f>
        <v>4284.2799999999988</v>
      </c>
      <c r="I205" s="205"/>
      <c r="J205" s="205">
        <f>CZ201</f>
        <v>78402.350000000006</v>
      </c>
      <c r="K205" s="206"/>
    </row>
    <row r="206" spans="1:255" x14ac:dyDescent="0.2">
      <c r="C206" s="22" t="s">
        <v>480</v>
      </c>
      <c r="D206" s="22"/>
      <c r="E206" s="22"/>
      <c r="F206" s="22"/>
      <c r="G206" s="22"/>
      <c r="H206" s="205">
        <f>EX201</f>
        <v>31146.69</v>
      </c>
      <c r="I206" s="205"/>
      <c r="J206" s="205">
        <f>DA201</f>
        <v>389333.52</v>
      </c>
      <c r="K206" s="206"/>
    </row>
    <row r="207" spans="1:255" x14ac:dyDescent="0.2">
      <c r="C207" s="22" t="s">
        <v>481</v>
      </c>
      <c r="D207" s="22"/>
      <c r="E207" s="22"/>
      <c r="F207" s="22"/>
      <c r="G207" s="22"/>
      <c r="H207" s="205">
        <f>EZ201</f>
        <v>143308.49</v>
      </c>
      <c r="I207" s="205"/>
      <c r="J207" s="205">
        <f>DC201</f>
        <v>1074813.6599999999</v>
      </c>
      <c r="K207" s="206"/>
    </row>
    <row r="208" spans="1:255" x14ac:dyDescent="0.2">
      <c r="C208" s="22"/>
      <c r="D208" s="22"/>
      <c r="E208" s="22"/>
      <c r="F208" s="22"/>
      <c r="G208" s="22"/>
      <c r="H208" s="203"/>
      <c r="I208" s="203"/>
      <c r="J208" s="203"/>
      <c r="K208" s="204"/>
    </row>
    <row r="209" spans="1:255" x14ac:dyDescent="0.2">
      <c r="A209" s="129"/>
      <c r="B209" s="129"/>
      <c r="C209" s="130" t="s">
        <v>482</v>
      </c>
      <c r="D209" s="130"/>
      <c r="E209" s="130"/>
      <c r="F209" s="130"/>
      <c r="G209" s="130"/>
      <c r="H209" s="208">
        <f>FK201</f>
        <v>5880.380000000001</v>
      </c>
      <c r="I209" s="208"/>
      <c r="J209" s="208">
        <f>DN201</f>
        <v>91568.12</v>
      </c>
      <c r="K209" s="206"/>
    </row>
    <row r="210" spans="1:255" x14ac:dyDescent="0.2">
      <c r="A210" s="129"/>
      <c r="B210" s="129"/>
      <c r="C210" s="130" t="s">
        <v>483</v>
      </c>
      <c r="D210" s="130"/>
      <c r="E210" s="130"/>
      <c r="F210" s="130"/>
      <c r="G210" s="130"/>
      <c r="H210" s="208">
        <f>FL201</f>
        <v>3869.5899999999997</v>
      </c>
      <c r="I210" s="208"/>
      <c r="J210" s="208">
        <f>DO201</f>
        <v>56650.79</v>
      </c>
      <c r="K210" s="206"/>
    </row>
    <row r="211" spans="1:255" x14ac:dyDescent="0.2">
      <c r="A211" s="129"/>
      <c r="B211" s="129"/>
      <c r="C211" s="130" t="s">
        <v>484</v>
      </c>
      <c r="D211" s="130"/>
      <c r="E211" s="130"/>
      <c r="F211" s="130"/>
      <c r="G211" s="130"/>
      <c r="H211" s="208">
        <f>FM201</f>
        <v>188914.71000000002</v>
      </c>
      <c r="I211" s="208"/>
      <c r="J211" s="208">
        <f>DP201</f>
        <v>1696084.45</v>
      </c>
      <c r="K211" s="206"/>
    </row>
    <row r="212" spans="1:255" x14ac:dyDescent="0.2">
      <c r="C212" s="22" t="s">
        <v>485</v>
      </c>
      <c r="D212" s="22"/>
      <c r="E212" s="22"/>
      <c r="F212" s="22"/>
      <c r="G212" s="22"/>
      <c r="H212" s="203"/>
      <c r="I212" s="203"/>
      <c r="J212" s="203"/>
      <c r="K212" s="204"/>
    </row>
    <row r="213" spans="1:255" x14ac:dyDescent="0.2">
      <c r="C213" s="22" t="s">
        <v>486</v>
      </c>
      <c r="D213" s="22"/>
      <c r="E213" s="22"/>
      <c r="F213" s="22"/>
      <c r="G213" s="22"/>
      <c r="H213" s="205">
        <f>FN201</f>
        <v>180820.50000000003</v>
      </c>
      <c r="I213" s="205"/>
      <c r="J213" s="205">
        <f>DQ201</f>
        <v>1574647.31</v>
      </c>
      <c r="K213" s="206"/>
    </row>
    <row r="214" spans="1:255" x14ac:dyDescent="0.2">
      <c r="C214" s="22" t="s">
        <v>487</v>
      </c>
      <c r="D214" s="22"/>
      <c r="E214" s="22"/>
      <c r="F214" s="22"/>
      <c r="G214" s="22"/>
      <c r="H214" s="205">
        <f>FO201</f>
        <v>7958.4800000000005</v>
      </c>
      <c r="I214" s="205"/>
      <c r="J214" s="205">
        <f>DR201</f>
        <v>119171.37</v>
      </c>
      <c r="K214" s="206"/>
    </row>
    <row r="215" spans="1:255" hidden="1" x14ac:dyDescent="0.2">
      <c r="C215" s="22" t="s">
        <v>488</v>
      </c>
      <c r="D215" s="22"/>
      <c r="E215" s="22"/>
      <c r="F215" s="22"/>
      <c r="G215" s="22"/>
      <c r="H215" s="205">
        <f>FP201</f>
        <v>0</v>
      </c>
      <c r="I215" s="205"/>
      <c r="J215" s="205">
        <f>DS201</f>
        <v>0</v>
      </c>
      <c r="K215" s="206"/>
    </row>
    <row r="216" spans="1:255" x14ac:dyDescent="0.2">
      <c r="C216" s="22" t="s">
        <v>489</v>
      </c>
      <c r="D216" s="22"/>
      <c r="E216" s="22"/>
      <c r="F216" s="22"/>
      <c r="G216" s="22"/>
      <c r="H216" s="205">
        <f>FQ201</f>
        <v>135.72999999999999</v>
      </c>
      <c r="I216" s="205"/>
      <c r="J216" s="205">
        <f>DT201</f>
        <v>2265.77</v>
      </c>
      <c r="K216" s="206"/>
    </row>
    <row r="217" spans="1:255" x14ac:dyDescent="0.2">
      <c r="C217" s="22"/>
      <c r="D217" s="22"/>
      <c r="E217" s="22"/>
      <c r="F217" s="22"/>
      <c r="G217" s="22"/>
      <c r="H217" s="203"/>
      <c r="I217" s="203"/>
      <c r="J217" s="203"/>
      <c r="K217" s="204"/>
    </row>
    <row r="218" spans="1:255" x14ac:dyDescent="0.2">
      <c r="C218" s="22" t="s">
        <v>490</v>
      </c>
      <c r="D218" s="22"/>
      <c r="E218" s="22"/>
      <c r="F218" s="22"/>
      <c r="G218" s="22"/>
      <c r="H218" s="205">
        <f>H211</f>
        <v>188914.71000000002</v>
      </c>
      <c r="I218" s="205"/>
      <c r="J218" s="205">
        <f>J211</f>
        <v>1696084.45</v>
      </c>
      <c r="K218" s="206"/>
    </row>
    <row r="219" spans="1:255" hidden="1" x14ac:dyDescent="0.2">
      <c r="C219" s="22" t="s">
        <v>491</v>
      </c>
      <c r="D219" s="22"/>
      <c r="E219" s="131">
        <v>20</v>
      </c>
      <c r="F219" s="132" t="s">
        <v>446</v>
      </c>
      <c r="G219" s="22"/>
      <c r="H219" s="22"/>
      <c r="I219" s="22"/>
      <c r="J219" s="205">
        <f>ROUND(J218*E219/100,2)</f>
        <v>339216.89</v>
      </c>
      <c r="K219" s="207"/>
    </row>
    <row r="220" spans="1:255" hidden="1" x14ac:dyDescent="0.2">
      <c r="C220" s="22" t="s">
        <v>492</v>
      </c>
      <c r="D220" s="22"/>
      <c r="E220" s="22"/>
      <c r="F220" s="22"/>
      <c r="G220" s="22"/>
      <c r="H220" s="22"/>
      <c r="I220" s="22"/>
      <c r="J220" s="205">
        <f>J219+J218</f>
        <v>2035301.3399999999</v>
      </c>
      <c r="K220" s="206"/>
    </row>
    <row r="221" spans="1:255" x14ac:dyDescent="0.2">
      <c r="C221" s="22"/>
      <c r="D221" s="22"/>
      <c r="E221" s="22"/>
      <c r="F221" s="22"/>
      <c r="G221" s="22"/>
      <c r="H221" s="22"/>
      <c r="I221" s="22"/>
      <c r="J221" s="203"/>
      <c r="K221" s="204"/>
    </row>
    <row r="222" spans="1:255" hidden="1" outlineLevel="1" x14ac:dyDescent="0.2">
      <c r="C222" s="22"/>
      <c r="D222" s="22"/>
      <c r="E222" s="22"/>
      <c r="F222" s="22"/>
      <c r="G222" s="22"/>
      <c r="H222" s="22"/>
      <c r="I222" s="22"/>
      <c r="J222" s="22"/>
    </row>
    <row r="223" spans="1:255" hidden="1" outlineLevel="1" x14ac:dyDescent="0.2"/>
    <row r="224" spans="1:255" hidden="1" outlineLevel="1" x14ac:dyDescent="0.2">
      <c r="A224" s="133" t="s">
        <v>493</v>
      </c>
      <c r="B224" s="133"/>
      <c r="C224" s="169"/>
      <c r="D224" s="169"/>
      <c r="E224" s="169"/>
      <c r="F224" s="169"/>
      <c r="G224" s="134"/>
      <c r="H224" s="134"/>
      <c r="I224" s="169"/>
      <c r="J224" s="169"/>
      <c r="BY224" s="135">
        <f>C224</f>
        <v>0</v>
      </c>
      <c r="BZ224" s="135">
        <f>I224</f>
        <v>0</v>
      </c>
      <c r="IU224" s="21"/>
    </row>
    <row r="225" spans="1:255" s="137" customFormat="1" ht="11.25" hidden="1" outlineLevel="1" x14ac:dyDescent="0.2">
      <c r="A225" s="136"/>
      <c r="B225" s="136"/>
      <c r="C225" s="170" t="s">
        <v>494</v>
      </c>
      <c r="D225" s="170"/>
      <c r="E225" s="170"/>
      <c r="F225" s="170"/>
      <c r="G225" s="170"/>
      <c r="H225" s="170"/>
      <c r="I225" s="170" t="s">
        <v>495</v>
      </c>
      <c r="J225" s="170"/>
    </row>
    <row r="226" spans="1:255" hidden="1" outlineLevel="1" x14ac:dyDescent="0.2">
      <c r="A226" s="17"/>
      <c r="B226" s="17"/>
      <c r="C226" s="17"/>
      <c r="D226" s="17"/>
      <c r="E226" s="17"/>
      <c r="F226" s="17"/>
      <c r="G226" s="11" t="s">
        <v>496</v>
      </c>
      <c r="H226" s="17"/>
      <c r="I226" s="17"/>
      <c r="J226" s="17"/>
    </row>
    <row r="227" spans="1:255" hidden="1" outlineLevel="1" x14ac:dyDescent="0.2">
      <c r="A227" s="133" t="s">
        <v>497</v>
      </c>
      <c r="B227" s="133"/>
      <c r="C227" s="169"/>
      <c r="D227" s="169"/>
      <c r="E227" s="169"/>
      <c r="F227" s="169"/>
      <c r="G227" s="134"/>
      <c r="H227" s="134"/>
      <c r="I227" s="169"/>
      <c r="J227" s="169"/>
      <c r="BY227" s="135">
        <f>C227</f>
        <v>0</v>
      </c>
      <c r="BZ227" s="135">
        <f>I227</f>
        <v>0</v>
      </c>
      <c r="IU227" s="21"/>
    </row>
    <row r="228" spans="1:255" s="137" customFormat="1" ht="11.25" hidden="1" outlineLevel="1" x14ac:dyDescent="0.2">
      <c r="A228" s="136"/>
      <c r="B228" s="136"/>
      <c r="C228" s="170" t="s">
        <v>494</v>
      </c>
      <c r="D228" s="170"/>
      <c r="E228" s="170"/>
      <c r="F228" s="170"/>
      <c r="G228" s="170"/>
      <c r="H228" s="170"/>
      <c r="I228" s="170" t="s">
        <v>495</v>
      </c>
      <c r="J228" s="170"/>
    </row>
    <row r="229" spans="1:255" hidden="1" outlineLevel="1" x14ac:dyDescent="0.2">
      <c r="A229" s="17"/>
      <c r="B229" s="17"/>
      <c r="C229" s="17"/>
      <c r="D229" s="17"/>
      <c r="E229" s="17"/>
      <c r="F229" s="17"/>
      <c r="G229" s="11" t="s">
        <v>496</v>
      </c>
      <c r="H229" s="17"/>
      <c r="I229" s="17"/>
      <c r="J229" s="17"/>
    </row>
    <row r="230" spans="1:255" collapsed="1" x14ac:dyDescent="0.2"/>
    <row r="231" spans="1:255" outlineLevel="1" x14ac:dyDescent="0.2"/>
    <row r="232" spans="1:255" outlineLevel="1" x14ac:dyDescent="0.2"/>
    <row r="233" spans="1:255" outlineLevel="1" x14ac:dyDescent="0.2">
      <c r="A233" s="133" t="s">
        <v>398</v>
      </c>
      <c r="B233" s="133"/>
      <c r="C233" s="169"/>
      <c r="D233" s="169"/>
      <c r="E233" s="169"/>
      <c r="F233" s="169"/>
      <c r="G233" s="134"/>
      <c r="H233" s="134"/>
      <c r="I233" s="169"/>
      <c r="J233" s="169"/>
      <c r="BY233" s="135">
        <f>C233</f>
        <v>0</v>
      </c>
      <c r="BZ233" s="135">
        <f>I233</f>
        <v>0</v>
      </c>
      <c r="IU233" s="21"/>
    </row>
    <row r="234" spans="1:255" s="137" customFormat="1" ht="11.25" outlineLevel="1" x14ac:dyDescent="0.2">
      <c r="A234" s="136"/>
      <c r="B234" s="136"/>
      <c r="C234" s="170" t="s">
        <v>494</v>
      </c>
      <c r="D234" s="170"/>
      <c r="E234" s="170"/>
      <c r="F234" s="170"/>
      <c r="G234" s="170"/>
      <c r="H234" s="170"/>
      <c r="I234" s="170" t="s">
        <v>495</v>
      </c>
      <c r="J234" s="170"/>
    </row>
    <row r="235" spans="1:255" outlineLevel="1" x14ac:dyDescent="0.2">
      <c r="A235" s="17"/>
      <c r="B235" s="17"/>
      <c r="C235" s="17"/>
      <c r="D235" s="17"/>
      <c r="E235" s="17"/>
      <c r="F235" s="17"/>
      <c r="G235" s="11" t="s">
        <v>496</v>
      </c>
      <c r="H235" s="17"/>
      <c r="I235" s="17"/>
      <c r="J235" s="17"/>
    </row>
    <row r="236" spans="1:255" outlineLevel="1" x14ac:dyDescent="0.2">
      <c r="A236" s="133" t="s">
        <v>527</v>
      </c>
      <c r="B236" s="133"/>
      <c r="C236" s="169"/>
      <c r="D236" s="169"/>
      <c r="E236" s="169"/>
      <c r="F236" s="169"/>
      <c r="G236" s="134"/>
      <c r="H236" s="134"/>
      <c r="I236" s="169"/>
      <c r="J236" s="169"/>
      <c r="BY236" s="135">
        <f>C236</f>
        <v>0</v>
      </c>
      <c r="BZ236" s="135">
        <f>I236</f>
        <v>0</v>
      </c>
      <c r="IU236" s="21"/>
    </row>
    <row r="237" spans="1:255" s="137" customFormat="1" ht="11.25" outlineLevel="1" x14ac:dyDescent="0.2">
      <c r="A237" s="136"/>
      <c r="B237" s="136"/>
      <c r="C237" s="170" t="s">
        <v>494</v>
      </c>
      <c r="D237" s="170"/>
      <c r="E237" s="170"/>
      <c r="F237" s="170"/>
      <c r="G237" s="170"/>
      <c r="H237" s="170"/>
      <c r="I237" s="170" t="s">
        <v>495</v>
      </c>
      <c r="J237" s="170"/>
    </row>
    <row r="238" spans="1:255" outlineLevel="1" x14ac:dyDescent="0.2">
      <c r="A238" s="17"/>
      <c r="B238" s="17"/>
      <c r="C238" s="17"/>
      <c r="D238" s="17"/>
      <c r="E238" s="17"/>
      <c r="F238" s="17"/>
      <c r="G238" s="11" t="s">
        <v>496</v>
      </c>
      <c r="H238" s="17"/>
      <c r="I238" s="17"/>
      <c r="J238" s="17"/>
    </row>
    <row r="240" spans="1:255" x14ac:dyDescent="0.2">
      <c r="Y240" s="21">
        <v>999</v>
      </c>
      <c r="Z240" s="21" t="s">
        <v>498</v>
      </c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</row>
  </sheetData>
  <mergeCells count="161">
    <mergeCell ref="H2:K2"/>
    <mergeCell ref="H3:K3"/>
    <mergeCell ref="H4:K4"/>
    <mergeCell ref="J5:K5"/>
    <mergeCell ref="J6:K6"/>
    <mergeCell ref="C7:G7"/>
    <mergeCell ref="J7:K7"/>
    <mergeCell ref="C11:G11"/>
    <mergeCell ref="J11:K11"/>
    <mergeCell ref="C12:G12"/>
    <mergeCell ref="J12:K12"/>
    <mergeCell ref="C13:G13"/>
    <mergeCell ref="J13:K13"/>
    <mergeCell ref="C8:G8"/>
    <mergeCell ref="J8:K8"/>
    <mergeCell ref="C9:G9"/>
    <mergeCell ref="J9:K9"/>
    <mergeCell ref="C10:G10"/>
    <mergeCell ref="J10:K10"/>
    <mergeCell ref="C20:F20"/>
    <mergeCell ref="C21:F21"/>
    <mergeCell ref="A22:K22"/>
    <mergeCell ref="A23:K23"/>
    <mergeCell ref="E26:F26"/>
    <mergeCell ref="C30:K30"/>
    <mergeCell ref="G14:H14"/>
    <mergeCell ref="J14:K14"/>
    <mergeCell ref="J15:K15"/>
    <mergeCell ref="J16:K16"/>
    <mergeCell ref="G18:G19"/>
    <mergeCell ref="H18:H19"/>
    <mergeCell ref="I18:J18"/>
    <mergeCell ref="C31:K31"/>
    <mergeCell ref="C32:K32"/>
    <mergeCell ref="A34:K34"/>
    <mergeCell ref="A35:K35"/>
    <mergeCell ref="C36:K36"/>
    <mergeCell ref="A41:A44"/>
    <mergeCell ref="B41:B44"/>
    <mergeCell ref="C41:C44"/>
    <mergeCell ref="D41:D44"/>
    <mergeCell ref="E41:E44"/>
    <mergeCell ref="H53:I53"/>
    <mergeCell ref="J53:K53"/>
    <mergeCell ref="H59:I59"/>
    <mergeCell ref="J59:K59"/>
    <mergeCell ref="H65:I65"/>
    <mergeCell ref="J65:K65"/>
    <mergeCell ref="F41:F44"/>
    <mergeCell ref="G41:G44"/>
    <mergeCell ref="H41:H44"/>
    <mergeCell ref="I41:I44"/>
    <mergeCell ref="J41:J44"/>
    <mergeCell ref="K41:K44"/>
    <mergeCell ref="H86:I86"/>
    <mergeCell ref="J86:K86"/>
    <mergeCell ref="H95:I95"/>
    <mergeCell ref="J95:K95"/>
    <mergeCell ref="H104:I104"/>
    <mergeCell ref="J104:K104"/>
    <mergeCell ref="H71:I71"/>
    <mergeCell ref="J71:K71"/>
    <mergeCell ref="H73:I73"/>
    <mergeCell ref="J73:K73"/>
    <mergeCell ref="H79:I79"/>
    <mergeCell ref="J79:K79"/>
    <mergeCell ref="H135:I135"/>
    <mergeCell ref="J135:K135"/>
    <mergeCell ref="H144:I144"/>
    <mergeCell ref="J144:K144"/>
    <mergeCell ref="H150:I150"/>
    <mergeCell ref="J150:K150"/>
    <mergeCell ref="H111:I111"/>
    <mergeCell ref="J111:K111"/>
    <mergeCell ref="H119:I119"/>
    <mergeCell ref="J119:K119"/>
    <mergeCell ref="H127:I127"/>
    <mergeCell ref="J127:K127"/>
    <mergeCell ref="H170:I170"/>
    <mergeCell ref="J170:K170"/>
    <mergeCell ref="H173:I173"/>
    <mergeCell ref="J173:K173"/>
    <mergeCell ref="H176:I176"/>
    <mergeCell ref="J176:K176"/>
    <mergeCell ref="H156:I156"/>
    <mergeCell ref="J156:K156"/>
    <mergeCell ref="H164:I164"/>
    <mergeCell ref="J164:K164"/>
    <mergeCell ref="H167:I167"/>
    <mergeCell ref="J167:K167"/>
    <mergeCell ref="H188:I188"/>
    <mergeCell ref="J188:K188"/>
    <mergeCell ref="H191:I191"/>
    <mergeCell ref="J191:K191"/>
    <mergeCell ref="H194:I194"/>
    <mergeCell ref="J194:K194"/>
    <mergeCell ref="H179:I179"/>
    <mergeCell ref="J179:K179"/>
    <mergeCell ref="H182:I182"/>
    <mergeCell ref="J182:K182"/>
    <mergeCell ref="H185:I185"/>
    <mergeCell ref="J185:K185"/>
    <mergeCell ref="H202:I202"/>
    <mergeCell ref="J202:K202"/>
    <mergeCell ref="H203:I203"/>
    <mergeCell ref="J203:K203"/>
    <mergeCell ref="H204:I204"/>
    <mergeCell ref="J204:K204"/>
    <mergeCell ref="H197:I197"/>
    <mergeCell ref="J197:K197"/>
    <mergeCell ref="H200:I200"/>
    <mergeCell ref="J200:K200"/>
    <mergeCell ref="H201:I201"/>
    <mergeCell ref="J201:K201"/>
    <mergeCell ref="H208:I208"/>
    <mergeCell ref="J208:K208"/>
    <mergeCell ref="H209:I209"/>
    <mergeCell ref="J209:K209"/>
    <mergeCell ref="H210:I210"/>
    <mergeCell ref="J210:K210"/>
    <mergeCell ref="H205:I205"/>
    <mergeCell ref="J205:K205"/>
    <mergeCell ref="H206:I206"/>
    <mergeCell ref="J206:K206"/>
    <mergeCell ref="H207:I207"/>
    <mergeCell ref="J207:K207"/>
    <mergeCell ref="H214:I214"/>
    <mergeCell ref="J214:K214"/>
    <mergeCell ref="H215:I215"/>
    <mergeCell ref="J215:K215"/>
    <mergeCell ref="H216:I216"/>
    <mergeCell ref="J216:K216"/>
    <mergeCell ref="H211:I211"/>
    <mergeCell ref="J211:K211"/>
    <mergeCell ref="H212:I212"/>
    <mergeCell ref="J212:K212"/>
    <mergeCell ref="H213:I213"/>
    <mergeCell ref="J213:K213"/>
    <mergeCell ref="J221:K221"/>
    <mergeCell ref="C224:F224"/>
    <mergeCell ref="I224:J224"/>
    <mergeCell ref="C225:H225"/>
    <mergeCell ref="I225:J225"/>
    <mergeCell ref="C227:F227"/>
    <mergeCell ref="I227:J227"/>
    <mergeCell ref="H217:I217"/>
    <mergeCell ref="J217:K217"/>
    <mergeCell ref="H218:I218"/>
    <mergeCell ref="J218:K218"/>
    <mergeCell ref="J219:K219"/>
    <mergeCell ref="J220:K220"/>
    <mergeCell ref="C236:F236"/>
    <mergeCell ref="I236:J236"/>
    <mergeCell ref="C237:H237"/>
    <mergeCell ref="I237:J237"/>
    <mergeCell ref="C228:H228"/>
    <mergeCell ref="I228:J228"/>
    <mergeCell ref="C233:F233"/>
    <mergeCell ref="I233:J233"/>
    <mergeCell ref="C234:H234"/>
    <mergeCell ref="I234:J234"/>
  </mergeCells>
  <printOptions horizontalCentered="1"/>
  <pageMargins left="0.39370078740157499" right="0.39370078740157499" top="1.1811023622047201" bottom="0.39370078740157499" header="0" footer="0"/>
  <pageSetup paperSize="9" orientation="landscape" r:id="rId1"/>
  <headerFooter>
    <oddHeader>&amp;CСтраница &amp;P из &amp;N</oddHead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87"/>
  <sheetViews>
    <sheetView workbookViewId="0">
      <selection activeCell="A183" sqref="A183:AH183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16331</v>
      </c>
      <c r="M1">
        <v>10</v>
      </c>
    </row>
    <row r="5" spans="1:133" x14ac:dyDescent="0.2">
      <c r="G5">
        <v>2</v>
      </c>
      <c r="H5" t="s">
        <v>388</v>
      </c>
    </row>
    <row r="6" spans="1:133" x14ac:dyDescent="0.2">
      <c r="G6">
        <v>10</v>
      </c>
      <c r="H6" t="s">
        <v>384</v>
      </c>
    </row>
    <row r="7" spans="1:133" x14ac:dyDescent="0.2">
      <c r="G7">
        <v>2</v>
      </c>
      <c r="H7" t="s">
        <v>385</v>
      </c>
    </row>
    <row r="8" spans="1:133" x14ac:dyDescent="0.2">
      <c r="G8">
        <f>IF((Source!AR89&lt;&gt;'1.Смета.или.Акт'!P201),0,1)</f>
        <v>1</v>
      </c>
      <c r="H8" t="s">
        <v>476</v>
      </c>
    </row>
    <row r="9" spans="1:133" x14ac:dyDescent="0.2">
      <c r="G9" s="12" t="s">
        <v>386</v>
      </c>
      <c r="H9" t="s">
        <v>387</v>
      </c>
    </row>
    <row r="12" spans="1:133" x14ac:dyDescent="0.2">
      <c r="A12" s="1">
        <v>1</v>
      </c>
      <c r="B12" s="1">
        <v>181</v>
      </c>
      <c r="C12" s="1">
        <v>0</v>
      </c>
      <c r="D12" s="1">
        <f>ROW(A118)</f>
        <v>118</v>
      </c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565769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55" x14ac:dyDescent="0.2">
      <c r="A18" s="3">
        <v>52</v>
      </c>
      <c r="B18" s="3">
        <f t="shared" ref="B18:G18" si="0">B118</f>
        <v>181</v>
      </c>
      <c r="C18" s="3">
        <f t="shared" si="0"/>
        <v>1</v>
      </c>
      <c r="D18" s="3">
        <f t="shared" si="0"/>
        <v>12</v>
      </c>
      <c r="E18" s="3">
        <f t="shared" si="0"/>
        <v>0</v>
      </c>
      <c r="F18" s="3" t="str">
        <f t="shared" si="0"/>
        <v/>
      </c>
      <c r="G18" s="3" t="str">
        <f t="shared" si="0"/>
        <v>Коррект_Новое строительство. Строительство КЛ 0,4 кВ №23 ТП051 г.Ливны с материалами</v>
      </c>
      <c r="H18" s="3"/>
      <c r="I18" s="3"/>
      <c r="J18" s="3"/>
      <c r="K18" s="3"/>
      <c r="L18" s="3"/>
      <c r="M18" s="3"/>
      <c r="N18" s="3"/>
      <c r="O18" s="3">
        <f t="shared" ref="O18:AT18" si="1">O118</f>
        <v>178739.46</v>
      </c>
      <c r="P18" s="3">
        <f t="shared" si="1"/>
        <v>143308.49</v>
      </c>
      <c r="Q18" s="3">
        <f t="shared" si="1"/>
        <v>31146.69</v>
      </c>
      <c r="R18" s="3">
        <f t="shared" si="1"/>
        <v>1763.08</v>
      </c>
      <c r="S18" s="3">
        <f t="shared" si="1"/>
        <v>4284.28</v>
      </c>
      <c r="T18" s="3">
        <f t="shared" si="1"/>
        <v>0</v>
      </c>
      <c r="U18" s="3">
        <f t="shared" si="1"/>
        <v>439.01255020000002</v>
      </c>
      <c r="V18" s="3">
        <f t="shared" si="1"/>
        <v>132.551259305</v>
      </c>
      <c r="W18" s="3">
        <f t="shared" si="1"/>
        <v>0</v>
      </c>
      <c r="X18" s="3">
        <f t="shared" si="1"/>
        <v>5880.38</v>
      </c>
      <c r="Y18" s="3">
        <f t="shared" si="1"/>
        <v>3869.59</v>
      </c>
      <c r="Z18" s="3">
        <f t="shared" si="1"/>
        <v>0</v>
      </c>
      <c r="AA18" s="3">
        <f t="shared" si="1"/>
        <v>0</v>
      </c>
      <c r="AB18" s="3">
        <f t="shared" si="1"/>
        <v>0</v>
      </c>
      <c r="AC18" s="3">
        <f t="shared" si="1"/>
        <v>0</v>
      </c>
      <c r="AD18" s="3">
        <f t="shared" si="1"/>
        <v>0</v>
      </c>
      <c r="AE18" s="3">
        <f t="shared" si="1"/>
        <v>0</v>
      </c>
      <c r="AF18" s="3">
        <f t="shared" si="1"/>
        <v>0</v>
      </c>
      <c r="AG18" s="3">
        <f t="shared" si="1"/>
        <v>0</v>
      </c>
      <c r="AH18" s="3">
        <f t="shared" si="1"/>
        <v>0</v>
      </c>
      <c r="AI18" s="3">
        <f t="shared" si="1"/>
        <v>0</v>
      </c>
      <c r="AJ18" s="3">
        <f t="shared" si="1"/>
        <v>0</v>
      </c>
      <c r="AK18" s="3">
        <f t="shared" si="1"/>
        <v>0</v>
      </c>
      <c r="AL18" s="3">
        <f t="shared" si="1"/>
        <v>0</v>
      </c>
      <c r="AM18" s="3">
        <f t="shared" si="1"/>
        <v>0</v>
      </c>
      <c r="AN18" s="3">
        <f t="shared" si="1"/>
        <v>0</v>
      </c>
      <c r="AO18" s="3">
        <f t="shared" si="1"/>
        <v>0</v>
      </c>
      <c r="AP18" s="3">
        <f t="shared" si="1"/>
        <v>0</v>
      </c>
      <c r="AQ18" s="3">
        <f t="shared" si="1"/>
        <v>0</v>
      </c>
      <c r="AR18" s="3">
        <f t="shared" si="1"/>
        <v>188914.71</v>
      </c>
      <c r="AS18" s="3">
        <f t="shared" si="1"/>
        <v>180820.5</v>
      </c>
      <c r="AT18" s="3">
        <f t="shared" si="1"/>
        <v>7958.48</v>
      </c>
      <c r="AU18" s="3">
        <f t="shared" ref="AU18:BZ18" si="2">AU118</f>
        <v>135.72999999999999</v>
      </c>
      <c r="AV18" s="3">
        <f t="shared" si="2"/>
        <v>143308.49</v>
      </c>
      <c r="AW18" s="3">
        <f t="shared" si="2"/>
        <v>143308.49</v>
      </c>
      <c r="AX18" s="3">
        <f t="shared" si="2"/>
        <v>0</v>
      </c>
      <c r="AY18" s="3">
        <f t="shared" si="2"/>
        <v>143308.49</v>
      </c>
      <c r="AZ18" s="3">
        <f t="shared" si="2"/>
        <v>0</v>
      </c>
      <c r="BA18" s="3">
        <f t="shared" si="2"/>
        <v>0</v>
      </c>
      <c r="BB18" s="3">
        <f t="shared" si="2"/>
        <v>0</v>
      </c>
      <c r="BC18" s="3">
        <f t="shared" si="2"/>
        <v>0</v>
      </c>
      <c r="BD18" s="3">
        <f t="shared" si="2"/>
        <v>0</v>
      </c>
      <c r="BE18" s="3">
        <f t="shared" si="2"/>
        <v>0</v>
      </c>
      <c r="BF18" s="3">
        <f t="shared" si="2"/>
        <v>0</v>
      </c>
      <c r="BG18" s="3">
        <f t="shared" si="2"/>
        <v>0</v>
      </c>
      <c r="BH18" s="3">
        <f t="shared" si="2"/>
        <v>0</v>
      </c>
      <c r="BI18" s="3">
        <f t="shared" si="2"/>
        <v>0</v>
      </c>
      <c r="BJ18" s="3">
        <f t="shared" si="2"/>
        <v>0</v>
      </c>
      <c r="BK18" s="3">
        <f t="shared" si="2"/>
        <v>0</v>
      </c>
      <c r="BL18" s="3">
        <f t="shared" si="2"/>
        <v>0</v>
      </c>
      <c r="BM18" s="3">
        <f t="shared" si="2"/>
        <v>0</v>
      </c>
      <c r="BN18" s="3">
        <f t="shared" si="2"/>
        <v>0</v>
      </c>
      <c r="BO18" s="3">
        <f t="shared" si="2"/>
        <v>0</v>
      </c>
      <c r="BP18" s="3">
        <f t="shared" si="2"/>
        <v>0</v>
      </c>
      <c r="BQ18" s="3">
        <f t="shared" si="2"/>
        <v>0</v>
      </c>
      <c r="BR18" s="3">
        <f t="shared" si="2"/>
        <v>0</v>
      </c>
      <c r="BS18" s="3">
        <f t="shared" si="2"/>
        <v>0</v>
      </c>
      <c r="BT18" s="3">
        <f t="shared" si="2"/>
        <v>0</v>
      </c>
      <c r="BU18" s="3">
        <f t="shared" si="2"/>
        <v>0</v>
      </c>
      <c r="BV18" s="3">
        <f t="shared" si="2"/>
        <v>0</v>
      </c>
      <c r="BW18" s="3">
        <f t="shared" si="2"/>
        <v>0</v>
      </c>
      <c r="BX18" s="3">
        <f t="shared" si="2"/>
        <v>0</v>
      </c>
      <c r="BY18" s="3">
        <f t="shared" si="2"/>
        <v>0</v>
      </c>
      <c r="BZ18" s="3">
        <f t="shared" si="2"/>
        <v>0</v>
      </c>
      <c r="CA18" s="3">
        <f t="shared" ref="CA18:DF18" si="3">CA118</f>
        <v>0</v>
      </c>
      <c r="CB18" s="3">
        <f t="shared" si="3"/>
        <v>0</v>
      </c>
      <c r="CC18" s="3">
        <f t="shared" si="3"/>
        <v>0</v>
      </c>
      <c r="CD18" s="3">
        <f t="shared" si="3"/>
        <v>0</v>
      </c>
      <c r="CE18" s="3">
        <f t="shared" si="3"/>
        <v>0</v>
      </c>
      <c r="CF18" s="3">
        <f t="shared" si="3"/>
        <v>0</v>
      </c>
      <c r="CG18" s="3">
        <f t="shared" si="3"/>
        <v>0</v>
      </c>
      <c r="CH18" s="3">
        <f t="shared" si="3"/>
        <v>0</v>
      </c>
      <c r="CI18" s="3">
        <f t="shared" si="3"/>
        <v>0</v>
      </c>
      <c r="CJ18" s="3">
        <f t="shared" si="3"/>
        <v>0</v>
      </c>
      <c r="CK18" s="3">
        <f t="shared" si="3"/>
        <v>0</v>
      </c>
      <c r="CL18" s="3">
        <f t="shared" si="3"/>
        <v>0</v>
      </c>
      <c r="CM18" s="3">
        <f t="shared" si="3"/>
        <v>0</v>
      </c>
      <c r="CN18" s="3">
        <f t="shared" si="3"/>
        <v>0</v>
      </c>
      <c r="CO18" s="3">
        <f t="shared" si="3"/>
        <v>0</v>
      </c>
      <c r="CP18" s="3">
        <f t="shared" si="3"/>
        <v>0</v>
      </c>
      <c r="CQ18" s="3">
        <f t="shared" si="3"/>
        <v>0</v>
      </c>
      <c r="CR18" s="3">
        <f t="shared" si="3"/>
        <v>0</v>
      </c>
      <c r="CS18" s="3">
        <f t="shared" si="3"/>
        <v>0</v>
      </c>
      <c r="CT18" s="3">
        <f t="shared" si="3"/>
        <v>0</v>
      </c>
      <c r="CU18" s="3">
        <f t="shared" si="3"/>
        <v>0</v>
      </c>
      <c r="CV18" s="3">
        <f t="shared" si="3"/>
        <v>0</v>
      </c>
      <c r="CW18" s="3">
        <f t="shared" si="3"/>
        <v>0</v>
      </c>
      <c r="CX18" s="3">
        <f t="shared" si="3"/>
        <v>0</v>
      </c>
      <c r="CY18" s="3">
        <f t="shared" si="3"/>
        <v>0</v>
      </c>
      <c r="CZ18" s="3">
        <f t="shared" si="3"/>
        <v>0</v>
      </c>
      <c r="DA18" s="3">
        <f t="shared" si="3"/>
        <v>0</v>
      </c>
      <c r="DB18" s="3">
        <f t="shared" si="3"/>
        <v>0</v>
      </c>
      <c r="DC18" s="3">
        <f t="shared" si="3"/>
        <v>0</v>
      </c>
      <c r="DD18" s="3">
        <f t="shared" si="3"/>
        <v>0</v>
      </c>
      <c r="DE18" s="3">
        <f t="shared" si="3"/>
        <v>0</v>
      </c>
      <c r="DF18" s="3">
        <f t="shared" si="3"/>
        <v>0</v>
      </c>
      <c r="DG18" s="4">
        <f t="shared" ref="DG18:EL18" si="4">DG118</f>
        <v>1542549.53</v>
      </c>
      <c r="DH18" s="4">
        <f t="shared" si="4"/>
        <v>1074813.6599999999</v>
      </c>
      <c r="DI18" s="4">
        <f t="shared" si="4"/>
        <v>389333.52</v>
      </c>
      <c r="DJ18" s="4">
        <f t="shared" si="4"/>
        <v>32264.28</v>
      </c>
      <c r="DK18" s="4">
        <f t="shared" si="4"/>
        <v>78402.350000000006</v>
      </c>
      <c r="DL18" s="4">
        <f t="shared" si="4"/>
        <v>0</v>
      </c>
      <c r="DM18" s="4">
        <f t="shared" si="4"/>
        <v>439.01255020000002</v>
      </c>
      <c r="DN18" s="4">
        <f t="shared" si="4"/>
        <v>132.551259305</v>
      </c>
      <c r="DO18" s="4">
        <f t="shared" si="4"/>
        <v>0</v>
      </c>
      <c r="DP18" s="4">
        <f t="shared" si="4"/>
        <v>91568.12</v>
      </c>
      <c r="DQ18" s="4">
        <f t="shared" si="4"/>
        <v>56650.79</v>
      </c>
      <c r="DR18" s="4">
        <f t="shared" si="4"/>
        <v>0</v>
      </c>
      <c r="DS18" s="4">
        <f t="shared" si="4"/>
        <v>0</v>
      </c>
      <c r="DT18" s="4">
        <f t="shared" si="4"/>
        <v>0</v>
      </c>
      <c r="DU18" s="4">
        <f t="shared" si="4"/>
        <v>0</v>
      </c>
      <c r="DV18" s="4">
        <f t="shared" si="4"/>
        <v>0</v>
      </c>
      <c r="DW18" s="4">
        <f t="shared" si="4"/>
        <v>0</v>
      </c>
      <c r="DX18" s="4">
        <f t="shared" si="4"/>
        <v>0</v>
      </c>
      <c r="DY18" s="4">
        <f t="shared" si="4"/>
        <v>0</v>
      </c>
      <c r="DZ18" s="4">
        <f t="shared" si="4"/>
        <v>0</v>
      </c>
      <c r="EA18" s="4">
        <f t="shared" si="4"/>
        <v>0</v>
      </c>
      <c r="EB18" s="4">
        <f t="shared" si="4"/>
        <v>0</v>
      </c>
      <c r="EC18" s="4">
        <f t="shared" si="4"/>
        <v>0</v>
      </c>
      <c r="ED18" s="4">
        <f t="shared" si="4"/>
        <v>0</v>
      </c>
      <c r="EE18" s="4">
        <f t="shared" si="4"/>
        <v>0</v>
      </c>
      <c r="EF18" s="4">
        <f t="shared" si="4"/>
        <v>0</v>
      </c>
      <c r="EG18" s="4">
        <f t="shared" si="4"/>
        <v>0</v>
      </c>
      <c r="EH18" s="4">
        <f t="shared" si="4"/>
        <v>0</v>
      </c>
      <c r="EI18" s="4">
        <f t="shared" si="4"/>
        <v>0</v>
      </c>
      <c r="EJ18" s="4">
        <f t="shared" si="4"/>
        <v>1696084.45</v>
      </c>
      <c r="EK18" s="4">
        <f t="shared" si="4"/>
        <v>1574647.31</v>
      </c>
      <c r="EL18" s="4">
        <f t="shared" si="4"/>
        <v>119171.37</v>
      </c>
      <c r="EM18" s="4">
        <f t="shared" ref="EM18:FR18" si="5">EM118</f>
        <v>2265.77</v>
      </c>
      <c r="EN18" s="4">
        <f t="shared" si="5"/>
        <v>1074813.6599999999</v>
      </c>
      <c r="EO18" s="4">
        <f t="shared" si="5"/>
        <v>1074813.6599999999</v>
      </c>
      <c r="EP18" s="4">
        <f t="shared" si="5"/>
        <v>0</v>
      </c>
      <c r="EQ18" s="4">
        <f t="shared" si="5"/>
        <v>1074813.6599999999</v>
      </c>
      <c r="ER18" s="4">
        <f t="shared" si="5"/>
        <v>0</v>
      </c>
      <c r="ES18" s="4">
        <f t="shared" si="5"/>
        <v>0</v>
      </c>
      <c r="ET18" s="4">
        <f t="shared" si="5"/>
        <v>0</v>
      </c>
      <c r="EU18" s="4">
        <f t="shared" si="5"/>
        <v>0</v>
      </c>
      <c r="EV18" s="4">
        <f t="shared" si="5"/>
        <v>0</v>
      </c>
      <c r="EW18" s="4">
        <f t="shared" si="5"/>
        <v>0</v>
      </c>
      <c r="EX18" s="4">
        <f t="shared" si="5"/>
        <v>0</v>
      </c>
      <c r="EY18" s="4">
        <f t="shared" si="5"/>
        <v>0</v>
      </c>
      <c r="EZ18" s="4">
        <f t="shared" si="5"/>
        <v>0</v>
      </c>
      <c r="FA18" s="4">
        <f t="shared" si="5"/>
        <v>0</v>
      </c>
      <c r="FB18" s="4">
        <f t="shared" si="5"/>
        <v>0</v>
      </c>
      <c r="FC18" s="4">
        <f t="shared" si="5"/>
        <v>0</v>
      </c>
      <c r="FD18" s="4">
        <f t="shared" si="5"/>
        <v>0</v>
      </c>
      <c r="FE18" s="4">
        <f t="shared" si="5"/>
        <v>0</v>
      </c>
      <c r="FF18" s="4">
        <f t="shared" si="5"/>
        <v>0</v>
      </c>
      <c r="FG18" s="4">
        <f t="shared" si="5"/>
        <v>0</v>
      </c>
      <c r="FH18" s="4">
        <f t="shared" si="5"/>
        <v>0</v>
      </c>
      <c r="FI18" s="4">
        <f t="shared" si="5"/>
        <v>0</v>
      </c>
      <c r="FJ18" s="4">
        <f t="shared" si="5"/>
        <v>0</v>
      </c>
      <c r="FK18" s="4">
        <f t="shared" si="5"/>
        <v>0</v>
      </c>
      <c r="FL18" s="4">
        <f t="shared" si="5"/>
        <v>0</v>
      </c>
      <c r="FM18" s="4">
        <f t="shared" si="5"/>
        <v>0</v>
      </c>
      <c r="FN18" s="4">
        <f t="shared" si="5"/>
        <v>0</v>
      </c>
      <c r="FO18" s="4">
        <f t="shared" si="5"/>
        <v>0</v>
      </c>
      <c r="FP18" s="4">
        <f t="shared" si="5"/>
        <v>0</v>
      </c>
      <c r="FQ18" s="4">
        <f t="shared" si="5"/>
        <v>0</v>
      </c>
      <c r="FR18" s="4">
        <f t="shared" si="5"/>
        <v>0</v>
      </c>
      <c r="FS18" s="4">
        <f t="shared" ref="FS18:GX18" si="6">FS118</f>
        <v>0</v>
      </c>
      <c r="FT18" s="4">
        <f t="shared" si="6"/>
        <v>0</v>
      </c>
      <c r="FU18" s="4">
        <f t="shared" si="6"/>
        <v>0</v>
      </c>
      <c r="FV18" s="4">
        <f t="shared" si="6"/>
        <v>0</v>
      </c>
      <c r="FW18" s="4">
        <f t="shared" si="6"/>
        <v>0</v>
      </c>
      <c r="FX18" s="4">
        <f t="shared" si="6"/>
        <v>0</v>
      </c>
      <c r="FY18" s="4">
        <f t="shared" si="6"/>
        <v>0</v>
      </c>
      <c r="FZ18" s="4">
        <f t="shared" si="6"/>
        <v>0</v>
      </c>
      <c r="GA18" s="4">
        <f t="shared" si="6"/>
        <v>0</v>
      </c>
      <c r="GB18" s="4">
        <f t="shared" si="6"/>
        <v>0</v>
      </c>
      <c r="GC18" s="4">
        <f t="shared" si="6"/>
        <v>0</v>
      </c>
      <c r="GD18" s="4">
        <f t="shared" si="6"/>
        <v>0</v>
      </c>
      <c r="GE18" s="4">
        <f t="shared" si="6"/>
        <v>0</v>
      </c>
      <c r="GF18" s="4">
        <f t="shared" si="6"/>
        <v>0</v>
      </c>
      <c r="GG18" s="4">
        <f t="shared" si="6"/>
        <v>0</v>
      </c>
      <c r="GH18" s="4">
        <f t="shared" si="6"/>
        <v>0</v>
      </c>
      <c r="GI18" s="4">
        <f t="shared" si="6"/>
        <v>0</v>
      </c>
      <c r="GJ18" s="4">
        <f t="shared" si="6"/>
        <v>0</v>
      </c>
      <c r="GK18" s="4">
        <f t="shared" si="6"/>
        <v>0</v>
      </c>
      <c r="GL18" s="4">
        <f t="shared" si="6"/>
        <v>0</v>
      </c>
      <c r="GM18" s="4">
        <f t="shared" si="6"/>
        <v>0</v>
      </c>
      <c r="GN18" s="4">
        <f t="shared" si="6"/>
        <v>0</v>
      </c>
      <c r="GO18" s="4">
        <f t="shared" si="6"/>
        <v>0</v>
      </c>
      <c r="GP18" s="4">
        <f t="shared" si="6"/>
        <v>0</v>
      </c>
      <c r="GQ18" s="4">
        <f t="shared" si="6"/>
        <v>0</v>
      </c>
      <c r="GR18" s="4">
        <f t="shared" si="6"/>
        <v>0</v>
      </c>
      <c r="GS18" s="4">
        <f t="shared" si="6"/>
        <v>0</v>
      </c>
      <c r="GT18" s="4">
        <f t="shared" si="6"/>
        <v>0</v>
      </c>
      <c r="GU18" s="4">
        <f t="shared" si="6"/>
        <v>0</v>
      </c>
      <c r="GV18" s="4">
        <f t="shared" si="6"/>
        <v>0</v>
      </c>
      <c r="GW18" s="4">
        <f t="shared" si="6"/>
        <v>0</v>
      </c>
      <c r="GX18" s="4">
        <f t="shared" si="6"/>
        <v>0</v>
      </c>
    </row>
    <row r="20" spans="1:255" x14ac:dyDescent="0.2">
      <c r="A20" s="1">
        <v>3</v>
      </c>
      <c r="B20" s="1">
        <v>1</v>
      </c>
      <c r="C20" s="1"/>
      <c r="D20" s="1">
        <f>ROW(A89)</f>
        <v>89</v>
      </c>
      <c r="E20" s="1"/>
      <c r="F20" s="1" t="s">
        <v>11</v>
      </c>
      <c r="G20" s="1" t="s">
        <v>11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/>
      <c r="N20" s="1"/>
      <c r="O20" s="1"/>
      <c r="P20" s="1"/>
      <c r="Q20" s="1"/>
      <c r="R20" s="1"/>
      <c r="S20" s="1"/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</row>
    <row r="22" spans="1:255" x14ac:dyDescent="0.2">
      <c r="A22" s="3">
        <v>52</v>
      </c>
      <c r="B22" s="3">
        <f t="shared" ref="B22:G22" si="7">B89</f>
        <v>1</v>
      </c>
      <c r="C22" s="3">
        <f t="shared" si="7"/>
        <v>3</v>
      </c>
      <c r="D22" s="3">
        <f t="shared" si="7"/>
        <v>20</v>
      </c>
      <c r="E22" s="3">
        <f t="shared" si="7"/>
        <v>0</v>
      </c>
      <c r="F22" s="3" t="str">
        <f t="shared" si="7"/>
        <v>Новая локальная смета</v>
      </c>
      <c r="G22" s="3" t="str">
        <f t="shared" si="7"/>
        <v>Новая локальная смета</v>
      </c>
      <c r="H22" s="3"/>
      <c r="I22" s="3"/>
      <c r="J22" s="3"/>
      <c r="K22" s="3"/>
      <c r="L22" s="3"/>
      <c r="M22" s="3"/>
      <c r="N22" s="3"/>
      <c r="O22" s="3">
        <f t="shared" ref="O22:AT22" si="8">O89</f>
        <v>178739.46</v>
      </c>
      <c r="P22" s="3">
        <f t="shared" si="8"/>
        <v>143308.49</v>
      </c>
      <c r="Q22" s="3">
        <f t="shared" si="8"/>
        <v>31146.69</v>
      </c>
      <c r="R22" s="3">
        <f t="shared" si="8"/>
        <v>1763.08</v>
      </c>
      <c r="S22" s="3">
        <f t="shared" si="8"/>
        <v>4284.28</v>
      </c>
      <c r="T22" s="3">
        <f t="shared" si="8"/>
        <v>0</v>
      </c>
      <c r="U22" s="3">
        <f t="shared" si="8"/>
        <v>439.01255020000002</v>
      </c>
      <c r="V22" s="3">
        <f t="shared" si="8"/>
        <v>132.551259305</v>
      </c>
      <c r="W22" s="3">
        <f t="shared" si="8"/>
        <v>0</v>
      </c>
      <c r="X22" s="3">
        <f t="shared" si="8"/>
        <v>5880.38</v>
      </c>
      <c r="Y22" s="3">
        <f t="shared" si="8"/>
        <v>3869.59</v>
      </c>
      <c r="Z22" s="3">
        <f t="shared" si="8"/>
        <v>0</v>
      </c>
      <c r="AA22" s="3">
        <f t="shared" si="8"/>
        <v>0</v>
      </c>
      <c r="AB22" s="3">
        <f t="shared" si="8"/>
        <v>178739.46</v>
      </c>
      <c r="AC22" s="3">
        <f t="shared" si="8"/>
        <v>143308.49</v>
      </c>
      <c r="AD22" s="3">
        <f t="shared" si="8"/>
        <v>31146.69</v>
      </c>
      <c r="AE22" s="3">
        <f t="shared" si="8"/>
        <v>1763.08</v>
      </c>
      <c r="AF22" s="3">
        <f t="shared" si="8"/>
        <v>4284.28</v>
      </c>
      <c r="AG22" s="3">
        <f t="shared" si="8"/>
        <v>0</v>
      </c>
      <c r="AH22" s="3">
        <f t="shared" si="8"/>
        <v>439.01255020000002</v>
      </c>
      <c r="AI22" s="3">
        <f t="shared" si="8"/>
        <v>132.551259305</v>
      </c>
      <c r="AJ22" s="3">
        <f t="shared" si="8"/>
        <v>0</v>
      </c>
      <c r="AK22" s="3">
        <f t="shared" si="8"/>
        <v>5880.38</v>
      </c>
      <c r="AL22" s="3">
        <f t="shared" si="8"/>
        <v>3869.59</v>
      </c>
      <c r="AM22" s="3">
        <f t="shared" si="8"/>
        <v>0</v>
      </c>
      <c r="AN22" s="3">
        <f t="shared" si="8"/>
        <v>0</v>
      </c>
      <c r="AO22" s="3">
        <f t="shared" si="8"/>
        <v>0</v>
      </c>
      <c r="AP22" s="3">
        <f t="shared" si="8"/>
        <v>0</v>
      </c>
      <c r="AQ22" s="3">
        <f t="shared" si="8"/>
        <v>0</v>
      </c>
      <c r="AR22" s="3">
        <f t="shared" si="8"/>
        <v>188914.71</v>
      </c>
      <c r="AS22" s="3">
        <f t="shared" si="8"/>
        <v>180820.5</v>
      </c>
      <c r="AT22" s="3">
        <f t="shared" si="8"/>
        <v>7958.48</v>
      </c>
      <c r="AU22" s="3">
        <f t="shared" ref="AU22:BZ22" si="9">AU89</f>
        <v>135.72999999999999</v>
      </c>
      <c r="AV22" s="3">
        <f t="shared" si="9"/>
        <v>143308.49</v>
      </c>
      <c r="AW22" s="3">
        <f t="shared" si="9"/>
        <v>143308.49</v>
      </c>
      <c r="AX22" s="3">
        <f t="shared" si="9"/>
        <v>0</v>
      </c>
      <c r="AY22" s="3">
        <f t="shared" si="9"/>
        <v>143308.49</v>
      </c>
      <c r="AZ22" s="3">
        <f t="shared" si="9"/>
        <v>0</v>
      </c>
      <c r="BA22" s="3">
        <f t="shared" si="9"/>
        <v>0</v>
      </c>
      <c r="BB22" s="3">
        <f t="shared" si="9"/>
        <v>0</v>
      </c>
      <c r="BC22" s="3">
        <f t="shared" si="9"/>
        <v>0</v>
      </c>
      <c r="BD22" s="3">
        <f t="shared" si="9"/>
        <v>0</v>
      </c>
      <c r="BE22" s="3">
        <f t="shared" si="9"/>
        <v>0</v>
      </c>
      <c r="BF22" s="3">
        <f t="shared" si="9"/>
        <v>0</v>
      </c>
      <c r="BG22" s="3">
        <f t="shared" si="9"/>
        <v>0</v>
      </c>
      <c r="BH22" s="3">
        <f t="shared" si="9"/>
        <v>0</v>
      </c>
      <c r="BI22" s="3">
        <f t="shared" si="9"/>
        <v>0</v>
      </c>
      <c r="BJ22" s="3">
        <f t="shared" si="9"/>
        <v>0</v>
      </c>
      <c r="BK22" s="3">
        <f t="shared" si="9"/>
        <v>0</v>
      </c>
      <c r="BL22" s="3">
        <f t="shared" si="9"/>
        <v>0</v>
      </c>
      <c r="BM22" s="3">
        <f t="shared" si="9"/>
        <v>0</v>
      </c>
      <c r="BN22" s="3">
        <f t="shared" si="9"/>
        <v>0</v>
      </c>
      <c r="BO22" s="3">
        <f t="shared" si="9"/>
        <v>0</v>
      </c>
      <c r="BP22" s="3">
        <f t="shared" si="9"/>
        <v>0</v>
      </c>
      <c r="BQ22" s="3">
        <f t="shared" si="9"/>
        <v>0</v>
      </c>
      <c r="BR22" s="3">
        <f t="shared" si="9"/>
        <v>0</v>
      </c>
      <c r="BS22" s="3">
        <f t="shared" si="9"/>
        <v>0</v>
      </c>
      <c r="BT22" s="3">
        <f t="shared" si="9"/>
        <v>0</v>
      </c>
      <c r="BU22" s="3">
        <f t="shared" si="9"/>
        <v>0</v>
      </c>
      <c r="BV22" s="3">
        <f t="shared" si="9"/>
        <v>0</v>
      </c>
      <c r="BW22" s="3">
        <f t="shared" si="9"/>
        <v>0</v>
      </c>
      <c r="BX22" s="3">
        <f t="shared" si="9"/>
        <v>0</v>
      </c>
      <c r="BY22" s="3">
        <f t="shared" si="9"/>
        <v>0</v>
      </c>
      <c r="BZ22" s="3">
        <f t="shared" si="9"/>
        <v>0</v>
      </c>
      <c r="CA22" s="3">
        <f t="shared" ref="CA22:DF22" si="10">CA89</f>
        <v>188914.71</v>
      </c>
      <c r="CB22" s="3">
        <f t="shared" si="10"/>
        <v>180820.5</v>
      </c>
      <c r="CC22" s="3">
        <f t="shared" si="10"/>
        <v>7958.48</v>
      </c>
      <c r="CD22" s="3">
        <f t="shared" si="10"/>
        <v>135.72999999999999</v>
      </c>
      <c r="CE22" s="3">
        <f t="shared" si="10"/>
        <v>143308.49</v>
      </c>
      <c r="CF22" s="3">
        <f t="shared" si="10"/>
        <v>143308.49</v>
      </c>
      <c r="CG22" s="3">
        <f t="shared" si="10"/>
        <v>0</v>
      </c>
      <c r="CH22" s="3">
        <f t="shared" si="10"/>
        <v>143308.49</v>
      </c>
      <c r="CI22" s="3">
        <f t="shared" si="10"/>
        <v>0</v>
      </c>
      <c r="CJ22" s="3">
        <f t="shared" si="10"/>
        <v>0</v>
      </c>
      <c r="CK22" s="3">
        <f t="shared" si="10"/>
        <v>0</v>
      </c>
      <c r="CL22" s="3">
        <f t="shared" si="10"/>
        <v>0</v>
      </c>
      <c r="CM22" s="3">
        <f t="shared" si="10"/>
        <v>0</v>
      </c>
      <c r="CN22" s="3">
        <f t="shared" si="10"/>
        <v>0</v>
      </c>
      <c r="CO22" s="3">
        <f t="shared" si="10"/>
        <v>0</v>
      </c>
      <c r="CP22" s="3">
        <f t="shared" si="10"/>
        <v>0</v>
      </c>
      <c r="CQ22" s="3">
        <f t="shared" si="10"/>
        <v>0</v>
      </c>
      <c r="CR22" s="3">
        <f t="shared" si="10"/>
        <v>0</v>
      </c>
      <c r="CS22" s="3">
        <f t="shared" si="10"/>
        <v>0</v>
      </c>
      <c r="CT22" s="3">
        <f t="shared" si="10"/>
        <v>0</v>
      </c>
      <c r="CU22" s="3">
        <f t="shared" si="10"/>
        <v>0</v>
      </c>
      <c r="CV22" s="3">
        <f t="shared" si="10"/>
        <v>0</v>
      </c>
      <c r="CW22" s="3">
        <f t="shared" si="10"/>
        <v>0</v>
      </c>
      <c r="CX22" s="3">
        <f t="shared" si="10"/>
        <v>0</v>
      </c>
      <c r="CY22" s="3">
        <f t="shared" si="10"/>
        <v>0</v>
      </c>
      <c r="CZ22" s="3">
        <f t="shared" si="10"/>
        <v>0</v>
      </c>
      <c r="DA22" s="3">
        <f t="shared" si="10"/>
        <v>0</v>
      </c>
      <c r="DB22" s="3">
        <f t="shared" si="10"/>
        <v>0</v>
      </c>
      <c r="DC22" s="3">
        <f t="shared" si="10"/>
        <v>0</v>
      </c>
      <c r="DD22" s="3">
        <f t="shared" si="10"/>
        <v>0</v>
      </c>
      <c r="DE22" s="3">
        <f t="shared" si="10"/>
        <v>0</v>
      </c>
      <c r="DF22" s="3">
        <f t="shared" si="10"/>
        <v>0</v>
      </c>
      <c r="DG22" s="4">
        <f t="shared" ref="DG22:EL22" si="11">DG89</f>
        <v>1542549.53</v>
      </c>
      <c r="DH22" s="4">
        <f t="shared" si="11"/>
        <v>1074813.6599999999</v>
      </c>
      <c r="DI22" s="4">
        <f t="shared" si="11"/>
        <v>389333.52</v>
      </c>
      <c r="DJ22" s="4">
        <f t="shared" si="11"/>
        <v>32264.28</v>
      </c>
      <c r="DK22" s="4">
        <f t="shared" si="11"/>
        <v>78402.350000000006</v>
      </c>
      <c r="DL22" s="4">
        <f t="shared" si="11"/>
        <v>0</v>
      </c>
      <c r="DM22" s="4">
        <f t="shared" si="11"/>
        <v>439.01255020000002</v>
      </c>
      <c r="DN22" s="4">
        <f t="shared" si="11"/>
        <v>132.551259305</v>
      </c>
      <c r="DO22" s="4">
        <f t="shared" si="11"/>
        <v>0</v>
      </c>
      <c r="DP22" s="4">
        <f t="shared" si="11"/>
        <v>91568.12</v>
      </c>
      <c r="DQ22" s="4">
        <f t="shared" si="11"/>
        <v>56650.79</v>
      </c>
      <c r="DR22" s="4">
        <f t="shared" si="11"/>
        <v>0</v>
      </c>
      <c r="DS22" s="4">
        <f t="shared" si="11"/>
        <v>0</v>
      </c>
      <c r="DT22" s="4">
        <f t="shared" si="11"/>
        <v>1542549.53</v>
      </c>
      <c r="DU22" s="4">
        <f t="shared" si="11"/>
        <v>1074813.6599999999</v>
      </c>
      <c r="DV22" s="4">
        <f t="shared" si="11"/>
        <v>389333.52</v>
      </c>
      <c r="DW22" s="4">
        <f t="shared" si="11"/>
        <v>32264.28</v>
      </c>
      <c r="DX22" s="4">
        <f t="shared" si="11"/>
        <v>78402.350000000006</v>
      </c>
      <c r="DY22" s="4">
        <f t="shared" si="11"/>
        <v>0</v>
      </c>
      <c r="DZ22" s="4">
        <f t="shared" si="11"/>
        <v>439.01255020000002</v>
      </c>
      <c r="EA22" s="4">
        <f t="shared" si="11"/>
        <v>132.551259305</v>
      </c>
      <c r="EB22" s="4">
        <f t="shared" si="11"/>
        <v>0</v>
      </c>
      <c r="EC22" s="4">
        <f t="shared" si="11"/>
        <v>91568.12</v>
      </c>
      <c r="ED22" s="4">
        <f t="shared" si="11"/>
        <v>56650.79</v>
      </c>
      <c r="EE22" s="4">
        <f t="shared" si="11"/>
        <v>0</v>
      </c>
      <c r="EF22" s="4">
        <f t="shared" si="11"/>
        <v>0</v>
      </c>
      <c r="EG22" s="4">
        <f t="shared" si="11"/>
        <v>0</v>
      </c>
      <c r="EH22" s="4">
        <f t="shared" si="11"/>
        <v>0</v>
      </c>
      <c r="EI22" s="4">
        <f t="shared" si="11"/>
        <v>0</v>
      </c>
      <c r="EJ22" s="4">
        <f t="shared" si="11"/>
        <v>1696084.45</v>
      </c>
      <c r="EK22" s="4">
        <f t="shared" si="11"/>
        <v>1574647.31</v>
      </c>
      <c r="EL22" s="4">
        <f t="shared" si="11"/>
        <v>119171.37</v>
      </c>
      <c r="EM22" s="4">
        <f t="shared" ref="EM22:FR22" si="12">EM89</f>
        <v>2265.77</v>
      </c>
      <c r="EN22" s="4">
        <f t="shared" si="12"/>
        <v>1074813.6599999999</v>
      </c>
      <c r="EO22" s="4">
        <f t="shared" si="12"/>
        <v>1074813.6599999999</v>
      </c>
      <c r="EP22" s="4">
        <f t="shared" si="12"/>
        <v>0</v>
      </c>
      <c r="EQ22" s="4">
        <f t="shared" si="12"/>
        <v>1074813.6599999999</v>
      </c>
      <c r="ER22" s="4">
        <f t="shared" si="12"/>
        <v>0</v>
      </c>
      <c r="ES22" s="4">
        <f t="shared" si="12"/>
        <v>0</v>
      </c>
      <c r="ET22" s="4">
        <f t="shared" si="12"/>
        <v>0</v>
      </c>
      <c r="EU22" s="4">
        <f t="shared" si="12"/>
        <v>0</v>
      </c>
      <c r="EV22" s="4">
        <f t="shared" si="12"/>
        <v>0</v>
      </c>
      <c r="EW22" s="4">
        <f t="shared" si="12"/>
        <v>0</v>
      </c>
      <c r="EX22" s="4">
        <f t="shared" si="12"/>
        <v>0</v>
      </c>
      <c r="EY22" s="4">
        <f t="shared" si="12"/>
        <v>0</v>
      </c>
      <c r="EZ22" s="4">
        <f t="shared" si="12"/>
        <v>0</v>
      </c>
      <c r="FA22" s="4">
        <f t="shared" si="12"/>
        <v>0</v>
      </c>
      <c r="FB22" s="4">
        <f t="shared" si="12"/>
        <v>0</v>
      </c>
      <c r="FC22" s="4">
        <f t="shared" si="12"/>
        <v>0</v>
      </c>
      <c r="FD22" s="4">
        <f t="shared" si="12"/>
        <v>0</v>
      </c>
      <c r="FE22" s="4">
        <f t="shared" si="12"/>
        <v>0</v>
      </c>
      <c r="FF22" s="4">
        <f t="shared" si="12"/>
        <v>0</v>
      </c>
      <c r="FG22" s="4">
        <f t="shared" si="12"/>
        <v>0</v>
      </c>
      <c r="FH22" s="4">
        <f t="shared" si="12"/>
        <v>0</v>
      </c>
      <c r="FI22" s="4">
        <f t="shared" si="12"/>
        <v>0</v>
      </c>
      <c r="FJ22" s="4">
        <f t="shared" si="12"/>
        <v>0</v>
      </c>
      <c r="FK22" s="4">
        <f t="shared" si="12"/>
        <v>0</v>
      </c>
      <c r="FL22" s="4">
        <f t="shared" si="12"/>
        <v>0</v>
      </c>
      <c r="FM22" s="4">
        <f t="shared" si="12"/>
        <v>0</v>
      </c>
      <c r="FN22" s="4">
        <f t="shared" si="12"/>
        <v>0</v>
      </c>
      <c r="FO22" s="4">
        <f t="shared" si="12"/>
        <v>0</v>
      </c>
      <c r="FP22" s="4">
        <f t="shared" si="12"/>
        <v>0</v>
      </c>
      <c r="FQ22" s="4">
        <f t="shared" si="12"/>
        <v>0</v>
      </c>
      <c r="FR22" s="4">
        <f t="shared" si="12"/>
        <v>0</v>
      </c>
      <c r="FS22" s="4">
        <f t="shared" ref="FS22:GX22" si="13">FS89</f>
        <v>1696084.45</v>
      </c>
      <c r="FT22" s="4">
        <f t="shared" si="13"/>
        <v>1574647.31</v>
      </c>
      <c r="FU22" s="4">
        <f t="shared" si="13"/>
        <v>119171.37</v>
      </c>
      <c r="FV22" s="4">
        <f t="shared" si="13"/>
        <v>2265.77</v>
      </c>
      <c r="FW22" s="4">
        <f t="shared" si="13"/>
        <v>1074813.6599999999</v>
      </c>
      <c r="FX22" s="4">
        <f t="shared" si="13"/>
        <v>1074813.6599999999</v>
      </c>
      <c r="FY22" s="4">
        <f t="shared" si="13"/>
        <v>0</v>
      </c>
      <c r="FZ22" s="4">
        <f t="shared" si="13"/>
        <v>1074813.6599999999</v>
      </c>
      <c r="GA22" s="4">
        <f t="shared" si="13"/>
        <v>0</v>
      </c>
      <c r="GB22" s="4">
        <f t="shared" si="13"/>
        <v>0</v>
      </c>
      <c r="GC22" s="4">
        <f t="shared" si="13"/>
        <v>0</v>
      </c>
      <c r="GD22" s="4">
        <f t="shared" si="13"/>
        <v>0</v>
      </c>
      <c r="GE22" s="4">
        <f t="shared" si="13"/>
        <v>0</v>
      </c>
      <c r="GF22" s="4">
        <f t="shared" si="13"/>
        <v>0</v>
      </c>
      <c r="GG22" s="4">
        <f t="shared" si="13"/>
        <v>0</v>
      </c>
      <c r="GH22" s="4">
        <f t="shared" si="13"/>
        <v>0</v>
      </c>
      <c r="GI22" s="4">
        <f t="shared" si="13"/>
        <v>0</v>
      </c>
      <c r="GJ22" s="4">
        <f t="shared" si="13"/>
        <v>0</v>
      </c>
      <c r="GK22" s="4">
        <f t="shared" si="13"/>
        <v>0</v>
      </c>
      <c r="GL22" s="4">
        <f t="shared" si="13"/>
        <v>0</v>
      </c>
      <c r="GM22" s="4">
        <f t="shared" si="13"/>
        <v>0</v>
      </c>
      <c r="GN22" s="4">
        <f t="shared" si="13"/>
        <v>0</v>
      </c>
      <c r="GO22" s="4">
        <f t="shared" si="13"/>
        <v>0</v>
      </c>
      <c r="GP22" s="4">
        <f t="shared" si="13"/>
        <v>0</v>
      </c>
      <c r="GQ22" s="4">
        <f t="shared" si="13"/>
        <v>0</v>
      </c>
      <c r="GR22" s="4">
        <f t="shared" si="13"/>
        <v>0</v>
      </c>
      <c r="GS22" s="4">
        <f t="shared" si="13"/>
        <v>0</v>
      </c>
      <c r="GT22" s="4">
        <f t="shared" si="13"/>
        <v>0</v>
      </c>
      <c r="GU22" s="4">
        <f t="shared" si="13"/>
        <v>0</v>
      </c>
      <c r="GV22" s="4">
        <f t="shared" si="13"/>
        <v>0</v>
      </c>
      <c r="GW22" s="4">
        <f t="shared" si="13"/>
        <v>0</v>
      </c>
      <c r="GX22" s="4">
        <f t="shared" si="13"/>
        <v>0</v>
      </c>
    </row>
    <row r="24" spans="1:255" x14ac:dyDescent="0.2">
      <c r="A24" s="2">
        <v>17</v>
      </c>
      <c r="B24" s="2">
        <v>1</v>
      </c>
      <c r="C24" s="2">
        <f>ROW(SmtRes!A3)</f>
        <v>3</v>
      </c>
      <c r="D24" s="2">
        <f>ROW(EtalonRes!A3)</f>
        <v>3</v>
      </c>
      <c r="E24" s="2" t="s">
        <v>12</v>
      </c>
      <c r="F24" s="2" t="s">
        <v>13</v>
      </c>
      <c r="G24" s="2" t="s">
        <v>14</v>
      </c>
      <c r="H24" s="2" t="s">
        <v>15</v>
      </c>
      <c r="I24" s="2">
        <f>'1.Смета.или.Акт'!E46</f>
        <v>7.3569999999999997E-2</v>
      </c>
      <c r="J24" s="2">
        <v>0</v>
      </c>
      <c r="K24" s="2"/>
      <c r="L24" s="2"/>
      <c r="M24" s="2"/>
      <c r="N24" s="2"/>
      <c r="O24" s="2">
        <f t="shared" ref="O24:O31" si="14">ROUND(CP24,2)</f>
        <v>310.02999999999997</v>
      </c>
      <c r="P24" s="2">
        <f t="shared" ref="P24:P31" si="15">ROUND(CQ24*I24,2)</f>
        <v>0</v>
      </c>
      <c r="Q24" s="2">
        <f t="shared" ref="Q24:Q31" si="16">ROUND(CR24*I24,2)</f>
        <v>302.64999999999998</v>
      </c>
      <c r="R24" s="2">
        <f t="shared" ref="R24:R31" si="17">ROUND(CS24*I24,2)</f>
        <v>50.15</v>
      </c>
      <c r="S24" s="2">
        <f t="shared" ref="S24:S31" si="18">ROUND(CT24*I24,2)</f>
        <v>7.38</v>
      </c>
      <c r="T24" s="2">
        <f t="shared" ref="T24:T31" si="19">ROUND(CU24*I24,2)</f>
        <v>0</v>
      </c>
      <c r="U24" s="2">
        <f t="shared" ref="U24:U31" si="20">CV24*I24</f>
        <v>0.9461101999999999</v>
      </c>
      <c r="V24" s="2">
        <f t="shared" ref="V24:V31" si="21">CW24*I24</f>
        <v>4.3229731999999998</v>
      </c>
      <c r="W24" s="2">
        <f t="shared" ref="W24:W31" si="22">ROUND(CX24*I24,2)</f>
        <v>0</v>
      </c>
      <c r="X24" s="2">
        <f t="shared" ref="X24:Y31" si="23">ROUND(CY24,2)</f>
        <v>54.65</v>
      </c>
      <c r="Y24" s="2">
        <f t="shared" si="23"/>
        <v>28.77</v>
      </c>
      <c r="Z24" s="2"/>
      <c r="AA24" s="2">
        <v>34723976</v>
      </c>
      <c r="AB24" s="2">
        <f t="shared" ref="AB24:AB31" si="24">ROUND((AC24+AD24+AF24),2)</f>
        <v>4214.1000000000004</v>
      </c>
      <c r="AC24" s="2">
        <f t="shared" ref="AC24:AC31" si="25">ROUND((ES24),2)</f>
        <v>0</v>
      </c>
      <c r="AD24" s="2">
        <f t="shared" ref="AD24:AD31" si="26">ROUND((((ET24)-(EU24))+AE24),2)</f>
        <v>4113.79</v>
      </c>
      <c r="AE24" s="2">
        <f t="shared" ref="AE24:AF31" si="27">ROUND((EU24),2)</f>
        <v>681.62</v>
      </c>
      <c r="AF24" s="2">
        <f t="shared" si="27"/>
        <v>100.31</v>
      </c>
      <c r="AG24" s="2">
        <f t="shared" ref="AG24:AG31" si="28">ROUND((AP24),2)</f>
        <v>0</v>
      </c>
      <c r="AH24" s="2">
        <f t="shared" ref="AH24:AI31" si="29">(EW24)</f>
        <v>12.86</v>
      </c>
      <c r="AI24" s="2">
        <f t="shared" si="29"/>
        <v>58.76</v>
      </c>
      <c r="AJ24" s="2">
        <f t="shared" ref="AJ24:AJ31" si="30">ROUND((AS24),2)</f>
        <v>0</v>
      </c>
      <c r="AK24" s="2">
        <v>4214.1000000000004</v>
      </c>
      <c r="AL24" s="2">
        <v>0</v>
      </c>
      <c r="AM24" s="2">
        <v>4113.79</v>
      </c>
      <c r="AN24" s="2">
        <v>681.62</v>
      </c>
      <c r="AO24" s="2">
        <v>100.31</v>
      </c>
      <c r="AP24" s="2">
        <v>0</v>
      </c>
      <c r="AQ24" s="2">
        <v>12.86</v>
      </c>
      <c r="AR24" s="2">
        <v>58.76</v>
      </c>
      <c r="AS24" s="2">
        <v>0</v>
      </c>
      <c r="AT24" s="2">
        <v>95</v>
      </c>
      <c r="AU24" s="2">
        <v>50</v>
      </c>
      <c r="AV24" s="2">
        <v>1</v>
      </c>
      <c r="AW24" s="2">
        <v>1</v>
      </c>
      <c r="AX24" s="2"/>
      <c r="AY24" s="2"/>
      <c r="AZ24" s="2">
        <v>1</v>
      </c>
      <c r="BA24" s="2">
        <v>1</v>
      </c>
      <c r="BB24" s="2">
        <v>1</v>
      </c>
      <c r="BC24" s="2">
        <v>1</v>
      </c>
      <c r="BD24" s="2" t="s">
        <v>3</v>
      </c>
      <c r="BE24" s="2" t="s">
        <v>3</v>
      </c>
      <c r="BF24" s="2" t="s">
        <v>3</v>
      </c>
      <c r="BG24" s="2" t="s">
        <v>3</v>
      </c>
      <c r="BH24" s="2">
        <v>0</v>
      </c>
      <c r="BI24" s="2">
        <v>1</v>
      </c>
      <c r="BJ24" s="2" t="s">
        <v>16</v>
      </c>
      <c r="BK24" s="2"/>
      <c r="BL24" s="2"/>
      <c r="BM24" s="2">
        <v>1001</v>
      </c>
      <c r="BN24" s="2">
        <v>0</v>
      </c>
      <c r="BO24" s="2" t="s">
        <v>3</v>
      </c>
      <c r="BP24" s="2">
        <v>0</v>
      </c>
      <c r="BQ24" s="2">
        <v>1</v>
      </c>
      <c r="BR24" s="2">
        <v>0</v>
      </c>
      <c r="BS24" s="2">
        <v>1</v>
      </c>
      <c r="BT24" s="2">
        <v>1</v>
      </c>
      <c r="BU24" s="2">
        <v>1</v>
      </c>
      <c r="BV24" s="2">
        <v>1</v>
      </c>
      <c r="BW24" s="2">
        <v>1</v>
      </c>
      <c r="BX24" s="2">
        <v>1</v>
      </c>
      <c r="BY24" s="2" t="s">
        <v>3</v>
      </c>
      <c r="BZ24" s="2">
        <v>95</v>
      </c>
      <c r="CA24" s="2">
        <v>50</v>
      </c>
      <c r="CB24" s="2"/>
      <c r="CC24" s="2"/>
      <c r="CD24" s="2"/>
      <c r="CE24" s="2"/>
      <c r="CF24" s="2">
        <v>0</v>
      </c>
      <c r="CG24" s="2">
        <v>0</v>
      </c>
      <c r="CH24" s="2"/>
      <c r="CI24" s="2"/>
      <c r="CJ24" s="2"/>
      <c r="CK24" s="2"/>
      <c r="CL24" s="2"/>
      <c r="CM24" s="2">
        <v>0</v>
      </c>
      <c r="CN24" s="2" t="s">
        <v>3</v>
      </c>
      <c r="CO24" s="2">
        <v>0</v>
      </c>
      <c r="CP24" s="2">
        <f t="shared" ref="CP24:CP31" si="31">(P24+Q24+S24)</f>
        <v>310.02999999999997</v>
      </c>
      <c r="CQ24" s="2">
        <f t="shared" ref="CQ24:CQ31" si="32">AC24*BC24</f>
        <v>0</v>
      </c>
      <c r="CR24" s="2">
        <f t="shared" ref="CR24:CR31" si="33">AD24*BB24</f>
        <v>4113.79</v>
      </c>
      <c r="CS24" s="2">
        <f t="shared" ref="CS24:CS31" si="34">AE24*BS24</f>
        <v>681.62</v>
      </c>
      <c r="CT24" s="2">
        <f t="shared" ref="CT24:CT31" si="35">AF24*BA24</f>
        <v>100.31</v>
      </c>
      <c r="CU24" s="2">
        <f t="shared" ref="CU24:CX31" si="36">AG24</f>
        <v>0</v>
      </c>
      <c r="CV24" s="2">
        <f t="shared" si="36"/>
        <v>12.86</v>
      </c>
      <c r="CW24" s="2">
        <f t="shared" si="36"/>
        <v>58.76</v>
      </c>
      <c r="CX24" s="2">
        <f t="shared" si="36"/>
        <v>0</v>
      </c>
      <c r="CY24" s="2">
        <f t="shared" ref="CY24:CY31" si="37">(((S24+(R24*IF(0,0,1)))*AT24)/100)</f>
        <v>54.653500000000001</v>
      </c>
      <c r="CZ24" s="2">
        <f t="shared" ref="CZ24:CZ31" si="38">(((S24+(R24*IF(0,0,1)))*AU24)/100)</f>
        <v>28.765000000000001</v>
      </c>
      <c r="DA24" s="2"/>
      <c r="DB24" s="2"/>
      <c r="DC24" s="2" t="s">
        <v>3</v>
      </c>
      <c r="DD24" s="2" t="s">
        <v>3</v>
      </c>
      <c r="DE24" s="2" t="s">
        <v>3</v>
      </c>
      <c r="DF24" s="2" t="s">
        <v>3</v>
      </c>
      <c r="DG24" s="2" t="s">
        <v>3</v>
      </c>
      <c r="DH24" s="2" t="s">
        <v>3</v>
      </c>
      <c r="DI24" s="2" t="s">
        <v>3</v>
      </c>
      <c r="DJ24" s="2" t="s">
        <v>3</v>
      </c>
      <c r="DK24" s="2" t="s">
        <v>3</v>
      </c>
      <c r="DL24" s="2" t="s">
        <v>3</v>
      </c>
      <c r="DM24" s="2" t="s">
        <v>3</v>
      </c>
      <c r="DN24" s="2">
        <v>0</v>
      </c>
      <c r="DO24" s="2">
        <v>0</v>
      </c>
      <c r="DP24" s="2">
        <v>1</v>
      </c>
      <c r="DQ24" s="2">
        <v>1</v>
      </c>
      <c r="DR24" s="2"/>
      <c r="DS24" s="2"/>
      <c r="DT24" s="2"/>
      <c r="DU24" s="2">
        <v>1007</v>
      </c>
      <c r="DV24" s="2" t="s">
        <v>15</v>
      </c>
      <c r="DW24" s="2" t="s">
        <v>15</v>
      </c>
      <c r="DX24" s="2">
        <v>1000</v>
      </c>
      <c r="DY24" s="2"/>
      <c r="DZ24" s="2"/>
      <c r="EA24" s="2"/>
      <c r="EB24" s="2"/>
      <c r="EC24" s="2"/>
      <c r="ED24" s="2"/>
      <c r="EE24" s="2">
        <v>32653332</v>
      </c>
      <c r="EF24" s="2">
        <v>1</v>
      </c>
      <c r="EG24" s="2" t="s">
        <v>17</v>
      </c>
      <c r="EH24" s="2">
        <v>0</v>
      </c>
      <c r="EI24" s="2" t="s">
        <v>3</v>
      </c>
      <c r="EJ24" s="2">
        <v>1</v>
      </c>
      <c r="EK24" s="2">
        <v>1001</v>
      </c>
      <c r="EL24" s="2" t="s">
        <v>18</v>
      </c>
      <c r="EM24" s="2" t="s">
        <v>19</v>
      </c>
      <c r="EN24" s="2"/>
      <c r="EO24" s="2" t="s">
        <v>3</v>
      </c>
      <c r="EP24" s="2"/>
      <c r="EQ24" s="2">
        <v>0</v>
      </c>
      <c r="ER24" s="2">
        <v>4214.1000000000004</v>
      </c>
      <c r="ES24" s="2">
        <v>0</v>
      </c>
      <c r="ET24" s="2">
        <v>4113.79</v>
      </c>
      <c r="EU24" s="2">
        <v>681.62</v>
      </c>
      <c r="EV24" s="2">
        <v>100.31</v>
      </c>
      <c r="EW24" s="2">
        <v>12.86</v>
      </c>
      <c r="EX24" s="2">
        <v>58.76</v>
      </c>
      <c r="EY24" s="2">
        <v>0</v>
      </c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>
        <v>0</v>
      </c>
      <c r="FR24" s="2">
        <f t="shared" ref="FR24:FR55" si="39">ROUND(IF(AND(BH24=3,BI24=3),P24,0),2)</f>
        <v>0</v>
      </c>
      <c r="FS24" s="2">
        <v>0</v>
      </c>
      <c r="FT24" s="2"/>
      <c r="FU24" s="2"/>
      <c r="FV24" s="2"/>
      <c r="FW24" s="2"/>
      <c r="FX24" s="2">
        <v>95</v>
      </c>
      <c r="FY24" s="2">
        <v>50</v>
      </c>
      <c r="FZ24" s="2"/>
      <c r="GA24" s="2" t="s">
        <v>3</v>
      </c>
      <c r="GB24" s="2"/>
      <c r="GC24" s="2"/>
      <c r="GD24" s="2">
        <v>0</v>
      </c>
      <c r="GE24" s="2"/>
      <c r="GF24" s="2">
        <v>2119330642</v>
      </c>
      <c r="GG24" s="2">
        <v>2</v>
      </c>
      <c r="GH24" s="2">
        <v>1</v>
      </c>
      <c r="GI24" s="2">
        <v>-2</v>
      </c>
      <c r="GJ24" s="2">
        <v>0</v>
      </c>
      <c r="GK24" s="2">
        <f>ROUND(R24*(R12)/100,2)</f>
        <v>0</v>
      </c>
      <c r="GL24" s="2">
        <f t="shared" ref="GL24:GL55" si="40">ROUND(IF(AND(BH24=3,BI24=3,FS24&lt;&gt;0),P24,0),2)</f>
        <v>0</v>
      </c>
      <c r="GM24" s="2">
        <f t="shared" ref="GM24:GM31" si="41">ROUND(O24+X24+Y24+GK24,2)+GX24</f>
        <v>393.45</v>
      </c>
      <c r="GN24" s="2">
        <f t="shared" ref="GN24:GN31" si="42">IF(OR(BI24=0,BI24=1),ROUND(O24+X24+Y24+GK24,2),0)</f>
        <v>393.45</v>
      </c>
      <c r="GO24" s="2">
        <f t="shared" ref="GO24:GO31" si="43">IF(BI24=2,ROUND(O24+X24+Y24+GK24,2),0)</f>
        <v>0</v>
      </c>
      <c r="GP24" s="2">
        <f t="shared" ref="GP24:GP31" si="44">IF(BI24=4,ROUND(O24+X24+Y24+GK24,2)+GX24,0)</f>
        <v>0</v>
      </c>
      <c r="GQ24" s="2"/>
      <c r="GR24" s="2">
        <v>0</v>
      </c>
      <c r="GS24" s="2">
        <v>3</v>
      </c>
      <c r="GT24" s="2">
        <v>0</v>
      </c>
      <c r="GU24" s="2" t="s">
        <v>3</v>
      </c>
      <c r="GV24" s="2">
        <f t="shared" ref="GV24:GV31" si="45">ROUND(GT24,2)</f>
        <v>0</v>
      </c>
      <c r="GW24" s="2">
        <v>1</v>
      </c>
      <c r="GX24" s="2">
        <f t="shared" ref="GX24:GX55" si="46">ROUND(GV24*GW24*I24,2)</f>
        <v>0</v>
      </c>
      <c r="GY24" s="2"/>
      <c r="GZ24" s="2"/>
      <c r="HA24" s="2">
        <v>0</v>
      </c>
      <c r="HB24" s="2">
        <v>0</v>
      </c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>
        <v>0</v>
      </c>
      <c r="IL24" s="2"/>
      <c r="IM24" s="2"/>
      <c r="IN24" s="2"/>
      <c r="IO24" s="2"/>
      <c r="IP24" s="2"/>
      <c r="IQ24" s="2"/>
      <c r="IR24" s="2"/>
      <c r="IS24" s="2"/>
      <c r="IT24" s="2"/>
      <c r="IU24" s="2"/>
    </row>
    <row r="25" spans="1:255" x14ac:dyDescent="0.2">
      <c r="A25">
        <v>17</v>
      </c>
      <c r="B25">
        <v>1</v>
      </c>
      <c r="C25">
        <f>ROW(SmtRes!A6)</f>
        <v>6</v>
      </c>
      <c r="D25">
        <f>ROW(EtalonRes!A6)</f>
        <v>6</v>
      </c>
      <c r="E25" t="s">
        <v>12</v>
      </c>
      <c r="F25" t="s">
        <v>13</v>
      </c>
      <c r="G25" t="s">
        <v>14</v>
      </c>
      <c r="H25" t="s">
        <v>15</v>
      </c>
      <c r="I25">
        <f>'1.Смета.или.Акт'!E46</f>
        <v>7.3569999999999997E-2</v>
      </c>
      <c r="J25">
        <v>0</v>
      </c>
      <c r="O25">
        <f t="shared" si="14"/>
        <v>3918.19</v>
      </c>
      <c r="P25">
        <f t="shared" si="15"/>
        <v>0</v>
      </c>
      <c r="Q25">
        <f t="shared" si="16"/>
        <v>3783.14</v>
      </c>
      <c r="R25">
        <f t="shared" si="17"/>
        <v>917.69</v>
      </c>
      <c r="S25">
        <f t="shared" si="18"/>
        <v>135.05000000000001</v>
      </c>
      <c r="T25">
        <f t="shared" si="19"/>
        <v>0</v>
      </c>
      <c r="U25">
        <f t="shared" si="20"/>
        <v>0.9461101999999999</v>
      </c>
      <c r="V25">
        <f t="shared" si="21"/>
        <v>4.3229731999999998</v>
      </c>
      <c r="W25">
        <f t="shared" si="22"/>
        <v>0</v>
      </c>
      <c r="X25">
        <f t="shared" si="23"/>
        <v>852.72</v>
      </c>
      <c r="Y25">
        <f t="shared" si="23"/>
        <v>421.1</v>
      </c>
      <c r="AA25">
        <v>34723977</v>
      </c>
      <c r="AB25">
        <f t="shared" si="24"/>
        <v>4214.1000000000004</v>
      </c>
      <c r="AC25">
        <f t="shared" si="25"/>
        <v>0</v>
      </c>
      <c r="AD25">
        <f t="shared" si="26"/>
        <v>4113.79</v>
      </c>
      <c r="AE25">
        <f t="shared" si="27"/>
        <v>681.62</v>
      </c>
      <c r="AF25">
        <f t="shared" si="27"/>
        <v>100.31</v>
      </c>
      <c r="AG25">
        <f t="shared" si="28"/>
        <v>0</v>
      </c>
      <c r="AH25">
        <f t="shared" si="29"/>
        <v>12.86</v>
      </c>
      <c r="AI25">
        <f t="shared" si="29"/>
        <v>58.76</v>
      </c>
      <c r="AJ25">
        <f t="shared" si="30"/>
        <v>0</v>
      </c>
      <c r="AK25">
        <f>AL25+AM25+AO25</f>
        <v>4214.1000000000004</v>
      </c>
      <c r="AL25">
        <v>0</v>
      </c>
      <c r="AM25" s="61">
        <f>'1.Смета.или.Акт'!F48</f>
        <v>4113.79</v>
      </c>
      <c r="AN25" s="61">
        <f>'1.Смета.или.Акт'!F49</f>
        <v>681.62</v>
      </c>
      <c r="AO25" s="61">
        <f>'1.Смета.или.Акт'!F47</f>
        <v>100.31</v>
      </c>
      <c r="AP25">
        <v>0</v>
      </c>
      <c r="AQ25">
        <f>'1.Смета.или.Акт'!E52</f>
        <v>12.86</v>
      </c>
      <c r="AR25">
        <v>58.76</v>
      </c>
      <c r="AS25">
        <v>0</v>
      </c>
      <c r="AT25">
        <v>81</v>
      </c>
      <c r="AU25">
        <v>40</v>
      </c>
      <c r="AV25">
        <v>1</v>
      </c>
      <c r="AW25">
        <v>1</v>
      </c>
      <c r="AZ25">
        <v>1</v>
      </c>
      <c r="BA25">
        <f>'1.Смета.или.Акт'!J47</f>
        <v>18.3</v>
      </c>
      <c r="BB25">
        <f>'1.Смета.или.Акт'!J48</f>
        <v>12.5</v>
      </c>
      <c r="BC25">
        <v>7.5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16</v>
      </c>
      <c r="BM25">
        <v>1001</v>
      </c>
      <c r="BN25">
        <v>0</v>
      </c>
      <c r="BO25" t="s">
        <v>3</v>
      </c>
      <c r="BP25">
        <v>0</v>
      </c>
      <c r="BQ25">
        <v>1</v>
      </c>
      <c r="BR25">
        <v>0</v>
      </c>
      <c r="BS25">
        <f>'1.Смета.или.Акт'!J49</f>
        <v>18.3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95</v>
      </c>
      <c r="CA25">
        <v>50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1"/>
        <v>3918.19</v>
      </c>
      <c r="CQ25">
        <f t="shared" si="32"/>
        <v>0</v>
      </c>
      <c r="CR25">
        <f t="shared" si="33"/>
        <v>51422.375</v>
      </c>
      <c r="CS25">
        <f t="shared" si="34"/>
        <v>12473.646000000001</v>
      </c>
      <c r="CT25">
        <f t="shared" si="35"/>
        <v>1835.673</v>
      </c>
      <c r="CU25">
        <f t="shared" si="36"/>
        <v>0</v>
      </c>
      <c r="CV25">
        <f t="shared" si="36"/>
        <v>12.86</v>
      </c>
      <c r="CW25">
        <f t="shared" si="36"/>
        <v>58.76</v>
      </c>
      <c r="CX25">
        <f t="shared" si="36"/>
        <v>0</v>
      </c>
      <c r="CY25">
        <f t="shared" si="37"/>
        <v>852.71940000000006</v>
      </c>
      <c r="CZ25">
        <f t="shared" si="38"/>
        <v>421.096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1007</v>
      </c>
      <c r="DV25" t="s">
        <v>15</v>
      </c>
      <c r="DW25" t="str">
        <f>'1.Смета.или.Акт'!D46</f>
        <v>1000 м3</v>
      </c>
      <c r="DX25">
        <v>1000</v>
      </c>
      <c r="EE25">
        <v>32653332</v>
      </c>
      <c r="EF25">
        <v>1</v>
      </c>
      <c r="EG25" t="s">
        <v>17</v>
      </c>
      <c r="EH25">
        <v>0</v>
      </c>
      <c r="EI25" t="s">
        <v>3</v>
      </c>
      <c r="EJ25">
        <v>1</v>
      </c>
      <c r="EK25">
        <v>1001</v>
      </c>
      <c r="EL25" t="s">
        <v>18</v>
      </c>
      <c r="EM25" t="s">
        <v>19</v>
      </c>
      <c r="EO25" t="s">
        <v>3</v>
      </c>
      <c r="EQ25">
        <v>0</v>
      </c>
      <c r="ER25">
        <f>ES25+ET25+EV25</f>
        <v>4214.1000000000004</v>
      </c>
      <c r="ES25">
        <v>0</v>
      </c>
      <c r="ET25" s="61">
        <f>'1.Смета.или.Акт'!F48</f>
        <v>4113.79</v>
      </c>
      <c r="EU25" s="61">
        <f>'1.Смета.или.Акт'!F49</f>
        <v>681.62</v>
      </c>
      <c r="EV25" s="61">
        <f>'1.Смета.или.Акт'!F47</f>
        <v>100.31</v>
      </c>
      <c r="EW25">
        <f>'1.Смета.или.Акт'!E52</f>
        <v>12.86</v>
      </c>
      <c r="EX25">
        <v>58.76</v>
      </c>
      <c r="EY25">
        <v>0</v>
      </c>
      <c r="FQ25">
        <v>0</v>
      </c>
      <c r="FR25">
        <f t="shared" si="39"/>
        <v>0</v>
      </c>
      <c r="FS25">
        <v>0</v>
      </c>
      <c r="FV25" t="s">
        <v>20</v>
      </c>
      <c r="FW25" t="s">
        <v>21</v>
      </c>
      <c r="FX25">
        <v>95</v>
      </c>
      <c r="FY25">
        <v>50</v>
      </c>
      <c r="GA25" t="s">
        <v>3</v>
      </c>
      <c r="GD25">
        <v>0</v>
      </c>
      <c r="GF25">
        <v>2119330642</v>
      </c>
      <c r="GG25">
        <v>2</v>
      </c>
      <c r="GH25">
        <v>1</v>
      </c>
      <c r="GI25">
        <v>4</v>
      </c>
      <c r="GJ25">
        <v>0</v>
      </c>
      <c r="GK25">
        <f>ROUND(R25*(S12)/100,2)</f>
        <v>0</v>
      </c>
      <c r="GL25">
        <f t="shared" si="40"/>
        <v>0</v>
      </c>
      <c r="GM25">
        <f t="shared" si="41"/>
        <v>5192.01</v>
      </c>
      <c r="GN25">
        <f t="shared" si="42"/>
        <v>5192.01</v>
      </c>
      <c r="GO25">
        <f t="shared" si="43"/>
        <v>0</v>
      </c>
      <c r="GP25">
        <f t="shared" si="44"/>
        <v>0</v>
      </c>
      <c r="GR25">
        <v>0</v>
      </c>
      <c r="GS25">
        <v>3</v>
      </c>
      <c r="GT25">
        <v>0</v>
      </c>
      <c r="GU25" t="s">
        <v>3</v>
      </c>
      <c r="GV25">
        <f t="shared" si="45"/>
        <v>0</v>
      </c>
      <c r="GW25">
        <v>18.3</v>
      </c>
      <c r="GX25">
        <f t="shared" si="46"/>
        <v>0</v>
      </c>
      <c r="HA25">
        <v>0</v>
      </c>
      <c r="HB25">
        <v>0</v>
      </c>
      <c r="IK25">
        <v>0</v>
      </c>
    </row>
    <row r="26" spans="1:255" x14ac:dyDescent="0.2">
      <c r="A26" s="2">
        <v>17</v>
      </c>
      <c r="B26" s="2">
        <v>1</v>
      </c>
      <c r="C26" s="2">
        <f>ROW(SmtRes!A7)</f>
        <v>7</v>
      </c>
      <c r="D26" s="2">
        <f>ROW(EtalonRes!A7)</f>
        <v>7</v>
      </c>
      <c r="E26" s="2" t="s">
        <v>22</v>
      </c>
      <c r="F26" s="2" t="s">
        <v>23</v>
      </c>
      <c r="G26" s="2" t="s">
        <v>24</v>
      </c>
      <c r="H26" s="2" t="s">
        <v>25</v>
      </c>
      <c r="I26" s="2">
        <f>'1.Смета.или.Акт'!E54</f>
        <v>0.1106</v>
      </c>
      <c r="J26" s="2">
        <v>0</v>
      </c>
      <c r="K26" s="2"/>
      <c r="L26" s="2"/>
      <c r="M26" s="2"/>
      <c r="N26" s="2"/>
      <c r="O26" s="2">
        <f t="shared" si="14"/>
        <v>132.85</v>
      </c>
      <c r="P26" s="2">
        <f t="shared" si="15"/>
        <v>0</v>
      </c>
      <c r="Q26" s="2">
        <f t="shared" si="16"/>
        <v>0</v>
      </c>
      <c r="R26" s="2">
        <f t="shared" si="17"/>
        <v>0</v>
      </c>
      <c r="S26" s="2">
        <f t="shared" si="18"/>
        <v>132.85</v>
      </c>
      <c r="T26" s="2">
        <f t="shared" si="19"/>
        <v>0</v>
      </c>
      <c r="U26" s="2">
        <f t="shared" si="20"/>
        <v>17.032399999999999</v>
      </c>
      <c r="V26" s="2">
        <f t="shared" si="21"/>
        <v>0</v>
      </c>
      <c r="W26" s="2">
        <f t="shared" si="22"/>
        <v>0</v>
      </c>
      <c r="X26" s="2">
        <f t="shared" si="23"/>
        <v>106.28</v>
      </c>
      <c r="Y26" s="2">
        <f t="shared" si="23"/>
        <v>59.78</v>
      </c>
      <c r="Z26" s="2"/>
      <c r="AA26" s="2">
        <v>34723976</v>
      </c>
      <c r="AB26" s="2">
        <f t="shared" si="24"/>
        <v>1201.2</v>
      </c>
      <c r="AC26" s="2">
        <f t="shared" si="25"/>
        <v>0</v>
      </c>
      <c r="AD26" s="2">
        <f t="shared" si="26"/>
        <v>0</v>
      </c>
      <c r="AE26" s="2">
        <f t="shared" si="27"/>
        <v>0</v>
      </c>
      <c r="AF26" s="2">
        <f t="shared" si="27"/>
        <v>1201.2</v>
      </c>
      <c r="AG26" s="2">
        <f t="shared" si="28"/>
        <v>0</v>
      </c>
      <c r="AH26" s="2">
        <f t="shared" si="29"/>
        <v>154</v>
      </c>
      <c r="AI26" s="2">
        <f t="shared" si="29"/>
        <v>0</v>
      </c>
      <c r="AJ26" s="2">
        <f t="shared" si="30"/>
        <v>0</v>
      </c>
      <c r="AK26" s="2">
        <v>1201.2</v>
      </c>
      <c r="AL26" s="2">
        <v>0</v>
      </c>
      <c r="AM26" s="2">
        <v>0</v>
      </c>
      <c r="AN26" s="2">
        <v>0</v>
      </c>
      <c r="AO26" s="2">
        <v>1201.2</v>
      </c>
      <c r="AP26" s="2">
        <v>0</v>
      </c>
      <c r="AQ26" s="2">
        <v>154</v>
      </c>
      <c r="AR26" s="2">
        <v>0</v>
      </c>
      <c r="AS26" s="2">
        <v>0</v>
      </c>
      <c r="AT26" s="2">
        <v>80</v>
      </c>
      <c r="AU26" s="2">
        <v>45</v>
      </c>
      <c r="AV26" s="2">
        <v>1</v>
      </c>
      <c r="AW26" s="2">
        <v>1</v>
      </c>
      <c r="AX26" s="2"/>
      <c r="AY26" s="2"/>
      <c r="AZ26" s="2">
        <v>1</v>
      </c>
      <c r="BA26" s="2">
        <v>1</v>
      </c>
      <c r="BB26" s="2">
        <v>1</v>
      </c>
      <c r="BC26" s="2">
        <v>1</v>
      </c>
      <c r="BD26" s="2" t="s">
        <v>3</v>
      </c>
      <c r="BE26" s="2" t="s">
        <v>3</v>
      </c>
      <c r="BF26" s="2" t="s">
        <v>3</v>
      </c>
      <c r="BG26" s="2" t="s">
        <v>3</v>
      </c>
      <c r="BH26" s="2">
        <v>0</v>
      </c>
      <c r="BI26" s="2">
        <v>1</v>
      </c>
      <c r="BJ26" s="2" t="s">
        <v>26</v>
      </c>
      <c r="BK26" s="2"/>
      <c r="BL26" s="2"/>
      <c r="BM26" s="2">
        <v>1003</v>
      </c>
      <c r="BN26" s="2">
        <v>0</v>
      </c>
      <c r="BO26" s="2" t="s">
        <v>3</v>
      </c>
      <c r="BP26" s="2">
        <v>0</v>
      </c>
      <c r="BQ26" s="2">
        <v>1</v>
      </c>
      <c r="BR26" s="2">
        <v>0</v>
      </c>
      <c r="BS26" s="2">
        <v>1</v>
      </c>
      <c r="BT26" s="2">
        <v>1</v>
      </c>
      <c r="BU26" s="2">
        <v>1</v>
      </c>
      <c r="BV26" s="2">
        <v>1</v>
      </c>
      <c r="BW26" s="2">
        <v>1</v>
      </c>
      <c r="BX26" s="2">
        <v>1</v>
      </c>
      <c r="BY26" s="2" t="s">
        <v>3</v>
      </c>
      <c r="BZ26" s="2">
        <v>80</v>
      </c>
      <c r="CA26" s="2">
        <v>45</v>
      </c>
      <c r="CB26" s="2"/>
      <c r="CC26" s="2"/>
      <c r="CD26" s="2"/>
      <c r="CE26" s="2"/>
      <c r="CF26" s="2">
        <v>0</v>
      </c>
      <c r="CG26" s="2">
        <v>0</v>
      </c>
      <c r="CH26" s="2"/>
      <c r="CI26" s="2"/>
      <c r="CJ26" s="2"/>
      <c r="CK26" s="2"/>
      <c r="CL26" s="2"/>
      <c r="CM26" s="2">
        <v>0</v>
      </c>
      <c r="CN26" s="2" t="s">
        <v>3</v>
      </c>
      <c r="CO26" s="2">
        <v>0</v>
      </c>
      <c r="CP26" s="2">
        <f t="shared" si="31"/>
        <v>132.85</v>
      </c>
      <c r="CQ26" s="2">
        <f t="shared" si="32"/>
        <v>0</v>
      </c>
      <c r="CR26" s="2">
        <f t="shared" si="33"/>
        <v>0</v>
      </c>
      <c r="CS26" s="2">
        <f t="shared" si="34"/>
        <v>0</v>
      </c>
      <c r="CT26" s="2">
        <f t="shared" si="35"/>
        <v>1201.2</v>
      </c>
      <c r="CU26" s="2">
        <f t="shared" si="36"/>
        <v>0</v>
      </c>
      <c r="CV26" s="2">
        <f t="shared" si="36"/>
        <v>154</v>
      </c>
      <c r="CW26" s="2">
        <f t="shared" si="36"/>
        <v>0</v>
      </c>
      <c r="CX26" s="2">
        <f t="shared" si="36"/>
        <v>0</v>
      </c>
      <c r="CY26" s="2">
        <f t="shared" si="37"/>
        <v>106.28</v>
      </c>
      <c r="CZ26" s="2">
        <f t="shared" si="38"/>
        <v>59.782499999999999</v>
      </c>
      <c r="DA26" s="2"/>
      <c r="DB26" s="2"/>
      <c r="DC26" s="2" t="s">
        <v>3</v>
      </c>
      <c r="DD26" s="2" t="s">
        <v>3</v>
      </c>
      <c r="DE26" s="2" t="s">
        <v>3</v>
      </c>
      <c r="DF26" s="2" t="s">
        <v>3</v>
      </c>
      <c r="DG26" s="2" t="s">
        <v>3</v>
      </c>
      <c r="DH26" s="2" t="s">
        <v>3</v>
      </c>
      <c r="DI26" s="2" t="s">
        <v>3</v>
      </c>
      <c r="DJ26" s="2" t="s">
        <v>3</v>
      </c>
      <c r="DK26" s="2" t="s">
        <v>3</v>
      </c>
      <c r="DL26" s="2" t="s">
        <v>3</v>
      </c>
      <c r="DM26" s="2" t="s">
        <v>3</v>
      </c>
      <c r="DN26" s="2">
        <v>0</v>
      </c>
      <c r="DO26" s="2">
        <v>0</v>
      </c>
      <c r="DP26" s="2">
        <v>1</v>
      </c>
      <c r="DQ26" s="2">
        <v>1</v>
      </c>
      <c r="DR26" s="2"/>
      <c r="DS26" s="2"/>
      <c r="DT26" s="2"/>
      <c r="DU26" s="2">
        <v>1007</v>
      </c>
      <c r="DV26" s="2" t="s">
        <v>25</v>
      </c>
      <c r="DW26" s="2" t="s">
        <v>25</v>
      </c>
      <c r="DX26" s="2">
        <v>100</v>
      </c>
      <c r="DY26" s="2"/>
      <c r="DZ26" s="2"/>
      <c r="EA26" s="2"/>
      <c r="EB26" s="2"/>
      <c r="EC26" s="2"/>
      <c r="ED26" s="2"/>
      <c r="EE26" s="2">
        <v>32653334</v>
      </c>
      <c r="EF26" s="2">
        <v>1</v>
      </c>
      <c r="EG26" s="2" t="s">
        <v>17</v>
      </c>
      <c r="EH26" s="2">
        <v>0</v>
      </c>
      <c r="EI26" s="2" t="s">
        <v>3</v>
      </c>
      <c r="EJ26" s="2">
        <v>1</v>
      </c>
      <c r="EK26" s="2">
        <v>1003</v>
      </c>
      <c r="EL26" s="2" t="s">
        <v>27</v>
      </c>
      <c r="EM26" s="2" t="s">
        <v>19</v>
      </c>
      <c r="EN26" s="2"/>
      <c r="EO26" s="2" t="s">
        <v>3</v>
      </c>
      <c r="EP26" s="2"/>
      <c r="EQ26" s="2">
        <v>0</v>
      </c>
      <c r="ER26" s="2">
        <v>1201.2</v>
      </c>
      <c r="ES26" s="2">
        <v>0</v>
      </c>
      <c r="ET26" s="2">
        <v>0</v>
      </c>
      <c r="EU26" s="2">
        <v>0</v>
      </c>
      <c r="EV26" s="2">
        <v>1201.2</v>
      </c>
      <c r="EW26" s="2">
        <v>154</v>
      </c>
      <c r="EX26" s="2">
        <v>0</v>
      </c>
      <c r="EY26" s="2">
        <v>0</v>
      </c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>
        <v>0</v>
      </c>
      <c r="FR26" s="2">
        <f t="shared" si="39"/>
        <v>0</v>
      </c>
      <c r="FS26" s="2">
        <v>0</v>
      </c>
      <c r="FT26" s="2"/>
      <c r="FU26" s="2"/>
      <c r="FV26" s="2"/>
      <c r="FW26" s="2"/>
      <c r="FX26" s="2">
        <v>80</v>
      </c>
      <c r="FY26" s="2">
        <v>45</v>
      </c>
      <c r="FZ26" s="2"/>
      <c r="GA26" s="2" t="s">
        <v>3</v>
      </c>
      <c r="GB26" s="2"/>
      <c r="GC26" s="2"/>
      <c r="GD26" s="2">
        <v>0</v>
      </c>
      <c r="GE26" s="2"/>
      <c r="GF26" s="2">
        <v>-1694042267</v>
      </c>
      <c r="GG26" s="2">
        <v>2</v>
      </c>
      <c r="GH26" s="2">
        <v>1</v>
      </c>
      <c r="GI26" s="2">
        <v>-2</v>
      </c>
      <c r="GJ26" s="2">
        <v>0</v>
      </c>
      <c r="GK26" s="2">
        <f>ROUND(R26*(R12)/100,2)</f>
        <v>0</v>
      </c>
      <c r="GL26" s="2">
        <f t="shared" si="40"/>
        <v>0</v>
      </c>
      <c r="GM26" s="2">
        <f t="shared" si="41"/>
        <v>298.91000000000003</v>
      </c>
      <c r="GN26" s="2">
        <f t="shared" si="42"/>
        <v>298.91000000000003</v>
      </c>
      <c r="GO26" s="2">
        <f t="shared" si="43"/>
        <v>0</v>
      </c>
      <c r="GP26" s="2">
        <f t="shared" si="44"/>
        <v>0</v>
      </c>
      <c r="GQ26" s="2"/>
      <c r="GR26" s="2">
        <v>0</v>
      </c>
      <c r="GS26" s="2">
        <v>3</v>
      </c>
      <c r="GT26" s="2">
        <v>0</v>
      </c>
      <c r="GU26" s="2" t="s">
        <v>3</v>
      </c>
      <c r="GV26" s="2">
        <f t="shared" si="45"/>
        <v>0</v>
      </c>
      <c r="GW26" s="2">
        <v>1</v>
      </c>
      <c r="GX26" s="2">
        <f t="shared" si="46"/>
        <v>0</v>
      </c>
      <c r="GY26" s="2"/>
      <c r="GZ26" s="2"/>
      <c r="HA26" s="2">
        <v>0</v>
      </c>
      <c r="HB26" s="2">
        <v>0</v>
      </c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>
        <v>0</v>
      </c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x14ac:dyDescent="0.2">
      <c r="A27">
        <v>17</v>
      </c>
      <c r="B27">
        <v>1</v>
      </c>
      <c r="C27">
        <f>ROW(SmtRes!A8)</f>
        <v>8</v>
      </c>
      <c r="D27">
        <f>ROW(EtalonRes!A8)</f>
        <v>8</v>
      </c>
      <c r="E27" t="s">
        <v>22</v>
      </c>
      <c r="F27" t="s">
        <v>23</v>
      </c>
      <c r="G27" t="s">
        <v>24</v>
      </c>
      <c r="H27" t="s">
        <v>25</v>
      </c>
      <c r="I27">
        <f>'1.Смета.или.Акт'!E54</f>
        <v>0.1106</v>
      </c>
      <c r="J27">
        <v>0</v>
      </c>
      <c r="O27">
        <f t="shared" si="14"/>
        <v>2431.1999999999998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2431.1999999999998</v>
      </c>
      <c r="T27">
        <f t="shared" si="19"/>
        <v>0</v>
      </c>
      <c r="U27">
        <f t="shared" si="20"/>
        <v>17.032399999999999</v>
      </c>
      <c r="V27">
        <f t="shared" si="21"/>
        <v>0</v>
      </c>
      <c r="W27">
        <f t="shared" si="22"/>
        <v>0</v>
      </c>
      <c r="X27">
        <f t="shared" si="23"/>
        <v>1653.22</v>
      </c>
      <c r="Y27">
        <f t="shared" si="23"/>
        <v>875.23</v>
      </c>
      <c r="AA27">
        <v>34723977</v>
      </c>
      <c r="AB27">
        <f t="shared" si="24"/>
        <v>1201.2</v>
      </c>
      <c r="AC27">
        <f t="shared" si="25"/>
        <v>0</v>
      </c>
      <c r="AD27">
        <f t="shared" si="26"/>
        <v>0</v>
      </c>
      <c r="AE27">
        <f t="shared" si="27"/>
        <v>0</v>
      </c>
      <c r="AF27">
        <f t="shared" si="27"/>
        <v>1201.2</v>
      </c>
      <c r="AG27">
        <f t="shared" si="28"/>
        <v>0</v>
      </c>
      <c r="AH27">
        <f t="shared" si="29"/>
        <v>154</v>
      </c>
      <c r="AI27">
        <f t="shared" si="29"/>
        <v>0</v>
      </c>
      <c r="AJ27">
        <f t="shared" si="30"/>
        <v>0</v>
      </c>
      <c r="AK27">
        <f>AL27+AM27+AO27</f>
        <v>1201.2</v>
      </c>
      <c r="AL27">
        <v>0</v>
      </c>
      <c r="AM27">
        <v>0</v>
      </c>
      <c r="AN27">
        <v>0</v>
      </c>
      <c r="AO27" s="61">
        <f>'1.Смета.или.Акт'!F55</f>
        <v>1201.2</v>
      </c>
      <c r="AP27">
        <v>0</v>
      </c>
      <c r="AQ27">
        <f>'1.Смета.или.Акт'!E58</f>
        <v>154</v>
      </c>
      <c r="AR27">
        <v>0</v>
      </c>
      <c r="AS27">
        <v>0</v>
      </c>
      <c r="AT27">
        <v>68</v>
      </c>
      <c r="AU27">
        <v>36</v>
      </c>
      <c r="AV27">
        <v>1</v>
      </c>
      <c r="AW27">
        <v>1</v>
      </c>
      <c r="AZ27">
        <v>1</v>
      </c>
      <c r="BA27">
        <f>'1.Смета.или.Акт'!J55</f>
        <v>18.3</v>
      </c>
      <c r="BB27">
        <v>12.5</v>
      </c>
      <c r="BC27">
        <v>7.5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26</v>
      </c>
      <c r="BM27">
        <v>1003</v>
      </c>
      <c r="BN27">
        <v>0</v>
      </c>
      <c r="BO27" t="s">
        <v>3</v>
      </c>
      <c r="BP27">
        <v>0</v>
      </c>
      <c r="BQ27">
        <v>1</v>
      </c>
      <c r="BR27">
        <v>0</v>
      </c>
      <c r="BS27">
        <v>18.3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80</v>
      </c>
      <c r="CA27">
        <v>45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1"/>
        <v>2431.1999999999998</v>
      </c>
      <c r="CQ27">
        <f t="shared" si="32"/>
        <v>0</v>
      </c>
      <c r="CR27">
        <f t="shared" si="33"/>
        <v>0</v>
      </c>
      <c r="CS27">
        <f t="shared" si="34"/>
        <v>0</v>
      </c>
      <c r="CT27">
        <f t="shared" si="35"/>
        <v>21981.960000000003</v>
      </c>
      <c r="CU27">
        <f t="shared" si="36"/>
        <v>0</v>
      </c>
      <c r="CV27">
        <f t="shared" si="36"/>
        <v>154</v>
      </c>
      <c r="CW27">
        <f t="shared" si="36"/>
        <v>0</v>
      </c>
      <c r="CX27">
        <f t="shared" si="36"/>
        <v>0</v>
      </c>
      <c r="CY27">
        <f t="shared" si="37"/>
        <v>1653.2159999999997</v>
      </c>
      <c r="CZ27">
        <f t="shared" si="38"/>
        <v>875.23199999999997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1007</v>
      </c>
      <c r="DV27" t="s">
        <v>25</v>
      </c>
      <c r="DW27" t="str">
        <f>'1.Смета.или.Акт'!D54</f>
        <v>100 м3</v>
      </c>
      <c r="DX27">
        <v>100</v>
      </c>
      <c r="EE27">
        <v>32653334</v>
      </c>
      <c r="EF27">
        <v>1</v>
      </c>
      <c r="EG27" t="s">
        <v>17</v>
      </c>
      <c r="EH27">
        <v>0</v>
      </c>
      <c r="EI27" t="s">
        <v>3</v>
      </c>
      <c r="EJ27">
        <v>1</v>
      </c>
      <c r="EK27">
        <v>1003</v>
      </c>
      <c r="EL27" t="s">
        <v>27</v>
      </c>
      <c r="EM27" t="s">
        <v>19</v>
      </c>
      <c r="EO27" t="s">
        <v>3</v>
      </c>
      <c r="EQ27">
        <v>0</v>
      </c>
      <c r="ER27">
        <f>ES27+ET27+EV27</f>
        <v>1201.2</v>
      </c>
      <c r="ES27">
        <v>0</v>
      </c>
      <c r="ET27">
        <v>0</v>
      </c>
      <c r="EU27">
        <v>0</v>
      </c>
      <c r="EV27" s="61">
        <f>'1.Смета.или.Акт'!F55</f>
        <v>1201.2</v>
      </c>
      <c r="EW27">
        <f>'1.Смета.или.Акт'!E58</f>
        <v>154</v>
      </c>
      <c r="EX27">
        <v>0</v>
      </c>
      <c r="EY27">
        <v>0</v>
      </c>
      <c r="FQ27">
        <v>0</v>
      </c>
      <c r="FR27">
        <f t="shared" si="39"/>
        <v>0</v>
      </c>
      <c r="FS27">
        <v>0</v>
      </c>
      <c r="FV27" t="s">
        <v>20</v>
      </c>
      <c r="FW27" t="s">
        <v>21</v>
      </c>
      <c r="FX27">
        <v>80</v>
      </c>
      <c r="FY27">
        <v>45</v>
      </c>
      <c r="GA27" t="s">
        <v>3</v>
      </c>
      <c r="GD27">
        <v>0</v>
      </c>
      <c r="GF27">
        <v>-1694042267</v>
      </c>
      <c r="GG27">
        <v>2</v>
      </c>
      <c r="GH27">
        <v>1</v>
      </c>
      <c r="GI27">
        <v>4</v>
      </c>
      <c r="GJ27">
        <v>0</v>
      </c>
      <c r="GK27">
        <f>ROUND(R27*(S12)/100,2)</f>
        <v>0</v>
      </c>
      <c r="GL27">
        <f t="shared" si="40"/>
        <v>0</v>
      </c>
      <c r="GM27">
        <f t="shared" si="41"/>
        <v>4959.6499999999996</v>
      </c>
      <c r="GN27">
        <f t="shared" si="42"/>
        <v>4959.6499999999996</v>
      </c>
      <c r="GO27">
        <f t="shared" si="43"/>
        <v>0</v>
      </c>
      <c r="GP27">
        <f t="shared" si="44"/>
        <v>0</v>
      </c>
      <c r="GR27">
        <v>0</v>
      </c>
      <c r="GS27">
        <v>3</v>
      </c>
      <c r="GT27">
        <v>0</v>
      </c>
      <c r="GU27" t="s">
        <v>3</v>
      </c>
      <c r="GV27">
        <f t="shared" si="45"/>
        <v>0</v>
      </c>
      <c r="GW27">
        <v>18.3</v>
      </c>
      <c r="GX27">
        <f t="shared" si="46"/>
        <v>0</v>
      </c>
      <c r="HA27">
        <v>0</v>
      </c>
      <c r="HB27">
        <v>0</v>
      </c>
      <c r="IK27">
        <v>0</v>
      </c>
    </row>
    <row r="28" spans="1:255" x14ac:dyDescent="0.2">
      <c r="A28" s="2">
        <v>17</v>
      </c>
      <c r="B28" s="2">
        <v>1</v>
      </c>
      <c r="C28" s="2">
        <f>ROW(SmtRes!A10)</f>
        <v>10</v>
      </c>
      <c r="D28" s="2">
        <f>ROW(EtalonRes!A10)</f>
        <v>10</v>
      </c>
      <c r="E28" s="2" t="s">
        <v>28</v>
      </c>
      <c r="F28" s="2" t="s">
        <v>29</v>
      </c>
      <c r="G28" s="2" t="s">
        <v>30</v>
      </c>
      <c r="H28" s="2" t="s">
        <v>15</v>
      </c>
      <c r="I28" s="2">
        <f>'1.Смета.или.Акт'!E60</f>
        <v>4.41415E-2</v>
      </c>
      <c r="J28" s="2">
        <v>0</v>
      </c>
      <c r="K28" s="2"/>
      <c r="L28" s="2"/>
      <c r="M28" s="2"/>
      <c r="N28" s="2"/>
      <c r="O28" s="2">
        <f t="shared" si="14"/>
        <v>23.28</v>
      </c>
      <c r="P28" s="2">
        <f t="shared" si="15"/>
        <v>0</v>
      </c>
      <c r="Q28" s="2">
        <f t="shared" si="16"/>
        <v>23.28</v>
      </c>
      <c r="R28" s="2">
        <f t="shared" si="17"/>
        <v>4.54</v>
      </c>
      <c r="S28" s="2">
        <f t="shared" si="18"/>
        <v>0</v>
      </c>
      <c r="T28" s="2">
        <f t="shared" si="19"/>
        <v>0</v>
      </c>
      <c r="U28" s="2">
        <f t="shared" si="20"/>
        <v>0</v>
      </c>
      <c r="V28" s="2">
        <f t="shared" si="21"/>
        <v>0.39153510499999999</v>
      </c>
      <c r="W28" s="2">
        <f t="shared" si="22"/>
        <v>0</v>
      </c>
      <c r="X28" s="2">
        <f t="shared" si="23"/>
        <v>4.3099999999999996</v>
      </c>
      <c r="Y28" s="2">
        <f t="shared" si="23"/>
        <v>2.27</v>
      </c>
      <c r="Z28" s="2"/>
      <c r="AA28" s="2">
        <v>34723976</v>
      </c>
      <c r="AB28" s="2">
        <f t="shared" si="24"/>
        <v>527.5</v>
      </c>
      <c r="AC28" s="2">
        <f t="shared" si="25"/>
        <v>0</v>
      </c>
      <c r="AD28" s="2">
        <f t="shared" si="26"/>
        <v>527.5</v>
      </c>
      <c r="AE28" s="2">
        <f t="shared" si="27"/>
        <v>102.89</v>
      </c>
      <c r="AF28" s="2">
        <f t="shared" si="27"/>
        <v>0</v>
      </c>
      <c r="AG28" s="2">
        <f t="shared" si="28"/>
        <v>0</v>
      </c>
      <c r="AH28" s="2">
        <f t="shared" si="29"/>
        <v>0</v>
      </c>
      <c r="AI28" s="2">
        <f t="shared" si="29"/>
        <v>8.8699999999999992</v>
      </c>
      <c r="AJ28" s="2">
        <f t="shared" si="30"/>
        <v>0</v>
      </c>
      <c r="AK28" s="2">
        <v>527.5</v>
      </c>
      <c r="AL28" s="2">
        <v>0</v>
      </c>
      <c r="AM28" s="2">
        <v>527.5</v>
      </c>
      <c r="AN28" s="2">
        <v>102.89</v>
      </c>
      <c r="AO28" s="2">
        <v>0</v>
      </c>
      <c r="AP28" s="2">
        <v>0</v>
      </c>
      <c r="AQ28" s="2">
        <v>0</v>
      </c>
      <c r="AR28" s="2">
        <v>8.8699999999999992</v>
      </c>
      <c r="AS28" s="2">
        <v>0</v>
      </c>
      <c r="AT28" s="2">
        <v>95</v>
      </c>
      <c r="AU28" s="2">
        <v>50</v>
      </c>
      <c r="AV28" s="2">
        <v>1</v>
      </c>
      <c r="AW28" s="2">
        <v>1</v>
      </c>
      <c r="AX28" s="2"/>
      <c r="AY28" s="2"/>
      <c r="AZ28" s="2">
        <v>1</v>
      </c>
      <c r="BA28" s="2">
        <v>1</v>
      </c>
      <c r="BB28" s="2">
        <v>1</v>
      </c>
      <c r="BC28" s="2">
        <v>1</v>
      </c>
      <c r="BD28" s="2" t="s">
        <v>3</v>
      </c>
      <c r="BE28" s="2" t="s">
        <v>3</v>
      </c>
      <c r="BF28" s="2" t="s">
        <v>3</v>
      </c>
      <c r="BG28" s="2" t="s">
        <v>3</v>
      </c>
      <c r="BH28" s="2">
        <v>0</v>
      </c>
      <c r="BI28" s="2">
        <v>1</v>
      </c>
      <c r="BJ28" s="2" t="s">
        <v>31</v>
      </c>
      <c r="BK28" s="2"/>
      <c r="BL28" s="2"/>
      <c r="BM28" s="2">
        <v>1001</v>
      </c>
      <c r="BN28" s="2">
        <v>0</v>
      </c>
      <c r="BO28" s="2" t="s">
        <v>3</v>
      </c>
      <c r="BP28" s="2">
        <v>0</v>
      </c>
      <c r="BQ28" s="2">
        <v>1</v>
      </c>
      <c r="BR28" s="2">
        <v>0</v>
      </c>
      <c r="BS28" s="2">
        <v>1</v>
      </c>
      <c r="BT28" s="2">
        <v>1</v>
      </c>
      <c r="BU28" s="2">
        <v>1</v>
      </c>
      <c r="BV28" s="2">
        <v>1</v>
      </c>
      <c r="BW28" s="2">
        <v>1</v>
      </c>
      <c r="BX28" s="2">
        <v>1</v>
      </c>
      <c r="BY28" s="2" t="s">
        <v>3</v>
      </c>
      <c r="BZ28" s="2">
        <v>95</v>
      </c>
      <c r="CA28" s="2">
        <v>50</v>
      </c>
      <c r="CB28" s="2"/>
      <c r="CC28" s="2"/>
      <c r="CD28" s="2"/>
      <c r="CE28" s="2"/>
      <c r="CF28" s="2">
        <v>0</v>
      </c>
      <c r="CG28" s="2">
        <v>0</v>
      </c>
      <c r="CH28" s="2"/>
      <c r="CI28" s="2"/>
      <c r="CJ28" s="2"/>
      <c r="CK28" s="2"/>
      <c r="CL28" s="2"/>
      <c r="CM28" s="2">
        <v>0</v>
      </c>
      <c r="CN28" s="2" t="s">
        <v>3</v>
      </c>
      <c r="CO28" s="2">
        <v>0</v>
      </c>
      <c r="CP28" s="2">
        <f t="shared" si="31"/>
        <v>23.28</v>
      </c>
      <c r="CQ28" s="2">
        <f t="shared" si="32"/>
        <v>0</v>
      </c>
      <c r="CR28" s="2">
        <f t="shared" si="33"/>
        <v>527.5</v>
      </c>
      <c r="CS28" s="2">
        <f t="shared" si="34"/>
        <v>102.89</v>
      </c>
      <c r="CT28" s="2">
        <f t="shared" si="35"/>
        <v>0</v>
      </c>
      <c r="CU28" s="2">
        <f t="shared" si="36"/>
        <v>0</v>
      </c>
      <c r="CV28" s="2">
        <f t="shared" si="36"/>
        <v>0</v>
      </c>
      <c r="CW28" s="2">
        <f t="shared" si="36"/>
        <v>8.8699999999999992</v>
      </c>
      <c r="CX28" s="2">
        <f t="shared" si="36"/>
        <v>0</v>
      </c>
      <c r="CY28" s="2">
        <f t="shared" si="37"/>
        <v>4.3129999999999997</v>
      </c>
      <c r="CZ28" s="2">
        <f t="shared" si="38"/>
        <v>2.27</v>
      </c>
      <c r="DA28" s="2"/>
      <c r="DB28" s="2"/>
      <c r="DC28" s="2" t="s">
        <v>3</v>
      </c>
      <c r="DD28" s="2" t="s">
        <v>3</v>
      </c>
      <c r="DE28" s="2" t="s">
        <v>3</v>
      </c>
      <c r="DF28" s="2" t="s">
        <v>3</v>
      </c>
      <c r="DG28" s="2" t="s">
        <v>3</v>
      </c>
      <c r="DH28" s="2" t="s">
        <v>3</v>
      </c>
      <c r="DI28" s="2" t="s">
        <v>3</v>
      </c>
      <c r="DJ28" s="2" t="s">
        <v>3</v>
      </c>
      <c r="DK28" s="2" t="s">
        <v>3</v>
      </c>
      <c r="DL28" s="2" t="s">
        <v>3</v>
      </c>
      <c r="DM28" s="2" t="s">
        <v>3</v>
      </c>
      <c r="DN28" s="2">
        <v>0</v>
      </c>
      <c r="DO28" s="2">
        <v>0</v>
      </c>
      <c r="DP28" s="2">
        <v>1</v>
      </c>
      <c r="DQ28" s="2">
        <v>1</v>
      </c>
      <c r="DR28" s="2"/>
      <c r="DS28" s="2"/>
      <c r="DT28" s="2"/>
      <c r="DU28" s="2">
        <v>1007</v>
      </c>
      <c r="DV28" s="2" t="s">
        <v>15</v>
      </c>
      <c r="DW28" s="2" t="s">
        <v>15</v>
      </c>
      <c r="DX28" s="2">
        <v>1000</v>
      </c>
      <c r="DY28" s="2"/>
      <c r="DZ28" s="2"/>
      <c r="EA28" s="2"/>
      <c r="EB28" s="2"/>
      <c r="EC28" s="2"/>
      <c r="ED28" s="2"/>
      <c r="EE28" s="2">
        <v>32653332</v>
      </c>
      <c r="EF28" s="2">
        <v>1</v>
      </c>
      <c r="EG28" s="2" t="s">
        <v>17</v>
      </c>
      <c r="EH28" s="2">
        <v>0</v>
      </c>
      <c r="EI28" s="2" t="s">
        <v>3</v>
      </c>
      <c r="EJ28" s="2">
        <v>1</v>
      </c>
      <c r="EK28" s="2">
        <v>1001</v>
      </c>
      <c r="EL28" s="2" t="s">
        <v>18</v>
      </c>
      <c r="EM28" s="2" t="s">
        <v>19</v>
      </c>
      <c r="EN28" s="2"/>
      <c r="EO28" s="2" t="s">
        <v>3</v>
      </c>
      <c r="EP28" s="2"/>
      <c r="EQ28" s="2">
        <v>0</v>
      </c>
      <c r="ER28" s="2">
        <v>527.5</v>
      </c>
      <c r="ES28" s="2">
        <v>0</v>
      </c>
      <c r="ET28" s="2">
        <v>527.5</v>
      </c>
      <c r="EU28" s="2">
        <v>102.89</v>
      </c>
      <c r="EV28" s="2">
        <v>0</v>
      </c>
      <c r="EW28" s="2">
        <v>0</v>
      </c>
      <c r="EX28" s="2">
        <v>8.8699999999999992</v>
      </c>
      <c r="EY28" s="2">
        <v>0</v>
      </c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>
        <v>0</v>
      </c>
      <c r="FR28" s="2">
        <f t="shared" si="39"/>
        <v>0</v>
      </c>
      <c r="FS28" s="2">
        <v>0</v>
      </c>
      <c r="FT28" s="2"/>
      <c r="FU28" s="2"/>
      <c r="FV28" s="2"/>
      <c r="FW28" s="2"/>
      <c r="FX28" s="2">
        <v>95</v>
      </c>
      <c r="FY28" s="2">
        <v>50</v>
      </c>
      <c r="FZ28" s="2"/>
      <c r="GA28" s="2" t="s">
        <v>3</v>
      </c>
      <c r="GB28" s="2"/>
      <c r="GC28" s="2"/>
      <c r="GD28" s="2">
        <v>0</v>
      </c>
      <c r="GE28" s="2"/>
      <c r="GF28" s="2">
        <v>97447917</v>
      </c>
      <c r="GG28" s="2">
        <v>2</v>
      </c>
      <c r="GH28" s="2">
        <v>1</v>
      </c>
      <c r="GI28" s="2">
        <v>-2</v>
      </c>
      <c r="GJ28" s="2">
        <v>0</v>
      </c>
      <c r="GK28" s="2">
        <f>ROUND(R28*(R12)/100,2)</f>
        <v>0</v>
      </c>
      <c r="GL28" s="2">
        <f t="shared" si="40"/>
        <v>0</v>
      </c>
      <c r="GM28" s="2">
        <f t="shared" si="41"/>
        <v>29.86</v>
      </c>
      <c r="GN28" s="2">
        <f t="shared" si="42"/>
        <v>29.86</v>
      </c>
      <c r="GO28" s="2">
        <f t="shared" si="43"/>
        <v>0</v>
      </c>
      <c r="GP28" s="2">
        <f t="shared" si="44"/>
        <v>0</v>
      </c>
      <c r="GQ28" s="2"/>
      <c r="GR28" s="2">
        <v>0</v>
      </c>
      <c r="GS28" s="2">
        <v>3</v>
      </c>
      <c r="GT28" s="2">
        <v>0</v>
      </c>
      <c r="GU28" s="2" t="s">
        <v>3</v>
      </c>
      <c r="GV28" s="2">
        <f t="shared" si="45"/>
        <v>0</v>
      </c>
      <c r="GW28" s="2">
        <v>1</v>
      </c>
      <c r="GX28" s="2">
        <f t="shared" si="46"/>
        <v>0</v>
      </c>
      <c r="GY28" s="2"/>
      <c r="GZ28" s="2"/>
      <c r="HA28" s="2">
        <v>0</v>
      </c>
      <c r="HB28" s="2">
        <v>0</v>
      </c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>
        <v>0</v>
      </c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x14ac:dyDescent="0.2">
      <c r="A29">
        <v>17</v>
      </c>
      <c r="B29">
        <v>1</v>
      </c>
      <c r="C29">
        <f>ROW(SmtRes!A12)</f>
        <v>12</v>
      </c>
      <c r="D29">
        <f>ROW(EtalonRes!A12)</f>
        <v>12</v>
      </c>
      <c r="E29" t="s">
        <v>28</v>
      </c>
      <c r="F29" t="s">
        <v>29</v>
      </c>
      <c r="G29" t="s">
        <v>30</v>
      </c>
      <c r="H29" t="s">
        <v>15</v>
      </c>
      <c r="I29">
        <f>'1.Смета.или.Акт'!E60</f>
        <v>4.41415E-2</v>
      </c>
      <c r="J29">
        <v>0</v>
      </c>
      <c r="O29">
        <f t="shared" si="14"/>
        <v>291.06</v>
      </c>
      <c r="P29">
        <f t="shared" si="15"/>
        <v>0</v>
      </c>
      <c r="Q29">
        <f t="shared" si="16"/>
        <v>291.06</v>
      </c>
      <c r="R29">
        <f t="shared" si="17"/>
        <v>83.11</v>
      </c>
      <c r="S29">
        <f t="shared" si="18"/>
        <v>0</v>
      </c>
      <c r="T29">
        <f t="shared" si="19"/>
        <v>0</v>
      </c>
      <c r="U29">
        <f t="shared" si="20"/>
        <v>0</v>
      </c>
      <c r="V29">
        <f t="shared" si="21"/>
        <v>0.39153510499999999</v>
      </c>
      <c r="W29">
        <f t="shared" si="22"/>
        <v>0</v>
      </c>
      <c r="X29">
        <f t="shared" si="23"/>
        <v>67.319999999999993</v>
      </c>
      <c r="Y29">
        <f t="shared" si="23"/>
        <v>33.24</v>
      </c>
      <c r="AA29">
        <v>34723977</v>
      </c>
      <c r="AB29">
        <f t="shared" si="24"/>
        <v>527.5</v>
      </c>
      <c r="AC29">
        <f t="shared" si="25"/>
        <v>0</v>
      </c>
      <c r="AD29">
        <f t="shared" si="26"/>
        <v>527.5</v>
      </c>
      <c r="AE29">
        <f t="shared" si="27"/>
        <v>102.89</v>
      </c>
      <c r="AF29">
        <f t="shared" si="27"/>
        <v>0</v>
      </c>
      <c r="AG29">
        <f t="shared" si="28"/>
        <v>0</v>
      </c>
      <c r="AH29">
        <f t="shared" si="29"/>
        <v>0</v>
      </c>
      <c r="AI29">
        <f t="shared" si="29"/>
        <v>8.8699999999999992</v>
      </c>
      <c r="AJ29">
        <f t="shared" si="30"/>
        <v>0</v>
      </c>
      <c r="AK29">
        <f>AL29+AM29+AO29</f>
        <v>527.5</v>
      </c>
      <c r="AL29">
        <v>0</v>
      </c>
      <c r="AM29" s="61">
        <f>'1.Смета.или.Акт'!F61</f>
        <v>527.5</v>
      </c>
      <c r="AN29" s="61">
        <f>'1.Смета.или.Акт'!F62</f>
        <v>102.89</v>
      </c>
      <c r="AO29">
        <v>0</v>
      </c>
      <c r="AP29">
        <v>0</v>
      </c>
      <c r="AQ29">
        <v>0</v>
      </c>
      <c r="AR29">
        <v>8.8699999999999992</v>
      </c>
      <c r="AS29">
        <v>0</v>
      </c>
      <c r="AT29">
        <v>81</v>
      </c>
      <c r="AU29">
        <v>40</v>
      </c>
      <c r="AV29">
        <v>1</v>
      </c>
      <c r="AW29">
        <v>1</v>
      </c>
      <c r="AZ29">
        <v>1</v>
      </c>
      <c r="BA29">
        <v>18.3</v>
      </c>
      <c r="BB29">
        <f>'1.Смета.или.Акт'!J61</f>
        <v>12.5</v>
      </c>
      <c r="BC29">
        <v>7.5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1</v>
      </c>
      <c r="BJ29" t="s">
        <v>31</v>
      </c>
      <c r="BM29">
        <v>1001</v>
      </c>
      <c r="BN29">
        <v>0</v>
      </c>
      <c r="BO29" t="s">
        <v>3</v>
      </c>
      <c r="BP29">
        <v>0</v>
      </c>
      <c r="BQ29">
        <v>1</v>
      </c>
      <c r="BR29">
        <v>0</v>
      </c>
      <c r="BS29">
        <f>'1.Смета.или.Акт'!J62</f>
        <v>18.3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95</v>
      </c>
      <c r="CA29">
        <v>50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1"/>
        <v>291.06</v>
      </c>
      <c r="CQ29">
        <f t="shared" si="32"/>
        <v>0</v>
      </c>
      <c r="CR29">
        <f t="shared" si="33"/>
        <v>6593.75</v>
      </c>
      <c r="CS29">
        <f t="shared" si="34"/>
        <v>1882.8870000000002</v>
      </c>
      <c r="CT29">
        <f t="shared" si="35"/>
        <v>0</v>
      </c>
      <c r="CU29">
        <f t="shared" si="36"/>
        <v>0</v>
      </c>
      <c r="CV29">
        <f t="shared" si="36"/>
        <v>0</v>
      </c>
      <c r="CW29">
        <f t="shared" si="36"/>
        <v>8.8699999999999992</v>
      </c>
      <c r="CX29">
        <f t="shared" si="36"/>
        <v>0</v>
      </c>
      <c r="CY29">
        <f t="shared" si="37"/>
        <v>67.319099999999992</v>
      </c>
      <c r="CZ29">
        <f t="shared" si="38"/>
        <v>33.244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1007</v>
      </c>
      <c r="DV29" t="s">
        <v>15</v>
      </c>
      <c r="DW29" t="str">
        <f>'1.Смета.или.Акт'!D60</f>
        <v>1000 м3</v>
      </c>
      <c r="DX29">
        <v>1000</v>
      </c>
      <c r="EE29">
        <v>32653332</v>
      </c>
      <c r="EF29">
        <v>1</v>
      </c>
      <c r="EG29" t="s">
        <v>17</v>
      </c>
      <c r="EH29">
        <v>0</v>
      </c>
      <c r="EI29" t="s">
        <v>3</v>
      </c>
      <c r="EJ29">
        <v>1</v>
      </c>
      <c r="EK29">
        <v>1001</v>
      </c>
      <c r="EL29" t="s">
        <v>18</v>
      </c>
      <c r="EM29" t="s">
        <v>19</v>
      </c>
      <c r="EO29" t="s">
        <v>3</v>
      </c>
      <c r="EQ29">
        <v>0</v>
      </c>
      <c r="ER29">
        <f>ES29+ET29+EV29</f>
        <v>527.5</v>
      </c>
      <c r="ES29">
        <v>0</v>
      </c>
      <c r="ET29" s="61">
        <f>'1.Смета.или.Акт'!F61</f>
        <v>527.5</v>
      </c>
      <c r="EU29" s="61">
        <f>'1.Смета.или.Акт'!F62</f>
        <v>102.89</v>
      </c>
      <c r="EV29">
        <v>0</v>
      </c>
      <c r="EW29">
        <v>0</v>
      </c>
      <c r="EX29">
        <v>8.8699999999999992</v>
      </c>
      <c r="EY29">
        <v>0</v>
      </c>
      <c r="FQ29">
        <v>0</v>
      </c>
      <c r="FR29">
        <f t="shared" si="39"/>
        <v>0</v>
      </c>
      <c r="FS29">
        <v>0</v>
      </c>
      <c r="FV29" t="s">
        <v>20</v>
      </c>
      <c r="FW29" t="s">
        <v>21</v>
      </c>
      <c r="FX29">
        <v>95</v>
      </c>
      <c r="FY29">
        <v>50</v>
      </c>
      <c r="GA29" t="s">
        <v>3</v>
      </c>
      <c r="GD29">
        <v>0</v>
      </c>
      <c r="GF29">
        <v>97447917</v>
      </c>
      <c r="GG29">
        <v>2</v>
      </c>
      <c r="GH29">
        <v>1</v>
      </c>
      <c r="GI29">
        <v>4</v>
      </c>
      <c r="GJ29">
        <v>0</v>
      </c>
      <c r="GK29">
        <f>ROUND(R29*(S12)/100,2)</f>
        <v>0</v>
      </c>
      <c r="GL29">
        <f t="shared" si="40"/>
        <v>0</v>
      </c>
      <c r="GM29">
        <f t="shared" si="41"/>
        <v>391.62</v>
      </c>
      <c r="GN29">
        <f t="shared" si="42"/>
        <v>391.62</v>
      </c>
      <c r="GO29">
        <f t="shared" si="43"/>
        <v>0</v>
      </c>
      <c r="GP29">
        <f t="shared" si="44"/>
        <v>0</v>
      </c>
      <c r="GR29">
        <v>0</v>
      </c>
      <c r="GS29">
        <v>3</v>
      </c>
      <c r="GT29">
        <v>0</v>
      </c>
      <c r="GU29" t="s">
        <v>3</v>
      </c>
      <c r="GV29">
        <f t="shared" si="45"/>
        <v>0</v>
      </c>
      <c r="GW29">
        <v>18.3</v>
      </c>
      <c r="GX29">
        <f t="shared" si="46"/>
        <v>0</v>
      </c>
      <c r="HA29">
        <v>0</v>
      </c>
      <c r="HB29">
        <v>0</v>
      </c>
      <c r="IK29">
        <v>0</v>
      </c>
    </row>
    <row r="30" spans="1:255" x14ac:dyDescent="0.2">
      <c r="A30" s="2">
        <v>17</v>
      </c>
      <c r="B30" s="2">
        <v>1</v>
      </c>
      <c r="C30" s="2">
        <f>ROW(SmtRes!A13)</f>
        <v>13</v>
      </c>
      <c r="D30" s="2">
        <f>ROW(EtalonRes!A13)</f>
        <v>13</v>
      </c>
      <c r="E30" s="2" t="s">
        <v>32</v>
      </c>
      <c r="F30" s="2" t="s">
        <v>33</v>
      </c>
      <c r="G30" s="2" t="s">
        <v>34</v>
      </c>
      <c r="H30" s="2" t="s">
        <v>25</v>
      </c>
      <c r="I30" s="2">
        <f>'1.Смета.или.Акт'!E66</f>
        <v>6.6199999999999995E-2</v>
      </c>
      <c r="J30" s="2">
        <v>0</v>
      </c>
      <c r="K30" s="2"/>
      <c r="L30" s="2"/>
      <c r="M30" s="2"/>
      <c r="N30" s="2"/>
      <c r="O30" s="2">
        <f t="shared" si="14"/>
        <v>48.26</v>
      </c>
      <c r="P30" s="2">
        <f t="shared" si="15"/>
        <v>0</v>
      </c>
      <c r="Q30" s="2">
        <f t="shared" si="16"/>
        <v>0</v>
      </c>
      <c r="R30" s="2">
        <f t="shared" si="17"/>
        <v>0</v>
      </c>
      <c r="S30" s="2">
        <f t="shared" si="18"/>
        <v>48.26</v>
      </c>
      <c r="T30" s="2">
        <f t="shared" si="19"/>
        <v>0</v>
      </c>
      <c r="U30" s="2">
        <f t="shared" si="20"/>
        <v>6.4346399999999999</v>
      </c>
      <c r="V30" s="2">
        <f t="shared" si="21"/>
        <v>0</v>
      </c>
      <c r="W30" s="2">
        <f t="shared" si="22"/>
        <v>0</v>
      </c>
      <c r="X30" s="2">
        <f t="shared" si="23"/>
        <v>38.61</v>
      </c>
      <c r="Y30" s="2">
        <f t="shared" si="23"/>
        <v>21.72</v>
      </c>
      <c r="Z30" s="2"/>
      <c r="AA30" s="2">
        <v>34723976</v>
      </c>
      <c r="AB30" s="2">
        <f t="shared" si="24"/>
        <v>729</v>
      </c>
      <c r="AC30" s="2">
        <f t="shared" si="25"/>
        <v>0</v>
      </c>
      <c r="AD30" s="2">
        <f t="shared" si="26"/>
        <v>0</v>
      </c>
      <c r="AE30" s="2">
        <f t="shared" si="27"/>
        <v>0</v>
      </c>
      <c r="AF30" s="2">
        <f t="shared" si="27"/>
        <v>729</v>
      </c>
      <c r="AG30" s="2">
        <f t="shared" si="28"/>
        <v>0</v>
      </c>
      <c r="AH30" s="2">
        <f t="shared" si="29"/>
        <v>97.2</v>
      </c>
      <c r="AI30" s="2">
        <f t="shared" si="29"/>
        <v>0</v>
      </c>
      <c r="AJ30" s="2">
        <f t="shared" si="30"/>
        <v>0</v>
      </c>
      <c r="AK30" s="2">
        <v>729</v>
      </c>
      <c r="AL30" s="2">
        <v>0</v>
      </c>
      <c r="AM30" s="2">
        <v>0</v>
      </c>
      <c r="AN30" s="2">
        <v>0</v>
      </c>
      <c r="AO30" s="2">
        <v>729</v>
      </c>
      <c r="AP30" s="2">
        <v>0</v>
      </c>
      <c r="AQ30" s="2">
        <v>97.2</v>
      </c>
      <c r="AR30" s="2">
        <v>0</v>
      </c>
      <c r="AS30" s="2">
        <v>0</v>
      </c>
      <c r="AT30" s="2">
        <v>80</v>
      </c>
      <c r="AU30" s="2">
        <v>45</v>
      </c>
      <c r="AV30" s="2">
        <v>1</v>
      </c>
      <c r="AW30" s="2">
        <v>1</v>
      </c>
      <c r="AX30" s="2"/>
      <c r="AY30" s="2"/>
      <c r="AZ30" s="2">
        <v>1</v>
      </c>
      <c r="BA30" s="2">
        <v>1</v>
      </c>
      <c r="BB30" s="2">
        <v>1</v>
      </c>
      <c r="BC30" s="2">
        <v>1</v>
      </c>
      <c r="BD30" s="2" t="s">
        <v>3</v>
      </c>
      <c r="BE30" s="2" t="s">
        <v>3</v>
      </c>
      <c r="BF30" s="2" t="s">
        <v>3</v>
      </c>
      <c r="BG30" s="2" t="s">
        <v>3</v>
      </c>
      <c r="BH30" s="2">
        <v>0</v>
      </c>
      <c r="BI30" s="2">
        <v>1</v>
      </c>
      <c r="BJ30" s="2" t="s">
        <v>35</v>
      </c>
      <c r="BK30" s="2"/>
      <c r="BL30" s="2"/>
      <c r="BM30" s="2">
        <v>1003</v>
      </c>
      <c r="BN30" s="2">
        <v>0</v>
      </c>
      <c r="BO30" s="2" t="s">
        <v>3</v>
      </c>
      <c r="BP30" s="2">
        <v>0</v>
      </c>
      <c r="BQ30" s="2">
        <v>1</v>
      </c>
      <c r="BR30" s="2">
        <v>0</v>
      </c>
      <c r="BS30" s="2">
        <v>1</v>
      </c>
      <c r="BT30" s="2">
        <v>1</v>
      </c>
      <c r="BU30" s="2">
        <v>1</v>
      </c>
      <c r="BV30" s="2">
        <v>1</v>
      </c>
      <c r="BW30" s="2">
        <v>1</v>
      </c>
      <c r="BX30" s="2">
        <v>1</v>
      </c>
      <c r="BY30" s="2" t="s">
        <v>3</v>
      </c>
      <c r="BZ30" s="2">
        <v>80</v>
      </c>
      <c r="CA30" s="2">
        <v>45</v>
      </c>
      <c r="CB30" s="2"/>
      <c r="CC30" s="2"/>
      <c r="CD30" s="2"/>
      <c r="CE30" s="2"/>
      <c r="CF30" s="2">
        <v>0</v>
      </c>
      <c r="CG30" s="2">
        <v>0</v>
      </c>
      <c r="CH30" s="2"/>
      <c r="CI30" s="2"/>
      <c r="CJ30" s="2"/>
      <c r="CK30" s="2"/>
      <c r="CL30" s="2"/>
      <c r="CM30" s="2">
        <v>0</v>
      </c>
      <c r="CN30" s="2" t="s">
        <v>3</v>
      </c>
      <c r="CO30" s="2">
        <v>0</v>
      </c>
      <c r="CP30" s="2">
        <f t="shared" si="31"/>
        <v>48.26</v>
      </c>
      <c r="CQ30" s="2">
        <f t="shared" si="32"/>
        <v>0</v>
      </c>
      <c r="CR30" s="2">
        <f t="shared" si="33"/>
        <v>0</v>
      </c>
      <c r="CS30" s="2">
        <f t="shared" si="34"/>
        <v>0</v>
      </c>
      <c r="CT30" s="2">
        <f t="shared" si="35"/>
        <v>729</v>
      </c>
      <c r="CU30" s="2">
        <f t="shared" si="36"/>
        <v>0</v>
      </c>
      <c r="CV30" s="2">
        <f t="shared" si="36"/>
        <v>97.2</v>
      </c>
      <c r="CW30" s="2">
        <f t="shared" si="36"/>
        <v>0</v>
      </c>
      <c r="CX30" s="2">
        <f t="shared" si="36"/>
        <v>0</v>
      </c>
      <c r="CY30" s="2">
        <f t="shared" si="37"/>
        <v>38.607999999999997</v>
      </c>
      <c r="CZ30" s="2">
        <f t="shared" si="38"/>
        <v>21.716999999999999</v>
      </c>
      <c r="DA30" s="2"/>
      <c r="DB30" s="2"/>
      <c r="DC30" s="2" t="s">
        <v>3</v>
      </c>
      <c r="DD30" s="2" t="s">
        <v>3</v>
      </c>
      <c r="DE30" s="2" t="s">
        <v>3</v>
      </c>
      <c r="DF30" s="2" t="s">
        <v>3</v>
      </c>
      <c r="DG30" s="2" t="s">
        <v>3</v>
      </c>
      <c r="DH30" s="2" t="s">
        <v>3</v>
      </c>
      <c r="DI30" s="2" t="s">
        <v>3</v>
      </c>
      <c r="DJ30" s="2" t="s">
        <v>3</v>
      </c>
      <c r="DK30" s="2" t="s">
        <v>3</v>
      </c>
      <c r="DL30" s="2" t="s">
        <v>3</v>
      </c>
      <c r="DM30" s="2" t="s">
        <v>3</v>
      </c>
      <c r="DN30" s="2">
        <v>0</v>
      </c>
      <c r="DO30" s="2">
        <v>0</v>
      </c>
      <c r="DP30" s="2">
        <v>1</v>
      </c>
      <c r="DQ30" s="2">
        <v>1</v>
      </c>
      <c r="DR30" s="2"/>
      <c r="DS30" s="2"/>
      <c r="DT30" s="2"/>
      <c r="DU30" s="2">
        <v>1007</v>
      </c>
      <c r="DV30" s="2" t="s">
        <v>25</v>
      </c>
      <c r="DW30" s="2" t="s">
        <v>25</v>
      </c>
      <c r="DX30" s="2">
        <v>100</v>
      </c>
      <c r="DY30" s="2"/>
      <c r="DZ30" s="2"/>
      <c r="EA30" s="2"/>
      <c r="EB30" s="2"/>
      <c r="EC30" s="2"/>
      <c r="ED30" s="2"/>
      <c r="EE30" s="2">
        <v>32653334</v>
      </c>
      <c r="EF30" s="2">
        <v>1</v>
      </c>
      <c r="EG30" s="2" t="s">
        <v>17</v>
      </c>
      <c r="EH30" s="2">
        <v>0</v>
      </c>
      <c r="EI30" s="2" t="s">
        <v>3</v>
      </c>
      <c r="EJ30" s="2">
        <v>1</v>
      </c>
      <c r="EK30" s="2">
        <v>1003</v>
      </c>
      <c r="EL30" s="2" t="s">
        <v>27</v>
      </c>
      <c r="EM30" s="2" t="s">
        <v>19</v>
      </c>
      <c r="EN30" s="2"/>
      <c r="EO30" s="2" t="s">
        <v>3</v>
      </c>
      <c r="EP30" s="2"/>
      <c r="EQ30" s="2">
        <v>0</v>
      </c>
      <c r="ER30" s="2">
        <v>729</v>
      </c>
      <c r="ES30" s="2">
        <v>0</v>
      </c>
      <c r="ET30" s="2">
        <v>0</v>
      </c>
      <c r="EU30" s="2">
        <v>0</v>
      </c>
      <c r="EV30" s="2">
        <v>729</v>
      </c>
      <c r="EW30" s="2">
        <v>97.2</v>
      </c>
      <c r="EX30" s="2">
        <v>0</v>
      </c>
      <c r="EY30" s="2">
        <v>0</v>
      </c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>
        <v>0</v>
      </c>
      <c r="FR30" s="2">
        <f t="shared" si="39"/>
        <v>0</v>
      </c>
      <c r="FS30" s="2">
        <v>0</v>
      </c>
      <c r="FT30" s="2"/>
      <c r="FU30" s="2"/>
      <c r="FV30" s="2"/>
      <c r="FW30" s="2"/>
      <c r="FX30" s="2">
        <v>80</v>
      </c>
      <c r="FY30" s="2">
        <v>45</v>
      </c>
      <c r="FZ30" s="2"/>
      <c r="GA30" s="2" t="s">
        <v>3</v>
      </c>
      <c r="GB30" s="2"/>
      <c r="GC30" s="2"/>
      <c r="GD30" s="2">
        <v>0</v>
      </c>
      <c r="GE30" s="2"/>
      <c r="GF30" s="2">
        <v>-286385310</v>
      </c>
      <c r="GG30" s="2">
        <v>2</v>
      </c>
      <c r="GH30" s="2">
        <v>1</v>
      </c>
      <c r="GI30" s="2">
        <v>-2</v>
      </c>
      <c r="GJ30" s="2">
        <v>0</v>
      </c>
      <c r="GK30" s="2">
        <f>ROUND(R30*(R12)/100,2)</f>
        <v>0</v>
      </c>
      <c r="GL30" s="2">
        <f t="shared" si="40"/>
        <v>0</v>
      </c>
      <c r="GM30" s="2">
        <f t="shared" si="41"/>
        <v>108.59</v>
      </c>
      <c r="GN30" s="2">
        <f t="shared" si="42"/>
        <v>108.59</v>
      </c>
      <c r="GO30" s="2">
        <f t="shared" si="43"/>
        <v>0</v>
      </c>
      <c r="GP30" s="2">
        <f t="shared" si="44"/>
        <v>0</v>
      </c>
      <c r="GQ30" s="2"/>
      <c r="GR30" s="2">
        <v>0</v>
      </c>
      <c r="GS30" s="2">
        <v>3</v>
      </c>
      <c r="GT30" s="2">
        <v>0</v>
      </c>
      <c r="GU30" s="2" t="s">
        <v>3</v>
      </c>
      <c r="GV30" s="2">
        <f t="shared" si="45"/>
        <v>0</v>
      </c>
      <c r="GW30" s="2">
        <v>1</v>
      </c>
      <c r="GX30" s="2">
        <f t="shared" si="46"/>
        <v>0</v>
      </c>
      <c r="GY30" s="2"/>
      <c r="GZ30" s="2"/>
      <c r="HA30" s="2">
        <v>0</v>
      </c>
      <c r="HB30" s="2">
        <v>0</v>
      </c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>
        <v>0</v>
      </c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x14ac:dyDescent="0.2">
      <c r="A31">
        <v>17</v>
      </c>
      <c r="B31">
        <v>1</v>
      </c>
      <c r="C31">
        <f>ROW(SmtRes!A14)</f>
        <v>14</v>
      </c>
      <c r="D31">
        <f>ROW(EtalonRes!A14)</f>
        <v>14</v>
      </c>
      <c r="E31" t="s">
        <v>32</v>
      </c>
      <c r="F31" t="s">
        <v>33</v>
      </c>
      <c r="G31" t="s">
        <v>34</v>
      </c>
      <c r="H31" t="s">
        <v>25</v>
      </c>
      <c r="I31">
        <f>'1.Смета.или.Акт'!E66</f>
        <v>6.6199999999999995E-2</v>
      </c>
      <c r="J31">
        <v>0</v>
      </c>
      <c r="O31">
        <f t="shared" si="14"/>
        <v>883.15</v>
      </c>
      <c r="P31">
        <f t="shared" si="15"/>
        <v>0</v>
      </c>
      <c r="Q31">
        <f t="shared" si="16"/>
        <v>0</v>
      </c>
      <c r="R31">
        <f t="shared" si="17"/>
        <v>0</v>
      </c>
      <c r="S31">
        <f t="shared" si="18"/>
        <v>883.15</v>
      </c>
      <c r="T31">
        <f t="shared" si="19"/>
        <v>0</v>
      </c>
      <c r="U31">
        <f t="shared" si="20"/>
        <v>6.4346399999999999</v>
      </c>
      <c r="V31">
        <f t="shared" si="21"/>
        <v>0</v>
      </c>
      <c r="W31">
        <f t="shared" si="22"/>
        <v>0</v>
      </c>
      <c r="X31">
        <f t="shared" si="23"/>
        <v>600.54</v>
      </c>
      <c r="Y31">
        <f t="shared" si="23"/>
        <v>317.93</v>
      </c>
      <c r="AA31">
        <v>34723977</v>
      </c>
      <c r="AB31">
        <f t="shared" si="24"/>
        <v>729</v>
      </c>
      <c r="AC31">
        <f t="shared" si="25"/>
        <v>0</v>
      </c>
      <c r="AD31">
        <f t="shared" si="26"/>
        <v>0</v>
      </c>
      <c r="AE31">
        <f t="shared" si="27"/>
        <v>0</v>
      </c>
      <c r="AF31">
        <f t="shared" si="27"/>
        <v>729</v>
      </c>
      <c r="AG31">
        <f t="shared" si="28"/>
        <v>0</v>
      </c>
      <c r="AH31">
        <f t="shared" si="29"/>
        <v>97.2</v>
      </c>
      <c r="AI31">
        <f t="shared" si="29"/>
        <v>0</v>
      </c>
      <c r="AJ31">
        <f t="shared" si="30"/>
        <v>0</v>
      </c>
      <c r="AK31">
        <f>AL31+AM31+AO31</f>
        <v>729</v>
      </c>
      <c r="AL31">
        <v>0</v>
      </c>
      <c r="AM31">
        <v>0</v>
      </c>
      <c r="AN31">
        <v>0</v>
      </c>
      <c r="AO31" s="61">
        <f>'1.Смета.или.Акт'!F67</f>
        <v>729</v>
      </c>
      <c r="AP31">
        <v>0</v>
      </c>
      <c r="AQ31">
        <f>'1.Смета.или.Акт'!E70</f>
        <v>97.2</v>
      </c>
      <c r="AR31">
        <v>0</v>
      </c>
      <c r="AS31">
        <v>0</v>
      </c>
      <c r="AT31">
        <v>68</v>
      </c>
      <c r="AU31">
        <v>36</v>
      </c>
      <c r="AV31">
        <v>1</v>
      </c>
      <c r="AW31">
        <v>1</v>
      </c>
      <c r="AZ31">
        <v>1</v>
      </c>
      <c r="BA31">
        <f>'1.Смета.или.Акт'!J67</f>
        <v>18.3</v>
      </c>
      <c r="BB31">
        <v>12.5</v>
      </c>
      <c r="BC31">
        <v>7.5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1</v>
      </c>
      <c r="BJ31" t="s">
        <v>35</v>
      </c>
      <c r="BM31">
        <v>1003</v>
      </c>
      <c r="BN31">
        <v>0</v>
      </c>
      <c r="BO31" t="s">
        <v>3</v>
      </c>
      <c r="BP31">
        <v>0</v>
      </c>
      <c r="BQ31">
        <v>1</v>
      </c>
      <c r="BR31">
        <v>0</v>
      </c>
      <c r="BS31">
        <v>18.3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45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1"/>
        <v>883.15</v>
      </c>
      <c r="CQ31">
        <f t="shared" si="32"/>
        <v>0</v>
      </c>
      <c r="CR31">
        <f t="shared" si="33"/>
        <v>0</v>
      </c>
      <c r="CS31">
        <f t="shared" si="34"/>
        <v>0</v>
      </c>
      <c r="CT31">
        <f t="shared" si="35"/>
        <v>13340.7</v>
      </c>
      <c r="CU31">
        <f t="shared" si="36"/>
        <v>0</v>
      </c>
      <c r="CV31">
        <f t="shared" si="36"/>
        <v>97.2</v>
      </c>
      <c r="CW31">
        <f t="shared" si="36"/>
        <v>0</v>
      </c>
      <c r="CX31">
        <f t="shared" si="36"/>
        <v>0</v>
      </c>
      <c r="CY31">
        <f t="shared" si="37"/>
        <v>600.54199999999992</v>
      </c>
      <c r="CZ31">
        <f t="shared" si="38"/>
        <v>317.93399999999997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1007</v>
      </c>
      <c r="DV31" t="s">
        <v>25</v>
      </c>
      <c r="DW31" t="str">
        <f>'1.Смета.или.Акт'!D66</f>
        <v>100 м3</v>
      </c>
      <c r="DX31">
        <v>100</v>
      </c>
      <c r="EE31">
        <v>32653334</v>
      </c>
      <c r="EF31">
        <v>1</v>
      </c>
      <c r="EG31" t="s">
        <v>17</v>
      </c>
      <c r="EH31">
        <v>0</v>
      </c>
      <c r="EI31" t="s">
        <v>3</v>
      </c>
      <c r="EJ31">
        <v>1</v>
      </c>
      <c r="EK31">
        <v>1003</v>
      </c>
      <c r="EL31" t="s">
        <v>27</v>
      </c>
      <c r="EM31" t="s">
        <v>19</v>
      </c>
      <c r="EO31" t="s">
        <v>3</v>
      </c>
      <c r="EQ31">
        <v>0</v>
      </c>
      <c r="ER31">
        <f>ES31+ET31+EV31</f>
        <v>729</v>
      </c>
      <c r="ES31">
        <v>0</v>
      </c>
      <c r="ET31">
        <v>0</v>
      </c>
      <c r="EU31">
        <v>0</v>
      </c>
      <c r="EV31" s="61">
        <f>'1.Смета.или.Акт'!F67</f>
        <v>729</v>
      </c>
      <c r="EW31">
        <f>'1.Смета.или.Акт'!E70</f>
        <v>97.2</v>
      </c>
      <c r="EX31">
        <v>0</v>
      </c>
      <c r="EY31">
        <v>0</v>
      </c>
      <c r="FQ31">
        <v>0</v>
      </c>
      <c r="FR31">
        <f t="shared" si="39"/>
        <v>0</v>
      </c>
      <c r="FS31">
        <v>0</v>
      </c>
      <c r="FV31" t="s">
        <v>20</v>
      </c>
      <c r="FW31" t="s">
        <v>21</v>
      </c>
      <c r="FX31">
        <v>80</v>
      </c>
      <c r="FY31">
        <v>45</v>
      </c>
      <c r="GA31" t="s">
        <v>3</v>
      </c>
      <c r="GD31">
        <v>0</v>
      </c>
      <c r="GF31">
        <v>-286385310</v>
      </c>
      <c r="GG31">
        <v>2</v>
      </c>
      <c r="GH31">
        <v>1</v>
      </c>
      <c r="GI31">
        <v>4</v>
      </c>
      <c r="GJ31">
        <v>0</v>
      </c>
      <c r="GK31">
        <f>ROUND(R31*(S12)/100,2)</f>
        <v>0</v>
      </c>
      <c r="GL31">
        <f t="shared" si="40"/>
        <v>0</v>
      </c>
      <c r="GM31">
        <f t="shared" si="41"/>
        <v>1801.62</v>
      </c>
      <c r="GN31">
        <f t="shared" si="42"/>
        <v>1801.62</v>
      </c>
      <c r="GO31">
        <f t="shared" si="43"/>
        <v>0</v>
      </c>
      <c r="GP31">
        <f t="shared" si="44"/>
        <v>0</v>
      </c>
      <c r="GR31">
        <v>0</v>
      </c>
      <c r="GS31">
        <v>3</v>
      </c>
      <c r="GT31">
        <v>0</v>
      </c>
      <c r="GU31" t="s">
        <v>3</v>
      </c>
      <c r="GV31">
        <f t="shared" si="45"/>
        <v>0</v>
      </c>
      <c r="GW31">
        <v>18.3</v>
      </c>
      <c r="GX31">
        <f t="shared" si="46"/>
        <v>0</v>
      </c>
      <c r="HA31">
        <v>0</v>
      </c>
      <c r="HB31">
        <v>0</v>
      </c>
      <c r="IK31">
        <v>0</v>
      </c>
    </row>
    <row r="32" spans="1:255" x14ac:dyDescent="0.2">
      <c r="A32" s="2">
        <v>17</v>
      </c>
      <c r="B32" s="2">
        <v>1</v>
      </c>
      <c r="C32" s="2"/>
      <c r="D32" s="2"/>
      <c r="E32" s="2" t="s">
        <v>36</v>
      </c>
      <c r="F32" s="2" t="s">
        <v>37</v>
      </c>
      <c r="G32" s="2" t="s">
        <v>38</v>
      </c>
      <c r="H32" s="2" t="s">
        <v>39</v>
      </c>
      <c r="I32" s="2">
        <f>'1.Смета.или.Акт'!E72</f>
        <v>37.24</v>
      </c>
      <c r="J32" s="2">
        <v>0</v>
      </c>
      <c r="K32" s="2"/>
      <c r="L32" s="2"/>
      <c r="M32" s="2"/>
      <c r="N32" s="2"/>
      <c r="O32" s="2">
        <f>0</f>
        <v>0</v>
      </c>
      <c r="P32" s="2">
        <f>0</f>
        <v>0</v>
      </c>
      <c r="Q32" s="2">
        <f>0</f>
        <v>0</v>
      </c>
      <c r="R32" s="2">
        <f>0</f>
        <v>0</v>
      </c>
      <c r="S32" s="2">
        <f>0</f>
        <v>0</v>
      </c>
      <c r="T32" s="2">
        <f>0</f>
        <v>0</v>
      </c>
      <c r="U32" s="2">
        <f>0</f>
        <v>0</v>
      </c>
      <c r="V32" s="2">
        <f>0</f>
        <v>0</v>
      </c>
      <c r="W32" s="2">
        <f>0</f>
        <v>0</v>
      </c>
      <c r="X32" s="2">
        <f>0</f>
        <v>0</v>
      </c>
      <c r="Y32" s="2">
        <f>0</f>
        <v>0</v>
      </c>
      <c r="Z32" s="2"/>
      <c r="AA32" s="2">
        <v>34723976</v>
      </c>
      <c r="AB32" s="2">
        <f>ROUND((AK32),2)</f>
        <v>11.42</v>
      </c>
      <c r="AC32" s="2">
        <f>0</f>
        <v>0</v>
      </c>
      <c r="AD32" s="2">
        <f>0</f>
        <v>0</v>
      </c>
      <c r="AE32" s="2">
        <f>0</f>
        <v>0</v>
      </c>
      <c r="AF32" s="2">
        <f>0</f>
        <v>0</v>
      </c>
      <c r="AG32" s="2">
        <f>0</f>
        <v>0</v>
      </c>
      <c r="AH32" s="2">
        <f>0</f>
        <v>0</v>
      </c>
      <c r="AI32" s="2">
        <f>0</f>
        <v>0</v>
      </c>
      <c r="AJ32" s="2">
        <f>0</f>
        <v>0</v>
      </c>
      <c r="AK32" s="2">
        <v>11.42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1</v>
      </c>
      <c r="AW32" s="2">
        <v>1</v>
      </c>
      <c r="AX32" s="2"/>
      <c r="AY32" s="2"/>
      <c r="AZ32" s="2">
        <v>1</v>
      </c>
      <c r="BA32" s="2">
        <v>1</v>
      </c>
      <c r="BB32" s="2">
        <v>1</v>
      </c>
      <c r="BC32" s="2">
        <v>1</v>
      </c>
      <c r="BD32" s="2" t="s">
        <v>3</v>
      </c>
      <c r="BE32" s="2" t="s">
        <v>3</v>
      </c>
      <c r="BF32" s="2" t="s">
        <v>3</v>
      </c>
      <c r="BG32" s="2" t="s">
        <v>3</v>
      </c>
      <c r="BH32" s="2">
        <v>0</v>
      </c>
      <c r="BI32" s="2">
        <v>1</v>
      </c>
      <c r="BJ32" s="2" t="s">
        <v>40</v>
      </c>
      <c r="BK32" s="2"/>
      <c r="BL32" s="2"/>
      <c r="BM32" s="2">
        <v>700005</v>
      </c>
      <c r="BN32" s="2">
        <v>0</v>
      </c>
      <c r="BO32" s="2" t="s">
        <v>3</v>
      </c>
      <c r="BP32" s="2">
        <v>0</v>
      </c>
      <c r="BQ32" s="2">
        <v>43</v>
      </c>
      <c r="BR32" s="2">
        <v>0</v>
      </c>
      <c r="BS32" s="2">
        <v>1</v>
      </c>
      <c r="BT32" s="2">
        <v>1</v>
      </c>
      <c r="BU32" s="2">
        <v>1</v>
      </c>
      <c r="BV32" s="2">
        <v>1</v>
      </c>
      <c r="BW32" s="2">
        <v>1</v>
      </c>
      <c r="BX32" s="2">
        <v>1</v>
      </c>
      <c r="BY32" s="2" t="s">
        <v>3</v>
      </c>
      <c r="BZ32" s="2">
        <v>0</v>
      </c>
      <c r="CA32" s="2">
        <v>0</v>
      </c>
      <c r="CB32" s="2"/>
      <c r="CC32" s="2"/>
      <c r="CD32" s="2"/>
      <c r="CE32" s="2"/>
      <c r="CF32" s="2">
        <v>0</v>
      </c>
      <c r="CG32" s="2">
        <v>0</v>
      </c>
      <c r="CH32" s="2"/>
      <c r="CI32" s="2"/>
      <c r="CJ32" s="2"/>
      <c r="CK32" s="2"/>
      <c r="CL32" s="2"/>
      <c r="CM32" s="2">
        <v>0</v>
      </c>
      <c r="CN32" s="2" t="s">
        <v>3</v>
      </c>
      <c r="CO32" s="2">
        <v>0</v>
      </c>
      <c r="CP32" s="2">
        <f>AB32*AZ32</f>
        <v>11.42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/>
      <c r="DB32" s="2"/>
      <c r="DC32" s="2" t="s">
        <v>3</v>
      </c>
      <c r="DD32" s="2" t="s">
        <v>3</v>
      </c>
      <c r="DE32" s="2" t="s">
        <v>3</v>
      </c>
      <c r="DF32" s="2" t="s">
        <v>3</v>
      </c>
      <c r="DG32" s="2" t="s">
        <v>3</v>
      </c>
      <c r="DH32" s="2" t="s">
        <v>3</v>
      </c>
      <c r="DI32" s="2" t="s">
        <v>3</v>
      </c>
      <c r="DJ32" s="2" t="s">
        <v>3</v>
      </c>
      <c r="DK32" s="2" t="s">
        <v>3</v>
      </c>
      <c r="DL32" s="2" t="s">
        <v>3</v>
      </c>
      <c r="DM32" s="2" t="s">
        <v>3</v>
      </c>
      <c r="DN32" s="2">
        <v>0</v>
      </c>
      <c r="DO32" s="2">
        <v>0</v>
      </c>
      <c r="DP32" s="2">
        <v>1</v>
      </c>
      <c r="DQ32" s="2">
        <v>1</v>
      </c>
      <c r="DR32" s="2"/>
      <c r="DS32" s="2"/>
      <c r="DT32" s="2"/>
      <c r="DU32" s="2">
        <v>1013</v>
      </c>
      <c r="DV32" s="2" t="s">
        <v>39</v>
      </c>
      <c r="DW32" s="2" t="s">
        <v>39</v>
      </c>
      <c r="DX32" s="2">
        <v>1</v>
      </c>
      <c r="DY32" s="2"/>
      <c r="DZ32" s="2"/>
      <c r="EA32" s="2"/>
      <c r="EB32" s="2"/>
      <c r="EC32" s="2"/>
      <c r="ED32" s="2"/>
      <c r="EE32" s="2">
        <v>32654436</v>
      </c>
      <c r="EF32" s="2">
        <v>43</v>
      </c>
      <c r="EG32" s="2" t="s">
        <v>41</v>
      </c>
      <c r="EH32" s="2">
        <v>0</v>
      </c>
      <c r="EI32" s="2" t="s">
        <v>3</v>
      </c>
      <c r="EJ32" s="2">
        <v>1</v>
      </c>
      <c r="EK32" s="2">
        <v>700005</v>
      </c>
      <c r="EL32" s="2" t="s">
        <v>42</v>
      </c>
      <c r="EM32" s="2" t="s">
        <v>43</v>
      </c>
      <c r="EN32" s="2"/>
      <c r="EO32" s="2" t="s">
        <v>3</v>
      </c>
      <c r="EP32" s="2"/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>
        <v>0</v>
      </c>
      <c r="FR32" s="2">
        <f t="shared" si="39"/>
        <v>0</v>
      </c>
      <c r="FS32" s="2">
        <v>0</v>
      </c>
      <c r="FT32" s="2"/>
      <c r="FU32" s="2"/>
      <c r="FV32" s="2"/>
      <c r="FW32" s="2"/>
      <c r="FX32" s="2">
        <v>0</v>
      </c>
      <c r="FY32" s="2">
        <v>0</v>
      </c>
      <c r="FZ32" s="2"/>
      <c r="GA32" s="2" t="s">
        <v>3</v>
      </c>
      <c r="GB32" s="2"/>
      <c r="GC32" s="2"/>
      <c r="GD32" s="2">
        <v>0</v>
      </c>
      <c r="GE32" s="2"/>
      <c r="GF32" s="2">
        <v>-1867676619</v>
      </c>
      <c r="GG32" s="2">
        <v>2</v>
      </c>
      <c r="GH32" s="2">
        <v>1</v>
      </c>
      <c r="GI32" s="2">
        <v>-2</v>
      </c>
      <c r="GJ32" s="2">
        <v>2</v>
      </c>
      <c r="GK32" s="2">
        <f>ROUND(R32*(R12)/100,2)</f>
        <v>0</v>
      </c>
      <c r="GL32" s="2">
        <f t="shared" si="40"/>
        <v>0</v>
      </c>
      <c r="GM32" s="2">
        <f>ROUND(CP32*I32,2)</f>
        <v>425.28</v>
      </c>
      <c r="GN32" s="2">
        <f>IF(OR(BI32=0,BI32=1),ROUND(CP32*I32,2),0)</f>
        <v>425.28</v>
      </c>
      <c r="GO32" s="2">
        <f>IF(BI32=2,ROUND(CP32*I32,2),0)</f>
        <v>0</v>
      </c>
      <c r="GP32" s="2">
        <f>IF(BI32=4,ROUND(CP32*I32,2)+GX32,0)</f>
        <v>0</v>
      </c>
      <c r="GQ32" s="2"/>
      <c r="GR32" s="2">
        <v>0</v>
      </c>
      <c r="GS32" s="2">
        <v>3</v>
      </c>
      <c r="GT32" s="2"/>
      <c r="GU32" s="2" t="s">
        <v>3</v>
      </c>
      <c r="GV32" s="2">
        <f>0</f>
        <v>0</v>
      </c>
      <c r="GW32" s="2">
        <v>1</v>
      </c>
      <c r="GX32" s="2">
        <f t="shared" si="46"/>
        <v>0</v>
      </c>
      <c r="GY32" s="2">
        <v>0</v>
      </c>
      <c r="GZ32" s="2">
        <v>0</v>
      </c>
      <c r="HA32" s="2">
        <v>0</v>
      </c>
      <c r="HB32" s="2">
        <v>0</v>
      </c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>
        <v>0</v>
      </c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x14ac:dyDescent="0.2">
      <c r="A33">
        <v>17</v>
      </c>
      <c r="B33">
        <v>1</v>
      </c>
      <c r="E33" t="s">
        <v>36</v>
      </c>
      <c r="F33" t="s">
        <v>37</v>
      </c>
      <c r="G33" t="s">
        <v>38</v>
      </c>
      <c r="H33" t="s">
        <v>39</v>
      </c>
      <c r="I33">
        <f>'1.Смета.или.Акт'!E72</f>
        <v>37.24</v>
      </c>
      <c r="J33">
        <v>0</v>
      </c>
      <c r="O33">
        <f>0</f>
        <v>0</v>
      </c>
      <c r="P33">
        <f>0</f>
        <v>0</v>
      </c>
      <c r="Q33">
        <f>0</f>
        <v>0</v>
      </c>
      <c r="R33">
        <f>0</f>
        <v>0</v>
      </c>
      <c r="S33">
        <f>0</f>
        <v>0</v>
      </c>
      <c r="T33">
        <f>0</f>
        <v>0</v>
      </c>
      <c r="U33">
        <f>0</f>
        <v>0</v>
      </c>
      <c r="V33">
        <f>0</f>
        <v>0</v>
      </c>
      <c r="W33">
        <f>0</f>
        <v>0</v>
      </c>
      <c r="X33">
        <f>0</f>
        <v>0</v>
      </c>
      <c r="Y33">
        <f>0</f>
        <v>0</v>
      </c>
      <c r="AA33">
        <v>34723977</v>
      </c>
      <c r="AB33">
        <f>ROUND((AK33),2)</f>
        <v>11.42</v>
      </c>
      <c r="AC33">
        <f>0</f>
        <v>0</v>
      </c>
      <c r="AD33">
        <f>0</f>
        <v>0</v>
      </c>
      <c r="AE33">
        <f>0</f>
        <v>0</v>
      </c>
      <c r="AF33">
        <f>0</f>
        <v>0</v>
      </c>
      <c r="AG33">
        <f>0</f>
        <v>0</v>
      </c>
      <c r="AH33">
        <f>0</f>
        <v>0</v>
      </c>
      <c r="AI33">
        <f>0</f>
        <v>0</v>
      </c>
      <c r="AJ33">
        <f>0</f>
        <v>0</v>
      </c>
      <c r="AK33" s="61">
        <f>'1.Смета.или.Акт'!F72</f>
        <v>11.42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1</v>
      </c>
      <c r="AW33">
        <v>1</v>
      </c>
      <c r="AZ33">
        <f>'1.Смета.или.Акт'!J72</f>
        <v>12.5</v>
      </c>
      <c r="BA33">
        <v>1</v>
      </c>
      <c r="BB33">
        <v>1</v>
      </c>
      <c r="BC33">
        <v>1</v>
      </c>
      <c r="BD33" t="s">
        <v>3</v>
      </c>
      <c r="BE33" t="s">
        <v>3</v>
      </c>
      <c r="BF33" t="s">
        <v>3</v>
      </c>
      <c r="BG33" t="s">
        <v>3</v>
      </c>
      <c r="BH33">
        <v>0</v>
      </c>
      <c r="BI33">
        <v>1</v>
      </c>
      <c r="BJ33" t="s">
        <v>40</v>
      </c>
      <c r="BM33">
        <v>700005</v>
      </c>
      <c r="BN33">
        <v>0</v>
      </c>
      <c r="BO33" t="s">
        <v>3</v>
      </c>
      <c r="BP33">
        <v>0</v>
      </c>
      <c r="BQ33">
        <v>43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>AB33*AZ33</f>
        <v>142.75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1013</v>
      </c>
      <c r="DV33" t="s">
        <v>39</v>
      </c>
      <c r="DW33" t="str">
        <f>'1.Смета.или.Акт'!D72</f>
        <v>1 Т ГРУЗА</v>
      </c>
      <c r="DX33">
        <v>1</v>
      </c>
      <c r="EE33">
        <v>32654436</v>
      </c>
      <c r="EF33">
        <v>43</v>
      </c>
      <c r="EG33" t="s">
        <v>41</v>
      </c>
      <c r="EH33">
        <v>0</v>
      </c>
      <c r="EI33" t="s">
        <v>3</v>
      </c>
      <c r="EJ33">
        <v>1</v>
      </c>
      <c r="EK33">
        <v>700005</v>
      </c>
      <c r="EL33" t="s">
        <v>42</v>
      </c>
      <c r="EM33" t="s">
        <v>43</v>
      </c>
      <c r="EO33" t="s">
        <v>3</v>
      </c>
      <c r="EQ33">
        <v>0</v>
      </c>
      <c r="ER33" s="61">
        <f>'1.Смета.или.Акт'!F72</f>
        <v>11.42</v>
      </c>
      <c r="ES33">
        <v>0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39"/>
        <v>0</v>
      </c>
      <c r="FS33">
        <v>0</v>
      </c>
      <c r="FX33">
        <v>0</v>
      </c>
      <c r="FY33">
        <v>0</v>
      </c>
      <c r="GA33" t="s">
        <v>3</v>
      </c>
      <c r="GD33">
        <v>0</v>
      </c>
      <c r="GF33">
        <v>-1867676619</v>
      </c>
      <c r="GG33">
        <v>2</v>
      </c>
      <c r="GH33">
        <v>1</v>
      </c>
      <c r="GI33">
        <v>4</v>
      </c>
      <c r="GJ33">
        <v>2</v>
      </c>
      <c r="GK33">
        <f>ROUND(R33*(S12)/100,2)</f>
        <v>0</v>
      </c>
      <c r="GL33">
        <f t="shared" si="40"/>
        <v>0</v>
      </c>
      <c r="GM33">
        <f>ROUND(CP33*I33,2)</f>
        <v>5316.01</v>
      </c>
      <c r="GN33">
        <f>IF(OR(BI33=0,BI33=1),ROUND(CP33*I33,2),0)</f>
        <v>5316.01</v>
      </c>
      <c r="GO33">
        <f>IF(BI33=2,ROUND(CP33*I33,2),0)</f>
        <v>0</v>
      </c>
      <c r="GP33">
        <f>IF(BI33=4,ROUND(CP33*I33,2)+GX33,0)</f>
        <v>0</v>
      </c>
      <c r="GR33">
        <v>0</v>
      </c>
      <c r="GS33">
        <v>3</v>
      </c>
      <c r="GU33" t="s">
        <v>3</v>
      </c>
      <c r="GV33">
        <f>0</f>
        <v>0</v>
      </c>
      <c r="GW33">
        <v>1</v>
      </c>
      <c r="GX33">
        <f t="shared" si="46"/>
        <v>0</v>
      </c>
      <c r="GY33">
        <v>0</v>
      </c>
      <c r="GZ33">
        <v>0</v>
      </c>
      <c r="HA33">
        <v>0</v>
      </c>
      <c r="HB33">
        <v>0</v>
      </c>
      <c r="IK33">
        <v>0</v>
      </c>
    </row>
    <row r="34" spans="1:255" x14ac:dyDescent="0.2">
      <c r="A34" s="2">
        <v>17</v>
      </c>
      <c r="B34" s="2">
        <v>1</v>
      </c>
      <c r="C34" s="2">
        <f>ROW(SmtRes!A16)</f>
        <v>16</v>
      </c>
      <c r="D34" s="2">
        <f>ROW(EtalonRes!A16)</f>
        <v>16</v>
      </c>
      <c r="E34" s="2" t="s">
        <v>44</v>
      </c>
      <c r="F34" s="2" t="s">
        <v>45</v>
      </c>
      <c r="G34" s="2" t="s">
        <v>46</v>
      </c>
      <c r="H34" s="2" t="s">
        <v>47</v>
      </c>
      <c r="I34" s="2">
        <f>'1.Смета.или.Акт'!E74</f>
        <v>6.1449999999999998E-2</v>
      </c>
      <c r="J34" s="2">
        <v>0</v>
      </c>
      <c r="K34" s="2"/>
      <c r="L34" s="2"/>
      <c r="M34" s="2"/>
      <c r="N34" s="2"/>
      <c r="O34" s="2">
        <f t="shared" ref="O34:O65" si="47">ROUND(CP34,2)</f>
        <v>1.39</v>
      </c>
      <c r="P34" s="2">
        <f t="shared" ref="P34:P65" si="48">ROUND(CQ34*I34,2)</f>
        <v>0</v>
      </c>
      <c r="Q34" s="2">
        <f t="shared" ref="Q34:Q65" si="49">ROUND(CR34*I34,2)</f>
        <v>1.39</v>
      </c>
      <c r="R34" s="2">
        <f t="shared" ref="R34:R65" si="50">ROUND(CS34*I34,2)</f>
        <v>0.27</v>
      </c>
      <c r="S34" s="2">
        <f t="shared" ref="S34:S65" si="51">ROUND(CT34*I34,2)</f>
        <v>0</v>
      </c>
      <c r="T34" s="2">
        <f t="shared" ref="T34:T65" si="52">ROUND(CU34*I34,2)</f>
        <v>0</v>
      </c>
      <c r="U34" s="2">
        <f t="shared" ref="U34:U65" si="53">CV34*I34</f>
        <v>0</v>
      </c>
      <c r="V34" s="2">
        <f t="shared" ref="V34:V65" si="54">CW34*I34</f>
        <v>2.3351E-2</v>
      </c>
      <c r="W34" s="2">
        <f t="shared" ref="W34:W65" si="55">ROUND(CX34*I34,2)</f>
        <v>0</v>
      </c>
      <c r="X34" s="2">
        <f t="shared" ref="X34:X65" si="56">ROUND(CY34,2)</f>
        <v>0.26</v>
      </c>
      <c r="Y34" s="2">
        <f t="shared" ref="Y34:Y65" si="57">ROUND(CZ34,2)</f>
        <v>0.14000000000000001</v>
      </c>
      <c r="Z34" s="2"/>
      <c r="AA34" s="2">
        <v>34723976</v>
      </c>
      <c r="AB34" s="2">
        <f t="shared" ref="AB34:AB65" si="58">ROUND((AC34+AD34+AF34),2)</f>
        <v>22.6</v>
      </c>
      <c r="AC34" s="2">
        <f>ROUND((ES34),2)</f>
        <v>0</v>
      </c>
      <c r="AD34" s="2">
        <f t="shared" ref="AD34:AD65" si="59">ROUND((((ET34)-(EU34))+AE34),2)</f>
        <v>22.6</v>
      </c>
      <c r="AE34" s="2">
        <f t="shared" ref="AE34:AE65" si="60">ROUND((EU34),2)</f>
        <v>4.41</v>
      </c>
      <c r="AF34" s="2">
        <f t="shared" ref="AF34:AF65" si="61">ROUND((EV34),2)</f>
        <v>0</v>
      </c>
      <c r="AG34" s="2">
        <f t="shared" ref="AG34:AG65" si="62">ROUND((AP34),2)</f>
        <v>0</v>
      </c>
      <c r="AH34" s="2">
        <f t="shared" ref="AH34:AH65" si="63">(EW34)</f>
        <v>0</v>
      </c>
      <c r="AI34" s="2">
        <f t="shared" ref="AI34:AI65" si="64">(EX34)</f>
        <v>0.38</v>
      </c>
      <c r="AJ34" s="2">
        <f t="shared" ref="AJ34:AJ65" si="65">ROUND((AS34),2)</f>
        <v>0</v>
      </c>
      <c r="AK34" s="2">
        <v>22.6</v>
      </c>
      <c r="AL34" s="2">
        <v>0</v>
      </c>
      <c r="AM34" s="2">
        <v>22.6</v>
      </c>
      <c r="AN34" s="2">
        <v>4.41</v>
      </c>
      <c r="AO34" s="2">
        <v>0</v>
      </c>
      <c r="AP34" s="2">
        <v>0</v>
      </c>
      <c r="AQ34" s="2">
        <v>0</v>
      </c>
      <c r="AR34" s="2">
        <v>0.38</v>
      </c>
      <c r="AS34" s="2">
        <v>0</v>
      </c>
      <c r="AT34" s="2">
        <v>95</v>
      </c>
      <c r="AU34" s="2">
        <v>50</v>
      </c>
      <c r="AV34" s="2">
        <v>1</v>
      </c>
      <c r="AW34" s="2">
        <v>1</v>
      </c>
      <c r="AX34" s="2"/>
      <c r="AY34" s="2"/>
      <c r="AZ34" s="2">
        <v>1</v>
      </c>
      <c r="BA34" s="2">
        <v>1</v>
      </c>
      <c r="BB34" s="2">
        <v>1</v>
      </c>
      <c r="BC34" s="2">
        <v>1</v>
      </c>
      <c r="BD34" s="2" t="s">
        <v>3</v>
      </c>
      <c r="BE34" s="2" t="s">
        <v>3</v>
      </c>
      <c r="BF34" s="2" t="s">
        <v>3</v>
      </c>
      <c r="BG34" s="2" t="s">
        <v>3</v>
      </c>
      <c r="BH34" s="2">
        <v>0</v>
      </c>
      <c r="BI34" s="2">
        <v>1</v>
      </c>
      <c r="BJ34" s="2" t="s">
        <v>48</v>
      </c>
      <c r="BK34" s="2"/>
      <c r="BL34" s="2"/>
      <c r="BM34" s="2">
        <v>1001</v>
      </c>
      <c r="BN34" s="2">
        <v>0</v>
      </c>
      <c r="BO34" s="2" t="s">
        <v>3</v>
      </c>
      <c r="BP34" s="2">
        <v>0</v>
      </c>
      <c r="BQ34" s="2">
        <v>1</v>
      </c>
      <c r="BR34" s="2">
        <v>0</v>
      </c>
      <c r="BS34" s="2">
        <v>1</v>
      </c>
      <c r="BT34" s="2">
        <v>1</v>
      </c>
      <c r="BU34" s="2">
        <v>1</v>
      </c>
      <c r="BV34" s="2">
        <v>1</v>
      </c>
      <c r="BW34" s="2">
        <v>1</v>
      </c>
      <c r="BX34" s="2">
        <v>1</v>
      </c>
      <c r="BY34" s="2" t="s">
        <v>3</v>
      </c>
      <c r="BZ34" s="2">
        <v>95</v>
      </c>
      <c r="CA34" s="2">
        <v>50</v>
      </c>
      <c r="CB34" s="2"/>
      <c r="CC34" s="2"/>
      <c r="CD34" s="2"/>
      <c r="CE34" s="2"/>
      <c r="CF34" s="2">
        <v>0</v>
      </c>
      <c r="CG34" s="2">
        <v>0</v>
      </c>
      <c r="CH34" s="2"/>
      <c r="CI34" s="2"/>
      <c r="CJ34" s="2"/>
      <c r="CK34" s="2"/>
      <c r="CL34" s="2"/>
      <c r="CM34" s="2">
        <v>0</v>
      </c>
      <c r="CN34" s="2" t="s">
        <v>3</v>
      </c>
      <c r="CO34" s="2">
        <v>0</v>
      </c>
      <c r="CP34" s="2">
        <f t="shared" ref="CP34:CP65" si="66">(P34+Q34+S34)</f>
        <v>1.39</v>
      </c>
      <c r="CQ34" s="2">
        <f t="shared" ref="CQ34:CQ65" si="67">AC34*BC34</f>
        <v>0</v>
      </c>
      <c r="CR34" s="2">
        <f t="shared" ref="CR34:CR65" si="68">AD34*BB34</f>
        <v>22.6</v>
      </c>
      <c r="CS34" s="2">
        <f t="shared" ref="CS34:CS65" si="69">AE34*BS34</f>
        <v>4.41</v>
      </c>
      <c r="CT34" s="2">
        <f t="shared" ref="CT34:CT65" si="70">AF34*BA34</f>
        <v>0</v>
      </c>
      <c r="CU34" s="2">
        <f t="shared" ref="CU34:CU65" si="71">AG34</f>
        <v>0</v>
      </c>
      <c r="CV34" s="2">
        <f t="shared" ref="CV34:CV65" si="72">AH34</f>
        <v>0</v>
      </c>
      <c r="CW34" s="2">
        <f t="shared" ref="CW34:CW65" si="73">AI34</f>
        <v>0.38</v>
      </c>
      <c r="CX34" s="2">
        <f t="shared" ref="CX34:CX65" si="74">AJ34</f>
        <v>0</v>
      </c>
      <c r="CY34" s="2">
        <f t="shared" ref="CY34:CY65" si="75">(((S34+(R34*IF(0,0,1)))*AT34)/100)</f>
        <v>0.25650000000000001</v>
      </c>
      <c r="CZ34" s="2">
        <f t="shared" ref="CZ34:CZ65" si="76">(((S34+(R34*IF(0,0,1)))*AU34)/100)</f>
        <v>0.13500000000000001</v>
      </c>
      <c r="DA34" s="2"/>
      <c r="DB34" s="2"/>
      <c r="DC34" s="2" t="s">
        <v>3</v>
      </c>
      <c r="DD34" s="2" t="s">
        <v>3</v>
      </c>
      <c r="DE34" s="2" t="s">
        <v>3</v>
      </c>
      <c r="DF34" s="2" t="s">
        <v>3</v>
      </c>
      <c r="DG34" s="2" t="s">
        <v>3</v>
      </c>
      <c r="DH34" s="2" t="s">
        <v>3</v>
      </c>
      <c r="DI34" s="2" t="s">
        <v>3</v>
      </c>
      <c r="DJ34" s="2" t="s">
        <v>3</v>
      </c>
      <c r="DK34" s="2" t="s">
        <v>3</v>
      </c>
      <c r="DL34" s="2" t="s">
        <v>3</v>
      </c>
      <c r="DM34" s="2" t="s">
        <v>3</v>
      </c>
      <c r="DN34" s="2">
        <v>0</v>
      </c>
      <c r="DO34" s="2">
        <v>0</v>
      </c>
      <c r="DP34" s="2">
        <v>1</v>
      </c>
      <c r="DQ34" s="2">
        <v>1</v>
      </c>
      <c r="DR34" s="2"/>
      <c r="DS34" s="2"/>
      <c r="DT34" s="2"/>
      <c r="DU34" s="2">
        <v>1005</v>
      </c>
      <c r="DV34" s="2" t="s">
        <v>47</v>
      </c>
      <c r="DW34" s="2" t="s">
        <v>47</v>
      </c>
      <c r="DX34" s="2">
        <v>1000</v>
      </c>
      <c r="DY34" s="2"/>
      <c r="DZ34" s="2"/>
      <c r="EA34" s="2"/>
      <c r="EB34" s="2"/>
      <c r="EC34" s="2"/>
      <c r="ED34" s="2"/>
      <c r="EE34" s="2">
        <v>32653332</v>
      </c>
      <c r="EF34" s="2">
        <v>1</v>
      </c>
      <c r="EG34" s="2" t="s">
        <v>17</v>
      </c>
      <c r="EH34" s="2">
        <v>0</v>
      </c>
      <c r="EI34" s="2" t="s">
        <v>3</v>
      </c>
      <c r="EJ34" s="2">
        <v>1</v>
      </c>
      <c r="EK34" s="2">
        <v>1001</v>
      </c>
      <c r="EL34" s="2" t="s">
        <v>18</v>
      </c>
      <c r="EM34" s="2" t="s">
        <v>19</v>
      </c>
      <c r="EN34" s="2"/>
      <c r="EO34" s="2" t="s">
        <v>3</v>
      </c>
      <c r="EP34" s="2"/>
      <c r="EQ34" s="2">
        <v>0</v>
      </c>
      <c r="ER34" s="2">
        <v>22.6</v>
      </c>
      <c r="ES34" s="2">
        <v>0</v>
      </c>
      <c r="ET34" s="2">
        <v>22.6</v>
      </c>
      <c r="EU34" s="2">
        <v>4.41</v>
      </c>
      <c r="EV34" s="2">
        <v>0</v>
      </c>
      <c r="EW34" s="2">
        <v>0</v>
      </c>
      <c r="EX34" s="2">
        <v>0.38</v>
      </c>
      <c r="EY34" s="2">
        <v>0</v>
      </c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>
        <v>0</v>
      </c>
      <c r="FR34" s="2">
        <f t="shared" si="39"/>
        <v>0</v>
      </c>
      <c r="FS34" s="2">
        <v>0</v>
      </c>
      <c r="FT34" s="2"/>
      <c r="FU34" s="2"/>
      <c r="FV34" s="2"/>
      <c r="FW34" s="2"/>
      <c r="FX34" s="2">
        <v>95</v>
      </c>
      <c r="FY34" s="2">
        <v>50</v>
      </c>
      <c r="FZ34" s="2"/>
      <c r="GA34" s="2" t="s">
        <v>3</v>
      </c>
      <c r="GB34" s="2"/>
      <c r="GC34" s="2"/>
      <c r="GD34" s="2">
        <v>0</v>
      </c>
      <c r="GE34" s="2"/>
      <c r="GF34" s="2">
        <v>125287220</v>
      </c>
      <c r="GG34" s="2">
        <v>2</v>
      </c>
      <c r="GH34" s="2">
        <v>1</v>
      </c>
      <c r="GI34" s="2">
        <v>-2</v>
      </c>
      <c r="GJ34" s="2">
        <v>0</v>
      </c>
      <c r="GK34" s="2">
        <f>ROUND(R34*(R12)/100,2)</f>
        <v>0</v>
      </c>
      <c r="GL34" s="2">
        <f t="shared" si="40"/>
        <v>0</v>
      </c>
      <c r="GM34" s="2">
        <f t="shared" ref="GM34:GM65" si="77">ROUND(O34+X34+Y34+GK34,2)+GX34</f>
        <v>1.79</v>
      </c>
      <c r="GN34" s="2">
        <f t="shared" ref="GN34:GN65" si="78">IF(OR(BI34=0,BI34=1),ROUND(O34+X34+Y34+GK34,2),0)</f>
        <v>1.79</v>
      </c>
      <c r="GO34" s="2">
        <f t="shared" ref="GO34:GO65" si="79">IF(BI34=2,ROUND(O34+X34+Y34+GK34,2),0)</f>
        <v>0</v>
      </c>
      <c r="GP34" s="2">
        <f t="shared" ref="GP34:GP65" si="80">IF(BI34=4,ROUND(O34+X34+Y34+GK34,2)+GX34,0)</f>
        <v>0</v>
      </c>
      <c r="GQ34" s="2"/>
      <c r="GR34" s="2">
        <v>0</v>
      </c>
      <c r="GS34" s="2">
        <v>3</v>
      </c>
      <c r="GT34" s="2">
        <v>0</v>
      </c>
      <c r="GU34" s="2" t="s">
        <v>3</v>
      </c>
      <c r="GV34" s="2">
        <f t="shared" ref="GV34:GV65" si="81">ROUND(GT34,2)</f>
        <v>0</v>
      </c>
      <c r="GW34" s="2">
        <v>1</v>
      </c>
      <c r="GX34" s="2">
        <f t="shared" si="46"/>
        <v>0</v>
      </c>
      <c r="GY34" s="2"/>
      <c r="GZ34" s="2"/>
      <c r="HA34" s="2">
        <v>0</v>
      </c>
      <c r="HB34" s="2">
        <v>0</v>
      </c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>
        <v>0</v>
      </c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x14ac:dyDescent="0.2">
      <c r="A35">
        <v>17</v>
      </c>
      <c r="B35">
        <v>1</v>
      </c>
      <c r="C35">
        <f>ROW(SmtRes!A18)</f>
        <v>18</v>
      </c>
      <c r="D35">
        <f>ROW(EtalonRes!A18)</f>
        <v>18</v>
      </c>
      <c r="E35" t="s">
        <v>44</v>
      </c>
      <c r="F35" t="s">
        <v>45</v>
      </c>
      <c r="G35" t="s">
        <v>46</v>
      </c>
      <c r="H35" t="s">
        <v>47</v>
      </c>
      <c r="I35">
        <f>'1.Смета.или.Акт'!E74</f>
        <v>6.1449999999999998E-2</v>
      </c>
      <c r="J35">
        <v>0</v>
      </c>
      <c r="O35">
        <f t="shared" si="47"/>
        <v>17.36</v>
      </c>
      <c r="P35">
        <f t="shared" si="48"/>
        <v>0</v>
      </c>
      <c r="Q35">
        <f t="shared" si="49"/>
        <v>17.36</v>
      </c>
      <c r="R35">
        <f t="shared" si="50"/>
        <v>4.96</v>
      </c>
      <c r="S35">
        <f t="shared" si="51"/>
        <v>0</v>
      </c>
      <c r="T35">
        <f t="shared" si="52"/>
        <v>0</v>
      </c>
      <c r="U35">
        <f t="shared" si="53"/>
        <v>0</v>
      </c>
      <c r="V35">
        <f t="shared" si="54"/>
        <v>2.3351E-2</v>
      </c>
      <c r="W35">
        <f t="shared" si="55"/>
        <v>0</v>
      </c>
      <c r="X35">
        <f t="shared" si="56"/>
        <v>4.0199999999999996</v>
      </c>
      <c r="Y35">
        <f t="shared" si="57"/>
        <v>1.98</v>
      </c>
      <c r="AA35">
        <v>34723977</v>
      </c>
      <c r="AB35">
        <f t="shared" si="58"/>
        <v>22.6</v>
      </c>
      <c r="AC35">
        <f>ROUND((ES35),2)</f>
        <v>0</v>
      </c>
      <c r="AD35">
        <f t="shared" si="59"/>
        <v>22.6</v>
      </c>
      <c r="AE35">
        <f t="shared" si="60"/>
        <v>4.41</v>
      </c>
      <c r="AF35">
        <f t="shared" si="61"/>
        <v>0</v>
      </c>
      <c r="AG35">
        <f t="shared" si="62"/>
        <v>0</v>
      </c>
      <c r="AH35">
        <f t="shared" si="63"/>
        <v>0</v>
      </c>
      <c r="AI35">
        <f t="shared" si="64"/>
        <v>0.38</v>
      </c>
      <c r="AJ35">
        <f t="shared" si="65"/>
        <v>0</v>
      </c>
      <c r="AK35">
        <f>AL35+AM35+AO35</f>
        <v>22.6</v>
      </c>
      <c r="AL35">
        <v>0</v>
      </c>
      <c r="AM35" s="61">
        <f>'1.Смета.или.Акт'!F75</f>
        <v>22.6</v>
      </c>
      <c r="AN35" s="61">
        <f>'1.Смета.или.Акт'!F76</f>
        <v>4.41</v>
      </c>
      <c r="AO35">
        <v>0</v>
      </c>
      <c r="AP35">
        <v>0</v>
      </c>
      <c r="AQ35">
        <v>0</v>
      </c>
      <c r="AR35">
        <v>0.38</v>
      </c>
      <c r="AS35">
        <v>0</v>
      </c>
      <c r="AT35">
        <v>81</v>
      </c>
      <c r="AU35">
        <v>40</v>
      </c>
      <c r="AV35">
        <v>1</v>
      </c>
      <c r="AW35">
        <v>1</v>
      </c>
      <c r="AZ35">
        <v>1</v>
      </c>
      <c r="BA35">
        <v>18.3</v>
      </c>
      <c r="BB35">
        <f>'1.Смета.или.Акт'!J75</f>
        <v>12.5</v>
      </c>
      <c r="BC35">
        <v>7.5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1</v>
      </c>
      <c r="BJ35" t="s">
        <v>48</v>
      </c>
      <c r="BM35">
        <v>1001</v>
      </c>
      <c r="BN35">
        <v>0</v>
      </c>
      <c r="BO35" t="s">
        <v>3</v>
      </c>
      <c r="BP35">
        <v>0</v>
      </c>
      <c r="BQ35">
        <v>1</v>
      </c>
      <c r="BR35">
        <v>0</v>
      </c>
      <c r="BS35">
        <f>'1.Смета.или.Акт'!J76</f>
        <v>18.3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95</v>
      </c>
      <c r="CA35">
        <v>50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66"/>
        <v>17.36</v>
      </c>
      <c r="CQ35">
        <f t="shared" si="67"/>
        <v>0</v>
      </c>
      <c r="CR35">
        <f t="shared" si="68"/>
        <v>282.5</v>
      </c>
      <c r="CS35">
        <f t="shared" si="69"/>
        <v>80.703000000000003</v>
      </c>
      <c r="CT35">
        <f t="shared" si="70"/>
        <v>0</v>
      </c>
      <c r="CU35">
        <f t="shared" si="71"/>
        <v>0</v>
      </c>
      <c r="CV35">
        <f t="shared" si="72"/>
        <v>0</v>
      </c>
      <c r="CW35">
        <f t="shared" si="73"/>
        <v>0.38</v>
      </c>
      <c r="CX35">
        <f t="shared" si="74"/>
        <v>0</v>
      </c>
      <c r="CY35">
        <f t="shared" si="75"/>
        <v>4.0175999999999998</v>
      </c>
      <c r="CZ35">
        <f t="shared" si="76"/>
        <v>1.984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1005</v>
      </c>
      <c r="DV35" t="s">
        <v>47</v>
      </c>
      <c r="DW35" t="str">
        <f>'1.Смета.или.Акт'!D74</f>
        <v>1000 м2</v>
      </c>
      <c r="DX35">
        <v>1000</v>
      </c>
      <c r="EE35">
        <v>32653332</v>
      </c>
      <c r="EF35">
        <v>1</v>
      </c>
      <c r="EG35" t="s">
        <v>17</v>
      </c>
      <c r="EH35">
        <v>0</v>
      </c>
      <c r="EI35" t="s">
        <v>3</v>
      </c>
      <c r="EJ35">
        <v>1</v>
      </c>
      <c r="EK35">
        <v>1001</v>
      </c>
      <c r="EL35" t="s">
        <v>18</v>
      </c>
      <c r="EM35" t="s">
        <v>19</v>
      </c>
      <c r="EO35" t="s">
        <v>3</v>
      </c>
      <c r="EQ35">
        <v>0</v>
      </c>
      <c r="ER35">
        <f>ES35+ET35+EV35</f>
        <v>22.6</v>
      </c>
      <c r="ES35">
        <v>0</v>
      </c>
      <c r="ET35" s="61">
        <f>'1.Смета.или.Акт'!F75</f>
        <v>22.6</v>
      </c>
      <c r="EU35" s="61">
        <f>'1.Смета.или.Акт'!F76</f>
        <v>4.41</v>
      </c>
      <c r="EV35">
        <v>0</v>
      </c>
      <c r="EW35">
        <v>0</v>
      </c>
      <c r="EX35">
        <v>0.38</v>
      </c>
      <c r="EY35">
        <v>0</v>
      </c>
      <c r="FQ35">
        <v>0</v>
      </c>
      <c r="FR35">
        <f t="shared" si="39"/>
        <v>0</v>
      </c>
      <c r="FS35">
        <v>0</v>
      </c>
      <c r="FV35" t="s">
        <v>20</v>
      </c>
      <c r="FW35" t="s">
        <v>21</v>
      </c>
      <c r="FX35">
        <v>95</v>
      </c>
      <c r="FY35">
        <v>50</v>
      </c>
      <c r="GA35" t="s">
        <v>3</v>
      </c>
      <c r="GD35">
        <v>0</v>
      </c>
      <c r="GF35">
        <v>125287220</v>
      </c>
      <c r="GG35">
        <v>2</v>
      </c>
      <c r="GH35">
        <v>1</v>
      </c>
      <c r="GI35">
        <v>4</v>
      </c>
      <c r="GJ35">
        <v>0</v>
      </c>
      <c r="GK35">
        <f>ROUND(R35*(S12)/100,2)</f>
        <v>0</v>
      </c>
      <c r="GL35">
        <f t="shared" si="40"/>
        <v>0</v>
      </c>
      <c r="GM35">
        <f t="shared" si="77"/>
        <v>23.36</v>
      </c>
      <c r="GN35">
        <f t="shared" si="78"/>
        <v>23.36</v>
      </c>
      <c r="GO35">
        <f t="shared" si="79"/>
        <v>0</v>
      </c>
      <c r="GP35">
        <f t="shared" si="80"/>
        <v>0</v>
      </c>
      <c r="GR35">
        <v>0</v>
      </c>
      <c r="GS35">
        <v>3</v>
      </c>
      <c r="GT35">
        <v>0</v>
      </c>
      <c r="GU35" t="s">
        <v>3</v>
      </c>
      <c r="GV35">
        <f t="shared" si="81"/>
        <v>0</v>
      </c>
      <c r="GW35">
        <v>18.3</v>
      </c>
      <c r="GX35">
        <f t="shared" si="46"/>
        <v>0</v>
      </c>
      <c r="HA35">
        <v>0</v>
      </c>
      <c r="HB35">
        <v>0</v>
      </c>
      <c r="IK35">
        <v>0</v>
      </c>
    </row>
    <row r="36" spans="1:255" x14ac:dyDescent="0.2">
      <c r="A36" s="2">
        <v>17</v>
      </c>
      <c r="B36" s="2">
        <v>1</v>
      </c>
      <c r="C36" s="2">
        <f>ROW(SmtRes!A19)</f>
        <v>19</v>
      </c>
      <c r="D36" s="2">
        <f>ROW(EtalonRes!A22)</f>
        <v>22</v>
      </c>
      <c r="E36" s="2" t="s">
        <v>49</v>
      </c>
      <c r="F36" s="2" t="s">
        <v>50</v>
      </c>
      <c r="G36" s="2" t="s">
        <v>51</v>
      </c>
      <c r="H36" s="2" t="s">
        <v>52</v>
      </c>
      <c r="I36" s="2">
        <f>'1.Смета.или.Акт'!E80</f>
        <v>0.252</v>
      </c>
      <c r="J36" s="2">
        <v>0</v>
      </c>
      <c r="K36" s="2"/>
      <c r="L36" s="2"/>
      <c r="M36" s="2"/>
      <c r="N36" s="2"/>
      <c r="O36" s="2">
        <f t="shared" si="47"/>
        <v>283.55</v>
      </c>
      <c r="P36" s="2">
        <f t="shared" si="48"/>
        <v>0</v>
      </c>
      <c r="Q36" s="2">
        <f t="shared" si="49"/>
        <v>0</v>
      </c>
      <c r="R36" s="2">
        <f t="shared" si="50"/>
        <v>0</v>
      </c>
      <c r="S36" s="2">
        <f t="shared" si="51"/>
        <v>283.55</v>
      </c>
      <c r="T36" s="2">
        <f t="shared" si="52"/>
        <v>0</v>
      </c>
      <c r="U36" s="2">
        <f t="shared" si="53"/>
        <v>33.515999999999998</v>
      </c>
      <c r="V36" s="2">
        <f t="shared" si="54"/>
        <v>0</v>
      </c>
      <c r="W36" s="2">
        <f t="shared" si="55"/>
        <v>0</v>
      </c>
      <c r="X36" s="2">
        <f t="shared" si="56"/>
        <v>283.55</v>
      </c>
      <c r="Y36" s="2">
        <f t="shared" si="57"/>
        <v>184.31</v>
      </c>
      <c r="Z36" s="2"/>
      <c r="AA36" s="2">
        <v>34723976</v>
      </c>
      <c r="AB36" s="2">
        <f t="shared" si="58"/>
        <v>1125.19</v>
      </c>
      <c r="AC36" s="2">
        <f>ROUND((ES36+(SUM(SmtRes!BC19:'SmtRes'!BC19)+SUM(EtalonRes!AL19:'EtalonRes'!AL22))),2)</f>
        <v>0.01</v>
      </c>
      <c r="AD36" s="2">
        <f t="shared" si="59"/>
        <v>0</v>
      </c>
      <c r="AE36" s="2">
        <f t="shared" si="60"/>
        <v>0</v>
      </c>
      <c r="AF36" s="2">
        <f t="shared" si="61"/>
        <v>1125.18</v>
      </c>
      <c r="AG36" s="2">
        <f t="shared" si="62"/>
        <v>0</v>
      </c>
      <c r="AH36" s="2">
        <f t="shared" si="63"/>
        <v>133</v>
      </c>
      <c r="AI36" s="2">
        <f t="shared" si="64"/>
        <v>0</v>
      </c>
      <c r="AJ36" s="2">
        <f t="shared" si="65"/>
        <v>0</v>
      </c>
      <c r="AK36" s="2">
        <v>32723.200000000001</v>
      </c>
      <c r="AL36" s="2">
        <v>31598.02</v>
      </c>
      <c r="AM36" s="2">
        <v>0</v>
      </c>
      <c r="AN36" s="2">
        <v>0</v>
      </c>
      <c r="AO36" s="2">
        <v>1125.18</v>
      </c>
      <c r="AP36" s="2">
        <v>0</v>
      </c>
      <c r="AQ36" s="2">
        <v>133</v>
      </c>
      <c r="AR36" s="2">
        <v>0</v>
      </c>
      <c r="AS36" s="2">
        <v>0</v>
      </c>
      <c r="AT36" s="2">
        <v>100</v>
      </c>
      <c r="AU36" s="2">
        <v>65</v>
      </c>
      <c r="AV36" s="2">
        <v>1</v>
      </c>
      <c r="AW36" s="2">
        <v>1</v>
      </c>
      <c r="AX36" s="2"/>
      <c r="AY36" s="2"/>
      <c r="AZ36" s="2">
        <v>1</v>
      </c>
      <c r="BA36" s="2">
        <v>1</v>
      </c>
      <c r="BB36" s="2">
        <v>1</v>
      </c>
      <c r="BC36" s="2">
        <v>1</v>
      </c>
      <c r="BD36" s="2" t="s">
        <v>3</v>
      </c>
      <c r="BE36" s="2" t="s">
        <v>3</v>
      </c>
      <c r="BF36" s="2" t="s">
        <v>3</v>
      </c>
      <c r="BG36" s="2" t="s">
        <v>3</v>
      </c>
      <c r="BH36" s="2">
        <v>0</v>
      </c>
      <c r="BI36" s="2">
        <v>1</v>
      </c>
      <c r="BJ36" s="2" t="s">
        <v>53</v>
      </c>
      <c r="BK36" s="2"/>
      <c r="BL36" s="2"/>
      <c r="BM36" s="2">
        <v>34001</v>
      </c>
      <c r="BN36" s="2">
        <v>0</v>
      </c>
      <c r="BO36" s="2" t="s">
        <v>3</v>
      </c>
      <c r="BP36" s="2">
        <v>0</v>
      </c>
      <c r="BQ36" s="2">
        <v>1</v>
      </c>
      <c r="BR36" s="2">
        <v>0</v>
      </c>
      <c r="BS36" s="2">
        <v>1</v>
      </c>
      <c r="BT36" s="2">
        <v>1</v>
      </c>
      <c r="BU36" s="2">
        <v>1</v>
      </c>
      <c r="BV36" s="2">
        <v>1</v>
      </c>
      <c r="BW36" s="2">
        <v>1</v>
      </c>
      <c r="BX36" s="2">
        <v>1</v>
      </c>
      <c r="BY36" s="2" t="s">
        <v>3</v>
      </c>
      <c r="BZ36" s="2">
        <v>100</v>
      </c>
      <c r="CA36" s="2">
        <v>65</v>
      </c>
      <c r="CB36" s="2"/>
      <c r="CC36" s="2"/>
      <c r="CD36" s="2"/>
      <c r="CE36" s="2"/>
      <c r="CF36" s="2">
        <v>0</v>
      </c>
      <c r="CG36" s="2">
        <v>0</v>
      </c>
      <c r="CH36" s="2"/>
      <c r="CI36" s="2"/>
      <c r="CJ36" s="2"/>
      <c r="CK36" s="2"/>
      <c r="CL36" s="2"/>
      <c r="CM36" s="2">
        <v>0</v>
      </c>
      <c r="CN36" s="2" t="s">
        <v>3</v>
      </c>
      <c r="CO36" s="2">
        <v>0</v>
      </c>
      <c r="CP36" s="2">
        <f t="shared" si="66"/>
        <v>283.55</v>
      </c>
      <c r="CQ36" s="2">
        <f t="shared" si="67"/>
        <v>0.01</v>
      </c>
      <c r="CR36" s="2">
        <f t="shared" si="68"/>
        <v>0</v>
      </c>
      <c r="CS36" s="2">
        <f t="shared" si="69"/>
        <v>0</v>
      </c>
      <c r="CT36" s="2">
        <f t="shared" si="70"/>
        <v>1125.18</v>
      </c>
      <c r="CU36" s="2">
        <f t="shared" si="71"/>
        <v>0</v>
      </c>
      <c r="CV36" s="2">
        <f t="shared" si="72"/>
        <v>133</v>
      </c>
      <c r="CW36" s="2">
        <f t="shared" si="73"/>
        <v>0</v>
      </c>
      <c r="CX36" s="2">
        <f t="shared" si="74"/>
        <v>0</v>
      </c>
      <c r="CY36" s="2">
        <f t="shared" si="75"/>
        <v>283.55</v>
      </c>
      <c r="CZ36" s="2">
        <f t="shared" si="76"/>
        <v>184.3075</v>
      </c>
      <c r="DA36" s="2"/>
      <c r="DB36" s="2"/>
      <c r="DC36" s="2" t="s">
        <v>3</v>
      </c>
      <c r="DD36" s="2" t="s">
        <v>3</v>
      </c>
      <c r="DE36" s="2" t="s">
        <v>3</v>
      </c>
      <c r="DF36" s="2" t="s">
        <v>3</v>
      </c>
      <c r="DG36" s="2" t="s">
        <v>3</v>
      </c>
      <c r="DH36" s="2" t="s">
        <v>3</v>
      </c>
      <c r="DI36" s="2" t="s">
        <v>3</v>
      </c>
      <c r="DJ36" s="2" t="s">
        <v>3</v>
      </c>
      <c r="DK36" s="2" t="s">
        <v>3</v>
      </c>
      <c r="DL36" s="2" t="s">
        <v>3</v>
      </c>
      <c r="DM36" s="2" t="s">
        <v>3</v>
      </c>
      <c r="DN36" s="2">
        <v>0</v>
      </c>
      <c r="DO36" s="2">
        <v>0</v>
      </c>
      <c r="DP36" s="2">
        <v>1</v>
      </c>
      <c r="DQ36" s="2">
        <v>1</v>
      </c>
      <c r="DR36" s="2"/>
      <c r="DS36" s="2"/>
      <c r="DT36" s="2"/>
      <c r="DU36" s="2">
        <v>1003</v>
      </c>
      <c r="DV36" s="2" t="s">
        <v>52</v>
      </c>
      <c r="DW36" s="2" t="s">
        <v>52</v>
      </c>
      <c r="DX36" s="2">
        <v>1000</v>
      </c>
      <c r="DY36" s="2"/>
      <c r="DZ36" s="2"/>
      <c r="EA36" s="2"/>
      <c r="EB36" s="2"/>
      <c r="EC36" s="2"/>
      <c r="ED36" s="2"/>
      <c r="EE36" s="2">
        <v>32653414</v>
      </c>
      <c r="EF36" s="2">
        <v>1</v>
      </c>
      <c r="EG36" s="2" t="s">
        <v>17</v>
      </c>
      <c r="EH36" s="2">
        <v>0</v>
      </c>
      <c r="EI36" s="2" t="s">
        <v>3</v>
      </c>
      <c r="EJ36" s="2">
        <v>1</v>
      </c>
      <c r="EK36" s="2">
        <v>34001</v>
      </c>
      <c r="EL36" s="2" t="s">
        <v>54</v>
      </c>
      <c r="EM36" s="2" t="s">
        <v>55</v>
      </c>
      <c r="EN36" s="2"/>
      <c r="EO36" s="2" t="s">
        <v>3</v>
      </c>
      <c r="EP36" s="2"/>
      <c r="EQ36" s="2">
        <v>0</v>
      </c>
      <c r="ER36" s="2">
        <v>32723.200000000001</v>
      </c>
      <c r="ES36" s="2">
        <v>31598.02</v>
      </c>
      <c r="ET36" s="2">
        <v>0</v>
      </c>
      <c r="EU36" s="2">
        <v>0</v>
      </c>
      <c r="EV36" s="2">
        <v>1125.18</v>
      </c>
      <c r="EW36" s="2">
        <v>133</v>
      </c>
      <c r="EX36" s="2">
        <v>0</v>
      </c>
      <c r="EY36" s="2">
        <v>1</v>
      </c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>
        <v>0</v>
      </c>
      <c r="FR36" s="2">
        <f t="shared" si="39"/>
        <v>0</v>
      </c>
      <c r="FS36" s="2">
        <v>0</v>
      </c>
      <c r="FT36" s="2"/>
      <c r="FU36" s="2"/>
      <c r="FV36" s="2"/>
      <c r="FW36" s="2"/>
      <c r="FX36" s="2">
        <v>100</v>
      </c>
      <c r="FY36" s="2">
        <v>65</v>
      </c>
      <c r="FZ36" s="2"/>
      <c r="GA36" s="2" t="s">
        <v>3</v>
      </c>
      <c r="GB36" s="2"/>
      <c r="GC36" s="2"/>
      <c r="GD36" s="2">
        <v>0</v>
      </c>
      <c r="GE36" s="2"/>
      <c r="GF36" s="2">
        <v>374221860</v>
      </c>
      <c r="GG36" s="2">
        <v>2</v>
      </c>
      <c r="GH36" s="2">
        <v>1</v>
      </c>
      <c r="GI36" s="2">
        <v>-2</v>
      </c>
      <c r="GJ36" s="2">
        <v>0</v>
      </c>
      <c r="GK36" s="2">
        <f>ROUND(R36*(R12)/100,2)</f>
        <v>0</v>
      </c>
      <c r="GL36" s="2">
        <f t="shared" si="40"/>
        <v>0</v>
      </c>
      <c r="GM36" s="2">
        <f t="shared" si="77"/>
        <v>751.41</v>
      </c>
      <c r="GN36" s="2">
        <f t="shared" si="78"/>
        <v>751.41</v>
      </c>
      <c r="GO36" s="2">
        <f t="shared" si="79"/>
        <v>0</v>
      </c>
      <c r="GP36" s="2">
        <f t="shared" si="80"/>
        <v>0</v>
      </c>
      <c r="GQ36" s="2"/>
      <c r="GR36" s="2">
        <v>0</v>
      </c>
      <c r="GS36" s="2">
        <v>3</v>
      </c>
      <c r="GT36" s="2">
        <v>0</v>
      </c>
      <c r="GU36" s="2" t="s">
        <v>3</v>
      </c>
      <c r="GV36" s="2">
        <f t="shared" si="81"/>
        <v>0</v>
      </c>
      <c r="GW36" s="2">
        <v>1</v>
      </c>
      <c r="GX36" s="2">
        <f t="shared" si="46"/>
        <v>0</v>
      </c>
      <c r="GY36" s="2"/>
      <c r="GZ36" s="2"/>
      <c r="HA36" s="2">
        <v>0</v>
      </c>
      <c r="HB36" s="2">
        <v>0</v>
      </c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>
        <v>0</v>
      </c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x14ac:dyDescent="0.2">
      <c r="A37">
        <v>17</v>
      </c>
      <c r="B37">
        <v>1</v>
      </c>
      <c r="C37">
        <f>ROW(SmtRes!A20)</f>
        <v>20</v>
      </c>
      <c r="D37">
        <f>ROW(EtalonRes!A26)</f>
        <v>26</v>
      </c>
      <c r="E37" t="s">
        <v>49</v>
      </c>
      <c r="F37" t="s">
        <v>50</v>
      </c>
      <c r="G37" t="s">
        <v>51</v>
      </c>
      <c r="H37" t="s">
        <v>52</v>
      </c>
      <c r="I37">
        <f>'1.Смета.или.Акт'!E80</f>
        <v>0.252</v>
      </c>
      <c r="J37">
        <v>0</v>
      </c>
      <c r="O37">
        <f t="shared" si="47"/>
        <v>5188.8999999999996</v>
      </c>
      <c r="P37">
        <f t="shared" si="48"/>
        <v>0.02</v>
      </c>
      <c r="Q37">
        <f t="shared" si="49"/>
        <v>0</v>
      </c>
      <c r="R37">
        <f t="shared" si="50"/>
        <v>0</v>
      </c>
      <c r="S37">
        <f t="shared" si="51"/>
        <v>5188.88</v>
      </c>
      <c r="T37">
        <f t="shared" si="52"/>
        <v>0</v>
      </c>
      <c r="U37">
        <f t="shared" si="53"/>
        <v>33.515999999999998</v>
      </c>
      <c r="V37">
        <f t="shared" si="54"/>
        <v>0</v>
      </c>
      <c r="W37">
        <f t="shared" si="55"/>
        <v>0</v>
      </c>
      <c r="X37">
        <f t="shared" si="56"/>
        <v>4410.55</v>
      </c>
      <c r="Y37">
        <f t="shared" si="57"/>
        <v>2698.22</v>
      </c>
      <c r="AA37">
        <v>34723977</v>
      </c>
      <c r="AB37">
        <f t="shared" si="58"/>
        <v>1125.19</v>
      </c>
      <c r="AC37">
        <f>ROUND((ES37+(SUM(SmtRes!BC20:'SmtRes'!BC20)+SUM(EtalonRes!AL23:'EtalonRes'!AL26))),2)</f>
        <v>0.01</v>
      </c>
      <c r="AD37">
        <f t="shared" si="59"/>
        <v>0</v>
      </c>
      <c r="AE37">
        <f t="shared" si="60"/>
        <v>0</v>
      </c>
      <c r="AF37">
        <f t="shared" si="61"/>
        <v>1125.18</v>
      </c>
      <c r="AG37">
        <f t="shared" si="62"/>
        <v>0</v>
      </c>
      <c r="AH37">
        <f t="shared" si="63"/>
        <v>133</v>
      </c>
      <c r="AI37">
        <f t="shared" si="64"/>
        <v>0</v>
      </c>
      <c r="AJ37">
        <f t="shared" si="65"/>
        <v>0</v>
      </c>
      <c r="AK37">
        <f>AL37+AM37+AO37</f>
        <v>32723.200000000001</v>
      </c>
      <c r="AL37" s="61">
        <f>'1.Смета.или.Акт'!F82</f>
        <v>31598.02</v>
      </c>
      <c r="AM37">
        <v>0</v>
      </c>
      <c r="AN37">
        <v>0</v>
      </c>
      <c r="AO37" s="61">
        <f>'1.Смета.или.Акт'!F81</f>
        <v>1125.18</v>
      </c>
      <c r="AP37">
        <v>0</v>
      </c>
      <c r="AQ37">
        <f>'1.Смета.или.Акт'!E85</f>
        <v>133</v>
      </c>
      <c r="AR37">
        <v>0</v>
      </c>
      <c r="AS37">
        <v>0</v>
      </c>
      <c r="AT37">
        <v>85</v>
      </c>
      <c r="AU37">
        <v>52</v>
      </c>
      <c r="AV37">
        <v>1</v>
      </c>
      <c r="AW37">
        <v>1</v>
      </c>
      <c r="AZ37">
        <v>1</v>
      </c>
      <c r="BA37">
        <f>'1.Смета.или.Акт'!J81</f>
        <v>18.3</v>
      </c>
      <c r="BB37">
        <v>12.5</v>
      </c>
      <c r="BC37">
        <f>'1.Смета.или.Акт'!J82</f>
        <v>7.5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1</v>
      </c>
      <c r="BJ37" t="s">
        <v>53</v>
      </c>
      <c r="BM37">
        <v>34001</v>
      </c>
      <c r="BN37">
        <v>0</v>
      </c>
      <c r="BO37" t="s">
        <v>3</v>
      </c>
      <c r="BP37">
        <v>0</v>
      </c>
      <c r="BQ37">
        <v>1</v>
      </c>
      <c r="BR37">
        <v>0</v>
      </c>
      <c r="BS37">
        <v>18.3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100</v>
      </c>
      <c r="CA37">
        <v>65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66"/>
        <v>5188.9000000000005</v>
      </c>
      <c r="CQ37">
        <f t="shared" si="67"/>
        <v>7.4999999999999997E-2</v>
      </c>
      <c r="CR37">
        <f t="shared" si="68"/>
        <v>0</v>
      </c>
      <c r="CS37">
        <f t="shared" si="69"/>
        <v>0</v>
      </c>
      <c r="CT37">
        <f t="shared" si="70"/>
        <v>20590.794000000002</v>
      </c>
      <c r="CU37">
        <f t="shared" si="71"/>
        <v>0</v>
      </c>
      <c r="CV37">
        <f t="shared" si="72"/>
        <v>133</v>
      </c>
      <c r="CW37">
        <f t="shared" si="73"/>
        <v>0</v>
      </c>
      <c r="CX37">
        <f t="shared" si="74"/>
        <v>0</v>
      </c>
      <c r="CY37">
        <f t="shared" si="75"/>
        <v>4410.5479999999998</v>
      </c>
      <c r="CZ37">
        <f t="shared" si="76"/>
        <v>2698.2175999999999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1003</v>
      </c>
      <c r="DV37" t="s">
        <v>52</v>
      </c>
      <c r="DW37" t="str">
        <f>'1.Смета.или.Акт'!D80</f>
        <v>км</v>
      </c>
      <c r="DX37">
        <v>1000</v>
      </c>
      <c r="EE37">
        <v>32653414</v>
      </c>
      <c r="EF37">
        <v>1</v>
      </c>
      <c r="EG37" t="s">
        <v>17</v>
      </c>
      <c r="EH37">
        <v>0</v>
      </c>
      <c r="EI37" t="s">
        <v>3</v>
      </c>
      <c r="EJ37">
        <v>1</v>
      </c>
      <c r="EK37">
        <v>34001</v>
      </c>
      <c r="EL37" t="s">
        <v>54</v>
      </c>
      <c r="EM37" t="s">
        <v>55</v>
      </c>
      <c r="EO37" t="s">
        <v>3</v>
      </c>
      <c r="EQ37">
        <v>0</v>
      </c>
      <c r="ER37">
        <f>ES37+ET37+EV37</f>
        <v>32723.200000000001</v>
      </c>
      <c r="ES37" s="61">
        <f>'1.Смета.или.Акт'!F82</f>
        <v>31598.02</v>
      </c>
      <c r="ET37">
        <v>0</v>
      </c>
      <c r="EU37">
        <v>0</v>
      </c>
      <c r="EV37" s="61">
        <f>'1.Смета.или.Акт'!F81</f>
        <v>1125.18</v>
      </c>
      <c r="EW37">
        <f>'1.Смета.или.Акт'!E85</f>
        <v>133</v>
      </c>
      <c r="EX37">
        <v>0</v>
      </c>
      <c r="EY37">
        <v>1</v>
      </c>
      <c r="FQ37">
        <v>0</v>
      </c>
      <c r="FR37">
        <f t="shared" si="39"/>
        <v>0</v>
      </c>
      <c r="FS37">
        <v>0</v>
      </c>
      <c r="FV37" t="s">
        <v>20</v>
      </c>
      <c r="FW37" t="s">
        <v>21</v>
      </c>
      <c r="FX37">
        <v>100</v>
      </c>
      <c r="FY37">
        <v>65</v>
      </c>
      <c r="GA37" t="s">
        <v>3</v>
      </c>
      <c r="GD37">
        <v>0</v>
      </c>
      <c r="GF37">
        <v>374221860</v>
      </c>
      <c r="GG37">
        <v>2</v>
      </c>
      <c r="GH37">
        <v>1</v>
      </c>
      <c r="GI37">
        <v>4</v>
      </c>
      <c r="GJ37">
        <v>0</v>
      </c>
      <c r="GK37">
        <f>ROUND(R37*(S12)/100,2)</f>
        <v>0</v>
      </c>
      <c r="GL37">
        <f t="shared" si="40"/>
        <v>0</v>
      </c>
      <c r="GM37">
        <f t="shared" si="77"/>
        <v>12297.67</v>
      </c>
      <c r="GN37">
        <f t="shared" si="78"/>
        <v>12297.67</v>
      </c>
      <c r="GO37">
        <f t="shared" si="79"/>
        <v>0</v>
      </c>
      <c r="GP37">
        <f t="shared" si="80"/>
        <v>0</v>
      </c>
      <c r="GR37">
        <v>0</v>
      </c>
      <c r="GS37">
        <v>3</v>
      </c>
      <c r="GT37">
        <v>0</v>
      </c>
      <c r="GU37" t="s">
        <v>3</v>
      </c>
      <c r="GV37">
        <f t="shared" si="81"/>
        <v>0</v>
      </c>
      <c r="GW37">
        <v>18.3</v>
      </c>
      <c r="GX37">
        <f t="shared" si="46"/>
        <v>0</v>
      </c>
      <c r="HA37">
        <v>0</v>
      </c>
      <c r="HB37">
        <v>0</v>
      </c>
      <c r="IK37">
        <v>0</v>
      </c>
    </row>
    <row r="38" spans="1:255" x14ac:dyDescent="0.2">
      <c r="A38" s="2">
        <v>17</v>
      </c>
      <c r="B38" s="2">
        <v>1</v>
      </c>
      <c r="C38" s="2">
        <f>ROW(SmtRes!A23)</f>
        <v>23</v>
      </c>
      <c r="D38" s="2">
        <f>ROW(EtalonRes!A35)</f>
        <v>35</v>
      </c>
      <c r="E38" s="2" t="s">
        <v>56</v>
      </c>
      <c r="F38" s="2" t="s">
        <v>57</v>
      </c>
      <c r="G38" s="2" t="s">
        <v>58</v>
      </c>
      <c r="H38" s="2" t="s">
        <v>59</v>
      </c>
      <c r="I38" s="2">
        <f>'1.Смета.или.Акт'!E87</f>
        <v>2.5</v>
      </c>
      <c r="J38" s="2">
        <v>0</v>
      </c>
      <c r="K38" s="2"/>
      <c r="L38" s="2"/>
      <c r="M38" s="2"/>
      <c r="N38" s="2"/>
      <c r="O38" s="2">
        <f t="shared" si="47"/>
        <v>4640.3100000000004</v>
      </c>
      <c r="P38" s="2">
        <f t="shared" si="48"/>
        <v>0.03</v>
      </c>
      <c r="Q38" s="2">
        <f t="shared" si="49"/>
        <v>4325.13</v>
      </c>
      <c r="R38" s="2">
        <f t="shared" si="50"/>
        <v>213.65</v>
      </c>
      <c r="S38" s="2">
        <f t="shared" si="51"/>
        <v>315.14999999999998</v>
      </c>
      <c r="T38" s="2">
        <f t="shared" si="52"/>
        <v>0</v>
      </c>
      <c r="U38" s="2">
        <f t="shared" si="53"/>
        <v>30.45</v>
      </c>
      <c r="V38" s="2">
        <f t="shared" si="54"/>
        <v>15.824999999999999</v>
      </c>
      <c r="W38" s="2">
        <f t="shared" si="55"/>
        <v>0</v>
      </c>
      <c r="X38" s="2">
        <f t="shared" si="56"/>
        <v>528.79999999999995</v>
      </c>
      <c r="Y38" s="2">
        <f t="shared" si="57"/>
        <v>343.72</v>
      </c>
      <c r="Z38" s="2"/>
      <c r="AA38" s="2">
        <v>34723976</v>
      </c>
      <c r="AB38" s="2">
        <f t="shared" si="58"/>
        <v>1856.12</v>
      </c>
      <c r="AC38" s="2">
        <f>ROUND((ES38+(SUM(SmtRes!BC21:'SmtRes'!BC23)+SUM(EtalonRes!AL27:'EtalonRes'!AL35))),2)</f>
        <v>0.01</v>
      </c>
      <c r="AD38" s="2">
        <f t="shared" si="59"/>
        <v>1730.05</v>
      </c>
      <c r="AE38" s="2">
        <f t="shared" si="60"/>
        <v>85.46</v>
      </c>
      <c r="AF38" s="2">
        <f t="shared" si="61"/>
        <v>126.06</v>
      </c>
      <c r="AG38" s="2">
        <f t="shared" si="62"/>
        <v>0</v>
      </c>
      <c r="AH38" s="2">
        <f t="shared" si="63"/>
        <v>12.18</v>
      </c>
      <c r="AI38" s="2">
        <f t="shared" si="64"/>
        <v>6.33</v>
      </c>
      <c r="AJ38" s="2">
        <f t="shared" si="65"/>
        <v>0</v>
      </c>
      <c r="AK38" s="2">
        <v>2048.42</v>
      </c>
      <c r="AL38" s="2">
        <v>192.31</v>
      </c>
      <c r="AM38" s="2">
        <v>1730.05</v>
      </c>
      <c r="AN38" s="2">
        <v>85.46</v>
      </c>
      <c r="AO38" s="2">
        <v>126.06</v>
      </c>
      <c r="AP38" s="2">
        <v>0</v>
      </c>
      <c r="AQ38" s="2">
        <v>12.18</v>
      </c>
      <c r="AR38" s="2">
        <v>6.33</v>
      </c>
      <c r="AS38" s="2">
        <v>0</v>
      </c>
      <c r="AT38" s="2">
        <v>100</v>
      </c>
      <c r="AU38" s="2">
        <v>65</v>
      </c>
      <c r="AV38" s="2">
        <v>1</v>
      </c>
      <c r="AW38" s="2">
        <v>1</v>
      </c>
      <c r="AX38" s="2"/>
      <c r="AY38" s="2"/>
      <c r="AZ38" s="2">
        <v>1</v>
      </c>
      <c r="BA38" s="2">
        <v>1</v>
      </c>
      <c r="BB38" s="2">
        <v>1</v>
      </c>
      <c r="BC38" s="2">
        <v>1</v>
      </c>
      <c r="BD38" s="2" t="s">
        <v>3</v>
      </c>
      <c r="BE38" s="2" t="s">
        <v>3</v>
      </c>
      <c r="BF38" s="2" t="s">
        <v>3</v>
      </c>
      <c r="BG38" s="2" t="s">
        <v>3</v>
      </c>
      <c r="BH38" s="2">
        <v>0</v>
      </c>
      <c r="BI38" s="2">
        <v>1</v>
      </c>
      <c r="BJ38" s="2" t="s">
        <v>60</v>
      </c>
      <c r="BK38" s="2"/>
      <c r="BL38" s="2"/>
      <c r="BM38" s="2">
        <v>34001</v>
      </c>
      <c r="BN38" s="2">
        <v>0</v>
      </c>
      <c r="BO38" s="2" t="s">
        <v>3</v>
      </c>
      <c r="BP38" s="2">
        <v>0</v>
      </c>
      <c r="BQ38" s="2">
        <v>1</v>
      </c>
      <c r="BR38" s="2">
        <v>0</v>
      </c>
      <c r="BS38" s="2">
        <v>1</v>
      </c>
      <c r="BT38" s="2">
        <v>1</v>
      </c>
      <c r="BU38" s="2">
        <v>1</v>
      </c>
      <c r="BV38" s="2">
        <v>1</v>
      </c>
      <c r="BW38" s="2">
        <v>1</v>
      </c>
      <c r="BX38" s="2">
        <v>1</v>
      </c>
      <c r="BY38" s="2" t="s">
        <v>3</v>
      </c>
      <c r="BZ38" s="2">
        <v>100</v>
      </c>
      <c r="CA38" s="2">
        <v>65</v>
      </c>
      <c r="CB38" s="2"/>
      <c r="CC38" s="2"/>
      <c r="CD38" s="2"/>
      <c r="CE38" s="2"/>
      <c r="CF38" s="2">
        <v>0</v>
      </c>
      <c r="CG38" s="2">
        <v>0</v>
      </c>
      <c r="CH38" s="2"/>
      <c r="CI38" s="2"/>
      <c r="CJ38" s="2"/>
      <c r="CK38" s="2"/>
      <c r="CL38" s="2"/>
      <c r="CM38" s="2">
        <v>0</v>
      </c>
      <c r="CN38" s="2" t="s">
        <v>3</v>
      </c>
      <c r="CO38" s="2">
        <v>0</v>
      </c>
      <c r="CP38" s="2">
        <f t="shared" si="66"/>
        <v>4640.3099999999995</v>
      </c>
      <c r="CQ38" s="2">
        <f t="shared" si="67"/>
        <v>0.01</v>
      </c>
      <c r="CR38" s="2">
        <f t="shared" si="68"/>
        <v>1730.05</v>
      </c>
      <c r="CS38" s="2">
        <f t="shared" si="69"/>
        <v>85.46</v>
      </c>
      <c r="CT38" s="2">
        <f t="shared" si="70"/>
        <v>126.06</v>
      </c>
      <c r="CU38" s="2">
        <f t="shared" si="71"/>
        <v>0</v>
      </c>
      <c r="CV38" s="2">
        <f t="shared" si="72"/>
        <v>12.18</v>
      </c>
      <c r="CW38" s="2">
        <f t="shared" si="73"/>
        <v>6.33</v>
      </c>
      <c r="CX38" s="2">
        <f t="shared" si="74"/>
        <v>0</v>
      </c>
      <c r="CY38" s="2">
        <f t="shared" si="75"/>
        <v>528.79999999999995</v>
      </c>
      <c r="CZ38" s="2">
        <f t="shared" si="76"/>
        <v>343.72</v>
      </c>
      <c r="DA38" s="2"/>
      <c r="DB38" s="2"/>
      <c r="DC38" s="2" t="s">
        <v>3</v>
      </c>
      <c r="DD38" s="2" t="s">
        <v>3</v>
      </c>
      <c r="DE38" s="2" t="s">
        <v>3</v>
      </c>
      <c r="DF38" s="2" t="s">
        <v>3</v>
      </c>
      <c r="DG38" s="2" t="s">
        <v>3</v>
      </c>
      <c r="DH38" s="2" t="s">
        <v>3</v>
      </c>
      <c r="DI38" s="2" t="s">
        <v>3</v>
      </c>
      <c r="DJ38" s="2" t="s">
        <v>3</v>
      </c>
      <c r="DK38" s="2" t="s">
        <v>3</v>
      </c>
      <c r="DL38" s="2" t="s">
        <v>3</v>
      </c>
      <c r="DM38" s="2" t="s">
        <v>3</v>
      </c>
      <c r="DN38" s="2">
        <v>0</v>
      </c>
      <c r="DO38" s="2">
        <v>0</v>
      </c>
      <c r="DP38" s="2">
        <v>1</v>
      </c>
      <c r="DQ38" s="2">
        <v>1</v>
      </c>
      <c r="DR38" s="2"/>
      <c r="DS38" s="2"/>
      <c r="DT38" s="2"/>
      <c r="DU38" s="2">
        <v>1013</v>
      </c>
      <c r="DV38" s="2" t="s">
        <v>59</v>
      </c>
      <c r="DW38" s="2" t="s">
        <v>59</v>
      </c>
      <c r="DX38" s="2">
        <v>1</v>
      </c>
      <c r="DY38" s="2"/>
      <c r="DZ38" s="2"/>
      <c r="EA38" s="2"/>
      <c r="EB38" s="2"/>
      <c r="EC38" s="2"/>
      <c r="ED38" s="2"/>
      <c r="EE38" s="2">
        <v>32653414</v>
      </c>
      <c r="EF38" s="2">
        <v>1</v>
      </c>
      <c r="EG38" s="2" t="s">
        <v>17</v>
      </c>
      <c r="EH38" s="2">
        <v>0</v>
      </c>
      <c r="EI38" s="2" t="s">
        <v>3</v>
      </c>
      <c r="EJ38" s="2">
        <v>1</v>
      </c>
      <c r="EK38" s="2">
        <v>34001</v>
      </c>
      <c r="EL38" s="2" t="s">
        <v>54</v>
      </c>
      <c r="EM38" s="2" t="s">
        <v>55</v>
      </c>
      <c r="EN38" s="2"/>
      <c r="EO38" s="2" t="s">
        <v>3</v>
      </c>
      <c r="EP38" s="2"/>
      <c r="EQ38" s="2">
        <v>0</v>
      </c>
      <c r="ER38" s="2">
        <v>2048.42</v>
      </c>
      <c r="ES38" s="2">
        <v>192.31</v>
      </c>
      <c r="ET38" s="2">
        <v>1730.05</v>
      </c>
      <c r="EU38" s="2">
        <v>85.46</v>
      </c>
      <c r="EV38" s="2">
        <v>126.06</v>
      </c>
      <c r="EW38" s="2">
        <v>12.18</v>
      </c>
      <c r="EX38" s="2">
        <v>6.33</v>
      </c>
      <c r="EY38" s="2">
        <v>1</v>
      </c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>
        <v>0</v>
      </c>
      <c r="FR38" s="2">
        <f t="shared" si="39"/>
        <v>0</v>
      </c>
      <c r="FS38" s="2">
        <v>0</v>
      </c>
      <c r="FT38" s="2"/>
      <c r="FU38" s="2"/>
      <c r="FV38" s="2"/>
      <c r="FW38" s="2"/>
      <c r="FX38" s="2">
        <v>100</v>
      </c>
      <c r="FY38" s="2">
        <v>65</v>
      </c>
      <c r="FZ38" s="2"/>
      <c r="GA38" s="2" t="s">
        <v>3</v>
      </c>
      <c r="GB38" s="2"/>
      <c r="GC38" s="2"/>
      <c r="GD38" s="2">
        <v>0</v>
      </c>
      <c r="GE38" s="2"/>
      <c r="GF38" s="2">
        <v>1540229229</v>
      </c>
      <c r="GG38" s="2">
        <v>2</v>
      </c>
      <c r="GH38" s="2">
        <v>1</v>
      </c>
      <c r="GI38" s="2">
        <v>-2</v>
      </c>
      <c r="GJ38" s="2">
        <v>0</v>
      </c>
      <c r="GK38" s="2">
        <f>ROUND(R38*(R12)/100,2)</f>
        <v>0</v>
      </c>
      <c r="GL38" s="2">
        <f t="shared" si="40"/>
        <v>0</v>
      </c>
      <c r="GM38" s="2">
        <f t="shared" si="77"/>
        <v>5512.83</v>
      </c>
      <c r="GN38" s="2">
        <f t="shared" si="78"/>
        <v>5512.83</v>
      </c>
      <c r="GO38" s="2">
        <f t="shared" si="79"/>
        <v>0</v>
      </c>
      <c r="GP38" s="2">
        <f t="shared" si="80"/>
        <v>0</v>
      </c>
      <c r="GQ38" s="2"/>
      <c r="GR38" s="2">
        <v>0</v>
      </c>
      <c r="GS38" s="2">
        <v>3</v>
      </c>
      <c r="GT38" s="2">
        <v>0</v>
      </c>
      <c r="GU38" s="2" t="s">
        <v>3</v>
      </c>
      <c r="GV38" s="2">
        <f t="shared" si="81"/>
        <v>0</v>
      </c>
      <c r="GW38" s="2">
        <v>1</v>
      </c>
      <c r="GX38" s="2">
        <f t="shared" si="46"/>
        <v>0</v>
      </c>
      <c r="GY38" s="2"/>
      <c r="GZ38" s="2"/>
      <c r="HA38" s="2">
        <v>0</v>
      </c>
      <c r="HB38" s="2">
        <v>0</v>
      </c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>
        <v>0</v>
      </c>
      <c r="IL38" s="2"/>
      <c r="IM38" s="2"/>
      <c r="IN38" s="2"/>
      <c r="IO38" s="2"/>
      <c r="IP38" s="2"/>
      <c r="IQ38" s="2"/>
      <c r="IR38" s="2"/>
      <c r="IS38" s="2"/>
      <c r="IT38" s="2"/>
      <c r="IU38" s="2"/>
    </row>
    <row r="39" spans="1:255" x14ac:dyDescent="0.2">
      <c r="A39">
        <v>17</v>
      </c>
      <c r="B39">
        <v>1</v>
      </c>
      <c r="C39">
        <f>ROW(SmtRes!A26)</f>
        <v>26</v>
      </c>
      <c r="D39">
        <f>ROW(EtalonRes!A44)</f>
        <v>44</v>
      </c>
      <c r="E39" t="s">
        <v>56</v>
      </c>
      <c r="F39" t="s">
        <v>57</v>
      </c>
      <c r="G39" t="s">
        <v>58</v>
      </c>
      <c r="H39" t="s">
        <v>59</v>
      </c>
      <c r="I39">
        <f>'1.Смета.или.Акт'!E87</f>
        <v>2.5</v>
      </c>
      <c r="J39">
        <v>0</v>
      </c>
      <c r="O39">
        <f t="shared" si="47"/>
        <v>59831.5</v>
      </c>
      <c r="P39">
        <f t="shared" si="48"/>
        <v>0.19</v>
      </c>
      <c r="Q39">
        <f t="shared" si="49"/>
        <v>54064.06</v>
      </c>
      <c r="R39">
        <f t="shared" si="50"/>
        <v>3909.8</v>
      </c>
      <c r="S39">
        <f t="shared" si="51"/>
        <v>5767.25</v>
      </c>
      <c r="T39">
        <f t="shared" si="52"/>
        <v>0</v>
      </c>
      <c r="U39">
        <f t="shared" si="53"/>
        <v>30.45</v>
      </c>
      <c r="V39">
        <f t="shared" si="54"/>
        <v>15.824999999999999</v>
      </c>
      <c r="W39">
        <f t="shared" si="55"/>
        <v>0</v>
      </c>
      <c r="X39">
        <f t="shared" si="56"/>
        <v>8225.49</v>
      </c>
      <c r="Y39">
        <f t="shared" si="57"/>
        <v>5032.07</v>
      </c>
      <c r="AA39">
        <v>34723977</v>
      </c>
      <c r="AB39">
        <f t="shared" si="58"/>
        <v>1856.12</v>
      </c>
      <c r="AC39">
        <f>ROUND((ES39+(SUM(SmtRes!BC24:'SmtRes'!BC26)+SUM(EtalonRes!AL36:'EtalonRes'!AL44))),2)</f>
        <v>0.01</v>
      </c>
      <c r="AD39">
        <f t="shared" si="59"/>
        <v>1730.05</v>
      </c>
      <c r="AE39">
        <f t="shared" si="60"/>
        <v>85.46</v>
      </c>
      <c r="AF39">
        <f t="shared" si="61"/>
        <v>126.06</v>
      </c>
      <c r="AG39">
        <f t="shared" si="62"/>
        <v>0</v>
      </c>
      <c r="AH39">
        <f t="shared" si="63"/>
        <v>12.18</v>
      </c>
      <c r="AI39">
        <f t="shared" si="64"/>
        <v>6.33</v>
      </c>
      <c r="AJ39">
        <f t="shared" si="65"/>
        <v>0</v>
      </c>
      <c r="AK39">
        <f>AL39+AM39+AO39</f>
        <v>2048.42</v>
      </c>
      <c r="AL39" s="61">
        <f>'1.Смета.или.Акт'!F91</f>
        <v>192.31</v>
      </c>
      <c r="AM39" s="61">
        <f>'1.Смета.или.Акт'!F89</f>
        <v>1730.05</v>
      </c>
      <c r="AN39" s="61">
        <f>'1.Смета.или.Акт'!F90</f>
        <v>85.46</v>
      </c>
      <c r="AO39" s="61">
        <f>'1.Смета.или.Акт'!F88</f>
        <v>126.06</v>
      </c>
      <c r="AP39">
        <v>0</v>
      </c>
      <c r="AQ39">
        <f>'1.Смета.или.Акт'!E94</f>
        <v>12.18</v>
      </c>
      <c r="AR39">
        <v>6.33</v>
      </c>
      <c r="AS39">
        <v>0</v>
      </c>
      <c r="AT39">
        <v>85</v>
      </c>
      <c r="AU39">
        <v>52</v>
      </c>
      <c r="AV39">
        <v>1</v>
      </c>
      <c r="AW39">
        <v>1</v>
      </c>
      <c r="AZ39">
        <v>1</v>
      </c>
      <c r="BA39">
        <f>'1.Смета.или.Акт'!J88</f>
        <v>18.3</v>
      </c>
      <c r="BB39">
        <f>'1.Смета.или.Акт'!J89</f>
        <v>12.5</v>
      </c>
      <c r="BC39">
        <f>'1.Смета.или.Акт'!J91</f>
        <v>7.5</v>
      </c>
      <c r="BD39" t="s">
        <v>3</v>
      </c>
      <c r="BE39" t="s">
        <v>3</v>
      </c>
      <c r="BF39" t="s">
        <v>3</v>
      </c>
      <c r="BG39" t="s">
        <v>3</v>
      </c>
      <c r="BH39">
        <v>0</v>
      </c>
      <c r="BI39">
        <v>1</v>
      </c>
      <c r="BJ39" t="s">
        <v>60</v>
      </c>
      <c r="BM39">
        <v>34001</v>
      </c>
      <c r="BN39">
        <v>0</v>
      </c>
      <c r="BO39" t="s">
        <v>3</v>
      </c>
      <c r="BP39">
        <v>0</v>
      </c>
      <c r="BQ39">
        <v>1</v>
      </c>
      <c r="BR39">
        <v>0</v>
      </c>
      <c r="BS39">
        <f>'1.Смета.или.Акт'!J90</f>
        <v>18.3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100</v>
      </c>
      <c r="CA39">
        <v>65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66"/>
        <v>59831.5</v>
      </c>
      <c r="CQ39">
        <f t="shared" si="67"/>
        <v>7.4999999999999997E-2</v>
      </c>
      <c r="CR39">
        <f t="shared" si="68"/>
        <v>21625.625</v>
      </c>
      <c r="CS39">
        <f t="shared" si="69"/>
        <v>1563.9179999999999</v>
      </c>
      <c r="CT39">
        <f t="shared" si="70"/>
        <v>2306.8980000000001</v>
      </c>
      <c r="CU39">
        <f t="shared" si="71"/>
        <v>0</v>
      </c>
      <c r="CV39">
        <f t="shared" si="72"/>
        <v>12.18</v>
      </c>
      <c r="CW39">
        <f t="shared" si="73"/>
        <v>6.33</v>
      </c>
      <c r="CX39">
        <f t="shared" si="74"/>
        <v>0</v>
      </c>
      <c r="CY39">
        <f t="shared" si="75"/>
        <v>8225.4924999999985</v>
      </c>
      <c r="CZ39">
        <f t="shared" si="76"/>
        <v>5032.0659999999998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1013</v>
      </c>
      <c r="DV39" t="s">
        <v>59</v>
      </c>
      <c r="DW39" t="str">
        <f>'1.Смета.или.Акт'!D87</f>
        <v>переход</v>
      </c>
      <c r="DX39">
        <v>1</v>
      </c>
      <c r="EE39">
        <v>32653414</v>
      </c>
      <c r="EF39">
        <v>1</v>
      </c>
      <c r="EG39" t="s">
        <v>17</v>
      </c>
      <c r="EH39">
        <v>0</v>
      </c>
      <c r="EI39" t="s">
        <v>3</v>
      </c>
      <c r="EJ39">
        <v>1</v>
      </c>
      <c r="EK39">
        <v>34001</v>
      </c>
      <c r="EL39" t="s">
        <v>54</v>
      </c>
      <c r="EM39" t="s">
        <v>55</v>
      </c>
      <c r="EO39" t="s">
        <v>3</v>
      </c>
      <c r="EQ39">
        <v>0</v>
      </c>
      <c r="ER39">
        <f>ES39+ET39+EV39</f>
        <v>2048.42</v>
      </c>
      <c r="ES39" s="61">
        <f>'1.Смета.или.Акт'!F91</f>
        <v>192.31</v>
      </c>
      <c r="ET39" s="61">
        <f>'1.Смета.или.Акт'!F89</f>
        <v>1730.05</v>
      </c>
      <c r="EU39" s="61">
        <f>'1.Смета.или.Акт'!F90</f>
        <v>85.46</v>
      </c>
      <c r="EV39" s="61">
        <f>'1.Смета.или.Акт'!F88</f>
        <v>126.06</v>
      </c>
      <c r="EW39">
        <f>'1.Смета.или.Акт'!E94</f>
        <v>12.18</v>
      </c>
      <c r="EX39">
        <v>6.33</v>
      </c>
      <c r="EY39">
        <v>1</v>
      </c>
      <c r="FQ39">
        <v>0</v>
      </c>
      <c r="FR39">
        <f t="shared" si="39"/>
        <v>0</v>
      </c>
      <c r="FS39">
        <v>0</v>
      </c>
      <c r="FV39" t="s">
        <v>20</v>
      </c>
      <c r="FW39" t="s">
        <v>21</v>
      </c>
      <c r="FX39">
        <v>100</v>
      </c>
      <c r="FY39">
        <v>65</v>
      </c>
      <c r="GA39" t="s">
        <v>3</v>
      </c>
      <c r="GD39">
        <v>0</v>
      </c>
      <c r="GF39">
        <v>1540229229</v>
      </c>
      <c r="GG39">
        <v>2</v>
      </c>
      <c r="GH39">
        <v>1</v>
      </c>
      <c r="GI39">
        <v>4</v>
      </c>
      <c r="GJ39">
        <v>0</v>
      </c>
      <c r="GK39">
        <f>ROUND(R39*(S12)/100,2)</f>
        <v>0</v>
      </c>
      <c r="GL39">
        <f t="shared" si="40"/>
        <v>0</v>
      </c>
      <c r="GM39">
        <f t="shared" si="77"/>
        <v>73089.06</v>
      </c>
      <c r="GN39">
        <f t="shared" si="78"/>
        <v>73089.06</v>
      </c>
      <c r="GO39">
        <f t="shared" si="79"/>
        <v>0</v>
      </c>
      <c r="GP39">
        <f t="shared" si="80"/>
        <v>0</v>
      </c>
      <c r="GR39">
        <v>0</v>
      </c>
      <c r="GS39">
        <v>3</v>
      </c>
      <c r="GT39">
        <v>0</v>
      </c>
      <c r="GU39" t="s">
        <v>3</v>
      </c>
      <c r="GV39">
        <f t="shared" si="81"/>
        <v>0</v>
      </c>
      <c r="GW39">
        <v>18.3</v>
      </c>
      <c r="GX39">
        <f t="shared" si="46"/>
        <v>0</v>
      </c>
      <c r="HA39">
        <v>0</v>
      </c>
      <c r="HB39">
        <v>0</v>
      </c>
      <c r="IK39">
        <v>0</v>
      </c>
    </row>
    <row r="40" spans="1:255" x14ac:dyDescent="0.2">
      <c r="A40" s="2">
        <v>17</v>
      </c>
      <c r="B40" s="2">
        <v>1</v>
      </c>
      <c r="C40" s="2">
        <f>ROW(SmtRes!A29)</f>
        <v>29</v>
      </c>
      <c r="D40" s="2">
        <f>ROW(EtalonRes!A53)</f>
        <v>53</v>
      </c>
      <c r="E40" s="2" t="s">
        <v>61</v>
      </c>
      <c r="F40" s="2" t="s">
        <v>62</v>
      </c>
      <c r="G40" s="2" t="s">
        <v>63</v>
      </c>
      <c r="H40" s="2" t="s">
        <v>59</v>
      </c>
      <c r="I40" s="2">
        <f>'1.Смета.или.Акт'!E96</f>
        <v>35</v>
      </c>
      <c r="J40" s="2">
        <v>0</v>
      </c>
      <c r="K40" s="2"/>
      <c r="L40" s="2"/>
      <c r="M40" s="2"/>
      <c r="N40" s="2"/>
      <c r="O40" s="2">
        <f t="shared" si="47"/>
        <v>25331.95</v>
      </c>
      <c r="P40" s="2">
        <f t="shared" si="48"/>
        <v>0.35</v>
      </c>
      <c r="Q40" s="2">
        <f t="shared" si="49"/>
        <v>23723.35</v>
      </c>
      <c r="R40" s="2">
        <f t="shared" si="50"/>
        <v>1171.8</v>
      </c>
      <c r="S40" s="2">
        <f t="shared" si="51"/>
        <v>1608.25</v>
      </c>
      <c r="T40" s="2">
        <f t="shared" si="52"/>
        <v>0</v>
      </c>
      <c r="U40" s="2">
        <f t="shared" si="53"/>
        <v>155.4</v>
      </c>
      <c r="V40" s="2">
        <f t="shared" si="54"/>
        <v>86.8</v>
      </c>
      <c r="W40" s="2">
        <f t="shared" si="55"/>
        <v>0</v>
      </c>
      <c r="X40" s="2">
        <f t="shared" si="56"/>
        <v>2780.05</v>
      </c>
      <c r="Y40" s="2">
        <f t="shared" si="57"/>
        <v>1807.03</v>
      </c>
      <c r="Z40" s="2"/>
      <c r="AA40" s="2">
        <v>34723976</v>
      </c>
      <c r="AB40" s="2">
        <f t="shared" si="58"/>
        <v>723.77</v>
      </c>
      <c r="AC40" s="2">
        <f>ROUND((ES40+(SUM(SmtRes!BC27:'SmtRes'!BC29)+SUM(EtalonRes!AL45:'EtalonRes'!AL53))),2)</f>
        <v>0.01</v>
      </c>
      <c r="AD40" s="2">
        <f t="shared" si="59"/>
        <v>677.81</v>
      </c>
      <c r="AE40" s="2">
        <f t="shared" si="60"/>
        <v>33.479999999999997</v>
      </c>
      <c r="AF40" s="2">
        <f t="shared" si="61"/>
        <v>45.95</v>
      </c>
      <c r="AG40" s="2">
        <f t="shared" si="62"/>
        <v>0</v>
      </c>
      <c r="AH40" s="2">
        <f t="shared" si="63"/>
        <v>4.4400000000000004</v>
      </c>
      <c r="AI40" s="2">
        <f t="shared" si="64"/>
        <v>2.48</v>
      </c>
      <c r="AJ40" s="2">
        <f t="shared" si="65"/>
        <v>0</v>
      </c>
      <c r="AK40" s="2">
        <v>829.45</v>
      </c>
      <c r="AL40" s="2">
        <v>105.69</v>
      </c>
      <c r="AM40" s="2">
        <v>677.81</v>
      </c>
      <c r="AN40" s="2">
        <v>33.479999999999997</v>
      </c>
      <c r="AO40" s="2">
        <v>45.95</v>
      </c>
      <c r="AP40" s="2">
        <v>0</v>
      </c>
      <c r="AQ40" s="2">
        <v>4.4400000000000004</v>
      </c>
      <c r="AR40" s="2">
        <v>2.48</v>
      </c>
      <c r="AS40" s="2">
        <v>0</v>
      </c>
      <c r="AT40" s="2">
        <v>100</v>
      </c>
      <c r="AU40" s="2">
        <v>65</v>
      </c>
      <c r="AV40" s="2">
        <v>1</v>
      </c>
      <c r="AW40" s="2">
        <v>1</v>
      </c>
      <c r="AX40" s="2"/>
      <c r="AY40" s="2"/>
      <c r="AZ40" s="2">
        <v>1</v>
      </c>
      <c r="BA40" s="2">
        <v>1</v>
      </c>
      <c r="BB40" s="2">
        <v>1</v>
      </c>
      <c r="BC40" s="2">
        <v>1</v>
      </c>
      <c r="BD40" s="2" t="s">
        <v>3</v>
      </c>
      <c r="BE40" s="2" t="s">
        <v>3</v>
      </c>
      <c r="BF40" s="2" t="s">
        <v>3</v>
      </c>
      <c r="BG40" s="2" t="s">
        <v>3</v>
      </c>
      <c r="BH40" s="2">
        <v>0</v>
      </c>
      <c r="BI40" s="2">
        <v>1</v>
      </c>
      <c r="BJ40" s="2" t="s">
        <v>64</v>
      </c>
      <c r="BK40" s="2"/>
      <c r="BL40" s="2"/>
      <c r="BM40" s="2">
        <v>34001</v>
      </c>
      <c r="BN40" s="2">
        <v>0</v>
      </c>
      <c r="BO40" s="2" t="s">
        <v>3</v>
      </c>
      <c r="BP40" s="2">
        <v>0</v>
      </c>
      <c r="BQ40" s="2">
        <v>1</v>
      </c>
      <c r="BR40" s="2">
        <v>0</v>
      </c>
      <c r="BS40" s="2">
        <v>1</v>
      </c>
      <c r="BT40" s="2">
        <v>1</v>
      </c>
      <c r="BU40" s="2">
        <v>1</v>
      </c>
      <c r="BV40" s="2">
        <v>1</v>
      </c>
      <c r="BW40" s="2">
        <v>1</v>
      </c>
      <c r="BX40" s="2">
        <v>1</v>
      </c>
      <c r="BY40" s="2" t="s">
        <v>3</v>
      </c>
      <c r="BZ40" s="2">
        <v>100</v>
      </c>
      <c r="CA40" s="2">
        <v>65</v>
      </c>
      <c r="CB40" s="2"/>
      <c r="CC40" s="2"/>
      <c r="CD40" s="2"/>
      <c r="CE40" s="2"/>
      <c r="CF40" s="2">
        <v>0</v>
      </c>
      <c r="CG40" s="2">
        <v>0</v>
      </c>
      <c r="CH40" s="2"/>
      <c r="CI40" s="2"/>
      <c r="CJ40" s="2"/>
      <c r="CK40" s="2"/>
      <c r="CL40" s="2"/>
      <c r="CM40" s="2">
        <v>0</v>
      </c>
      <c r="CN40" s="2" t="s">
        <v>3</v>
      </c>
      <c r="CO40" s="2">
        <v>0</v>
      </c>
      <c r="CP40" s="2">
        <f t="shared" si="66"/>
        <v>25331.949999999997</v>
      </c>
      <c r="CQ40" s="2">
        <f t="shared" si="67"/>
        <v>0.01</v>
      </c>
      <c r="CR40" s="2">
        <f t="shared" si="68"/>
        <v>677.81</v>
      </c>
      <c r="CS40" s="2">
        <f t="shared" si="69"/>
        <v>33.479999999999997</v>
      </c>
      <c r="CT40" s="2">
        <f t="shared" si="70"/>
        <v>45.95</v>
      </c>
      <c r="CU40" s="2">
        <f t="shared" si="71"/>
        <v>0</v>
      </c>
      <c r="CV40" s="2">
        <f t="shared" si="72"/>
        <v>4.4400000000000004</v>
      </c>
      <c r="CW40" s="2">
        <f t="shared" si="73"/>
        <v>2.48</v>
      </c>
      <c r="CX40" s="2">
        <f t="shared" si="74"/>
        <v>0</v>
      </c>
      <c r="CY40" s="2">
        <f t="shared" si="75"/>
        <v>2780.05</v>
      </c>
      <c r="CZ40" s="2">
        <f t="shared" si="76"/>
        <v>1807.0325</v>
      </c>
      <c r="DA40" s="2"/>
      <c r="DB40" s="2"/>
      <c r="DC40" s="2" t="s">
        <v>3</v>
      </c>
      <c r="DD40" s="2" t="s">
        <v>3</v>
      </c>
      <c r="DE40" s="2" t="s">
        <v>3</v>
      </c>
      <c r="DF40" s="2" t="s">
        <v>3</v>
      </c>
      <c r="DG40" s="2" t="s">
        <v>3</v>
      </c>
      <c r="DH40" s="2" t="s">
        <v>3</v>
      </c>
      <c r="DI40" s="2" t="s">
        <v>3</v>
      </c>
      <c r="DJ40" s="2" t="s">
        <v>3</v>
      </c>
      <c r="DK40" s="2" t="s">
        <v>3</v>
      </c>
      <c r="DL40" s="2" t="s">
        <v>3</v>
      </c>
      <c r="DM40" s="2" t="s">
        <v>3</v>
      </c>
      <c r="DN40" s="2">
        <v>0</v>
      </c>
      <c r="DO40" s="2">
        <v>0</v>
      </c>
      <c r="DP40" s="2">
        <v>1</v>
      </c>
      <c r="DQ40" s="2">
        <v>1</v>
      </c>
      <c r="DR40" s="2"/>
      <c r="DS40" s="2"/>
      <c r="DT40" s="2"/>
      <c r="DU40" s="2">
        <v>1013</v>
      </c>
      <c r="DV40" s="2" t="s">
        <v>59</v>
      </c>
      <c r="DW40" s="2" t="s">
        <v>59</v>
      </c>
      <c r="DX40" s="2">
        <v>1</v>
      </c>
      <c r="DY40" s="2"/>
      <c r="DZ40" s="2"/>
      <c r="EA40" s="2"/>
      <c r="EB40" s="2"/>
      <c r="EC40" s="2"/>
      <c r="ED40" s="2"/>
      <c r="EE40" s="2">
        <v>32653414</v>
      </c>
      <c r="EF40" s="2">
        <v>1</v>
      </c>
      <c r="EG40" s="2" t="s">
        <v>17</v>
      </c>
      <c r="EH40" s="2">
        <v>0</v>
      </c>
      <c r="EI40" s="2" t="s">
        <v>3</v>
      </c>
      <c r="EJ40" s="2">
        <v>1</v>
      </c>
      <c r="EK40" s="2">
        <v>34001</v>
      </c>
      <c r="EL40" s="2" t="s">
        <v>54</v>
      </c>
      <c r="EM40" s="2" t="s">
        <v>55</v>
      </c>
      <c r="EN40" s="2"/>
      <c r="EO40" s="2" t="s">
        <v>3</v>
      </c>
      <c r="EP40" s="2"/>
      <c r="EQ40" s="2">
        <v>0</v>
      </c>
      <c r="ER40" s="2">
        <v>829.45</v>
      </c>
      <c r="ES40" s="2">
        <v>105.69</v>
      </c>
      <c r="ET40" s="2">
        <v>677.81</v>
      </c>
      <c r="EU40" s="2">
        <v>33.479999999999997</v>
      </c>
      <c r="EV40" s="2">
        <v>45.95</v>
      </c>
      <c r="EW40" s="2">
        <v>4.4400000000000004</v>
      </c>
      <c r="EX40" s="2">
        <v>2.48</v>
      </c>
      <c r="EY40" s="2">
        <v>1</v>
      </c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>
        <v>0</v>
      </c>
      <c r="FR40" s="2">
        <f t="shared" si="39"/>
        <v>0</v>
      </c>
      <c r="FS40" s="2">
        <v>0</v>
      </c>
      <c r="FT40" s="2"/>
      <c r="FU40" s="2"/>
      <c r="FV40" s="2"/>
      <c r="FW40" s="2"/>
      <c r="FX40" s="2">
        <v>100</v>
      </c>
      <c r="FY40" s="2">
        <v>65</v>
      </c>
      <c r="FZ40" s="2"/>
      <c r="GA40" s="2" t="s">
        <v>3</v>
      </c>
      <c r="GB40" s="2"/>
      <c r="GC40" s="2"/>
      <c r="GD40" s="2">
        <v>0</v>
      </c>
      <c r="GE40" s="2"/>
      <c r="GF40" s="2">
        <v>9845193</v>
      </c>
      <c r="GG40" s="2">
        <v>2</v>
      </c>
      <c r="GH40" s="2">
        <v>1</v>
      </c>
      <c r="GI40" s="2">
        <v>-2</v>
      </c>
      <c r="GJ40" s="2">
        <v>0</v>
      </c>
      <c r="GK40" s="2">
        <f>ROUND(R40*(R12)/100,2)</f>
        <v>0</v>
      </c>
      <c r="GL40" s="2">
        <f t="shared" si="40"/>
        <v>0</v>
      </c>
      <c r="GM40" s="2">
        <f t="shared" si="77"/>
        <v>29919.03</v>
      </c>
      <c r="GN40" s="2">
        <f t="shared" si="78"/>
        <v>29919.03</v>
      </c>
      <c r="GO40" s="2">
        <f t="shared" si="79"/>
        <v>0</v>
      </c>
      <c r="GP40" s="2">
        <f t="shared" si="80"/>
        <v>0</v>
      </c>
      <c r="GQ40" s="2"/>
      <c r="GR40" s="2">
        <v>0</v>
      </c>
      <c r="GS40" s="2">
        <v>3</v>
      </c>
      <c r="GT40" s="2">
        <v>0</v>
      </c>
      <c r="GU40" s="2" t="s">
        <v>3</v>
      </c>
      <c r="GV40" s="2">
        <f t="shared" si="81"/>
        <v>0</v>
      </c>
      <c r="GW40" s="2">
        <v>1</v>
      </c>
      <c r="GX40" s="2">
        <f t="shared" si="46"/>
        <v>0</v>
      </c>
      <c r="GY40" s="2"/>
      <c r="GZ40" s="2"/>
      <c r="HA40" s="2">
        <v>0</v>
      </c>
      <c r="HB40" s="2">
        <v>0</v>
      </c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>
        <v>0</v>
      </c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x14ac:dyDescent="0.2">
      <c r="A41">
        <v>17</v>
      </c>
      <c r="B41">
        <v>1</v>
      </c>
      <c r="C41">
        <f>ROW(SmtRes!A32)</f>
        <v>32</v>
      </c>
      <c r="D41">
        <f>ROW(EtalonRes!A62)</f>
        <v>62</v>
      </c>
      <c r="E41" t="s">
        <v>61</v>
      </c>
      <c r="F41" t="s">
        <v>62</v>
      </c>
      <c r="G41" t="s">
        <v>63</v>
      </c>
      <c r="H41" t="s">
        <v>59</v>
      </c>
      <c r="I41">
        <f>'1.Смета.или.Акт'!E96</f>
        <v>35</v>
      </c>
      <c r="J41">
        <v>0</v>
      </c>
      <c r="O41">
        <f t="shared" si="47"/>
        <v>325975.49</v>
      </c>
      <c r="P41">
        <f t="shared" si="48"/>
        <v>2.63</v>
      </c>
      <c r="Q41">
        <f t="shared" si="49"/>
        <v>296541.88</v>
      </c>
      <c r="R41">
        <f t="shared" si="50"/>
        <v>21443.94</v>
      </c>
      <c r="S41">
        <f t="shared" si="51"/>
        <v>29430.98</v>
      </c>
      <c r="T41">
        <f t="shared" si="52"/>
        <v>0</v>
      </c>
      <c r="U41">
        <f t="shared" si="53"/>
        <v>155.4</v>
      </c>
      <c r="V41">
        <f t="shared" si="54"/>
        <v>86.8</v>
      </c>
      <c r="W41">
        <f t="shared" si="55"/>
        <v>0</v>
      </c>
      <c r="X41">
        <f t="shared" si="56"/>
        <v>43243.68</v>
      </c>
      <c r="Y41">
        <f t="shared" si="57"/>
        <v>26454.959999999999</v>
      </c>
      <c r="AA41">
        <v>34723977</v>
      </c>
      <c r="AB41">
        <f t="shared" si="58"/>
        <v>723.77</v>
      </c>
      <c r="AC41">
        <f>ROUND((ES41+(SUM(SmtRes!BC30:'SmtRes'!BC32)+SUM(EtalonRes!AL54:'EtalonRes'!AL62))),2)</f>
        <v>0.01</v>
      </c>
      <c r="AD41">
        <f t="shared" si="59"/>
        <v>677.81</v>
      </c>
      <c r="AE41">
        <f t="shared" si="60"/>
        <v>33.479999999999997</v>
      </c>
      <c r="AF41">
        <f t="shared" si="61"/>
        <v>45.95</v>
      </c>
      <c r="AG41">
        <f t="shared" si="62"/>
        <v>0</v>
      </c>
      <c r="AH41">
        <f t="shared" si="63"/>
        <v>4.4400000000000004</v>
      </c>
      <c r="AI41">
        <f t="shared" si="64"/>
        <v>2.48</v>
      </c>
      <c r="AJ41">
        <f t="shared" si="65"/>
        <v>0</v>
      </c>
      <c r="AK41">
        <f>AL41+AM41+AO41</f>
        <v>829.45</v>
      </c>
      <c r="AL41" s="61">
        <f>'1.Смета.или.Акт'!F100</f>
        <v>105.69</v>
      </c>
      <c r="AM41" s="61">
        <f>'1.Смета.или.Акт'!F98</f>
        <v>677.81</v>
      </c>
      <c r="AN41" s="61">
        <f>'1.Смета.или.Акт'!F99</f>
        <v>33.479999999999997</v>
      </c>
      <c r="AO41" s="61">
        <f>'1.Смета.или.Акт'!F97</f>
        <v>45.95</v>
      </c>
      <c r="AP41">
        <v>0</v>
      </c>
      <c r="AQ41">
        <f>'1.Смета.или.Акт'!E103</f>
        <v>4.4400000000000004</v>
      </c>
      <c r="AR41">
        <v>2.48</v>
      </c>
      <c r="AS41">
        <v>0</v>
      </c>
      <c r="AT41">
        <v>85</v>
      </c>
      <c r="AU41">
        <v>52</v>
      </c>
      <c r="AV41">
        <v>1</v>
      </c>
      <c r="AW41">
        <v>1</v>
      </c>
      <c r="AZ41">
        <v>1</v>
      </c>
      <c r="BA41">
        <f>'1.Смета.или.Акт'!J97</f>
        <v>18.3</v>
      </c>
      <c r="BB41">
        <f>'1.Смета.или.Акт'!J98</f>
        <v>12.5</v>
      </c>
      <c r="BC41">
        <f>'1.Смета.или.Акт'!J100</f>
        <v>7.5</v>
      </c>
      <c r="BD41" t="s">
        <v>3</v>
      </c>
      <c r="BE41" t="s">
        <v>3</v>
      </c>
      <c r="BF41" t="s">
        <v>3</v>
      </c>
      <c r="BG41" t="s">
        <v>3</v>
      </c>
      <c r="BH41">
        <v>0</v>
      </c>
      <c r="BI41">
        <v>1</v>
      </c>
      <c r="BJ41" t="s">
        <v>64</v>
      </c>
      <c r="BM41">
        <v>34001</v>
      </c>
      <c r="BN41">
        <v>0</v>
      </c>
      <c r="BO41" t="s">
        <v>3</v>
      </c>
      <c r="BP41">
        <v>0</v>
      </c>
      <c r="BQ41">
        <v>1</v>
      </c>
      <c r="BR41">
        <v>0</v>
      </c>
      <c r="BS41">
        <f>'1.Смета.или.Акт'!J99</f>
        <v>18.3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100</v>
      </c>
      <c r="CA41">
        <v>65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66"/>
        <v>325975.49</v>
      </c>
      <c r="CQ41">
        <f t="shared" si="67"/>
        <v>7.4999999999999997E-2</v>
      </c>
      <c r="CR41">
        <f t="shared" si="68"/>
        <v>8472.625</v>
      </c>
      <c r="CS41">
        <f t="shared" si="69"/>
        <v>612.68399999999997</v>
      </c>
      <c r="CT41">
        <f t="shared" si="70"/>
        <v>840.8850000000001</v>
      </c>
      <c r="CU41">
        <f t="shared" si="71"/>
        <v>0</v>
      </c>
      <c r="CV41">
        <f t="shared" si="72"/>
        <v>4.4400000000000004</v>
      </c>
      <c r="CW41">
        <f t="shared" si="73"/>
        <v>2.48</v>
      </c>
      <c r="CX41">
        <f t="shared" si="74"/>
        <v>0</v>
      </c>
      <c r="CY41">
        <f t="shared" si="75"/>
        <v>43243.682000000001</v>
      </c>
      <c r="CZ41">
        <f t="shared" si="76"/>
        <v>26454.9584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59</v>
      </c>
      <c r="DW41" t="str">
        <f>'1.Смета.или.Акт'!D96</f>
        <v>переход</v>
      </c>
      <c r="DX41">
        <v>1</v>
      </c>
      <c r="EE41">
        <v>32653414</v>
      </c>
      <c r="EF41">
        <v>1</v>
      </c>
      <c r="EG41" t="s">
        <v>17</v>
      </c>
      <c r="EH41">
        <v>0</v>
      </c>
      <c r="EI41" t="s">
        <v>3</v>
      </c>
      <c r="EJ41">
        <v>1</v>
      </c>
      <c r="EK41">
        <v>34001</v>
      </c>
      <c r="EL41" t="s">
        <v>54</v>
      </c>
      <c r="EM41" t="s">
        <v>55</v>
      </c>
      <c r="EO41" t="s">
        <v>3</v>
      </c>
      <c r="EQ41">
        <v>0</v>
      </c>
      <c r="ER41">
        <f>ES41+ET41+EV41</f>
        <v>829.45</v>
      </c>
      <c r="ES41" s="61">
        <f>'1.Смета.или.Акт'!F100</f>
        <v>105.69</v>
      </c>
      <c r="ET41" s="61">
        <f>'1.Смета.или.Акт'!F98</f>
        <v>677.81</v>
      </c>
      <c r="EU41" s="61">
        <f>'1.Смета.или.Акт'!F99</f>
        <v>33.479999999999997</v>
      </c>
      <c r="EV41" s="61">
        <f>'1.Смета.или.Акт'!F97</f>
        <v>45.95</v>
      </c>
      <c r="EW41">
        <f>'1.Смета.или.Акт'!E103</f>
        <v>4.4400000000000004</v>
      </c>
      <c r="EX41">
        <v>2.48</v>
      </c>
      <c r="EY41">
        <v>1</v>
      </c>
      <c r="FQ41">
        <v>0</v>
      </c>
      <c r="FR41">
        <f t="shared" si="39"/>
        <v>0</v>
      </c>
      <c r="FS41">
        <v>0</v>
      </c>
      <c r="FV41" t="s">
        <v>20</v>
      </c>
      <c r="FW41" t="s">
        <v>21</v>
      </c>
      <c r="FX41">
        <v>100</v>
      </c>
      <c r="FY41">
        <v>65</v>
      </c>
      <c r="GA41" t="s">
        <v>3</v>
      </c>
      <c r="GD41">
        <v>0</v>
      </c>
      <c r="GF41">
        <v>9845193</v>
      </c>
      <c r="GG41">
        <v>2</v>
      </c>
      <c r="GH41">
        <v>1</v>
      </c>
      <c r="GI41">
        <v>4</v>
      </c>
      <c r="GJ41">
        <v>0</v>
      </c>
      <c r="GK41">
        <f>ROUND(R41*(S12)/100,2)</f>
        <v>0</v>
      </c>
      <c r="GL41">
        <f t="shared" si="40"/>
        <v>0</v>
      </c>
      <c r="GM41">
        <f t="shared" si="77"/>
        <v>395674.13</v>
      </c>
      <c r="GN41">
        <f t="shared" si="78"/>
        <v>395674.13</v>
      </c>
      <c r="GO41">
        <f t="shared" si="79"/>
        <v>0</v>
      </c>
      <c r="GP41">
        <f t="shared" si="80"/>
        <v>0</v>
      </c>
      <c r="GR41">
        <v>0</v>
      </c>
      <c r="GS41">
        <v>3</v>
      </c>
      <c r="GT41">
        <v>0</v>
      </c>
      <c r="GU41" t="s">
        <v>3</v>
      </c>
      <c r="GV41">
        <f t="shared" si="81"/>
        <v>0</v>
      </c>
      <c r="GW41">
        <v>18.3</v>
      </c>
      <c r="GX41">
        <f t="shared" si="46"/>
        <v>0</v>
      </c>
      <c r="HA41">
        <v>0</v>
      </c>
      <c r="HB41">
        <v>0</v>
      </c>
      <c r="IK41">
        <v>0</v>
      </c>
    </row>
    <row r="42" spans="1:255" x14ac:dyDescent="0.2">
      <c r="A42" s="2">
        <v>17</v>
      </c>
      <c r="B42" s="2">
        <v>1</v>
      </c>
      <c r="C42" s="2">
        <f>ROW(SmtRes!A34)</f>
        <v>34</v>
      </c>
      <c r="D42" s="2">
        <f>ROW(EtalonRes!A64)</f>
        <v>64</v>
      </c>
      <c r="E42" s="2" t="s">
        <v>65</v>
      </c>
      <c r="F42" s="2" t="s">
        <v>66</v>
      </c>
      <c r="G42" s="2" t="s">
        <v>67</v>
      </c>
      <c r="H42" s="2" t="s">
        <v>68</v>
      </c>
      <c r="I42" s="2">
        <f>'1.Смета.или.Акт'!E105</f>
        <v>0.04</v>
      </c>
      <c r="J42" s="2">
        <v>0</v>
      </c>
      <c r="K42" s="2"/>
      <c r="L42" s="2"/>
      <c r="M42" s="2"/>
      <c r="N42" s="2"/>
      <c r="O42" s="2">
        <f t="shared" si="47"/>
        <v>37.67</v>
      </c>
      <c r="P42" s="2">
        <f t="shared" si="48"/>
        <v>0</v>
      </c>
      <c r="Q42" s="2">
        <f t="shared" si="49"/>
        <v>19.010000000000002</v>
      </c>
      <c r="R42" s="2">
        <f t="shared" si="50"/>
        <v>0</v>
      </c>
      <c r="S42" s="2">
        <f t="shared" si="51"/>
        <v>18.66</v>
      </c>
      <c r="T42" s="2">
        <f t="shared" si="52"/>
        <v>0</v>
      </c>
      <c r="U42" s="2">
        <f t="shared" si="53"/>
        <v>2.0331999999999999</v>
      </c>
      <c r="V42" s="2">
        <f t="shared" si="54"/>
        <v>0</v>
      </c>
      <c r="W42" s="2">
        <f t="shared" si="55"/>
        <v>0</v>
      </c>
      <c r="X42" s="2">
        <f t="shared" si="56"/>
        <v>20.53</v>
      </c>
      <c r="Y42" s="2">
        <f t="shared" si="57"/>
        <v>13.06</v>
      </c>
      <c r="Z42" s="2"/>
      <c r="AA42" s="2">
        <v>34723976</v>
      </c>
      <c r="AB42" s="2">
        <f t="shared" si="58"/>
        <v>941.77</v>
      </c>
      <c r="AC42" s="2">
        <f>ROUND((ES42),2)</f>
        <v>0</v>
      </c>
      <c r="AD42" s="2">
        <f t="shared" si="59"/>
        <v>475.15</v>
      </c>
      <c r="AE42" s="2">
        <f t="shared" si="60"/>
        <v>0</v>
      </c>
      <c r="AF42" s="2">
        <f t="shared" si="61"/>
        <v>466.62</v>
      </c>
      <c r="AG42" s="2">
        <f t="shared" si="62"/>
        <v>0</v>
      </c>
      <c r="AH42" s="2">
        <f t="shared" si="63"/>
        <v>50.83</v>
      </c>
      <c r="AI42" s="2">
        <f t="shared" si="64"/>
        <v>0</v>
      </c>
      <c r="AJ42" s="2">
        <f t="shared" si="65"/>
        <v>0</v>
      </c>
      <c r="AK42" s="2">
        <v>941.77</v>
      </c>
      <c r="AL42" s="2">
        <v>0</v>
      </c>
      <c r="AM42" s="2">
        <v>475.15</v>
      </c>
      <c r="AN42" s="2">
        <v>0</v>
      </c>
      <c r="AO42" s="2">
        <v>466.62</v>
      </c>
      <c r="AP42" s="2">
        <v>0</v>
      </c>
      <c r="AQ42" s="2">
        <v>50.83</v>
      </c>
      <c r="AR42" s="2">
        <v>0</v>
      </c>
      <c r="AS42" s="2">
        <v>0</v>
      </c>
      <c r="AT42" s="2">
        <v>110</v>
      </c>
      <c r="AU42" s="2">
        <v>70</v>
      </c>
      <c r="AV42" s="2">
        <v>1</v>
      </c>
      <c r="AW42" s="2">
        <v>1</v>
      </c>
      <c r="AX42" s="2"/>
      <c r="AY42" s="2"/>
      <c r="AZ42" s="2">
        <v>1</v>
      </c>
      <c r="BA42" s="2">
        <v>1</v>
      </c>
      <c r="BB42" s="2">
        <v>1</v>
      </c>
      <c r="BC42" s="2">
        <v>1</v>
      </c>
      <c r="BD42" s="2" t="s">
        <v>3</v>
      </c>
      <c r="BE42" s="2" t="s">
        <v>3</v>
      </c>
      <c r="BF42" s="2" t="s">
        <v>3</v>
      </c>
      <c r="BG42" s="2" t="s">
        <v>3</v>
      </c>
      <c r="BH42" s="2">
        <v>0</v>
      </c>
      <c r="BI42" s="2">
        <v>1</v>
      </c>
      <c r="BJ42" s="2" t="s">
        <v>69</v>
      </c>
      <c r="BK42" s="2"/>
      <c r="BL42" s="2"/>
      <c r="BM42" s="2">
        <v>46001</v>
      </c>
      <c r="BN42" s="2">
        <v>0</v>
      </c>
      <c r="BO42" s="2" t="s">
        <v>3</v>
      </c>
      <c r="BP42" s="2">
        <v>0</v>
      </c>
      <c r="BQ42" s="2">
        <v>9</v>
      </c>
      <c r="BR42" s="2">
        <v>0</v>
      </c>
      <c r="BS42" s="2">
        <v>1</v>
      </c>
      <c r="BT42" s="2">
        <v>1</v>
      </c>
      <c r="BU42" s="2">
        <v>1</v>
      </c>
      <c r="BV42" s="2">
        <v>1</v>
      </c>
      <c r="BW42" s="2">
        <v>1</v>
      </c>
      <c r="BX42" s="2">
        <v>1</v>
      </c>
      <c r="BY42" s="2" t="s">
        <v>3</v>
      </c>
      <c r="BZ42" s="2">
        <v>110</v>
      </c>
      <c r="CA42" s="2">
        <v>70</v>
      </c>
      <c r="CB42" s="2"/>
      <c r="CC42" s="2"/>
      <c r="CD42" s="2"/>
      <c r="CE42" s="2"/>
      <c r="CF42" s="2">
        <v>0</v>
      </c>
      <c r="CG42" s="2">
        <v>0</v>
      </c>
      <c r="CH42" s="2"/>
      <c r="CI42" s="2"/>
      <c r="CJ42" s="2"/>
      <c r="CK42" s="2"/>
      <c r="CL42" s="2"/>
      <c r="CM42" s="2">
        <v>0</v>
      </c>
      <c r="CN42" s="2" t="s">
        <v>3</v>
      </c>
      <c r="CO42" s="2">
        <v>0</v>
      </c>
      <c r="CP42" s="2">
        <f t="shared" si="66"/>
        <v>37.67</v>
      </c>
      <c r="CQ42" s="2">
        <f t="shared" si="67"/>
        <v>0</v>
      </c>
      <c r="CR42" s="2">
        <f t="shared" si="68"/>
        <v>475.15</v>
      </c>
      <c r="CS42" s="2">
        <f t="shared" si="69"/>
        <v>0</v>
      </c>
      <c r="CT42" s="2">
        <f t="shared" si="70"/>
        <v>466.62</v>
      </c>
      <c r="CU42" s="2">
        <f t="shared" si="71"/>
        <v>0</v>
      </c>
      <c r="CV42" s="2">
        <f t="shared" si="72"/>
        <v>50.83</v>
      </c>
      <c r="CW42" s="2">
        <f t="shared" si="73"/>
        <v>0</v>
      </c>
      <c r="CX42" s="2">
        <f t="shared" si="74"/>
        <v>0</v>
      </c>
      <c r="CY42" s="2">
        <f t="shared" si="75"/>
        <v>20.526</v>
      </c>
      <c r="CZ42" s="2">
        <f t="shared" si="76"/>
        <v>13.062000000000001</v>
      </c>
      <c r="DA42" s="2"/>
      <c r="DB42" s="2"/>
      <c r="DC42" s="2" t="s">
        <v>3</v>
      </c>
      <c r="DD42" s="2" t="s">
        <v>3</v>
      </c>
      <c r="DE42" s="2" t="s">
        <v>3</v>
      </c>
      <c r="DF42" s="2" t="s">
        <v>3</v>
      </c>
      <c r="DG42" s="2" t="s">
        <v>3</v>
      </c>
      <c r="DH42" s="2" t="s">
        <v>3</v>
      </c>
      <c r="DI42" s="2" t="s">
        <v>3</v>
      </c>
      <c r="DJ42" s="2" t="s">
        <v>3</v>
      </c>
      <c r="DK42" s="2" t="s">
        <v>3</v>
      </c>
      <c r="DL42" s="2" t="s">
        <v>3</v>
      </c>
      <c r="DM42" s="2" t="s">
        <v>3</v>
      </c>
      <c r="DN42" s="2">
        <v>0</v>
      </c>
      <c r="DO42" s="2">
        <v>0</v>
      </c>
      <c r="DP42" s="2">
        <v>1</v>
      </c>
      <c r="DQ42" s="2">
        <v>1</v>
      </c>
      <c r="DR42" s="2"/>
      <c r="DS42" s="2"/>
      <c r="DT42" s="2"/>
      <c r="DU42" s="2">
        <v>1013</v>
      </c>
      <c r="DV42" s="2" t="s">
        <v>68</v>
      </c>
      <c r="DW42" s="2" t="s">
        <v>68</v>
      </c>
      <c r="DX42" s="2">
        <v>1</v>
      </c>
      <c r="DY42" s="2"/>
      <c r="DZ42" s="2"/>
      <c r="EA42" s="2"/>
      <c r="EB42" s="2"/>
      <c r="EC42" s="2"/>
      <c r="ED42" s="2"/>
      <c r="EE42" s="2">
        <v>32653426</v>
      </c>
      <c r="EF42" s="2">
        <v>9</v>
      </c>
      <c r="EG42" s="2" t="s">
        <v>70</v>
      </c>
      <c r="EH42" s="2">
        <v>0</v>
      </c>
      <c r="EI42" s="2" t="s">
        <v>3</v>
      </c>
      <c r="EJ42" s="2">
        <v>1</v>
      </c>
      <c r="EK42" s="2">
        <v>46001</v>
      </c>
      <c r="EL42" s="2" t="s">
        <v>70</v>
      </c>
      <c r="EM42" s="2" t="s">
        <v>71</v>
      </c>
      <c r="EN42" s="2"/>
      <c r="EO42" s="2" t="s">
        <v>3</v>
      </c>
      <c r="EP42" s="2"/>
      <c r="EQ42" s="2">
        <v>0</v>
      </c>
      <c r="ER42" s="2">
        <v>941.77</v>
      </c>
      <c r="ES42" s="2">
        <v>0</v>
      </c>
      <c r="ET42" s="2">
        <v>475.15</v>
      </c>
      <c r="EU42" s="2">
        <v>0</v>
      </c>
      <c r="EV42" s="2">
        <v>466.62</v>
      </c>
      <c r="EW42" s="2">
        <v>50.83</v>
      </c>
      <c r="EX42" s="2">
        <v>0</v>
      </c>
      <c r="EY42" s="2">
        <v>0</v>
      </c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>
        <v>0</v>
      </c>
      <c r="FR42" s="2">
        <f t="shared" si="39"/>
        <v>0</v>
      </c>
      <c r="FS42" s="2">
        <v>0</v>
      </c>
      <c r="FT42" s="2"/>
      <c r="FU42" s="2"/>
      <c r="FV42" s="2"/>
      <c r="FW42" s="2"/>
      <c r="FX42" s="2">
        <v>110</v>
      </c>
      <c r="FY42" s="2">
        <v>70</v>
      </c>
      <c r="FZ42" s="2"/>
      <c r="GA42" s="2" t="s">
        <v>3</v>
      </c>
      <c r="GB42" s="2"/>
      <c r="GC42" s="2"/>
      <c r="GD42" s="2">
        <v>0</v>
      </c>
      <c r="GE42" s="2"/>
      <c r="GF42" s="2">
        <v>-1316647217</v>
      </c>
      <c r="GG42" s="2">
        <v>2</v>
      </c>
      <c r="GH42" s="2">
        <v>1</v>
      </c>
      <c r="GI42" s="2">
        <v>-2</v>
      </c>
      <c r="GJ42" s="2">
        <v>0</v>
      </c>
      <c r="GK42" s="2">
        <f>ROUND(R42*(R12)/100,2)</f>
        <v>0</v>
      </c>
      <c r="GL42" s="2">
        <f t="shared" si="40"/>
        <v>0</v>
      </c>
      <c r="GM42" s="2">
        <f t="shared" si="77"/>
        <v>71.260000000000005</v>
      </c>
      <c r="GN42" s="2">
        <f t="shared" si="78"/>
        <v>71.260000000000005</v>
      </c>
      <c r="GO42" s="2">
        <f t="shared" si="79"/>
        <v>0</v>
      </c>
      <c r="GP42" s="2">
        <f t="shared" si="80"/>
        <v>0</v>
      </c>
      <c r="GQ42" s="2"/>
      <c r="GR42" s="2">
        <v>0</v>
      </c>
      <c r="GS42" s="2">
        <v>3</v>
      </c>
      <c r="GT42" s="2">
        <v>0</v>
      </c>
      <c r="GU42" s="2" t="s">
        <v>3</v>
      </c>
      <c r="GV42" s="2">
        <f t="shared" si="81"/>
        <v>0</v>
      </c>
      <c r="GW42" s="2">
        <v>1</v>
      </c>
      <c r="GX42" s="2">
        <f t="shared" si="46"/>
        <v>0</v>
      </c>
      <c r="GY42" s="2"/>
      <c r="GZ42" s="2"/>
      <c r="HA42" s="2">
        <v>0</v>
      </c>
      <c r="HB42" s="2">
        <v>0</v>
      </c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>
        <v>0</v>
      </c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x14ac:dyDescent="0.2">
      <c r="A43">
        <v>17</v>
      </c>
      <c r="B43">
        <v>1</v>
      </c>
      <c r="C43">
        <f>ROW(SmtRes!A36)</f>
        <v>36</v>
      </c>
      <c r="D43">
        <f>ROW(EtalonRes!A66)</f>
        <v>66</v>
      </c>
      <c r="E43" t="s">
        <v>65</v>
      </c>
      <c r="F43" t="s">
        <v>66</v>
      </c>
      <c r="G43" t="s">
        <v>67</v>
      </c>
      <c r="H43" t="s">
        <v>68</v>
      </c>
      <c r="I43">
        <f>'1.Смета.или.Акт'!E105</f>
        <v>0.04</v>
      </c>
      <c r="J43">
        <v>0</v>
      </c>
      <c r="O43">
        <f t="shared" si="47"/>
        <v>579.15</v>
      </c>
      <c r="P43">
        <f t="shared" si="48"/>
        <v>0</v>
      </c>
      <c r="Q43">
        <f t="shared" si="49"/>
        <v>237.58</v>
      </c>
      <c r="R43">
        <f t="shared" si="50"/>
        <v>0</v>
      </c>
      <c r="S43">
        <f t="shared" si="51"/>
        <v>341.57</v>
      </c>
      <c r="T43">
        <f t="shared" si="52"/>
        <v>0</v>
      </c>
      <c r="U43">
        <f t="shared" si="53"/>
        <v>2.0331999999999999</v>
      </c>
      <c r="V43">
        <f t="shared" si="54"/>
        <v>0</v>
      </c>
      <c r="W43">
        <f t="shared" si="55"/>
        <v>0</v>
      </c>
      <c r="X43">
        <f t="shared" si="56"/>
        <v>321.08</v>
      </c>
      <c r="Y43">
        <f t="shared" si="57"/>
        <v>191.28</v>
      </c>
      <c r="AA43">
        <v>34723977</v>
      </c>
      <c r="AB43">
        <f t="shared" si="58"/>
        <v>941.77</v>
      </c>
      <c r="AC43">
        <f>ROUND((ES43),2)</f>
        <v>0</v>
      </c>
      <c r="AD43">
        <f t="shared" si="59"/>
        <v>475.15</v>
      </c>
      <c r="AE43">
        <f t="shared" si="60"/>
        <v>0</v>
      </c>
      <c r="AF43">
        <f t="shared" si="61"/>
        <v>466.62</v>
      </c>
      <c r="AG43">
        <f t="shared" si="62"/>
        <v>0</v>
      </c>
      <c r="AH43">
        <f t="shared" si="63"/>
        <v>50.83</v>
      </c>
      <c r="AI43">
        <f t="shared" si="64"/>
        <v>0</v>
      </c>
      <c r="AJ43">
        <f t="shared" si="65"/>
        <v>0</v>
      </c>
      <c r="AK43">
        <f>AL43+AM43+AO43</f>
        <v>941.77</v>
      </c>
      <c r="AL43">
        <v>0</v>
      </c>
      <c r="AM43" s="61">
        <f>'1.Смета.или.Акт'!F107</f>
        <v>475.15</v>
      </c>
      <c r="AN43">
        <v>0</v>
      </c>
      <c r="AO43" s="61">
        <f>'1.Смета.или.Акт'!F106</f>
        <v>466.62</v>
      </c>
      <c r="AP43">
        <v>0</v>
      </c>
      <c r="AQ43">
        <f>'1.Смета.или.Акт'!E110</f>
        <v>50.83</v>
      </c>
      <c r="AR43">
        <v>0</v>
      </c>
      <c r="AS43">
        <v>0</v>
      </c>
      <c r="AT43">
        <v>94</v>
      </c>
      <c r="AU43">
        <v>56</v>
      </c>
      <c r="AV43">
        <v>1</v>
      </c>
      <c r="AW43">
        <v>1</v>
      </c>
      <c r="AZ43">
        <v>1</v>
      </c>
      <c r="BA43">
        <f>'1.Смета.или.Акт'!J106</f>
        <v>18.3</v>
      </c>
      <c r="BB43">
        <f>'1.Смета.или.Акт'!J107</f>
        <v>12.5</v>
      </c>
      <c r="BC43">
        <v>7.5</v>
      </c>
      <c r="BD43" t="s">
        <v>3</v>
      </c>
      <c r="BE43" t="s">
        <v>3</v>
      </c>
      <c r="BF43" t="s">
        <v>3</v>
      </c>
      <c r="BG43" t="s">
        <v>3</v>
      </c>
      <c r="BH43">
        <v>0</v>
      </c>
      <c r="BI43">
        <v>1</v>
      </c>
      <c r="BJ43" t="s">
        <v>69</v>
      </c>
      <c r="BM43">
        <v>46001</v>
      </c>
      <c r="BN43">
        <v>0</v>
      </c>
      <c r="BO43" t="s">
        <v>3</v>
      </c>
      <c r="BP43">
        <v>0</v>
      </c>
      <c r="BQ43">
        <v>9</v>
      </c>
      <c r="BR43">
        <v>0</v>
      </c>
      <c r="BS43">
        <v>18.3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110</v>
      </c>
      <c r="CA43">
        <v>70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66"/>
        <v>579.15</v>
      </c>
      <c r="CQ43">
        <f t="shared" si="67"/>
        <v>0</v>
      </c>
      <c r="CR43">
        <f t="shared" si="68"/>
        <v>5939.375</v>
      </c>
      <c r="CS43">
        <f t="shared" si="69"/>
        <v>0</v>
      </c>
      <c r="CT43">
        <f t="shared" si="70"/>
        <v>8539.1460000000006</v>
      </c>
      <c r="CU43">
        <f t="shared" si="71"/>
        <v>0</v>
      </c>
      <c r="CV43">
        <f t="shared" si="72"/>
        <v>50.83</v>
      </c>
      <c r="CW43">
        <f t="shared" si="73"/>
        <v>0</v>
      </c>
      <c r="CX43">
        <f t="shared" si="74"/>
        <v>0</v>
      </c>
      <c r="CY43">
        <f t="shared" si="75"/>
        <v>321.07579999999996</v>
      </c>
      <c r="CZ43">
        <f t="shared" si="76"/>
        <v>191.27919999999997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1013</v>
      </c>
      <c r="DV43" t="s">
        <v>68</v>
      </c>
      <c r="DW43" t="str">
        <f>'1.Смета.или.Акт'!D105</f>
        <v>100 ШТ</v>
      </c>
      <c r="DX43">
        <v>1</v>
      </c>
      <c r="EE43">
        <v>32653426</v>
      </c>
      <c r="EF43">
        <v>9</v>
      </c>
      <c r="EG43" t="s">
        <v>70</v>
      </c>
      <c r="EH43">
        <v>0</v>
      </c>
      <c r="EI43" t="s">
        <v>3</v>
      </c>
      <c r="EJ43">
        <v>1</v>
      </c>
      <c r="EK43">
        <v>46001</v>
      </c>
      <c r="EL43" t="s">
        <v>70</v>
      </c>
      <c r="EM43" t="s">
        <v>71</v>
      </c>
      <c r="EO43" t="s">
        <v>3</v>
      </c>
      <c r="EQ43">
        <v>0</v>
      </c>
      <c r="ER43">
        <f>ES43+ET43+EV43</f>
        <v>941.77</v>
      </c>
      <c r="ES43">
        <v>0</v>
      </c>
      <c r="ET43" s="61">
        <f>'1.Смета.или.Акт'!F107</f>
        <v>475.15</v>
      </c>
      <c r="EU43">
        <v>0</v>
      </c>
      <c r="EV43" s="61">
        <f>'1.Смета.или.Акт'!F106</f>
        <v>466.62</v>
      </c>
      <c r="EW43">
        <f>'1.Смета.или.Акт'!E110</f>
        <v>50.83</v>
      </c>
      <c r="EX43">
        <v>0</v>
      </c>
      <c r="EY43">
        <v>0</v>
      </c>
      <c r="FQ43">
        <v>0</v>
      </c>
      <c r="FR43">
        <f t="shared" si="39"/>
        <v>0</v>
      </c>
      <c r="FS43">
        <v>0</v>
      </c>
      <c r="FV43" t="s">
        <v>20</v>
      </c>
      <c r="FW43" t="s">
        <v>21</v>
      </c>
      <c r="FX43">
        <v>110</v>
      </c>
      <c r="FY43">
        <v>70</v>
      </c>
      <c r="GA43" t="s">
        <v>3</v>
      </c>
      <c r="GD43">
        <v>0</v>
      </c>
      <c r="GF43">
        <v>-1316647217</v>
      </c>
      <c r="GG43">
        <v>2</v>
      </c>
      <c r="GH43">
        <v>1</v>
      </c>
      <c r="GI43">
        <v>4</v>
      </c>
      <c r="GJ43">
        <v>0</v>
      </c>
      <c r="GK43">
        <f>ROUND(R43*(S12)/100,2)</f>
        <v>0</v>
      </c>
      <c r="GL43">
        <f t="shared" si="40"/>
        <v>0</v>
      </c>
      <c r="GM43">
        <f t="shared" si="77"/>
        <v>1091.51</v>
      </c>
      <c r="GN43">
        <f t="shared" si="78"/>
        <v>1091.51</v>
      </c>
      <c r="GO43">
        <f t="shared" si="79"/>
        <v>0</v>
      </c>
      <c r="GP43">
        <f t="shared" si="80"/>
        <v>0</v>
      </c>
      <c r="GR43">
        <v>0</v>
      </c>
      <c r="GS43">
        <v>3</v>
      </c>
      <c r="GT43">
        <v>0</v>
      </c>
      <c r="GU43" t="s">
        <v>3</v>
      </c>
      <c r="GV43">
        <f t="shared" si="81"/>
        <v>0</v>
      </c>
      <c r="GW43">
        <v>18.3</v>
      </c>
      <c r="GX43">
        <f t="shared" si="46"/>
        <v>0</v>
      </c>
      <c r="HA43">
        <v>0</v>
      </c>
      <c r="HB43">
        <v>0</v>
      </c>
      <c r="IK43">
        <v>0</v>
      </c>
    </row>
    <row r="44" spans="1:255" x14ac:dyDescent="0.2">
      <c r="A44" s="2">
        <v>17</v>
      </c>
      <c r="B44" s="2">
        <v>1</v>
      </c>
      <c r="C44" s="2">
        <f>ROW(SmtRes!A42)</f>
        <v>42</v>
      </c>
      <c r="D44" s="2">
        <f>ROW(EtalonRes!A76)</f>
        <v>76</v>
      </c>
      <c r="E44" s="2" t="s">
        <v>72</v>
      </c>
      <c r="F44" s="2" t="s">
        <v>73</v>
      </c>
      <c r="G44" s="2" t="s">
        <v>74</v>
      </c>
      <c r="H44" s="2" t="s">
        <v>75</v>
      </c>
      <c r="I44" s="2">
        <f>'1.Смета.или.Акт'!E112</f>
        <v>6.04</v>
      </c>
      <c r="J44" s="2">
        <v>0</v>
      </c>
      <c r="K44" s="2"/>
      <c r="L44" s="2"/>
      <c r="M44" s="2"/>
      <c r="N44" s="2"/>
      <c r="O44" s="2">
        <f t="shared" si="47"/>
        <v>1407.32</v>
      </c>
      <c r="P44" s="2">
        <f t="shared" si="48"/>
        <v>0</v>
      </c>
      <c r="Q44" s="2">
        <f t="shared" si="49"/>
        <v>322.48</v>
      </c>
      <c r="R44" s="2">
        <f t="shared" si="50"/>
        <v>30.32</v>
      </c>
      <c r="S44" s="2">
        <f t="shared" si="51"/>
        <v>1084.8399999999999</v>
      </c>
      <c r="T44" s="2">
        <f t="shared" si="52"/>
        <v>0</v>
      </c>
      <c r="U44" s="2">
        <f t="shared" si="53"/>
        <v>112.76680000000002</v>
      </c>
      <c r="V44" s="2">
        <f t="shared" si="54"/>
        <v>2.4160000000000004</v>
      </c>
      <c r="W44" s="2">
        <f t="shared" si="55"/>
        <v>0</v>
      </c>
      <c r="X44" s="2">
        <f t="shared" si="56"/>
        <v>1059.4000000000001</v>
      </c>
      <c r="Y44" s="2">
        <f t="shared" si="57"/>
        <v>724.85</v>
      </c>
      <c r="Z44" s="2"/>
      <c r="AA44" s="2">
        <v>34723976</v>
      </c>
      <c r="AB44" s="2">
        <f t="shared" si="58"/>
        <v>233</v>
      </c>
      <c r="AC44" s="2">
        <f>ROUND((ES44+(SUM(SmtRes!BC37:'SmtRes'!BC42)+SUM(EtalonRes!AL67:'EtalonRes'!AL76))),2)</f>
        <v>0</v>
      </c>
      <c r="AD44" s="2">
        <f t="shared" si="59"/>
        <v>53.39</v>
      </c>
      <c r="AE44" s="2">
        <f t="shared" si="60"/>
        <v>5.0199999999999996</v>
      </c>
      <c r="AF44" s="2">
        <f t="shared" si="61"/>
        <v>179.61</v>
      </c>
      <c r="AG44" s="2">
        <f t="shared" si="62"/>
        <v>0</v>
      </c>
      <c r="AH44" s="2">
        <f t="shared" si="63"/>
        <v>18.670000000000002</v>
      </c>
      <c r="AI44" s="2">
        <f t="shared" si="64"/>
        <v>0.4</v>
      </c>
      <c r="AJ44" s="2">
        <f t="shared" si="65"/>
        <v>0</v>
      </c>
      <c r="AK44" s="2">
        <v>272.24</v>
      </c>
      <c r="AL44" s="2">
        <v>39.24</v>
      </c>
      <c r="AM44" s="2">
        <v>53.39</v>
      </c>
      <c r="AN44" s="2">
        <v>5.0199999999999996</v>
      </c>
      <c r="AO44" s="2">
        <v>179.61</v>
      </c>
      <c r="AP44" s="2">
        <v>0</v>
      </c>
      <c r="AQ44" s="2">
        <v>18.670000000000002</v>
      </c>
      <c r="AR44" s="2">
        <v>0.4</v>
      </c>
      <c r="AS44" s="2">
        <v>0</v>
      </c>
      <c r="AT44" s="2">
        <v>95</v>
      </c>
      <c r="AU44" s="2">
        <v>65</v>
      </c>
      <c r="AV44" s="2">
        <v>1</v>
      </c>
      <c r="AW44" s="2">
        <v>1</v>
      </c>
      <c r="AX44" s="2"/>
      <c r="AY44" s="2"/>
      <c r="AZ44" s="2">
        <v>1</v>
      </c>
      <c r="BA44" s="2">
        <v>1</v>
      </c>
      <c r="BB44" s="2">
        <v>1</v>
      </c>
      <c r="BC44" s="2">
        <v>1</v>
      </c>
      <c r="BD44" s="2" t="s">
        <v>3</v>
      </c>
      <c r="BE44" s="2" t="s">
        <v>3</v>
      </c>
      <c r="BF44" s="2" t="s">
        <v>3</v>
      </c>
      <c r="BG44" s="2" t="s">
        <v>3</v>
      </c>
      <c r="BH44" s="2">
        <v>0</v>
      </c>
      <c r="BI44" s="2">
        <v>2</v>
      </c>
      <c r="BJ44" s="2" t="s">
        <v>76</v>
      </c>
      <c r="BK44" s="2"/>
      <c r="BL44" s="2"/>
      <c r="BM44" s="2">
        <v>108001</v>
      </c>
      <c r="BN44" s="2">
        <v>0</v>
      </c>
      <c r="BO44" s="2" t="s">
        <v>3</v>
      </c>
      <c r="BP44" s="2">
        <v>0</v>
      </c>
      <c r="BQ44" s="2">
        <v>2</v>
      </c>
      <c r="BR44" s="2">
        <v>0</v>
      </c>
      <c r="BS44" s="2">
        <v>1</v>
      </c>
      <c r="BT44" s="2">
        <v>1</v>
      </c>
      <c r="BU44" s="2">
        <v>1</v>
      </c>
      <c r="BV44" s="2">
        <v>1</v>
      </c>
      <c r="BW44" s="2">
        <v>1</v>
      </c>
      <c r="BX44" s="2">
        <v>1</v>
      </c>
      <c r="BY44" s="2" t="s">
        <v>3</v>
      </c>
      <c r="BZ44" s="2">
        <v>95</v>
      </c>
      <c r="CA44" s="2">
        <v>65</v>
      </c>
      <c r="CB44" s="2"/>
      <c r="CC44" s="2"/>
      <c r="CD44" s="2"/>
      <c r="CE44" s="2"/>
      <c r="CF44" s="2">
        <v>0</v>
      </c>
      <c r="CG44" s="2">
        <v>0</v>
      </c>
      <c r="CH44" s="2"/>
      <c r="CI44" s="2"/>
      <c r="CJ44" s="2"/>
      <c r="CK44" s="2"/>
      <c r="CL44" s="2"/>
      <c r="CM44" s="2">
        <v>0</v>
      </c>
      <c r="CN44" s="2" t="s">
        <v>3</v>
      </c>
      <c r="CO44" s="2">
        <v>0</v>
      </c>
      <c r="CP44" s="2">
        <f t="shared" si="66"/>
        <v>1407.32</v>
      </c>
      <c r="CQ44" s="2">
        <f t="shared" si="67"/>
        <v>0</v>
      </c>
      <c r="CR44" s="2">
        <f t="shared" si="68"/>
        <v>53.39</v>
      </c>
      <c r="CS44" s="2">
        <f t="shared" si="69"/>
        <v>5.0199999999999996</v>
      </c>
      <c r="CT44" s="2">
        <f t="shared" si="70"/>
        <v>179.61</v>
      </c>
      <c r="CU44" s="2">
        <f t="shared" si="71"/>
        <v>0</v>
      </c>
      <c r="CV44" s="2">
        <f t="shared" si="72"/>
        <v>18.670000000000002</v>
      </c>
      <c r="CW44" s="2">
        <f t="shared" si="73"/>
        <v>0.4</v>
      </c>
      <c r="CX44" s="2">
        <f t="shared" si="74"/>
        <v>0</v>
      </c>
      <c r="CY44" s="2">
        <f t="shared" si="75"/>
        <v>1059.4019999999998</v>
      </c>
      <c r="CZ44" s="2">
        <f t="shared" si="76"/>
        <v>724.85399999999993</v>
      </c>
      <c r="DA44" s="2"/>
      <c r="DB44" s="2"/>
      <c r="DC44" s="2" t="s">
        <v>3</v>
      </c>
      <c r="DD44" s="2" t="s">
        <v>3</v>
      </c>
      <c r="DE44" s="2" t="s">
        <v>3</v>
      </c>
      <c r="DF44" s="2" t="s">
        <v>3</v>
      </c>
      <c r="DG44" s="2" t="s">
        <v>3</v>
      </c>
      <c r="DH44" s="2" t="s">
        <v>3</v>
      </c>
      <c r="DI44" s="2" t="s">
        <v>3</v>
      </c>
      <c r="DJ44" s="2" t="s">
        <v>3</v>
      </c>
      <c r="DK44" s="2" t="s">
        <v>3</v>
      </c>
      <c r="DL44" s="2" t="s">
        <v>3</v>
      </c>
      <c r="DM44" s="2" t="s">
        <v>3</v>
      </c>
      <c r="DN44" s="2">
        <v>0</v>
      </c>
      <c r="DO44" s="2">
        <v>0</v>
      </c>
      <c r="DP44" s="2">
        <v>1</v>
      </c>
      <c r="DQ44" s="2">
        <v>1</v>
      </c>
      <c r="DR44" s="2"/>
      <c r="DS44" s="2"/>
      <c r="DT44" s="2"/>
      <c r="DU44" s="2">
        <v>1003</v>
      </c>
      <c r="DV44" s="2" t="s">
        <v>75</v>
      </c>
      <c r="DW44" s="2" t="s">
        <v>75</v>
      </c>
      <c r="DX44" s="2">
        <v>100</v>
      </c>
      <c r="DY44" s="2"/>
      <c r="DZ44" s="2"/>
      <c r="EA44" s="2"/>
      <c r="EB44" s="2"/>
      <c r="EC44" s="2"/>
      <c r="ED44" s="2"/>
      <c r="EE44" s="2">
        <v>32653241</v>
      </c>
      <c r="EF44" s="2">
        <v>2</v>
      </c>
      <c r="EG44" s="2" t="s">
        <v>77</v>
      </c>
      <c r="EH44" s="2">
        <v>0</v>
      </c>
      <c r="EI44" s="2" t="s">
        <v>3</v>
      </c>
      <c r="EJ44" s="2">
        <v>2</v>
      </c>
      <c r="EK44" s="2">
        <v>108001</v>
      </c>
      <c r="EL44" s="2" t="s">
        <v>78</v>
      </c>
      <c r="EM44" s="2" t="s">
        <v>79</v>
      </c>
      <c r="EN44" s="2"/>
      <c r="EO44" s="2" t="s">
        <v>3</v>
      </c>
      <c r="EP44" s="2"/>
      <c r="EQ44" s="2">
        <v>0</v>
      </c>
      <c r="ER44" s="2">
        <v>272.24</v>
      </c>
      <c r="ES44" s="2">
        <v>39.24</v>
      </c>
      <c r="ET44" s="2">
        <v>53.39</v>
      </c>
      <c r="EU44" s="2">
        <v>5.0199999999999996</v>
      </c>
      <c r="EV44" s="2">
        <v>179.61</v>
      </c>
      <c r="EW44" s="2">
        <v>18.670000000000002</v>
      </c>
      <c r="EX44" s="2">
        <v>0.4</v>
      </c>
      <c r="EY44" s="2">
        <v>1</v>
      </c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>
        <v>0</v>
      </c>
      <c r="FR44" s="2">
        <f t="shared" si="39"/>
        <v>0</v>
      </c>
      <c r="FS44" s="2">
        <v>0</v>
      </c>
      <c r="FT44" s="2"/>
      <c r="FU44" s="2"/>
      <c r="FV44" s="2"/>
      <c r="FW44" s="2"/>
      <c r="FX44" s="2">
        <v>95</v>
      </c>
      <c r="FY44" s="2">
        <v>65</v>
      </c>
      <c r="FZ44" s="2"/>
      <c r="GA44" s="2" t="s">
        <v>3</v>
      </c>
      <c r="GB44" s="2"/>
      <c r="GC44" s="2"/>
      <c r="GD44" s="2">
        <v>0</v>
      </c>
      <c r="GE44" s="2"/>
      <c r="GF44" s="2">
        <v>225219105</v>
      </c>
      <c r="GG44" s="2">
        <v>2</v>
      </c>
      <c r="GH44" s="2">
        <v>1</v>
      </c>
      <c r="GI44" s="2">
        <v>-2</v>
      </c>
      <c r="GJ44" s="2">
        <v>0</v>
      </c>
      <c r="GK44" s="2">
        <f>ROUND(R44*(R12)/100,2)</f>
        <v>0</v>
      </c>
      <c r="GL44" s="2">
        <f t="shared" si="40"/>
        <v>0</v>
      </c>
      <c r="GM44" s="2">
        <f t="shared" si="77"/>
        <v>3191.57</v>
      </c>
      <c r="GN44" s="2">
        <f t="shared" si="78"/>
        <v>0</v>
      </c>
      <c r="GO44" s="2">
        <f t="shared" si="79"/>
        <v>3191.57</v>
      </c>
      <c r="GP44" s="2">
        <f t="shared" si="80"/>
        <v>0</v>
      </c>
      <c r="GQ44" s="2"/>
      <c r="GR44" s="2">
        <v>0</v>
      </c>
      <c r="GS44" s="2">
        <v>3</v>
      </c>
      <c r="GT44" s="2">
        <v>0</v>
      </c>
      <c r="GU44" s="2" t="s">
        <v>3</v>
      </c>
      <c r="GV44" s="2">
        <f t="shared" si="81"/>
        <v>0</v>
      </c>
      <c r="GW44" s="2">
        <v>1</v>
      </c>
      <c r="GX44" s="2">
        <f t="shared" si="46"/>
        <v>0</v>
      </c>
      <c r="GY44" s="2"/>
      <c r="GZ44" s="2"/>
      <c r="HA44" s="2">
        <v>0</v>
      </c>
      <c r="HB44" s="2">
        <v>0</v>
      </c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>
        <v>0</v>
      </c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x14ac:dyDescent="0.2">
      <c r="A45">
        <v>17</v>
      </c>
      <c r="B45">
        <v>1</v>
      </c>
      <c r="C45">
        <f>ROW(SmtRes!A48)</f>
        <v>48</v>
      </c>
      <c r="D45">
        <f>ROW(EtalonRes!A86)</f>
        <v>86</v>
      </c>
      <c r="E45" t="s">
        <v>72</v>
      </c>
      <c r="F45" t="s">
        <v>73</v>
      </c>
      <c r="G45" t="s">
        <v>74</v>
      </c>
      <c r="H45" t="s">
        <v>75</v>
      </c>
      <c r="I45">
        <f>'1.Смета.или.Акт'!E112</f>
        <v>6.04</v>
      </c>
      <c r="J45">
        <v>0</v>
      </c>
      <c r="O45">
        <f t="shared" si="47"/>
        <v>23883.599999999999</v>
      </c>
      <c r="P45">
        <f t="shared" si="48"/>
        <v>0</v>
      </c>
      <c r="Q45">
        <f t="shared" si="49"/>
        <v>4030.95</v>
      </c>
      <c r="R45">
        <f t="shared" si="50"/>
        <v>554.87</v>
      </c>
      <c r="S45">
        <f t="shared" si="51"/>
        <v>19852.650000000001</v>
      </c>
      <c r="T45">
        <f t="shared" si="52"/>
        <v>0</v>
      </c>
      <c r="U45">
        <f t="shared" si="53"/>
        <v>112.76680000000002</v>
      </c>
      <c r="V45">
        <f t="shared" si="54"/>
        <v>2.4160000000000004</v>
      </c>
      <c r="W45">
        <f t="shared" si="55"/>
        <v>0</v>
      </c>
      <c r="X45">
        <f t="shared" si="56"/>
        <v>16530.09</v>
      </c>
      <c r="Y45">
        <f t="shared" si="57"/>
        <v>10611.91</v>
      </c>
      <c r="AA45">
        <v>34723977</v>
      </c>
      <c r="AB45">
        <f t="shared" si="58"/>
        <v>233</v>
      </c>
      <c r="AC45">
        <f>ROUND((ES45+(SUM(SmtRes!BC43:'SmtRes'!BC48)+SUM(EtalonRes!AL77:'EtalonRes'!AL86))),2)</f>
        <v>0</v>
      </c>
      <c r="AD45">
        <f t="shared" si="59"/>
        <v>53.39</v>
      </c>
      <c r="AE45">
        <f t="shared" si="60"/>
        <v>5.0199999999999996</v>
      </c>
      <c r="AF45">
        <f t="shared" si="61"/>
        <v>179.61</v>
      </c>
      <c r="AG45">
        <f t="shared" si="62"/>
        <v>0</v>
      </c>
      <c r="AH45">
        <f t="shared" si="63"/>
        <v>18.670000000000002</v>
      </c>
      <c r="AI45">
        <f t="shared" si="64"/>
        <v>0.4</v>
      </c>
      <c r="AJ45">
        <f t="shared" si="65"/>
        <v>0</v>
      </c>
      <c r="AK45">
        <f>AL45+AM45+AO45</f>
        <v>272.24</v>
      </c>
      <c r="AL45">
        <v>39.24</v>
      </c>
      <c r="AM45" s="61">
        <f>'1.Смета.или.Акт'!F114</f>
        <v>53.39</v>
      </c>
      <c r="AN45" s="61">
        <f>'1.Смета.или.Акт'!F115</f>
        <v>5.0199999999999996</v>
      </c>
      <c r="AO45" s="61">
        <f>'1.Смета.или.Акт'!F113</f>
        <v>179.61</v>
      </c>
      <c r="AP45">
        <v>0</v>
      </c>
      <c r="AQ45">
        <f>'1.Смета.или.Акт'!E118</f>
        <v>18.670000000000002</v>
      </c>
      <c r="AR45">
        <v>0.4</v>
      </c>
      <c r="AS45">
        <v>0</v>
      </c>
      <c r="AT45">
        <v>81</v>
      </c>
      <c r="AU45">
        <v>52</v>
      </c>
      <c r="AV45">
        <v>1</v>
      </c>
      <c r="AW45">
        <v>1</v>
      </c>
      <c r="AZ45">
        <v>1</v>
      </c>
      <c r="BA45">
        <f>'1.Смета.или.Акт'!J113</f>
        <v>18.3</v>
      </c>
      <c r="BB45">
        <f>'1.Смета.или.Акт'!J114</f>
        <v>12.5</v>
      </c>
      <c r="BC45">
        <v>7.5</v>
      </c>
      <c r="BD45" t="s">
        <v>3</v>
      </c>
      <c r="BE45" t="s">
        <v>3</v>
      </c>
      <c r="BF45" t="s">
        <v>3</v>
      </c>
      <c r="BG45" t="s">
        <v>3</v>
      </c>
      <c r="BH45">
        <v>0</v>
      </c>
      <c r="BI45">
        <v>2</v>
      </c>
      <c r="BJ45" t="s">
        <v>76</v>
      </c>
      <c r="BM45">
        <v>108001</v>
      </c>
      <c r="BN45">
        <v>0</v>
      </c>
      <c r="BO45" t="s">
        <v>3</v>
      </c>
      <c r="BP45">
        <v>0</v>
      </c>
      <c r="BQ45">
        <v>2</v>
      </c>
      <c r="BR45">
        <v>0</v>
      </c>
      <c r="BS45">
        <f>'1.Смета.или.Акт'!J115</f>
        <v>18.3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95</v>
      </c>
      <c r="CA45">
        <v>65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66"/>
        <v>23883.600000000002</v>
      </c>
      <c r="CQ45">
        <f t="shared" si="67"/>
        <v>0</v>
      </c>
      <c r="CR45">
        <f t="shared" si="68"/>
        <v>667.375</v>
      </c>
      <c r="CS45">
        <f t="shared" si="69"/>
        <v>91.866</v>
      </c>
      <c r="CT45">
        <f t="shared" si="70"/>
        <v>3286.8630000000003</v>
      </c>
      <c r="CU45">
        <f t="shared" si="71"/>
        <v>0</v>
      </c>
      <c r="CV45">
        <f t="shared" si="72"/>
        <v>18.670000000000002</v>
      </c>
      <c r="CW45">
        <f t="shared" si="73"/>
        <v>0.4</v>
      </c>
      <c r="CX45">
        <f t="shared" si="74"/>
        <v>0</v>
      </c>
      <c r="CY45">
        <f t="shared" si="75"/>
        <v>16530.091200000003</v>
      </c>
      <c r="CZ45">
        <f t="shared" si="76"/>
        <v>10611.910400000001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1003</v>
      </c>
      <c r="DV45" t="s">
        <v>75</v>
      </c>
      <c r="DW45" t="str">
        <f>'1.Смета.или.Акт'!D112</f>
        <v>100 м</v>
      </c>
      <c r="DX45">
        <v>100</v>
      </c>
      <c r="EE45">
        <v>32653241</v>
      </c>
      <c r="EF45">
        <v>2</v>
      </c>
      <c r="EG45" t="s">
        <v>77</v>
      </c>
      <c r="EH45">
        <v>0</v>
      </c>
      <c r="EI45" t="s">
        <v>3</v>
      </c>
      <c r="EJ45">
        <v>2</v>
      </c>
      <c r="EK45">
        <v>108001</v>
      </c>
      <c r="EL45" t="s">
        <v>78</v>
      </c>
      <c r="EM45" t="s">
        <v>79</v>
      </c>
      <c r="EO45" t="s">
        <v>3</v>
      </c>
      <c r="EQ45">
        <v>0</v>
      </c>
      <c r="ER45">
        <f>ES45+ET45+EV45</f>
        <v>272.24</v>
      </c>
      <c r="ES45">
        <v>39.24</v>
      </c>
      <c r="ET45" s="61">
        <f>'1.Смета.или.Акт'!F114</f>
        <v>53.39</v>
      </c>
      <c r="EU45" s="61">
        <f>'1.Смета.или.Акт'!F115</f>
        <v>5.0199999999999996</v>
      </c>
      <c r="EV45" s="61">
        <f>'1.Смета.или.Акт'!F113</f>
        <v>179.61</v>
      </c>
      <c r="EW45">
        <f>'1.Смета.или.Акт'!E118</f>
        <v>18.670000000000002</v>
      </c>
      <c r="EX45">
        <v>0.4</v>
      </c>
      <c r="EY45">
        <v>1</v>
      </c>
      <c r="FQ45">
        <v>0</v>
      </c>
      <c r="FR45">
        <f t="shared" si="39"/>
        <v>0</v>
      </c>
      <c r="FS45">
        <v>0</v>
      </c>
      <c r="FV45" t="s">
        <v>20</v>
      </c>
      <c r="FW45" t="s">
        <v>21</v>
      </c>
      <c r="FX45">
        <v>95</v>
      </c>
      <c r="FY45">
        <v>65</v>
      </c>
      <c r="GA45" t="s">
        <v>3</v>
      </c>
      <c r="GD45">
        <v>0</v>
      </c>
      <c r="GF45">
        <v>225219105</v>
      </c>
      <c r="GG45">
        <v>2</v>
      </c>
      <c r="GH45">
        <v>1</v>
      </c>
      <c r="GI45">
        <v>4</v>
      </c>
      <c r="GJ45">
        <v>0</v>
      </c>
      <c r="GK45">
        <f>ROUND(R45*(S12)/100,2)</f>
        <v>0</v>
      </c>
      <c r="GL45">
        <f t="shared" si="40"/>
        <v>0</v>
      </c>
      <c r="GM45">
        <f t="shared" si="77"/>
        <v>51025.599999999999</v>
      </c>
      <c r="GN45">
        <f t="shared" si="78"/>
        <v>0</v>
      </c>
      <c r="GO45">
        <f t="shared" si="79"/>
        <v>51025.599999999999</v>
      </c>
      <c r="GP45">
        <f t="shared" si="80"/>
        <v>0</v>
      </c>
      <c r="GR45">
        <v>0</v>
      </c>
      <c r="GS45">
        <v>3</v>
      </c>
      <c r="GT45">
        <v>0</v>
      </c>
      <c r="GU45" t="s">
        <v>3</v>
      </c>
      <c r="GV45">
        <f t="shared" si="81"/>
        <v>0</v>
      </c>
      <c r="GW45">
        <v>18.3</v>
      </c>
      <c r="GX45">
        <f t="shared" si="46"/>
        <v>0</v>
      </c>
      <c r="HA45">
        <v>0</v>
      </c>
      <c r="HB45">
        <v>0</v>
      </c>
      <c r="IK45">
        <v>0</v>
      </c>
    </row>
    <row r="46" spans="1:255" x14ac:dyDescent="0.2">
      <c r="A46" s="2">
        <v>17</v>
      </c>
      <c r="B46" s="2">
        <v>1</v>
      </c>
      <c r="C46" s="2">
        <f>ROW(SmtRes!A54)</f>
        <v>54</v>
      </c>
      <c r="D46" s="2">
        <f>ROW(EtalonRes!A98)</f>
        <v>98</v>
      </c>
      <c r="E46" s="2" t="s">
        <v>80</v>
      </c>
      <c r="F46" s="2" t="s">
        <v>81</v>
      </c>
      <c r="G46" s="2" t="s">
        <v>82</v>
      </c>
      <c r="H46" s="2" t="s">
        <v>75</v>
      </c>
      <c r="I46" s="2">
        <f>'1.Смета.или.Акт'!E120</f>
        <v>3.4</v>
      </c>
      <c r="J46" s="2">
        <v>0</v>
      </c>
      <c r="K46" s="2"/>
      <c r="L46" s="2"/>
      <c r="M46" s="2"/>
      <c r="N46" s="2"/>
      <c r="O46" s="2">
        <f t="shared" si="47"/>
        <v>979.75</v>
      </c>
      <c r="P46" s="2">
        <f t="shared" si="48"/>
        <v>0</v>
      </c>
      <c r="Q46" s="2">
        <f t="shared" si="49"/>
        <v>604.59</v>
      </c>
      <c r="R46" s="2">
        <f t="shared" si="50"/>
        <v>80.209999999999994</v>
      </c>
      <c r="S46" s="2">
        <f t="shared" si="51"/>
        <v>375.16</v>
      </c>
      <c r="T46" s="2">
        <f t="shared" si="52"/>
        <v>0</v>
      </c>
      <c r="U46" s="2">
        <f t="shared" si="53"/>
        <v>38.998000000000005</v>
      </c>
      <c r="V46" s="2">
        <f t="shared" si="54"/>
        <v>6.3919999999999995</v>
      </c>
      <c r="W46" s="2">
        <f t="shared" si="55"/>
        <v>0</v>
      </c>
      <c r="X46" s="2">
        <f t="shared" si="56"/>
        <v>432.6</v>
      </c>
      <c r="Y46" s="2">
        <f t="shared" si="57"/>
        <v>295.99</v>
      </c>
      <c r="Z46" s="2"/>
      <c r="AA46" s="2">
        <v>34723976</v>
      </c>
      <c r="AB46" s="2">
        <f t="shared" si="58"/>
        <v>288.16000000000003</v>
      </c>
      <c r="AC46" s="2">
        <f>ROUND((ES46+(SUM(SmtRes!BC49:'SmtRes'!BC54)+SUM(EtalonRes!AL87:'EtalonRes'!AL98))),2)</f>
        <v>0</v>
      </c>
      <c r="AD46" s="2">
        <f t="shared" si="59"/>
        <v>177.82</v>
      </c>
      <c r="AE46" s="2">
        <f t="shared" si="60"/>
        <v>23.59</v>
      </c>
      <c r="AF46" s="2">
        <f t="shared" si="61"/>
        <v>110.34</v>
      </c>
      <c r="AG46" s="2">
        <f t="shared" si="62"/>
        <v>0</v>
      </c>
      <c r="AH46" s="2">
        <f t="shared" si="63"/>
        <v>11.47</v>
      </c>
      <c r="AI46" s="2">
        <f t="shared" si="64"/>
        <v>1.88</v>
      </c>
      <c r="AJ46" s="2">
        <f t="shared" si="65"/>
        <v>0</v>
      </c>
      <c r="AK46" s="2">
        <v>361.77</v>
      </c>
      <c r="AL46" s="2">
        <v>73.61</v>
      </c>
      <c r="AM46" s="2">
        <v>177.82</v>
      </c>
      <c r="AN46" s="2">
        <v>23.59</v>
      </c>
      <c r="AO46" s="2">
        <v>110.34</v>
      </c>
      <c r="AP46" s="2">
        <v>0</v>
      </c>
      <c r="AQ46" s="2">
        <v>11.47</v>
      </c>
      <c r="AR46" s="2">
        <v>1.88</v>
      </c>
      <c r="AS46" s="2">
        <v>0</v>
      </c>
      <c r="AT46" s="2">
        <v>95</v>
      </c>
      <c r="AU46" s="2">
        <v>65</v>
      </c>
      <c r="AV46" s="2">
        <v>1</v>
      </c>
      <c r="AW46" s="2">
        <v>1</v>
      </c>
      <c r="AX46" s="2"/>
      <c r="AY46" s="2"/>
      <c r="AZ46" s="2">
        <v>1</v>
      </c>
      <c r="BA46" s="2">
        <v>1</v>
      </c>
      <c r="BB46" s="2">
        <v>1</v>
      </c>
      <c r="BC46" s="2">
        <v>1</v>
      </c>
      <c r="BD46" s="2" t="s">
        <v>3</v>
      </c>
      <c r="BE46" s="2" t="s">
        <v>3</v>
      </c>
      <c r="BF46" s="2" t="s">
        <v>3</v>
      </c>
      <c r="BG46" s="2" t="s">
        <v>3</v>
      </c>
      <c r="BH46" s="2">
        <v>0</v>
      </c>
      <c r="BI46" s="2">
        <v>2</v>
      </c>
      <c r="BJ46" s="2" t="s">
        <v>83</v>
      </c>
      <c r="BK46" s="2"/>
      <c r="BL46" s="2"/>
      <c r="BM46" s="2">
        <v>108001</v>
      </c>
      <c r="BN46" s="2">
        <v>0</v>
      </c>
      <c r="BO46" s="2" t="s">
        <v>3</v>
      </c>
      <c r="BP46" s="2">
        <v>0</v>
      </c>
      <c r="BQ46" s="2">
        <v>2</v>
      </c>
      <c r="BR46" s="2">
        <v>0</v>
      </c>
      <c r="BS46" s="2">
        <v>1</v>
      </c>
      <c r="BT46" s="2">
        <v>1</v>
      </c>
      <c r="BU46" s="2">
        <v>1</v>
      </c>
      <c r="BV46" s="2">
        <v>1</v>
      </c>
      <c r="BW46" s="2">
        <v>1</v>
      </c>
      <c r="BX46" s="2">
        <v>1</v>
      </c>
      <c r="BY46" s="2" t="s">
        <v>3</v>
      </c>
      <c r="BZ46" s="2">
        <v>95</v>
      </c>
      <c r="CA46" s="2">
        <v>65</v>
      </c>
      <c r="CB46" s="2"/>
      <c r="CC46" s="2"/>
      <c r="CD46" s="2"/>
      <c r="CE46" s="2"/>
      <c r="CF46" s="2">
        <v>0</v>
      </c>
      <c r="CG46" s="2">
        <v>0</v>
      </c>
      <c r="CH46" s="2"/>
      <c r="CI46" s="2"/>
      <c r="CJ46" s="2"/>
      <c r="CK46" s="2"/>
      <c r="CL46" s="2"/>
      <c r="CM46" s="2">
        <v>0</v>
      </c>
      <c r="CN46" s="2" t="s">
        <v>3</v>
      </c>
      <c r="CO46" s="2">
        <v>0</v>
      </c>
      <c r="CP46" s="2">
        <f t="shared" si="66"/>
        <v>979.75</v>
      </c>
      <c r="CQ46" s="2">
        <f t="shared" si="67"/>
        <v>0</v>
      </c>
      <c r="CR46" s="2">
        <f t="shared" si="68"/>
        <v>177.82</v>
      </c>
      <c r="CS46" s="2">
        <f t="shared" si="69"/>
        <v>23.59</v>
      </c>
      <c r="CT46" s="2">
        <f t="shared" si="70"/>
        <v>110.34</v>
      </c>
      <c r="CU46" s="2">
        <f t="shared" si="71"/>
        <v>0</v>
      </c>
      <c r="CV46" s="2">
        <f t="shared" si="72"/>
        <v>11.47</v>
      </c>
      <c r="CW46" s="2">
        <f t="shared" si="73"/>
        <v>1.88</v>
      </c>
      <c r="CX46" s="2">
        <f t="shared" si="74"/>
        <v>0</v>
      </c>
      <c r="CY46" s="2">
        <f t="shared" si="75"/>
        <v>432.60149999999999</v>
      </c>
      <c r="CZ46" s="2">
        <f t="shared" si="76"/>
        <v>295.9905</v>
      </c>
      <c r="DA46" s="2"/>
      <c r="DB46" s="2"/>
      <c r="DC46" s="2" t="s">
        <v>3</v>
      </c>
      <c r="DD46" s="2" t="s">
        <v>3</v>
      </c>
      <c r="DE46" s="2" t="s">
        <v>3</v>
      </c>
      <c r="DF46" s="2" t="s">
        <v>3</v>
      </c>
      <c r="DG46" s="2" t="s">
        <v>3</v>
      </c>
      <c r="DH46" s="2" t="s">
        <v>3</v>
      </c>
      <c r="DI46" s="2" t="s">
        <v>3</v>
      </c>
      <c r="DJ46" s="2" t="s">
        <v>3</v>
      </c>
      <c r="DK46" s="2" t="s">
        <v>3</v>
      </c>
      <c r="DL46" s="2" t="s">
        <v>3</v>
      </c>
      <c r="DM46" s="2" t="s">
        <v>3</v>
      </c>
      <c r="DN46" s="2">
        <v>0</v>
      </c>
      <c r="DO46" s="2">
        <v>0</v>
      </c>
      <c r="DP46" s="2">
        <v>1</v>
      </c>
      <c r="DQ46" s="2">
        <v>1</v>
      </c>
      <c r="DR46" s="2"/>
      <c r="DS46" s="2"/>
      <c r="DT46" s="2"/>
      <c r="DU46" s="2">
        <v>1003</v>
      </c>
      <c r="DV46" s="2" t="s">
        <v>75</v>
      </c>
      <c r="DW46" s="2" t="s">
        <v>75</v>
      </c>
      <c r="DX46" s="2">
        <v>100</v>
      </c>
      <c r="DY46" s="2"/>
      <c r="DZ46" s="2"/>
      <c r="EA46" s="2"/>
      <c r="EB46" s="2"/>
      <c r="EC46" s="2"/>
      <c r="ED46" s="2"/>
      <c r="EE46" s="2">
        <v>32653241</v>
      </c>
      <c r="EF46" s="2">
        <v>2</v>
      </c>
      <c r="EG46" s="2" t="s">
        <v>77</v>
      </c>
      <c r="EH46" s="2">
        <v>0</v>
      </c>
      <c r="EI46" s="2" t="s">
        <v>3</v>
      </c>
      <c r="EJ46" s="2">
        <v>2</v>
      </c>
      <c r="EK46" s="2">
        <v>108001</v>
      </c>
      <c r="EL46" s="2" t="s">
        <v>78</v>
      </c>
      <c r="EM46" s="2" t="s">
        <v>79</v>
      </c>
      <c r="EN46" s="2"/>
      <c r="EO46" s="2" t="s">
        <v>3</v>
      </c>
      <c r="EP46" s="2"/>
      <c r="EQ46" s="2">
        <v>0</v>
      </c>
      <c r="ER46" s="2">
        <v>361.77</v>
      </c>
      <c r="ES46" s="2">
        <v>73.61</v>
      </c>
      <c r="ET46" s="2">
        <v>177.82</v>
      </c>
      <c r="EU46" s="2">
        <v>23.59</v>
      </c>
      <c r="EV46" s="2">
        <v>110.34</v>
      </c>
      <c r="EW46" s="2">
        <v>11.47</v>
      </c>
      <c r="EX46" s="2">
        <v>1.88</v>
      </c>
      <c r="EY46" s="2">
        <v>1</v>
      </c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>
        <v>0</v>
      </c>
      <c r="FR46" s="2">
        <f t="shared" si="39"/>
        <v>0</v>
      </c>
      <c r="FS46" s="2">
        <v>0</v>
      </c>
      <c r="FT46" s="2"/>
      <c r="FU46" s="2"/>
      <c r="FV46" s="2"/>
      <c r="FW46" s="2"/>
      <c r="FX46" s="2">
        <v>95</v>
      </c>
      <c r="FY46" s="2">
        <v>65</v>
      </c>
      <c r="FZ46" s="2"/>
      <c r="GA46" s="2" t="s">
        <v>3</v>
      </c>
      <c r="GB46" s="2"/>
      <c r="GC46" s="2"/>
      <c r="GD46" s="2">
        <v>0</v>
      </c>
      <c r="GE46" s="2"/>
      <c r="GF46" s="2">
        <v>1646224324</v>
      </c>
      <c r="GG46" s="2">
        <v>2</v>
      </c>
      <c r="GH46" s="2">
        <v>1</v>
      </c>
      <c r="GI46" s="2">
        <v>-2</v>
      </c>
      <c r="GJ46" s="2">
        <v>0</v>
      </c>
      <c r="GK46" s="2">
        <f>ROUND(R46*(R12)/100,2)</f>
        <v>0</v>
      </c>
      <c r="GL46" s="2">
        <f t="shared" si="40"/>
        <v>0</v>
      </c>
      <c r="GM46" s="2">
        <f t="shared" si="77"/>
        <v>1708.34</v>
      </c>
      <c r="GN46" s="2">
        <f t="shared" si="78"/>
        <v>0</v>
      </c>
      <c r="GO46" s="2">
        <f t="shared" si="79"/>
        <v>1708.34</v>
      </c>
      <c r="GP46" s="2">
        <f t="shared" si="80"/>
        <v>0</v>
      </c>
      <c r="GQ46" s="2"/>
      <c r="GR46" s="2">
        <v>0</v>
      </c>
      <c r="GS46" s="2">
        <v>3</v>
      </c>
      <c r="GT46" s="2">
        <v>0</v>
      </c>
      <c r="GU46" s="2" t="s">
        <v>3</v>
      </c>
      <c r="GV46" s="2">
        <f t="shared" si="81"/>
        <v>0</v>
      </c>
      <c r="GW46" s="2">
        <v>1</v>
      </c>
      <c r="GX46" s="2">
        <f t="shared" si="46"/>
        <v>0</v>
      </c>
      <c r="GY46" s="2"/>
      <c r="GZ46" s="2"/>
      <c r="HA46" s="2">
        <v>0</v>
      </c>
      <c r="HB46" s="2">
        <v>0</v>
      </c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>
        <v>0</v>
      </c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x14ac:dyDescent="0.2">
      <c r="A47">
        <v>17</v>
      </c>
      <c r="B47">
        <v>1</v>
      </c>
      <c r="C47">
        <f>ROW(SmtRes!A60)</f>
        <v>60</v>
      </c>
      <c r="D47">
        <f>ROW(EtalonRes!A110)</f>
        <v>110</v>
      </c>
      <c r="E47" t="s">
        <v>80</v>
      </c>
      <c r="F47" t="s">
        <v>81</v>
      </c>
      <c r="G47" t="s">
        <v>82</v>
      </c>
      <c r="H47" t="s">
        <v>75</v>
      </c>
      <c r="I47">
        <f>'1.Смета.или.Акт'!E120</f>
        <v>3.4</v>
      </c>
      <c r="J47">
        <v>0</v>
      </c>
      <c r="O47">
        <f t="shared" si="47"/>
        <v>14422.7</v>
      </c>
      <c r="P47">
        <f t="shared" si="48"/>
        <v>0</v>
      </c>
      <c r="Q47">
        <f t="shared" si="49"/>
        <v>7557.35</v>
      </c>
      <c r="R47">
        <f t="shared" si="50"/>
        <v>1467.77</v>
      </c>
      <c r="S47">
        <f t="shared" si="51"/>
        <v>6865.35</v>
      </c>
      <c r="T47">
        <f t="shared" si="52"/>
        <v>0</v>
      </c>
      <c r="U47">
        <f t="shared" si="53"/>
        <v>38.998000000000005</v>
      </c>
      <c r="V47">
        <f t="shared" si="54"/>
        <v>6.3919999999999995</v>
      </c>
      <c r="W47">
        <f t="shared" si="55"/>
        <v>0</v>
      </c>
      <c r="X47">
        <f t="shared" si="56"/>
        <v>6749.83</v>
      </c>
      <c r="Y47">
        <f t="shared" si="57"/>
        <v>4333.22</v>
      </c>
      <c r="AA47">
        <v>34723977</v>
      </c>
      <c r="AB47">
        <f t="shared" si="58"/>
        <v>288.16000000000003</v>
      </c>
      <c r="AC47">
        <f>ROUND((ES47+(SUM(SmtRes!BC55:'SmtRes'!BC60)+SUM(EtalonRes!AL99:'EtalonRes'!AL110))),2)</f>
        <v>0</v>
      </c>
      <c r="AD47">
        <f t="shared" si="59"/>
        <v>177.82</v>
      </c>
      <c r="AE47">
        <f t="shared" si="60"/>
        <v>23.59</v>
      </c>
      <c r="AF47">
        <f t="shared" si="61"/>
        <v>110.34</v>
      </c>
      <c r="AG47">
        <f t="shared" si="62"/>
        <v>0</v>
      </c>
      <c r="AH47">
        <f t="shared" si="63"/>
        <v>11.47</v>
      </c>
      <c r="AI47">
        <f t="shared" si="64"/>
        <v>1.88</v>
      </c>
      <c r="AJ47">
        <f t="shared" si="65"/>
        <v>0</v>
      </c>
      <c r="AK47">
        <f>AL47+AM47+AO47</f>
        <v>361.77</v>
      </c>
      <c r="AL47">
        <v>73.61</v>
      </c>
      <c r="AM47" s="61">
        <f>'1.Смета.или.Акт'!F122</f>
        <v>177.82</v>
      </c>
      <c r="AN47" s="61">
        <f>'1.Смета.или.Акт'!F123</f>
        <v>23.59</v>
      </c>
      <c r="AO47" s="61">
        <f>'1.Смета.или.Акт'!F121</f>
        <v>110.34</v>
      </c>
      <c r="AP47">
        <v>0</v>
      </c>
      <c r="AQ47">
        <f>'1.Смета.или.Акт'!E126</f>
        <v>11.47</v>
      </c>
      <c r="AR47">
        <v>1.88</v>
      </c>
      <c r="AS47">
        <v>0</v>
      </c>
      <c r="AT47">
        <v>81</v>
      </c>
      <c r="AU47">
        <v>52</v>
      </c>
      <c r="AV47">
        <v>1</v>
      </c>
      <c r="AW47">
        <v>1</v>
      </c>
      <c r="AZ47">
        <v>1</v>
      </c>
      <c r="BA47">
        <f>'1.Смета.или.Акт'!J121</f>
        <v>18.3</v>
      </c>
      <c r="BB47">
        <f>'1.Смета.или.Акт'!J122</f>
        <v>12.5</v>
      </c>
      <c r="BC47">
        <v>7.5</v>
      </c>
      <c r="BD47" t="s">
        <v>3</v>
      </c>
      <c r="BE47" t="s">
        <v>3</v>
      </c>
      <c r="BF47" t="s">
        <v>3</v>
      </c>
      <c r="BG47" t="s">
        <v>3</v>
      </c>
      <c r="BH47">
        <v>0</v>
      </c>
      <c r="BI47">
        <v>2</v>
      </c>
      <c r="BJ47" t="s">
        <v>83</v>
      </c>
      <c r="BM47">
        <v>108001</v>
      </c>
      <c r="BN47">
        <v>0</v>
      </c>
      <c r="BO47" t="s">
        <v>3</v>
      </c>
      <c r="BP47">
        <v>0</v>
      </c>
      <c r="BQ47">
        <v>2</v>
      </c>
      <c r="BR47">
        <v>0</v>
      </c>
      <c r="BS47">
        <f>'1.Смета.или.Акт'!J123</f>
        <v>18.3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95</v>
      </c>
      <c r="CA47">
        <v>65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66"/>
        <v>14422.7</v>
      </c>
      <c r="CQ47">
        <f t="shared" si="67"/>
        <v>0</v>
      </c>
      <c r="CR47">
        <f t="shared" si="68"/>
        <v>2222.75</v>
      </c>
      <c r="CS47">
        <f t="shared" si="69"/>
        <v>431.697</v>
      </c>
      <c r="CT47">
        <f t="shared" si="70"/>
        <v>2019.2220000000002</v>
      </c>
      <c r="CU47">
        <f t="shared" si="71"/>
        <v>0</v>
      </c>
      <c r="CV47">
        <f t="shared" si="72"/>
        <v>11.47</v>
      </c>
      <c r="CW47">
        <f t="shared" si="73"/>
        <v>1.88</v>
      </c>
      <c r="CX47">
        <f t="shared" si="74"/>
        <v>0</v>
      </c>
      <c r="CY47">
        <f t="shared" si="75"/>
        <v>6749.8272000000006</v>
      </c>
      <c r="CZ47">
        <f t="shared" si="76"/>
        <v>4333.2224000000006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75</v>
      </c>
      <c r="DW47" t="str">
        <f>'1.Смета.или.Акт'!D120</f>
        <v>100 м</v>
      </c>
      <c r="DX47">
        <v>100</v>
      </c>
      <c r="EE47">
        <v>32653241</v>
      </c>
      <c r="EF47">
        <v>2</v>
      </c>
      <c r="EG47" t="s">
        <v>77</v>
      </c>
      <c r="EH47">
        <v>0</v>
      </c>
      <c r="EI47" t="s">
        <v>3</v>
      </c>
      <c r="EJ47">
        <v>2</v>
      </c>
      <c r="EK47">
        <v>108001</v>
      </c>
      <c r="EL47" t="s">
        <v>78</v>
      </c>
      <c r="EM47" t="s">
        <v>79</v>
      </c>
      <c r="EO47" t="s">
        <v>3</v>
      </c>
      <c r="EQ47">
        <v>0</v>
      </c>
      <c r="ER47">
        <f>ES47+ET47+EV47</f>
        <v>361.77</v>
      </c>
      <c r="ES47">
        <v>73.61</v>
      </c>
      <c r="ET47" s="61">
        <f>'1.Смета.или.Акт'!F122</f>
        <v>177.82</v>
      </c>
      <c r="EU47" s="61">
        <f>'1.Смета.или.Акт'!F123</f>
        <v>23.59</v>
      </c>
      <c r="EV47" s="61">
        <f>'1.Смета.или.Акт'!F121</f>
        <v>110.34</v>
      </c>
      <c r="EW47">
        <f>'1.Смета.или.Акт'!E126</f>
        <v>11.47</v>
      </c>
      <c r="EX47">
        <v>1.88</v>
      </c>
      <c r="EY47">
        <v>1</v>
      </c>
      <c r="FQ47">
        <v>0</v>
      </c>
      <c r="FR47">
        <f t="shared" si="39"/>
        <v>0</v>
      </c>
      <c r="FS47">
        <v>0</v>
      </c>
      <c r="FV47" t="s">
        <v>20</v>
      </c>
      <c r="FW47" t="s">
        <v>21</v>
      </c>
      <c r="FX47">
        <v>95</v>
      </c>
      <c r="FY47">
        <v>65</v>
      </c>
      <c r="GA47" t="s">
        <v>3</v>
      </c>
      <c r="GD47">
        <v>0</v>
      </c>
      <c r="GF47">
        <v>1646224324</v>
      </c>
      <c r="GG47">
        <v>2</v>
      </c>
      <c r="GH47">
        <v>1</v>
      </c>
      <c r="GI47">
        <v>4</v>
      </c>
      <c r="GJ47">
        <v>0</v>
      </c>
      <c r="GK47">
        <f>ROUND(R47*(S12)/100,2)</f>
        <v>0</v>
      </c>
      <c r="GL47">
        <f t="shared" si="40"/>
        <v>0</v>
      </c>
      <c r="GM47">
        <f t="shared" si="77"/>
        <v>25505.75</v>
      </c>
      <c r="GN47">
        <f t="shared" si="78"/>
        <v>0</v>
      </c>
      <c r="GO47">
        <f t="shared" si="79"/>
        <v>25505.75</v>
      </c>
      <c r="GP47">
        <f t="shared" si="80"/>
        <v>0</v>
      </c>
      <c r="GR47">
        <v>0</v>
      </c>
      <c r="GS47">
        <v>3</v>
      </c>
      <c r="GT47">
        <v>0</v>
      </c>
      <c r="GU47" t="s">
        <v>3</v>
      </c>
      <c r="GV47">
        <f t="shared" si="81"/>
        <v>0</v>
      </c>
      <c r="GW47">
        <v>18.3</v>
      </c>
      <c r="GX47">
        <f t="shared" si="46"/>
        <v>0</v>
      </c>
      <c r="HA47">
        <v>0</v>
      </c>
      <c r="HB47">
        <v>0</v>
      </c>
      <c r="IK47">
        <v>0</v>
      </c>
    </row>
    <row r="48" spans="1:255" x14ac:dyDescent="0.2">
      <c r="A48" s="2">
        <v>17</v>
      </c>
      <c r="B48" s="2">
        <v>1</v>
      </c>
      <c r="C48" s="2">
        <f>ROW(SmtRes!A64)</f>
        <v>64</v>
      </c>
      <c r="D48" s="2">
        <f>ROW(EtalonRes!A119)</f>
        <v>119</v>
      </c>
      <c r="E48" s="2" t="s">
        <v>84</v>
      </c>
      <c r="F48" s="2" t="s">
        <v>85</v>
      </c>
      <c r="G48" s="2" t="s">
        <v>86</v>
      </c>
      <c r="H48" s="2" t="s">
        <v>87</v>
      </c>
      <c r="I48" s="2">
        <f>'1.Смета.или.Акт'!E128</f>
        <v>2</v>
      </c>
      <c r="J48" s="2">
        <v>0</v>
      </c>
      <c r="K48" s="2"/>
      <c r="L48" s="2"/>
      <c r="M48" s="2"/>
      <c r="N48" s="2"/>
      <c r="O48" s="2">
        <f t="shared" si="47"/>
        <v>123.24</v>
      </c>
      <c r="P48" s="2">
        <f t="shared" si="48"/>
        <v>0</v>
      </c>
      <c r="Q48" s="2">
        <f t="shared" si="49"/>
        <v>3.56</v>
      </c>
      <c r="R48" s="2">
        <f t="shared" si="50"/>
        <v>0.52</v>
      </c>
      <c r="S48" s="2">
        <f t="shared" si="51"/>
        <v>119.68</v>
      </c>
      <c r="T48" s="2">
        <f t="shared" si="52"/>
        <v>0</v>
      </c>
      <c r="U48" s="2">
        <f t="shared" si="53"/>
        <v>12.44</v>
      </c>
      <c r="V48" s="2">
        <f t="shared" si="54"/>
        <v>0.04</v>
      </c>
      <c r="W48" s="2">
        <f t="shared" si="55"/>
        <v>0</v>
      </c>
      <c r="X48" s="2">
        <f t="shared" si="56"/>
        <v>114.19</v>
      </c>
      <c r="Y48" s="2">
        <f t="shared" si="57"/>
        <v>78.13</v>
      </c>
      <c r="Z48" s="2"/>
      <c r="AA48" s="2">
        <v>34723976</v>
      </c>
      <c r="AB48" s="2">
        <f t="shared" si="58"/>
        <v>61.62</v>
      </c>
      <c r="AC48" s="2">
        <f>ROUND((ES48+(SUM(SmtRes!BC61:'SmtRes'!BC64)+SUM(EtalonRes!AL111:'EtalonRes'!AL119))),2)</f>
        <v>0</v>
      </c>
      <c r="AD48" s="2">
        <f t="shared" si="59"/>
        <v>1.78</v>
      </c>
      <c r="AE48" s="2">
        <f t="shared" si="60"/>
        <v>0.26</v>
      </c>
      <c r="AF48" s="2">
        <f t="shared" si="61"/>
        <v>59.84</v>
      </c>
      <c r="AG48" s="2">
        <f t="shared" si="62"/>
        <v>0</v>
      </c>
      <c r="AH48" s="2">
        <f t="shared" si="63"/>
        <v>6.22</v>
      </c>
      <c r="AI48" s="2">
        <f t="shared" si="64"/>
        <v>0.02</v>
      </c>
      <c r="AJ48" s="2">
        <f t="shared" si="65"/>
        <v>0</v>
      </c>
      <c r="AK48" s="2">
        <v>82.08</v>
      </c>
      <c r="AL48" s="2">
        <v>20.46</v>
      </c>
      <c r="AM48" s="2">
        <v>1.78</v>
      </c>
      <c r="AN48" s="2">
        <v>0.26</v>
      </c>
      <c r="AO48" s="2">
        <v>59.84</v>
      </c>
      <c r="AP48" s="2">
        <v>0</v>
      </c>
      <c r="AQ48" s="2">
        <v>6.22</v>
      </c>
      <c r="AR48" s="2">
        <v>0.02</v>
      </c>
      <c r="AS48" s="2">
        <v>0</v>
      </c>
      <c r="AT48" s="2">
        <v>95</v>
      </c>
      <c r="AU48" s="2">
        <v>65</v>
      </c>
      <c r="AV48" s="2">
        <v>1</v>
      </c>
      <c r="AW48" s="2">
        <v>1</v>
      </c>
      <c r="AX48" s="2"/>
      <c r="AY48" s="2"/>
      <c r="AZ48" s="2">
        <v>1</v>
      </c>
      <c r="BA48" s="2">
        <v>1</v>
      </c>
      <c r="BB48" s="2">
        <v>1</v>
      </c>
      <c r="BC48" s="2">
        <v>1</v>
      </c>
      <c r="BD48" s="2" t="s">
        <v>3</v>
      </c>
      <c r="BE48" s="2" t="s">
        <v>3</v>
      </c>
      <c r="BF48" s="2" t="s">
        <v>3</v>
      </c>
      <c r="BG48" s="2" t="s">
        <v>3</v>
      </c>
      <c r="BH48" s="2">
        <v>0</v>
      </c>
      <c r="BI48" s="2">
        <v>2</v>
      </c>
      <c r="BJ48" s="2" t="s">
        <v>88</v>
      </c>
      <c r="BK48" s="2"/>
      <c r="BL48" s="2"/>
      <c r="BM48" s="2">
        <v>108001</v>
      </c>
      <c r="BN48" s="2">
        <v>0</v>
      </c>
      <c r="BO48" s="2" t="s">
        <v>3</v>
      </c>
      <c r="BP48" s="2">
        <v>0</v>
      </c>
      <c r="BQ48" s="2">
        <v>2</v>
      </c>
      <c r="BR48" s="2">
        <v>0</v>
      </c>
      <c r="BS48" s="2">
        <v>1</v>
      </c>
      <c r="BT48" s="2">
        <v>1</v>
      </c>
      <c r="BU48" s="2">
        <v>1</v>
      </c>
      <c r="BV48" s="2">
        <v>1</v>
      </c>
      <c r="BW48" s="2">
        <v>1</v>
      </c>
      <c r="BX48" s="2">
        <v>1</v>
      </c>
      <c r="BY48" s="2" t="s">
        <v>3</v>
      </c>
      <c r="BZ48" s="2">
        <v>95</v>
      </c>
      <c r="CA48" s="2">
        <v>65</v>
      </c>
      <c r="CB48" s="2"/>
      <c r="CC48" s="2"/>
      <c r="CD48" s="2"/>
      <c r="CE48" s="2"/>
      <c r="CF48" s="2">
        <v>0</v>
      </c>
      <c r="CG48" s="2">
        <v>0</v>
      </c>
      <c r="CH48" s="2"/>
      <c r="CI48" s="2"/>
      <c r="CJ48" s="2"/>
      <c r="CK48" s="2"/>
      <c r="CL48" s="2"/>
      <c r="CM48" s="2">
        <v>0</v>
      </c>
      <c r="CN48" s="2" t="s">
        <v>3</v>
      </c>
      <c r="CO48" s="2">
        <v>0</v>
      </c>
      <c r="CP48" s="2">
        <f t="shared" si="66"/>
        <v>123.24000000000001</v>
      </c>
      <c r="CQ48" s="2">
        <f t="shared" si="67"/>
        <v>0</v>
      </c>
      <c r="CR48" s="2">
        <f t="shared" si="68"/>
        <v>1.78</v>
      </c>
      <c r="CS48" s="2">
        <f t="shared" si="69"/>
        <v>0.26</v>
      </c>
      <c r="CT48" s="2">
        <f t="shared" si="70"/>
        <v>59.84</v>
      </c>
      <c r="CU48" s="2">
        <f t="shared" si="71"/>
        <v>0</v>
      </c>
      <c r="CV48" s="2">
        <f t="shared" si="72"/>
        <v>6.22</v>
      </c>
      <c r="CW48" s="2">
        <f t="shared" si="73"/>
        <v>0.02</v>
      </c>
      <c r="CX48" s="2">
        <f t="shared" si="74"/>
        <v>0</v>
      </c>
      <c r="CY48" s="2">
        <f t="shared" si="75"/>
        <v>114.19</v>
      </c>
      <c r="CZ48" s="2">
        <f t="shared" si="76"/>
        <v>78.13</v>
      </c>
      <c r="DA48" s="2"/>
      <c r="DB48" s="2"/>
      <c r="DC48" s="2" t="s">
        <v>3</v>
      </c>
      <c r="DD48" s="2" t="s">
        <v>3</v>
      </c>
      <c r="DE48" s="2" t="s">
        <v>3</v>
      </c>
      <c r="DF48" s="2" t="s">
        <v>3</v>
      </c>
      <c r="DG48" s="2" t="s">
        <v>3</v>
      </c>
      <c r="DH48" s="2" t="s">
        <v>3</v>
      </c>
      <c r="DI48" s="2" t="s">
        <v>3</v>
      </c>
      <c r="DJ48" s="2" t="s">
        <v>3</v>
      </c>
      <c r="DK48" s="2" t="s">
        <v>3</v>
      </c>
      <c r="DL48" s="2" t="s">
        <v>3</v>
      </c>
      <c r="DM48" s="2" t="s">
        <v>3</v>
      </c>
      <c r="DN48" s="2">
        <v>0</v>
      </c>
      <c r="DO48" s="2">
        <v>0</v>
      </c>
      <c r="DP48" s="2">
        <v>1</v>
      </c>
      <c r="DQ48" s="2">
        <v>1</v>
      </c>
      <c r="DR48" s="2"/>
      <c r="DS48" s="2"/>
      <c r="DT48" s="2"/>
      <c r="DU48" s="2">
        <v>1013</v>
      </c>
      <c r="DV48" s="2" t="s">
        <v>87</v>
      </c>
      <c r="DW48" s="2" t="s">
        <v>87</v>
      </c>
      <c r="DX48" s="2">
        <v>1</v>
      </c>
      <c r="DY48" s="2"/>
      <c r="DZ48" s="2"/>
      <c r="EA48" s="2"/>
      <c r="EB48" s="2"/>
      <c r="EC48" s="2"/>
      <c r="ED48" s="2"/>
      <c r="EE48" s="2">
        <v>32653241</v>
      </c>
      <c r="EF48" s="2">
        <v>2</v>
      </c>
      <c r="EG48" s="2" t="s">
        <v>77</v>
      </c>
      <c r="EH48" s="2">
        <v>0</v>
      </c>
      <c r="EI48" s="2" t="s">
        <v>3</v>
      </c>
      <c r="EJ48" s="2">
        <v>2</v>
      </c>
      <c r="EK48" s="2">
        <v>108001</v>
      </c>
      <c r="EL48" s="2" t="s">
        <v>78</v>
      </c>
      <c r="EM48" s="2" t="s">
        <v>79</v>
      </c>
      <c r="EN48" s="2"/>
      <c r="EO48" s="2" t="s">
        <v>3</v>
      </c>
      <c r="EP48" s="2"/>
      <c r="EQ48" s="2">
        <v>0</v>
      </c>
      <c r="ER48" s="2">
        <v>82.08</v>
      </c>
      <c r="ES48" s="2">
        <v>20.46</v>
      </c>
      <c r="ET48" s="2">
        <v>1.78</v>
      </c>
      <c r="EU48" s="2">
        <v>0.26</v>
      </c>
      <c r="EV48" s="2">
        <v>59.84</v>
      </c>
      <c r="EW48" s="2">
        <v>6.22</v>
      </c>
      <c r="EX48" s="2">
        <v>0.02</v>
      </c>
      <c r="EY48" s="2">
        <v>1</v>
      </c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>
        <v>0</v>
      </c>
      <c r="FR48" s="2">
        <f t="shared" si="39"/>
        <v>0</v>
      </c>
      <c r="FS48" s="2">
        <v>0</v>
      </c>
      <c r="FT48" s="2"/>
      <c r="FU48" s="2"/>
      <c r="FV48" s="2"/>
      <c r="FW48" s="2"/>
      <c r="FX48" s="2">
        <v>95</v>
      </c>
      <c r="FY48" s="2">
        <v>65</v>
      </c>
      <c r="FZ48" s="2"/>
      <c r="GA48" s="2" t="s">
        <v>3</v>
      </c>
      <c r="GB48" s="2"/>
      <c r="GC48" s="2"/>
      <c r="GD48" s="2">
        <v>0</v>
      </c>
      <c r="GE48" s="2"/>
      <c r="GF48" s="2">
        <v>994393983</v>
      </c>
      <c r="GG48" s="2">
        <v>2</v>
      </c>
      <c r="GH48" s="2">
        <v>1</v>
      </c>
      <c r="GI48" s="2">
        <v>-2</v>
      </c>
      <c r="GJ48" s="2">
        <v>0</v>
      </c>
      <c r="GK48" s="2">
        <f>ROUND(R48*(R12)/100,2)</f>
        <v>0</v>
      </c>
      <c r="GL48" s="2">
        <f t="shared" si="40"/>
        <v>0</v>
      </c>
      <c r="GM48" s="2">
        <f t="shared" si="77"/>
        <v>315.56</v>
      </c>
      <c r="GN48" s="2">
        <f t="shared" si="78"/>
        <v>0</v>
      </c>
      <c r="GO48" s="2">
        <f t="shared" si="79"/>
        <v>315.56</v>
      </c>
      <c r="GP48" s="2">
        <f t="shared" si="80"/>
        <v>0</v>
      </c>
      <c r="GQ48" s="2"/>
      <c r="GR48" s="2">
        <v>0</v>
      </c>
      <c r="GS48" s="2">
        <v>3</v>
      </c>
      <c r="GT48" s="2">
        <v>0</v>
      </c>
      <c r="GU48" s="2" t="s">
        <v>3</v>
      </c>
      <c r="GV48" s="2">
        <f t="shared" si="81"/>
        <v>0</v>
      </c>
      <c r="GW48" s="2">
        <v>1</v>
      </c>
      <c r="GX48" s="2">
        <f t="shared" si="46"/>
        <v>0</v>
      </c>
      <c r="GY48" s="2"/>
      <c r="GZ48" s="2"/>
      <c r="HA48" s="2">
        <v>0</v>
      </c>
      <c r="HB48" s="2">
        <v>0</v>
      </c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>
        <v>0</v>
      </c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x14ac:dyDescent="0.2">
      <c r="A49">
        <v>17</v>
      </c>
      <c r="B49">
        <v>1</v>
      </c>
      <c r="C49">
        <f>ROW(SmtRes!A68)</f>
        <v>68</v>
      </c>
      <c r="D49">
        <f>ROW(EtalonRes!A128)</f>
        <v>128</v>
      </c>
      <c r="E49" t="s">
        <v>84</v>
      </c>
      <c r="F49" t="s">
        <v>85</v>
      </c>
      <c r="G49" t="s">
        <v>86</v>
      </c>
      <c r="H49" t="s">
        <v>87</v>
      </c>
      <c r="I49">
        <f>'1.Смета.или.Акт'!E128</f>
        <v>2</v>
      </c>
      <c r="J49">
        <v>0</v>
      </c>
      <c r="O49">
        <f t="shared" si="47"/>
        <v>2234.64</v>
      </c>
      <c r="P49">
        <f t="shared" si="48"/>
        <v>0</v>
      </c>
      <c r="Q49">
        <f t="shared" si="49"/>
        <v>44.5</v>
      </c>
      <c r="R49">
        <f t="shared" si="50"/>
        <v>9.52</v>
      </c>
      <c r="S49">
        <f t="shared" si="51"/>
        <v>2190.14</v>
      </c>
      <c r="T49">
        <f t="shared" si="52"/>
        <v>0</v>
      </c>
      <c r="U49">
        <f t="shared" si="53"/>
        <v>12.44</v>
      </c>
      <c r="V49">
        <f t="shared" si="54"/>
        <v>0.04</v>
      </c>
      <c r="W49">
        <f t="shared" si="55"/>
        <v>0</v>
      </c>
      <c r="X49">
        <f t="shared" si="56"/>
        <v>1781.72</v>
      </c>
      <c r="Y49">
        <f t="shared" si="57"/>
        <v>1143.82</v>
      </c>
      <c r="AA49">
        <v>34723977</v>
      </c>
      <c r="AB49">
        <f t="shared" si="58"/>
        <v>61.62</v>
      </c>
      <c r="AC49">
        <f>ROUND((ES49+(SUM(SmtRes!BC65:'SmtRes'!BC68)+SUM(EtalonRes!AL120:'EtalonRes'!AL128))),2)</f>
        <v>0</v>
      </c>
      <c r="AD49">
        <f t="shared" si="59"/>
        <v>1.78</v>
      </c>
      <c r="AE49">
        <f t="shared" si="60"/>
        <v>0.26</v>
      </c>
      <c r="AF49">
        <f t="shared" si="61"/>
        <v>59.84</v>
      </c>
      <c r="AG49">
        <f t="shared" si="62"/>
        <v>0</v>
      </c>
      <c r="AH49">
        <f t="shared" si="63"/>
        <v>6.22</v>
      </c>
      <c r="AI49">
        <f t="shared" si="64"/>
        <v>0.02</v>
      </c>
      <c r="AJ49">
        <f t="shared" si="65"/>
        <v>0</v>
      </c>
      <c r="AK49">
        <f>AL49+AM49+AO49</f>
        <v>82.080000000000013</v>
      </c>
      <c r="AL49">
        <v>20.46</v>
      </c>
      <c r="AM49" s="61">
        <f>'1.Смета.или.Акт'!F130</f>
        <v>1.78</v>
      </c>
      <c r="AN49" s="61">
        <f>'1.Смета.или.Акт'!F131</f>
        <v>0.26</v>
      </c>
      <c r="AO49" s="61">
        <f>'1.Смета.или.Акт'!F129</f>
        <v>59.84</v>
      </c>
      <c r="AP49">
        <v>0</v>
      </c>
      <c r="AQ49">
        <f>'1.Смета.или.Акт'!E134</f>
        <v>6.22</v>
      </c>
      <c r="AR49">
        <v>0.02</v>
      </c>
      <c r="AS49">
        <v>0</v>
      </c>
      <c r="AT49">
        <v>81</v>
      </c>
      <c r="AU49">
        <v>52</v>
      </c>
      <c r="AV49">
        <v>1</v>
      </c>
      <c r="AW49">
        <v>1</v>
      </c>
      <c r="AZ49">
        <v>1</v>
      </c>
      <c r="BA49">
        <f>'1.Смета.или.Акт'!J129</f>
        <v>18.3</v>
      </c>
      <c r="BB49">
        <f>'1.Смета.или.Акт'!J130</f>
        <v>12.5</v>
      </c>
      <c r="BC49">
        <v>7.5</v>
      </c>
      <c r="BD49" t="s">
        <v>3</v>
      </c>
      <c r="BE49" t="s">
        <v>3</v>
      </c>
      <c r="BF49" t="s">
        <v>3</v>
      </c>
      <c r="BG49" t="s">
        <v>3</v>
      </c>
      <c r="BH49">
        <v>0</v>
      </c>
      <c r="BI49">
        <v>2</v>
      </c>
      <c r="BJ49" t="s">
        <v>88</v>
      </c>
      <c r="BM49">
        <v>108001</v>
      </c>
      <c r="BN49">
        <v>0</v>
      </c>
      <c r="BO49" t="s">
        <v>3</v>
      </c>
      <c r="BP49">
        <v>0</v>
      </c>
      <c r="BQ49">
        <v>2</v>
      </c>
      <c r="BR49">
        <v>0</v>
      </c>
      <c r="BS49">
        <f>'1.Смета.или.Акт'!J131</f>
        <v>18.3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95</v>
      </c>
      <c r="CA49">
        <v>65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66"/>
        <v>2234.64</v>
      </c>
      <c r="CQ49">
        <f t="shared" si="67"/>
        <v>0</v>
      </c>
      <c r="CR49">
        <f t="shared" si="68"/>
        <v>22.25</v>
      </c>
      <c r="CS49">
        <f t="shared" si="69"/>
        <v>4.758</v>
      </c>
      <c r="CT49">
        <f t="shared" si="70"/>
        <v>1095.0720000000001</v>
      </c>
      <c r="CU49">
        <f t="shared" si="71"/>
        <v>0</v>
      </c>
      <c r="CV49">
        <f t="shared" si="72"/>
        <v>6.22</v>
      </c>
      <c r="CW49">
        <f t="shared" si="73"/>
        <v>0.02</v>
      </c>
      <c r="CX49">
        <f t="shared" si="74"/>
        <v>0</v>
      </c>
      <c r="CY49">
        <f t="shared" si="75"/>
        <v>1781.7246</v>
      </c>
      <c r="CZ49">
        <f t="shared" si="76"/>
        <v>1143.8231999999998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1013</v>
      </c>
      <c r="DV49" t="s">
        <v>87</v>
      </c>
      <c r="DW49" t="str">
        <f>'1.Смета.или.Акт'!D128</f>
        <v>ШТ</v>
      </c>
      <c r="DX49">
        <v>1</v>
      </c>
      <c r="EE49">
        <v>32653241</v>
      </c>
      <c r="EF49">
        <v>2</v>
      </c>
      <c r="EG49" t="s">
        <v>77</v>
      </c>
      <c r="EH49">
        <v>0</v>
      </c>
      <c r="EI49" t="s">
        <v>3</v>
      </c>
      <c r="EJ49">
        <v>2</v>
      </c>
      <c r="EK49">
        <v>108001</v>
      </c>
      <c r="EL49" t="s">
        <v>78</v>
      </c>
      <c r="EM49" t="s">
        <v>79</v>
      </c>
      <c r="EO49" t="s">
        <v>3</v>
      </c>
      <c r="EQ49">
        <v>0</v>
      </c>
      <c r="ER49">
        <f>ES49+ET49+EV49</f>
        <v>82.080000000000013</v>
      </c>
      <c r="ES49">
        <v>20.46</v>
      </c>
      <c r="ET49" s="61">
        <f>'1.Смета.или.Акт'!F130</f>
        <v>1.78</v>
      </c>
      <c r="EU49" s="61">
        <f>'1.Смета.или.Акт'!F131</f>
        <v>0.26</v>
      </c>
      <c r="EV49" s="61">
        <f>'1.Смета.или.Акт'!F129</f>
        <v>59.84</v>
      </c>
      <c r="EW49">
        <f>'1.Смета.или.Акт'!E134</f>
        <v>6.22</v>
      </c>
      <c r="EX49">
        <v>0.02</v>
      </c>
      <c r="EY49">
        <v>1</v>
      </c>
      <c r="FQ49">
        <v>0</v>
      </c>
      <c r="FR49">
        <f t="shared" si="39"/>
        <v>0</v>
      </c>
      <c r="FS49">
        <v>0</v>
      </c>
      <c r="FV49" t="s">
        <v>20</v>
      </c>
      <c r="FW49" t="s">
        <v>21</v>
      </c>
      <c r="FX49">
        <v>95</v>
      </c>
      <c r="FY49">
        <v>65</v>
      </c>
      <c r="GA49" t="s">
        <v>3</v>
      </c>
      <c r="GD49">
        <v>0</v>
      </c>
      <c r="GF49">
        <v>994393983</v>
      </c>
      <c r="GG49">
        <v>2</v>
      </c>
      <c r="GH49">
        <v>1</v>
      </c>
      <c r="GI49">
        <v>4</v>
      </c>
      <c r="GJ49">
        <v>0</v>
      </c>
      <c r="GK49">
        <f>ROUND(R49*(S12)/100,2)</f>
        <v>0</v>
      </c>
      <c r="GL49">
        <f t="shared" si="40"/>
        <v>0</v>
      </c>
      <c r="GM49">
        <f t="shared" si="77"/>
        <v>5160.18</v>
      </c>
      <c r="GN49">
        <f t="shared" si="78"/>
        <v>0</v>
      </c>
      <c r="GO49">
        <f t="shared" si="79"/>
        <v>5160.18</v>
      </c>
      <c r="GP49">
        <f t="shared" si="80"/>
        <v>0</v>
      </c>
      <c r="GR49">
        <v>0</v>
      </c>
      <c r="GS49">
        <v>3</v>
      </c>
      <c r="GT49">
        <v>0</v>
      </c>
      <c r="GU49" t="s">
        <v>3</v>
      </c>
      <c r="GV49">
        <f t="shared" si="81"/>
        <v>0</v>
      </c>
      <c r="GW49">
        <v>18.3</v>
      </c>
      <c r="GX49">
        <f t="shared" si="46"/>
        <v>0</v>
      </c>
      <c r="HA49">
        <v>0</v>
      </c>
      <c r="HB49">
        <v>0</v>
      </c>
      <c r="IK49">
        <v>0</v>
      </c>
    </row>
    <row r="50" spans="1:255" x14ac:dyDescent="0.2">
      <c r="A50" s="2">
        <v>17</v>
      </c>
      <c r="B50" s="2">
        <v>1</v>
      </c>
      <c r="C50" s="2">
        <f>ROW(SmtRes!A71)</f>
        <v>71</v>
      </c>
      <c r="D50" s="2">
        <f>ROW(EtalonRes!A135)</f>
        <v>135</v>
      </c>
      <c r="E50" s="2" t="s">
        <v>89</v>
      </c>
      <c r="F50" s="2" t="s">
        <v>90</v>
      </c>
      <c r="G50" s="2" t="s">
        <v>91</v>
      </c>
      <c r="H50" s="2" t="s">
        <v>87</v>
      </c>
      <c r="I50" s="2">
        <f>'1.Смета.или.Акт'!E136</f>
        <v>2</v>
      </c>
      <c r="J50" s="2">
        <v>0</v>
      </c>
      <c r="K50" s="2"/>
      <c r="L50" s="2"/>
      <c r="M50" s="2"/>
      <c r="N50" s="2"/>
      <c r="O50" s="2">
        <f t="shared" si="47"/>
        <v>1065.9000000000001</v>
      </c>
      <c r="P50" s="2">
        <f t="shared" si="48"/>
        <v>0.02</v>
      </c>
      <c r="Q50" s="2">
        <f t="shared" si="49"/>
        <v>978.92</v>
      </c>
      <c r="R50" s="2">
        <f t="shared" si="50"/>
        <v>92.62</v>
      </c>
      <c r="S50" s="2">
        <f t="shared" si="51"/>
        <v>86.96</v>
      </c>
      <c r="T50" s="2">
        <f t="shared" si="52"/>
        <v>0</v>
      </c>
      <c r="U50" s="2">
        <f t="shared" si="53"/>
        <v>9.0399999999999991</v>
      </c>
      <c r="V50" s="2">
        <f t="shared" si="54"/>
        <v>6.86</v>
      </c>
      <c r="W50" s="2">
        <f t="shared" si="55"/>
        <v>0</v>
      </c>
      <c r="X50" s="2">
        <f t="shared" si="56"/>
        <v>170.6</v>
      </c>
      <c r="Y50" s="2">
        <f t="shared" si="57"/>
        <v>116.73</v>
      </c>
      <c r="Z50" s="2"/>
      <c r="AA50" s="2">
        <v>34723976</v>
      </c>
      <c r="AB50" s="2">
        <f t="shared" si="58"/>
        <v>532.95000000000005</v>
      </c>
      <c r="AC50" s="2">
        <f>ROUND((ES50+(SUM(SmtRes!BC69:'SmtRes'!BC71)+SUM(EtalonRes!AL129:'EtalonRes'!AL135))),2)</f>
        <v>0.01</v>
      </c>
      <c r="AD50" s="2">
        <f t="shared" si="59"/>
        <v>489.46</v>
      </c>
      <c r="AE50" s="2">
        <f t="shared" si="60"/>
        <v>46.31</v>
      </c>
      <c r="AF50" s="2">
        <f t="shared" si="61"/>
        <v>43.48</v>
      </c>
      <c r="AG50" s="2">
        <f t="shared" si="62"/>
        <v>0</v>
      </c>
      <c r="AH50" s="2">
        <f t="shared" si="63"/>
        <v>4.5199999999999996</v>
      </c>
      <c r="AI50" s="2">
        <f t="shared" si="64"/>
        <v>3.43</v>
      </c>
      <c r="AJ50" s="2">
        <f t="shared" si="65"/>
        <v>0</v>
      </c>
      <c r="AK50" s="2">
        <v>535.98</v>
      </c>
      <c r="AL50" s="2">
        <v>3.04</v>
      </c>
      <c r="AM50" s="2">
        <v>489.46</v>
      </c>
      <c r="AN50" s="2">
        <v>46.31</v>
      </c>
      <c r="AO50" s="2">
        <v>43.48</v>
      </c>
      <c r="AP50" s="2">
        <v>0</v>
      </c>
      <c r="AQ50" s="2">
        <v>4.5199999999999996</v>
      </c>
      <c r="AR50" s="2">
        <v>3.43</v>
      </c>
      <c r="AS50" s="2">
        <v>0</v>
      </c>
      <c r="AT50" s="2">
        <v>95</v>
      </c>
      <c r="AU50" s="2">
        <v>65</v>
      </c>
      <c r="AV50" s="2">
        <v>1</v>
      </c>
      <c r="AW50" s="2">
        <v>1</v>
      </c>
      <c r="AX50" s="2"/>
      <c r="AY50" s="2"/>
      <c r="AZ50" s="2">
        <v>1</v>
      </c>
      <c r="BA50" s="2">
        <v>1</v>
      </c>
      <c r="BB50" s="2">
        <v>1</v>
      </c>
      <c r="BC50" s="2">
        <v>1</v>
      </c>
      <c r="BD50" s="2" t="s">
        <v>3</v>
      </c>
      <c r="BE50" s="2" t="s">
        <v>3</v>
      </c>
      <c r="BF50" s="2" t="s">
        <v>3</v>
      </c>
      <c r="BG50" s="2" t="s">
        <v>3</v>
      </c>
      <c r="BH50" s="2">
        <v>0</v>
      </c>
      <c r="BI50" s="2">
        <v>2</v>
      </c>
      <c r="BJ50" s="2" t="s">
        <v>92</v>
      </c>
      <c r="BK50" s="2"/>
      <c r="BL50" s="2"/>
      <c r="BM50" s="2">
        <v>108001</v>
      </c>
      <c r="BN50" s="2">
        <v>0</v>
      </c>
      <c r="BO50" s="2" t="s">
        <v>3</v>
      </c>
      <c r="BP50" s="2">
        <v>0</v>
      </c>
      <c r="BQ50" s="2">
        <v>2</v>
      </c>
      <c r="BR50" s="2">
        <v>0</v>
      </c>
      <c r="BS50" s="2">
        <v>1</v>
      </c>
      <c r="BT50" s="2">
        <v>1</v>
      </c>
      <c r="BU50" s="2">
        <v>1</v>
      </c>
      <c r="BV50" s="2">
        <v>1</v>
      </c>
      <c r="BW50" s="2">
        <v>1</v>
      </c>
      <c r="BX50" s="2">
        <v>1</v>
      </c>
      <c r="BY50" s="2" t="s">
        <v>3</v>
      </c>
      <c r="BZ50" s="2">
        <v>95</v>
      </c>
      <c r="CA50" s="2">
        <v>65</v>
      </c>
      <c r="CB50" s="2"/>
      <c r="CC50" s="2"/>
      <c r="CD50" s="2"/>
      <c r="CE50" s="2"/>
      <c r="CF50" s="2">
        <v>0</v>
      </c>
      <c r="CG50" s="2">
        <v>0</v>
      </c>
      <c r="CH50" s="2"/>
      <c r="CI50" s="2"/>
      <c r="CJ50" s="2"/>
      <c r="CK50" s="2"/>
      <c r="CL50" s="2"/>
      <c r="CM50" s="2">
        <v>0</v>
      </c>
      <c r="CN50" s="2" t="s">
        <v>3</v>
      </c>
      <c r="CO50" s="2">
        <v>0</v>
      </c>
      <c r="CP50" s="2">
        <f t="shared" si="66"/>
        <v>1065.8999999999999</v>
      </c>
      <c r="CQ50" s="2">
        <f t="shared" si="67"/>
        <v>0.01</v>
      </c>
      <c r="CR50" s="2">
        <f t="shared" si="68"/>
        <v>489.46</v>
      </c>
      <c r="CS50" s="2">
        <f t="shared" si="69"/>
        <v>46.31</v>
      </c>
      <c r="CT50" s="2">
        <f t="shared" si="70"/>
        <v>43.48</v>
      </c>
      <c r="CU50" s="2">
        <f t="shared" si="71"/>
        <v>0</v>
      </c>
      <c r="CV50" s="2">
        <f t="shared" si="72"/>
        <v>4.5199999999999996</v>
      </c>
      <c r="CW50" s="2">
        <f t="shared" si="73"/>
        <v>3.43</v>
      </c>
      <c r="CX50" s="2">
        <f t="shared" si="74"/>
        <v>0</v>
      </c>
      <c r="CY50" s="2">
        <f t="shared" si="75"/>
        <v>170.601</v>
      </c>
      <c r="CZ50" s="2">
        <f t="shared" si="76"/>
        <v>116.72699999999999</v>
      </c>
      <c r="DA50" s="2"/>
      <c r="DB50" s="2"/>
      <c r="DC50" s="2" t="s">
        <v>3</v>
      </c>
      <c r="DD50" s="2" t="s">
        <v>3</v>
      </c>
      <c r="DE50" s="2" t="s">
        <v>3</v>
      </c>
      <c r="DF50" s="2" t="s">
        <v>3</v>
      </c>
      <c r="DG50" s="2" t="s">
        <v>3</v>
      </c>
      <c r="DH50" s="2" t="s">
        <v>3</v>
      </c>
      <c r="DI50" s="2" t="s">
        <v>3</v>
      </c>
      <c r="DJ50" s="2" t="s">
        <v>3</v>
      </c>
      <c r="DK50" s="2" t="s">
        <v>3</v>
      </c>
      <c r="DL50" s="2" t="s">
        <v>3</v>
      </c>
      <c r="DM50" s="2" t="s">
        <v>3</v>
      </c>
      <c r="DN50" s="2">
        <v>0</v>
      </c>
      <c r="DO50" s="2">
        <v>0</v>
      </c>
      <c r="DP50" s="2">
        <v>1</v>
      </c>
      <c r="DQ50" s="2">
        <v>1</v>
      </c>
      <c r="DR50" s="2"/>
      <c r="DS50" s="2"/>
      <c r="DT50" s="2"/>
      <c r="DU50" s="2">
        <v>1013</v>
      </c>
      <c r="DV50" s="2" t="s">
        <v>87</v>
      </c>
      <c r="DW50" s="2" t="s">
        <v>87</v>
      </c>
      <c r="DX50" s="2">
        <v>1</v>
      </c>
      <c r="DY50" s="2"/>
      <c r="DZ50" s="2"/>
      <c r="EA50" s="2"/>
      <c r="EB50" s="2"/>
      <c r="EC50" s="2"/>
      <c r="ED50" s="2"/>
      <c r="EE50" s="2">
        <v>32653241</v>
      </c>
      <c r="EF50" s="2">
        <v>2</v>
      </c>
      <c r="EG50" s="2" t="s">
        <v>77</v>
      </c>
      <c r="EH50" s="2">
        <v>0</v>
      </c>
      <c r="EI50" s="2" t="s">
        <v>3</v>
      </c>
      <c r="EJ50" s="2">
        <v>2</v>
      </c>
      <c r="EK50" s="2">
        <v>108001</v>
      </c>
      <c r="EL50" s="2" t="s">
        <v>78</v>
      </c>
      <c r="EM50" s="2" t="s">
        <v>79</v>
      </c>
      <c r="EN50" s="2"/>
      <c r="EO50" s="2" t="s">
        <v>3</v>
      </c>
      <c r="EP50" s="2"/>
      <c r="EQ50" s="2">
        <v>0</v>
      </c>
      <c r="ER50" s="2">
        <v>535.98</v>
      </c>
      <c r="ES50" s="2">
        <v>3.04</v>
      </c>
      <c r="ET50" s="2">
        <v>489.46</v>
      </c>
      <c r="EU50" s="2">
        <v>46.31</v>
      </c>
      <c r="EV50" s="2">
        <v>43.48</v>
      </c>
      <c r="EW50" s="2">
        <v>4.5199999999999996</v>
      </c>
      <c r="EX50" s="2">
        <v>3.43</v>
      </c>
      <c r="EY50" s="2">
        <v>1</v>
      </c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>
        <v>0</v>
      </c>
      <c r="FR50" s="2">
        <f t="shared" si="39"/>
        <v>0</v>
      </c>
      <c r="FS50" s="2">
        <v>0</v>
      </c>
      <c r="FT50" s="2"/>
      <c r="FU50" s="2"/>
      <c r="FV50" s="2"/>
      <c r="FW50" s="2"/>
      <c r="FX50" s="2">
        <v>95</v>
      </c>
      <c r="FY50" s="2">
        <v>65</v>
      </c>
      <c r="FZ50" s="2"/>
      <c r="GA50" s="2" t="s">
        <v>3</v>
      </c>
      <c r="GB50" s="2"/>
      <c r="GC50" s="2"/>
      <c r="GD50" s="2">
        <v>0</v>
      </c>
      <c r="GE50" s="2"/>
      <c r="GF50" s="2">
        <v>1596402829</v>
      </c>
      <c r="GG50" s="2">
        <v>2</v>
      </c>
      <c r="GH50" s="2">
        <v>1</v>
      </c>
      <c r="GI50" s="2">
        <v>-2</v>
      </c>
      <c r="GJ50" s="2">
        <v>0</v>
      </c>
      <c r="GK50" s="2">
        <f>ROUND(R50*(R12)/100,2)</f>
        <v>0</v>
      </c>
      <c r="GL50" s="2">
        <f t="shared" si="40"/>
        <v>0</v>
      </c>
      <c r="GM50" s="2">
        <f t="shared" si="77"/>
        <v>1353.23</v>
      </c>
      <c r="GN50" s="2">
        <f t="shared" si="78"/>
        <v>0</v>
      </c>
      <c r="GO50" s="2">
        <f t="shared" si="79"/>
        <v>1353.23</v>
      </c>
      <c r="GP50" s="2">
        <f t="shared" si="80"/>
        <v>0</v>
      </c>
      <c r="GQ50" s="2"/>
      <c r="GR50" s="2">
        <v>0</v>
      </c>
      <c r="GS50" s="2">
        <v>3</v>
      </c>
      <c r="GT50" s="2">
        <v>0</v>
      </c>
      <c r="GU50" s="2" t="s">
        <v>3</v>
      </c>
      <c r="GV50" s="2">
        <f t="shared" si="81"/>
        <v>0</v>
      </c>
      <c r="GW50" s="2">
        <v>1</v>
      </c>
      <c r="GX50" s="2">
        <f t="shared" si="46"/>
        <v>0</v>
      </c>
      <c r="GY50" s="2"/>
      <c r="GZ50" s="2"/>
      <c r="HA50" s="2">
        <v>0</v>
      </c>
      <c r="HB50" s="2">
        <v>0</v>
      </c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>
        <v>0</v>
      </c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x14ac:dyDescent="0.2">
      <c r="A51">
        <v>17</v>
      </c>
      <c r="B51">
        <v>1</v>
      </c>
      <c r="C51">
        <f>ROW(SmtRes!A74)</f>
        <v>74</v>
      </c>
      <c r="D51">
        <f>ROW(EtalonRes!A142)</f>
        <v>142</v>
      </c>
      <c r="E51" t="s">
        <v>89</v>
      </c>
      <c r="F51" t="s">
        <v>90</v>
      </c>
      <c r="G51" t="s">
        <v>91</v>
      </c>
      <c r="H51" t="s">
        <v>87</v>
      </c>
      <c r="I51">
        <f>'1.Смета.или.Акт'!E136</f>
        <v>2</v>
      </c>
      <c r="J51">
        <v>0</v>
      </c>
      <c r="O51">
        <f t="shared" si="47"/>
        <v>13828.02</v>
      </c>
      <c r="P51">
        <f t="shared" si="48"/>
        <v>0.15</v>
      </c>
      <c r="Q51">
        <f t="shared" si="49"/>
        <v>12236.5</v>
      </c>
      <c r="R51">
        <f t="shared" si="50"/>
        <v>1694.95</v>
      </c>
      <c r="S51">
        <f t="shared" si="51"/>
        <v>1591.37</v>
      </c>
      <c r="T51">
        <f t="shared" si="52"/>
        <v>0</v>
      </c>
      <c r="U51">
        <f t="shared" si="53"/>
        <v>9.0399999999999991</v>
      </c>
      <c r="V51">
        <f t="shared" si="54"/>
        <v>6.86</v>
      </c>
      <c r="W51">
        <f t="shared" si="55"/>
        <v>0</v>
      </c>
      <c r="X51">
        <f t="shared" si="56"/>
        <v>2661.92</v>
      </c>
      <c r="Y51">
        <f t="shared" si="57"/>
        <v>1708.89</v>
      </c>
      <c r="AA51">
        <v>34723977</v>
      </c>
      <c r="AB51">
        <f t="shared" si="58"/>
        <v>532.95000000000005</v>
      </c>
      <c r="AC51">
        <f>ROUND((ES51+(SUM(SmtRes!BC72:'SmtRes'!BC74)+SUM(EtalonRes!AL136:'EtalonRes'!AL142))),2)</f>
        <v>0.01</v>
      </c>
      <c r="AD51">
        <f t="shared" si="59"/>
        <v>489.46</v>
      </c>
      <c r="AE51">
        <f t="shared" si="60"/>
        <v>46.31</v>
      </c>
      <c r="AF51">
        <f t="shared" si="61"/>
        <v>43.48</v>
      </c>
      <c r="AG51">
        <f t="shared" si="62"/>
        <v>0</v>
      </c>
      <c r="AH51">
        <f t="shared" si="63"/>
        <v>4.5199999999999996</v>
      </c>
      <c r="AI51">
        <f t="shared" si="64"/>
        <v>3.43</v>
      </c>
      <c r="AJ51">
        <f t="shared" si="65"/>
        <v>0</v>
      </c>
      <c r="AK51">
        <f>AL51+AM51+AO51</f>
        <v>535.98</v>
      </c>
      <c r="AL51" s="61">
        <f>'1.Смета.или.Акт'!F140</f>
        <v>3.04</v>
      </c>
      <c r="AM51" s="61">
        <f>'1.Смета.или.Акт'!F138</f>
        <v>489.46</v>
      </c>
      <c r="AN51" s="61">
        <f>'1.Смета.или.Акт'!F139</f>
        <v>46.31</v>
      </c>
      <c r="AO51" s="61">
        <f>'1.Смета.или.Акт'!F137</f>
        <v>43.48</v>
      </c>
      <c r="AP51">
        <v>0</v>
      </c>
      <c r="AQ51">
        <f>'1.Смета.или.Акт'!E143</f>
        <v>4.5199999999999996</v>
      </c>
      <c r="AR51">
        <v>3.43</v>
      </c>
      <c r="AS51">
        <v>0</v>
      </c>
      <c r="AT51">
        <v>81</v>
      </c>
      <c r="AU51">
        <v>52</v>
      </c>
      <c r="AV51">
        <v>1</v>
      </c>
      <c r="AW51">
        <v>1</v>
      </c>
      <c r="AZ51">
        <v>1</v>
      </c>
      <c r="BA51">
        <f>'1.Смета.или.Акт'!J137</f>
        <v>18.3</v>
      </c>
      <c r="BB51">
        <f>'1.Смета.или.Акт'!J138</f>
        <v>12.5</v>
      </c>
      <c r="BC51">
        <f>'1.Смета.или.Акт'!J140</f>
        <v>7.5</v>
      </c>
      <c r="BD51" t="s">
        <v>3</v>
      </c>
      <c r="BE51" t="s">
        <v>3</v>
      </c>
      <c r="BF51" t="s">
        <v>3</v>
      </c>
      <c r="BG51" t="s">
        <v>3</v>
      </c>
      <c r="BH51">
        <v>0</v>
      </c>
      <c r="BI51">
        <v>2</v>
      </c>
      <c r="BJ51" t="s">
        <v>92</v>
      </c>
      <c r="BM51">
        <v>108001</v>
      </c>
      <c r="BN51">
        <v>0</v>
      </c>
      <c r="BO51" t="s">
        <v>3</v>
      </c>
      <c r="BP51">
        <v>0</v>
      </c>
      <c r="BQ51">
        <v>2</v>
      </c>
      <c r="BR51">
        <v>0</v>
      </c>
      <c r="BS51">
        <f>'1.Смета.или.Акт'!J139</f>
        <v>18.3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95</v>
      </c>
      <c r="CA51">
        <v>65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66"/>
        <v>13828.02</v>
      </c>
      <c r="CQ51">
        <f t="shared" si="67"/>
        <v>7.4999999999999997E-2</v>
      </c>
      <c r="CR51">
        <f t="shared" si="68"/>
        <v>6118.25</v>
      </c>
      <c r="CS51">
        <f t="shared" si="69"/>
        <v>847.47300000000007</v>
      </c>
      <c r="CT51">
        <f t="shared" si="70"/>
        <v>795.68399999999997</v>
      </c>
      <c r="CU51">
        <f t="shared" si="71"/>
        <v>0</v>
      </c>
      <c r="CV51">
        <f t="shared" si="72"/>
        <v>4.5199999999999996</v>
      </c>
      <c r="CW51">
        <f t="shared" si="73"/>
        <v>3.43</v>
      </c>
      <c r="CX51">
        <f t="shared" si="74"/>
        <v>0</v>
      </c>
      <c r="CY51">
        <f t="shared" si="75"/>
        <v>2661.9191999999998</v>
      </c>
      <c r="CZ51">
        <f t="shared" si="76"/>
        <v>1708.8863999999999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1013</v>
      </c>
      <c r="DV51" t="s">
        <v>87</v>
      </c>
      <c r="DW51" t="str">
        <f>'1.Смета.или.Акт'!D136</f>
        <v>ШТ</v>
      </c>
      <c r="DX51">
        <v>1</v>
      </c>
      <c r="EE51">
        <v>32653241</v>
      </c>
      <c r="EF51">
        <v>2</v>
      </c>
      <c r="EG51" t="s">
        <v>77</v>
      </c>
      <c r="EH51">
        <v>0</v>
      </c>
      <c r="EI51" t="s">
        <v>3</v>
      </c>
      <c r="EJ51">
        <v>2</v>
      </c>
      <c r="EK51">
        <v>108001</v>
      </c>
      <c r="EL51" t="s">
        <v>78</v>
      </c>
      <c r="EM51" t="s">
        <v>79</v>
      </c>
      <c r="EO51" t="s">
        <v>3</v>
      </c>
      <c r="EQ51">
        <v>0</v>
      </c>
      <c r="ER51">
        <f>ES51+ET51+EV51</f>
        <v>535.98</v>
      </c>
      <c r="ES51" s="61">
        <f>'1.Смета.или.Акт'!F140</f>
        <v>3.04</v>
      </c>
      <c r="ET51" s="61">
        <f>'1.Смета.или.Акт'!F138</f>
        <v>489.46</v>
      </c>
      <c r="EU51" s="61">
        <f>'1.Смета.или.Акт'!F139</f>
        <v>46.31</v>
      </c>
      <c r="EV51" s="61">
        <f>'1.Смета.или.Акт'!F137</f>
        <v>43.48</v>
      </c>
      <c r="EW51">
        <f>'1.Смета.или.Акт'!E143</f>
        <v>4.5199999999999996</v>
      </c>
      <c r="EX51">
        <v>3.43</v>
      </c>
      <c r="EY51">
        <v>1</v>
      </c>
      <c r="FQ51">
        <v>0</v>
      </c>
      <c r="FR51">
        <f t="shared" si="39"/>
        <v>0</v>
      </c>
      <c r="FS51">
        <v>0</v>
      </c>
      <c r="FV51" t="s">
        <v>20</v>
      </c>
      <c r="FW51" t="s">
        <v>21</v>
      </c>
      <c r="FX51">
        <v>95</v>
      </c>
      <c r="FY51">
        <v>65</v>
      </c>
      <c r="GA51" t="s">
        <v>3</v>
      </c>
      <c r="GD51">
        <v>0</v>
      </c>
      <c r="GF51">
        <v>1596402829</v>
      </c>
      <c r="GG51">
        <v>2</v>
      </c>
      <c r="GH51">
        <v>1</v>
      </c>
      <c r="GI51">
        <v>4</v>
      </c>
      <c r="GJ51">
        <v>0</v>
      </c>
      <c r="GK51">
        <f>ROUND(R51*(S12)/100,2)</f>
        <v>0</v>
      </c>
      <c r="GL51">
        <f t="shared" si="40"/>
        <v>0</v>
      </c>
      <c r="GM51">
        <f t="shared" si="77"/>
        <v>18198.830000000002</v>
      </c>
      <c r="GN51">
        <f t="shared" si="78"/>
        <v>0</v>
      </c>
      <c r="GO51">
        <f t="shared" si="79"/>
        <v>18198.830000000002</v>
      </c>
      <c r="GP51">
        <f t="shared" si="80"/>
        <v>0</v>
      </c>
      <c r="GR51">
        <v>0</v>
      </c>
      <c r="GS51">
        <v>3</v>
      </c>
      <c r="GT51">
        <v>0</v>
      </c>
      <c r="GU51" t="s">
        <v>3</v>
      </c>
      <c r="GV51">
        <f t="shared" si="81"/>
        <v>0</v>
      </c>
      <c r="GW51">
        <v>18.3</v>
      </c>
      <c r="GX51">
        <f t="shared" si="46"/>
        <v>0</v>
      </c>
      <c r="HA51">
        <v>0</v>
      </c>
      <c r="HB51">
        <v>0</v>
      </c>
      <c r="IK51">
        <v>0</v>
      </c>
    </row>
    <row r="52" spans="1:255" x14ac:dyDescent="0.2">
      <c r="A52" s="2">
        <v>17</v>
      </c>
      <c r="B52" s="2">
        <v>1</v>
      </c>
      <c r="C52" s="2">
        <f>ROW(SmtRes!A76)</f>
        <v>76</v>
      </c>
      <c r="D52" s="2">
        <f>ROW(EtalonRes!A144)</f>
        <v>144</v>
      </c>
      <c r="E52" s="2" t="s">
        <v>93</v>
      </c>
      <c r="F52" s="2" t="s">
        <v>94</v>
      </c>
      <c r="G52" s="2" t="s">
        <v>95</v>
      </c>
      <c r="H52" s="2" t="s">
        <v>87</v>
      </c>
      <c r="I52" s="2">
        <f>'1.Смета.или.Акт'!E145</f>
        <v>1</v>
      </c>
      <c r="J52" s="2">
        <v>0</v>
      </c>
      <c r="K52" s="2"/>
      <c r="L52" s="2"/>
      <c r="M52" s="2"/>
      <c r="N52" s="2"/>
      <c r="O52" s="2">
        <f t="shared" si="47"/>
        <v>10.5</v>
      </c>
      <c r="P52" s="2">
        <f t="shared" si="48"/>
        <v>0</v>
      </c>
      <c r="Q52" s="2">
        <f t="shared" si="49"/>
        <v>0</v>
      </c>
      <c r="R52" s="2">
        <f t="shared" si="50"/>
        <v>0</v>
      </c>
      <c r="S52" s="2">
        <f t="shared" si="51"/>
        <v>10.5</v>
      </c>
      <c r="T52" s="2">
        <f t="shared" si="52"/>
        <v>0</v>
      </c>
      <c r="U52" s="2">
        <f t="shared" si="53"/>
        <v>0.82</v>
      </c>
      <c r="V52" s="2">
        <f t="shared" si="54"/>
        <v>0</v>
      </c>
      <c r="W52" s="2">
        <f t="shared" si="55"/>
        <v>0</v>
      </c>
      <c r="X52" s="2">
        <f t="shared" si="56"/>
        <v>6.83</v>
      </c>
      <c r="Y52" s="2">
        <f t="shared" si="57"/>
        <v>4.2</v>
      </c>
      <c r="Z52" s="2"/>
      <c r="AA52" s="2">
        <v>34723976</v>
      </c>
      <c r="AB52" s="2">
        <f t="shared" si="58"/>
        <v>10.5</v>
      </c>
      <c r="AC52" s="2">
        <f>ROUND((ES52),2)</f>
        <v>0</v>
      </c>
      <c r="AD52" s="2">
        <f t="shared" si="59"/>
        <v>0</v>
      </c>
      <c r="AE52" s="2">
        <f t="shared" si="60"/>
        <v>0</v>
      </c>
      <c r="AF52" s="2">
        <f t="shared" si="61"/>
        <v>10.5</v>
      </c>
      <c r="AG52" s="2">
        <f t="shared" si="62"/>
        <v>0</v>
      </c>
      <c r="AH52" s="2">
        <f t="shared" si="63"/>
        <v>0.82</v>
      </c>
      <c r="AI52" s="2">
        <f t="shared" si="64"/>
        <v>0</v>
      </c>
      <c r="AJ52" s="2">
        <f t="shared" si="65"/>
        <v>0</v>
      </c>
      <c r="AK52" s="2">
        <v>10.5</v>
      </c>
      <c r="AL52" s="2">
        <v>0</v>
      </c>
      <c r="AM52" s="2">
        <v>0</v>
      </c>
      <c r="AN52" s="2">
        <v>0</v>
      </c>
      <c r="AO52" s="2">
        <v>10.5</v>
      </c>
      <c r="AP52" s="2">
        <v>0</v>
      </c>
      <c r="AQ52" s="2">
        <v>0.82</v>
      </c>
      <c r="AR52" s="2">
        <v>0</v>
      </c>
      <c r="AS52" s="2">
        <v>0</v>
      </c>
      <c r="AT52" s="2">
        <v>65</v>
      </c>
      <c r="AU52" s="2">
        <v>40</v>
      </c>
      <c r="AV52" s="2">
        <v>1</v>
      </c>
      <c r="AW52" s="2">
        <v>1</v>
      </c>
      <c r="AX52" s="2"/>
      <c r="AY52" s="2"/>
      <c r="AZ52" s="2">
        <v>1</v>
      </c>
      <c r="BA52" s="2">
        <v>1</v>
      </c>
      <c r="BB52" s="2">
        <v>1</v>
      </c>
      <c r="BC52" s="2">
        <v>1</v>
      </c>
      <c r="BD52" s="2" t="s">
        <v>3</v>
      </c>
      <c r="BE52" s="2" t="s">
        <v>3</v>
      </c>
      <c r="BF52" s="2" t="s">
        <v>3</v>
      </c>
      <c r="BG52" s="2" t="s">
        <v>3</v>
      </c>
      <c r="BH52" s="2">
        <v>0</v>
      </c>
      <c r="BI52" s="2">
        <v>4</v>
      </c>
      <c r="BJ52" s="2" t="s">
        <v>96</v>
      </c>
      <c r="BK52" s="2"/>
      <c r="BL52" s="2"/>
      <c r="BM52" s="2">
        <v>200001</v>
      </c>
      <c r="BN52" s="2">
        <v>0</v>
      </c>
      <c r="BO52" s="2" t="s">
        <v>3</v>
      </c>
      <c r="BP52" s="2">
        <v>0</v>
      </c>
      <c r="BQ52" s="2">
        <v>5</v>
      </c>
      <c r="BR52" s="2">
        <v>0</v>
      </c>
      <c r="BS52" s="2">
        <v>1</v>
      </c>
      <c r="BT52" s="2">
        <v>1</v>
      </c>
      <c r="BU52" s="2">
        <v>1</v>
      </c>
      <c r="BV52" s="2">
        <v>1</v>
      </c>
      <c r="BW52" s="2">
        <v>1</v>
      </c>
      <c r="BX52" s="2">
        <v>1</v>
      </c>
      <c r="BY52" s="2" t="s">
        <v>3</v>
      </c>
      <c r="BZ52" s="2">
        <v>65</v>
      </c>
      <c r="CA52" s="2">
        <v>40</v>
      </c>
      <c r="CB52" s="2"/>
      <c r="CC52" s="2"/>
      <c r="CD52" s="2"/>
      <c r="CE52" s="2"/>
      <c r="CF52" s="2">
        <v>0</v>
      </c>
      <c r="CG52" s="2">
        <v>0</v>
      </c>
      <c r="CH52" s="2"/>
      <c r="CI52" s="2"/>
      <c r="CJ52" s="2"/>
      <c r="CK52" s="2"/>
      <c r="CL52" s="2"/>
      <c r="CM52" s="2">
        <v>0</v>
      </c>
      <c r="CN52" s="2" t="s">
        <v>3</v>
      </c>
      <c r="CO52" s="2">
        <v>0</v>
      </c>
      <c r="CP52" s="2">
        <f t="shared" si="66"/>
        <v>10.5</v>
      </c>
      <c r="CQ52" s="2">
        <f t="shared" si="67"/>
        <v>0</v>
      </c>
      <c r="CR52" s="2">
        <f t="shared" si="68"/>
        <v>0</v>
      </c>
      <c r="CS52" s="2">
        <f t="shared" si="69"/>
        <v>0</v>
      </c>
      <c r="CT52" s="2">
        <f t="shared" si="70"/>
        <v>10.5</v>
      </c>
      <c r="CU52" s="2">
        <f t="shared" si="71"/>
        <v>0</v>
      </c>
      <c r="CV52" s="2">
        <f t="shared" si="72"/>
        <v>0.82</v>
      </c>
      <c r="CW52" s="2">
        <f t="shared" si="73"/>
        <v>0</v>
      </c>
      <c r="CX52" s="2">
        <f t="shared" si="74"/>
        <v>0</v>
      </c>
      <c r="CY52" s="2">
        <f t="shared" si="75"/>
        <v>6.8250000000000002</v>
      </c>
      <c r="CZ52" s="2">
        <f t="shared" si="76"/>
        <v>4.2</v>
      </c>
      <c r="DA52" s="2"/>
      <c r="DB52" s="2"/>
      <c r="DC52" s="2" t="s">
        <v>3</v>
      </c>
      <c r="DD52" s="2" t="s">
        <v>3</v>
      </c>
      <c r="DE52" s="2" t="s">
        <v>3</v>
      </c>
      <c r="DF52" s="2" t="s">
        <v>3</v>
      </c>
      <c r="DG52" s="2" t="s">
        <v>3</v>
      </c>
      <c r="DH52" s="2" t="s">
        <v>3</v>
      </c>
      <c r="DI52" s="2" t="s">
        <v>3</v>
      </c>
      <c r="DJ52" s="2" t="s">
        <v>3</v>
      </c>
      <c r="DK52" s="2" t="s">
        <v>3</v>
      </c>
      <c r="DL52" s="2" t="s">
        <v>3</v>
      </c>
      <c r="DM52" s="2" t="s">
        <v>3</v>
      </c>
      <c r="DN52" s="2">
        <v>0</v>
      </c>
      <c r="DO52" s="2">
        <v>0</v>
      </c>
      <c r="DP52" s="2">
        <v>1</v>
      </c>
      <c r="DQ52" s="2">
        <v>1</v>
      </c>
      <c r="DR52" s="2"/>
      <c r="DS52" s="2"/>
      <c r="DT52" s="2"/>
      <c r="DU52" s="2">
        <v>1013</v>
      </c>
      <c r="DV52" s="2" t="s">
        <v>87</v>
      </c>
      <c r="DW52" s="2" t="s">
        <v>87</v>
      </c>
      <c r="DX52" s="2">
        <v>1</v>
      </c>
      <c r="DY52" s="2"/>
      <c r="DZ52" s="2"/>
      <c r="EA52" s="2"/>
      <c r="EB52" s="2"/>
      <c r="EC52" s="2"/>
      <c r="ED52" s="2"/>
      <c r="EE52" s="2">
        <v>32653283</v>
      </c>
      <c r="EF52" s="2">
        <v>5</v>
      </c>
      <c r="EG52" s="2" t="s">
        <v>97</v>
      </c>
      <c r="EH52" s="2">
        <v>0</v>
      </c>
      <c r="EI52" s="2" t="s">
        <v>3</v>
      </c>
      <c r="EJ52" s="2">
        <v>4</v>
      </c>
      <c r="EK52" s="2">
        <v>200001</v>
      </c>
      <c r="EL52" s="2" t="s">
        <v>98</v>
      </c>
      <c r="EM52" s="2" t="s">
        <v>99</v>
      </c>
      <c r="EN52" s="2"/>
      <c r="EO52" s="2" t="s">
        <v>3</v>
      </c>
      <c r="EP52" s="2"/>
      <c r="EQ52" s="2">
        <v>0</v>
      </c>
      <c r="ER52" s="2">
        <v>10.5</v>
      </c>
      <c r="ES52" s="2">
        <v>0</v>
      </c>
      <c r="ET52" s="2">
        <v>0</v>
      </c>
      <c r="EU52" s="2">
        <v>0</v>
      </c>
      <c r="EV52" s="2">
        <v>10.5</v>
      </c>
      <c r="EW52" s="2">
        <v>0.82</v>
      </c>
      <c r="EX52" s="2">
        <v>0</v>
      </c>
      <c r="EY52" s="2">
        <v>0</v>
      </c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>
        <v>0</v>
      </c>
      <c r="FR52" s="2">
        <f t="shared" si="39"/>
        <v>0</v>
      </c>
      <c r="FS52" s="2">
        <v>0</v>
      </c>
      <c r="FT52" s="2"/>
      <c r="FU52" s="2"/>
      <c r="FV52" s="2"/>
      <c r="FW52" s="2"/>
      <c r="FX52" s="2">
        <v>65</v>
      </c>
      <c r="FY52" s="2">
        <v>40</v>
      </c>
      <c r="FZ52" s="2"/>
      <c r="GA52" s="2" t="s">
        <v>3</v>
      </c>
      <c r="GB52" s="2"/>
      <c r="GC52" s="2"/>
      <c r="GD52" s="2">
        <v>0</v>
      </c>
      <c r="GE52" s="2"/>
      <c r="GF52" s="2">
        <v>-1118003811</v>
      </c>
      <c r="GG52" s="2">
        <v>2</v>
      </c>
      <c r="GH52" s="2">
        <v>1</v>
      </c>
      <c r="GI52" s="2">
        <v>-2</v>
      </c>
      <c r="GJ52" s="2">
        <v>0</v>
      </c>
      <c r="GK52" s="2">
        <f>ROUND(R52*(R12)/100,2)</f>
        <v>0</v>
      </c>
      <c r="GL52" s="2">
        <f t="shared" si="40"/>
        <v>0</v>
      </c>
      <c r="GM52" s="2">
        <f t="shared" si="77"/>
        <v>21.53</v>
      </c>
      <c r="GN52" s="2">
        <f t="shared" si="78"/>
        <v>0</v>
      </c>
      <c r="GO52" s="2">
        <f t="shared" si="79"/>
        <v>0</v>
      </c>
      <c r="GP52" s="2">
        <f t="shared" si="80"/>
        <v>21.53</v>
      </c>
      <c r="GQ52" s="2"/>
      <c r="GR52" s="2">
        <v>0</v>
      </c>
      <c r="GS52" s="2">
        <v>3</v>
      </c>
      <c r="GT52" s="2">
        <v>0</v>
      </c>
      <c r="GU52" s="2" t="s">
        <v>3</v>
      </c>
      <c r="GV52" s="2">
        <f t="shared" si="81"/>
        <v>0</v>
      </c>
      <c r="GW52" s="2">
        <v>1</v>
      </c>
      <c r="GX52" s="2">
        <f t="shared" si="46"/>
        <v>0</v>
      </c>
      <c r="GY52" s="2"/>
      <c r="GZ52" s="2"/>
      <c r="HA52" s="2">
        <v>0</v>
      </c>
      <c r="HB52" s="2">
        <v>0</v>
      </c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>
        <v>0</v>
      </c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x14ac:dyDescent="0.2">
      <c r="A53">
        <v>17</v>
      </c>
      <c r="B53">
        <v>1</v>
      </c>
      <c r="C53">
        <f>ROW(SmtRes!A78)</f>
        <v>78</v>
      </c>
      <c r="D53">
        <f>ROW(EtalonRes!A146)</f>
        <v>146</v>
      </c>
      <c r="E53" t="s">
        <v>93</v>
      </c>
      <c r="F53" t="s">
        <v>94</v>
      </c>
      <c r="G53" t="s">
        <v>95</v>
      </c>
      <c r="H53" t="s">
        <v>87</v>
      </c>
      <c r="I53">
        <f>'1.Смета.или.Акт'!E145</f>
        <v>1</v>
      </c>
      <c r="J53">
        <v>0</v>
      </c>
      <c r="O53">
        <f t="shared" si="47"/>
        <v>192.15</v>
      </c>
      <c r="P53">
        <f t="shared" si="48"/>
        <v>0</v>
      </c>
      <c r="Q53">
        <f t="shared" si="49"/>
        <v>0</v>
      </c>
      <c r="R53">
        <f t="shared" si="50"/>
        <v>0</v>
      </c>
      <c r="S53">
        <f t="shared" si="51"/>
        <v>192.15</v>
      </c>
      <c r="T53">
        <f t="shared" si="52"/>
        <v>0</v>
      </c>
      <c r="U53">
        <f t="shared" si="53"/>
        <v>0.82</v>
      </c>
      <c r="V53">
        <f t="shared" si="54"/>
        <v>0</v>
      </c>
      <c r="W53">
        <f t="shared" si="55"/>
        <v>0</v>
      </c>
      <c r="X53">
        <f t="shared" si="56"/>
        <v>105.68</v>
      </c>
      <c r="Y53">
        <f t="shared" si="57"/>
        <v>61.49</v>
      </c>
      <c r="AA53">
        <v>34723977</v>
      </c>
      <c r="AB53">
        <f t="shared" si="58"/>
        <v>10.5</v>
      </c>
      <c r="AC53">
        <f>ROUND((ES53),2)</f>
        <v>0</v>
      </c>
      <c r="AD53">
        <f t="shared" si="59"/>
        <v>0</v>
      </c>
      <c r="AE53">
        <f t="shared" si="60"/>
        <v>0</v>
      </c>
      <c r="AF53">
        <f t="shared" si="61"/>
        <v>10.5</v>
      </c>
      <c r="AG53">
        <f t="shared" si="62"/>
        <v>0</v>
      </c>
      <c r="AH53">
        <f t="shared" si="63"/>
        <v>0.82</v>
      </c>
      <c r="AI53">
        <f t="shared" si="64"/>
        <v>0</v>
      </c>
      <c r="AJ53">
        <f t="shared" si="65"/>
        <v>0</v>
      </c>
      <c r="AK53">
        <f>AL53+AM53+AO53</f>
        <v>10.5</v>
      </c>
      <c r="AL53">
        <v>0</v>
      </c>
      <c r="AM53">
        <v>0</v>
      </c>
      <c r="AN53">
        <v>0</v>
      </c>
      <c r="AO53" s="61">
        <f>'1.Смета.или.Акт'!F146</f>
        <v>10.5</v>
      </c>
      <c r="AP53">
        <v>0</v>
      </c>
      <c r="AQ53">
        <f>'1.Смета.или.Акт'!E149</f>
        <v>0.82</v>
      </c>
      <c r="AR53">
        <v>0</v>
      </c>
      <c r="AS53">
        <v>0</v>
      </c>
      <c r="AT53">
        <v>55</v>
      </c>
      <c r="AU53">
        <v>32</v>
      </c>
      <c r="AV53">
        <v>1</v>
      </c>
      <c r="AW53">
        <v>1</v>
      </c>
      <c r="AZ53">
        <v>1</v>
      </c>
      <c r="BA53">
        <f>'1.Смета.или.Акт'!J146</f>
        <v>18.3</v>
      </c>
      <c r="BB53">
        <v>18.3</v>
      </c>
      <c r="BC53">
        <v>18.3</v>
      </c>
      <c r="BD53" t="s">
        <v>3</v>
      </c>
      <c r="BE53" t="s">
        <v>3</v>
      </c>
      <c r="BF53" t="s">
        <v>3</v>
      </c>
      <c r="BG53" t="s">
        <v>3</v>
      </c>
      <c r="BH53">
        <v>0</v>
      </c>
      <c r="BI53">
        <v>4</v>
      </c>
      <c r="BJ53" t="s">
        <v>96</v>
      </c>
      <c r="BM53">
        <v>200001</v>
      </c>
      <c r="BN53">
        <v>0</v>
      </c>
      <c r="BO53" t="s">
        <v>3</v>
      </c>
      <c r="BP53">
        <v>0</v>
      </c>
      <c r="BQ53">
        <v>5</v>
      </c>
      <c r="BR53">
        <v>0</v>
      </c>
      <c r="BS53">
        <v>18.3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65</v>
      </c>
      <c r="CA53">
        <v>40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66"/>
        <v>192.15</v>
      </c>
      <c r="CQ53">
        <f t="shared" si="67"/>
        <v>0</v>
      </c>
      <c r="CR53">
        <f t="shared" si="68"/>
        <v>0</v>
      </c>
      <c r="CS53">
        <f t="shared" si="69"/>
        <v>0</v>
      </c>
      <c r="CT53">
        <f t="shared" si="70"/>
        <v>192.15</v>
      </c>
      <c r="CU53">
        <f t="shared" si="71"/>
        <v>0</v>
      </c>
      <c r="CV53">
        <f t="shared" si="72"/>
        <v>0.82</v>
      </c>
      <c r="CW53">
        <f t="shared" si="73"/>
        <v>0</v>
      </c>
      <c r="CX53">
        <f t="shared" si="74"/>
        <v>0</v>
      </c>
      <c r="CY53">
        <f t="shared" si="75"/>
        <v>105.6825</v>
      </c>
      <c r="CZ53">
        <f t="shared" si="76"/>
        <v>61.488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87</v>
      </c>
      <c r="DW53" t="str">
        <f>'1.Смета.или.Акт'!D145</f>
        <v>ШТ</v>
      </c>
      <c r="DX53">
        <v>1</v>
      </c>
      <c r="EE53">
        <v>32653283</v>
      </c>
      <c r="EF53">
        <v>5</v>
      </c>
      <c r="EG53" t="s">
        <v>97</v>
      </c>
      <c r="EH53">
        <v>0</v>
      </c>
      <c r="EI53" t="s">
        <v>3</v>
      </c>
      <c r="EJ53">
        <v>4</v>
      </c>
      <c r="EK53">
        <v>200001</v>
      </c>
      <c r="EL53" t="s">
        <v>98</v>
      </c>
      <c r="EM53" t="s">
        <v>99</v>
      </c>
      <c r="EO53" t="s">
        <v>3</v>
      </c>
      <c r="EQ53">
        <v>0</v>
      </c>
      <c r="ER53">
        <f>ES53+ET53+EV53</f>
        <v>10.5</v>
      </c>
      <c r="ES53">
        <v>0</v>
      </c>
      <c r="ET53">
        <v>0</v>
      </c>
      <c r="EU53">
        <v>0</v>
      </c>
      <c r="EV53" s="61">
        <f>'1.Смета.или.Акт'!F146</f>
        <v>10.5</v>
      </c>
      <c r="EW53">
        <f>'1.Смета.или.Акт'!E149</f>
        <v>0.82</v>
      </c>
      <c r="EX53">
        <v>0</v>
      </c>
      <c r="EY53">
        <v>0</v>
      </c>
      <c r="FQ53">
        <v>0</v>
      </c>
      <c r="FR53">
        <f t="shared" si="39"/>
        <v>0</v>
      </c>
      <c r="FS53">
        <v>0</v>
      </c>
      <c r="FV53" t="s">
        <v>20</v>
      </c>
      <c r="FW53" t="s">
        <v>21</v>
      </c>
      <c r="FX53">
        <v>65</v>
      </c>
      <c r="FY53">
        <v>40</v>
      </c>
      <c r="GA53" t="s">
        <v>3</v>
      </c>
      <c r="GD53">
        <v>0</v>
      </c>
      <c r="GF53">
        <v>-1118003811</v>
      </c>
      <c r="GG53">
        <v>2</v>
      </c>
      <c r="GH53">
        <v>1</v>
      </c>
      <c r="GI53">
        <v>4</v>
      </c>
      <c r="GJ53">
        <v>0</v>
      </c>
      <c r="GK53">
        <f>ROUND(R53*(S12)/100,2)</f>
        <v>0</v>
      </c>
      <c r="GL53">
        <f t="shared" si="40"/>
        <v>0</v>
      </c>
      <c r="GM53">
        <f t="shared" si="77"/>
        <v>359.32</v>
      </c>
      <c r="GN53">
        <f t="shared" si="78"/>
        <v>0</v>
      </c>
      <c r="GO53">
        <f t="shared" si="79"/>
        <v>0</v>
      </c>
      <c r="GP53">
        <f t="shared" si="80"/>
        <v>359.32</v>
      </c>
      <c r="GR53">
        <v>0</v>
      </c>
      <c r="GS53">
        <v>3</v>
      </c>
      <c r="GT53">
        <v>0</v>
      </c>
      <c r="GU53" t="s">
        <v>3</v>
      </c>
      <c r="GV53">
        <f t="shared" si="81"/>
        <v>0</v>
      </c>
      <c r="GW53">
        <v>18.3</v>
      </c>
      <c r="GX53">
        <f t="shared" si="46"/>
        <v>0</v>
      </c>
      <c r="HA53">
        <v>0</v>
      </c>
      <c r="HB53">
        <v>0</v>
      </c>
      <c r="IK53">
        <v>0</v>
      </c>
    </row>
    <row r="54" spans="1:255" x14ac:dyDescent="0.2">
      <c r="A54" s="2">
        <v>17</v>
      </c>
      <c r="B54" s="2">
        <v>1</v>
      </c>
      <c r="C54" s="2">
        <f>ROW(SmtRes!A80)</f>
        <v>80</v>
      </c>
      <c r="D54" s="2">
        <f>ROW(EtalonRes!A148)</f>
        <v>148</v>
      </c>
      <c r="E54" s="2" t="s">
        <v>100</v>
      </c>
      <c r="F54" s="2" t="s">
        <v>101</v>
      </c>
      <c r="G54" s="2" t="s">
        <v>102</v>
      </c>
      <c r="H54" s="2" t="s">
        <v>103</v>
      </c>
      <c r="I54" s="2">
        <f>'1.Смета.или.Акт'!E151</f>
        <v>1</v>
      </c>
      <c r="J54" s="2">
        <v>0</v>
      </c>
      <c r="K54" s="2"/>
      <c r="L54" s="2"/>
      <c r="M54" s="2"/>
      <c r="N54" s="2"/>
      <c r="O54" s="2">
        <f t="shared" si="47"/>
        <v>55.71</v>
      </c>
      <c r="P54" s="2">
        <f t="shared" si="48"/>
        <v>0</v>
      </c>
      <c r="Q54" s="2">
        <f t="shared" si="49"/>
        <v>0</v>
      </c>
      <c r="R54" s="2">
        <f t="shared" si="50"/>
        <v>0</v>
      </c>
      <c r="S54" s="2">
        <f t="shared" si="51"/>
        <v>55.71</v>
      </c>
      <c r="T54" s="2">
        <f t="shared" si="52"/>
        <v>0</v>
      </c>
      <c r="U54" s="2">
        <f t="shared" si="53"/>
        <v>4.8600000000000003</v>
      </c>
      <c r="V54" s="2">
        <f t="shared" si="54"/>
        <v>0</v>
      </c>
      <c r="W54" s="2">
        <f t="shared" si="55"/>
        <v>0</v>
      </c>
      <c r="X54" s="2">
        <f t="shared" si="56"/>
        <v>36.21</v>
      </c>
      <c r="Y54" s="2">
        <f t="shared" si="57"/>
        <v>22.28</v>
      </c>
      <c r="Z54" s="2"/>
      <c r="AA54" s="2">
        <v>34723976</v>
      </c>
      <c r="AB54" s="2">
        <f t="shared" si="58"/>
        <v>55.71</v>
      </c>
      <c r="AC54" s="2">
        <f>ROUND((ES54),2)</f>
        <v>0</v>
      </c>
      <c r="AD54" s="2">
        <f t="shared" si="59"/>
        <v>0</v>
      </c>
      <c r="AE54" s="2">
        <f t="shared" si="60"/>
        <v>0</v>
      </c>
      <c r="AF54" s="2">
        <f t="shared" si="61"/>
        <v>55.71</v>
      </c>
      <c r="AG54" s="2">
        <f t="shared" si="62"/>
        <v>0</v>
      </c>
      <c r="AH54" s="2">
        <f t="shared" si="63"/>
        <v>4.8600000000000003</v>
      </c>
      <c r="AI54" s="2">
        <f t="shared" si="64"/>
        <v>0</v>
      </c>
      <c r="AJ54" s="2">
        <f t="shared" si="65"/>
        <v>0</v>
      </c>
      <c r="AK54" s="2">
        <v>55.71</v>
      </c>
      <c r="AL54" s="2">
        <v>0</v>
      </c>
      <c r="AM54" s="2">
        <v>0</v>
      </c>
      <c r="AN54" s="2">
        <v>0</v>
      </c>
      <c r="AO54" s="2">
        <v>55.71</v>
      </c>
      <c r="AP54" s="2">
        <v>0</v>
      </c>
      <c r="AQ54" s="2">
        <v>4.8600000000000003</v>
      </c>
      <c r="AR54" s="2">
        <v>0</v>
      </c>
      <c r="AS54" s="2">
        <v>0</v>
      </c>
      <c r="AT54" s="2">
        <v>65</v>
      </c>
      <c r="AU54" s="2">
        <v>40</v>
      </c>
      <c r="AV54" s="2">
        <v>1</v>
      </c>
      <c r="AW54" s="2">
        <v>1</v>
      </c>
      <c r="AX54" s="2"/>
      <c r="AY54" s="2"/>
      <c r="AZ54" s="2">
        <v>1</v>
      </c>
      <c r="BA54" s="2">
        <v>1</v>
      </c>
      <c r="BB54" s="2">
        <v>1</v>
      </c>
      <c r="BC54" s="2">
        <v>1</v>
      </c>
      <c r="BD54" s="2" t="s">
        <v>3</v>
      </c>
      <c r="BE54" s="2" t="s">
        <v>3</v>
      </c>
      <c r="BF54" s="2" t="s">
        <v>3</v>
      </c>
      <c r="BG54" s="2" t="s">
        <v>3</v>
      </c>
      <c r="BH54" s="2">
        <v>0</v>
      </c>
      <c r="BI54" s="2">
        <v>4</v>
      </c>
      <c r="BJ54" s="2" t="s">
        <v>104</v>
      </c>
      <c r="BK54" s="2"/>
      <c r="BL54" s="2"/>
      <c r="BM54" s="2">
        <v>200001</v>
      </c>
      <c r="BN54" s="2">
        <v>0</v>
      </c>
      <c r="BO54" s="2" t="s">
        <v>3</v>
      </c>
      <c r="BP54" s="2">
        <v>0</v>
      </c>
      <c r="BQ54" s="2">
        <v>5</v>
      </c>
      <c r="BR54" s="2">
        <v>0</v>
      </c>
      <c r="BS54" s="2">
        <v>1</v>
      </c>
      <c r="BT54" s="2">
        <v>1</v>
      </c>
      <c r="BU54" s="2">
        <v>1</v>
      </c>
      <c r="BV54" s="2">
        <v>1</v>
      </c>
      <c r="BW54" s="2">
        <v>1</v>
      </c>
      <c r="BX54" s="2">
        <v>1</v>
      </c>
      <c r="BY54" s="2" t="s">
        <v>3</v>
      </c>
      <c r="BZ54" s="2">
        <v>65</v>
      </c>
      <c r="CA54" s="2">
        <v>40</v>
      </c>
      <c r="CB54" s="2"/>
      <c r="CC54" s="2"/>
      <c r="CD54" s="2"/>
      <c r="CE54" s="2"/>
      <c r="CF54" s="2">
        <v>0</v>
      </c>
      <c r="CG54" s="2">
        <v>0</v>
      </c>
      <c r="CH54" s="2"/>
      <c r="CI54" s="2"/>
      <c r="CJ54" s="2"/>
      <c r="CK54" s="2"/>
      <c r="CL54" s="2"/>
      <c r="CM54" s="2">
        <v>0</v>
      </c>
      <c r="CN54" s="2" t="s">
        <v>3</v>
      </c>
      <c r="CO54" s="2">
        <v>0</v>
      </c>
      <c r="CP54" s="2">
        <f t="shared" si="66"/>
        <v>55.71</v>
      </c>
      <c r="CQ54" s="2">
        <f t="shared" si="67"/>
        <v>0</v>
      </c>
      <c r="CR54" s="2">
        <f t="shared" si="68"/>
        <v>0</v>
      </c>
      <c r="CS54" s="2">
        <f t="shared" si="69"/>
        <v>0</v>
      </c>
      <c r="CT54" s="2">
        <f t="shared" si="70"/>
        <v>55.71</v>
      </c>
      <c r="CU54" s="2">
        <f t="shared" si="71"/>
        <v>0</v>
      </c>
      <c r="CV54" s="2">
        <f t="shared" si="72"/>
        <v>4.8600000000000003</v>
      </c>
      <c r="CW54" s="2">
        <f t="shared" si="73"/>
        <v>0</v>
      </c>
      <c r="CX54" s="2">
        <f t="shared" si="74"/>
        <v>0</v>
      </c>
      <c r="CY54" s="2">
        <f t="shared" si="75"/>
        <v>36.211500000000001</v>
      </c>
      <c r="CZ54" s="2">
        <f t="shared" si="76"/>
        <v>22.284000000000002</v>
      </c>
      <c r="DA54" s="2"/>
      <c r="DB54" s="2"/>
      <c r="DC54" s="2" t="s">
        <v>3</v>
      </c>
      <c r="DD54" s="2" t="s">
        <v>3</v>
      </c>
      <c r="DE54" s="2" t="s">
        <v>3</v>
      </c>
      <c r="DF54" s="2" t="s">
        <v>3</v>
      </c>
      <c r="DG54" s="2" t="s">
        <v>3</v>
      </c>
      <c r="DH54" s="2" t="s">
        <v>3</v>
      </c>
      <c r="DI54" s="2" t="s">
        <v>3</v>
      </c>
      <c r="DJ54" s="2" t="s">
        <v>3</v>
      </c>
      <c r="DK54" s="2" t="s">
        <v>3</v>
      </c>
      <c r="DL54" s="2" t="s">
        <v>3</v>
      </c>
      <c r="DM54" s="2" t="s">
        <v>3</v>
      </c>
      <c r="DN54" s="2">
        <v>0</v>
      </c>
      <c r="DO54" s="2">
        <v>0</v>
      </c>
      <c r="DP54" s="2">
        <v>1</v>
      </c>
      <c r="DQ54" s="2">
        <v>1</v>
      </c>
      <c r="DR54" s="2"/>
      <c r="DS54" s="2"/>
      <c r="DT54" s="2"/>
      <c r="DU54" s="2">
        <v>1013</v>
      </c>
      <c r="DV54" s="2" t="s">
        <v>103</v>
      </c>
      <c r="DW54" s="2" t="s">
        <v>103</v>
      </c>
      <c r="DX54" s="2">
        <v>1</v>
      </c>
      <c r="DY54" s="2"/>
      <c r="DZ54" s="2"/>
      <c r="EA54" s="2"/>
      <c r="EB54" s="2"/>
      <c r="EC54" s="2"/>
      <c r="ED54" s="2"/>
      <c r="EE54" s="2">
        <v>32653283</v>
      </c>
      <c r="EF54" s="2">
        <v>5</v>
      </c>
      <c r="EG54" s="2" t="s">
        <v>97</v>
      </c>
      <c r="EH54" s="2">
        <v>0</v>
      </c>
      <c r="EI54" s="2" t="s">
        <v>3</v>
      </c>
      <c r="EJ54" s="2">
        <v>4</v>
      </c>
      <c r="EK54" s="2">
        <v>200001</v>
      </c>
      <c r="EL54" s="2" t="s">
        <v>98</v>
      </c>
      <c r="EM54" s="2" t="s">
        <v>99</v>
      </c>
      <c r="EN54" s="2"/>
      <c r="EO54" s="2" t="s">
        <v>3</v>
      </c>
      <c r="EP54" s="2"/>
      <c r="EQ54" s="2">
        <v>0</v>
      </c>
      <c r="ER54" s="2">
        <v>55.71</v>
      </c>
      <c r="ES54" s="2">
        <v>0</v>
      </c>
      <c r="ET54" s="2">
        <v>0</v>
      </c>
      <c r="EU54" s="2">
        <v>0</v>
      </c>
      <c r="EV54" s="2">
        <v>55.71</v>
      </c>
      <c r="EW54" s="2">
        <v>4.8600000000000003</v>
      </c>
      <c r="EX54" s="2">
        <v>0</v>
      </c>
      <c r="EY54" s="2">
        <v>0</v>
      </c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>
        <v>0</v>
      </c>
      <c r="FR54" s="2">
        <f t="shared" si="39"/>
        <v>0</v>
      </c>
      <c r="FS54" s="2">
        <v>0</v>
      </c>
      <c r="FT54" s="2"/>
      <c r="FU54" s="2"/>
      <c r="FV54" s="2"/>
      <c r="FW54" s="2"/>
      <c r="FX54" s="2">
        <v>65</v>
      </c>
      <c r="FY54" s="2">
        <v>40</v>
      </c>
      <c r="FZ54" s="2"/>
      <c r="GA54" s="2" t="s">
        <v>3</v>
      </c>
      <c r="GB54" s="2"/>
      <c r="GC54" s="2"/>
      <c r="GD54" s="2">
        <v>0</v>
      </c>
      <c r="GE54" s="2"/>
      <c r="GF54" s="2">
        <v>-1146179479</v>
      </c>
      <c r="GG54" s="2">
        <v>2</v>
      </c>
      <c r="GH54" s="2">
        <v>1</v>
      </c>
      <c r="GI54" s="2">
        <v>-2</v>
      </c>
      <c r="GJ54" s="2">
        <v>0</v>
      </c>
      <c r="GK54" s="2">
        <f>ROUND(R54*(R12)/100,2)</f>
        <v>0</v>
      </c>
      <c r="GL54" s="2">
        <f t="shared" si="40"/>
        <v>0</v>
      </c>
      <c r="GM54" s="2">
        <f t="shared" si="77"/>
        <v>114.2</v>
      </c>
      <c r="GN54" s="2">
        <f t="shared" si="78"/>
        <v>0</v>
      </c>
      <c r="GO54" s="2">
        <f t="shared" si="79"/>
        <v>0</v>
      </c>
      <c r="GP54" s="2">
        <f t="shared" si="80"/>
        <v>114.2</v>
      </c>
      <c r="GQ54" s="2"/>
      <c r="GR54" s="2">
        <v>0</v>
      </c>
      <c r="GS54" s="2">
        <v>3</v>
      </c>
      <c r="GT54" s="2">
        <v>0</v>
      </c>
      <c r="GU54" s="2" t="s">
        <v>3</v>
      </c>
      <c r="GV54" s="2">
        <f t="shared" si="81"/>
        <v>0</v>
      </c>
      <c r="GW54" s="2">
        <v>1</v>
      </c>
      <c r="GX54" s="2">
        <f t="shared" si="46"/>
        <v>0</v>
      </c>
      <c r="GY54" s="2"/>
      <c r="GZ54" s="2"/>
      <c r="HA54" s="2">
        <v>0</v>
      </c>
      <c r="HB54" s="2">
        <v>0</v>
      </c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>
        <v>0</v>
      </c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x14ac:dyDescent="0.2">
      <c r="A55">
        <v>17</v>
      </c>
      <c r="B55">
        <v>1</v>
      </c>
      <c r="C55">
        <f>ROW(SmtRes!A82)</f>
        <v>82</v>
      </c>
      <c r="D55">
        <f>ROW(EtalonRes!A150)</f>
        <v>150</v>
      </c>
      <c r="E55" t="s">
        <v>100</v>
      </c>
      <c r="F55" t="s">
        <v>101</v>
      </c>
      <c r="G55" t="s">
        <v>102</v>
      </c>
      <c r="H55" t="s">
        <v>103</v>
      </c>
      <c r="I55">
        <f>'1.Смета.или.Акт'!E151</f>
        <v>1</v>
      </c>
      <c r="J55">
        <v>0</v>
      </c>
      <c r="O55">
        <f t="shared" si="47"/>
        <v>1019.49</v>
      </c>
      <c r="P55">
        <f t="shared" si="48"/>
        <v>0</v>
      </c>
      <c r="Q55">
        <f t="shared" si="49"/>
        <v>0</v>
      </c>
      <c r="R55">
        <f t="shared" si="50"/>
        <v>0</v>
      </c>
      <c r="S55">
        <f t="shared" si="51"/>
        <v>1019.49</v>
      </c>
      <c r="T55">
        <f t="shared" si="52"/>
        <v>0</v>
      </c>
      <c r="U55">
        <f t="shared" si="53"/>
        <v>4.8600000000000003</v>
      </c>
      <c r="V55">
        <f t="shared" si="54"/>
        <v>0</v>
      </c>
      <c r="W55">
        <f t="shared" si="55"/>
        <v>0</v>
      </c>
      <c r="X55">
        <f t="shared" si="56"/>
        <v>560.72</v>
      </c>
      <c r="Y55">
        <f t="shared" si="57"/>
        <v>326.24</v>
      </c>
      <c r="AA55">
        <v>34723977</v>
      </c>
      <c r="AB55">
        <f t="shared" si="58"/>
        <v>55.71</v>
      </c>
      <c r="AC55">
        <f>ROUND((ES55),2)</f>
        <v>0</v>
      </c>
      <c r="AD55">
        <f t="shared" si="59"/>
        <v>0</v>
      </c>
      <c r="AE55">
        <f t="shared" si="60"/>
        <v>0</v>
      </c>
      <c r="AF55">
        <f t="shared" si="61"/>
        <v>55.71</v>
      </c>
      <c r="AG55">
        <f t="shared" si="62"/>
        <v>0</v>
      </c>
      <c r="AH55">
        <f t="shared" si="63"/>
        <v>4.8600000000000003</v>
      </c>
      <c r="AI55">
        <f t="shared" si="64"/>
        <v>0</v>
      </c>
      <c r="AJ55">
        <f t="shared" si="65"/>
        <v>0</v>
      </c>
      <c r="AK55">
        <f>AL55+AM55+AO55</f>
        <v>55.71</v>
      </c>
      <c r="AL55">
        <v>0</v>
      </c>
      <c r="AM55">
        <v>0</v>
      </c>
      <c r="AN55">
        <v>0</v>
      </c>
      <c r="AO55" s="61">
        <f>'1.Смета.или.Акт'!F152</f>
        <v>55.71</v>
      </c>
      <c r="AP55">
        <v>0</v>
      </c>
      <c r="AQ55">
        <f>'1.Смета.или.Акт'!E155</f>
        <v>4.8600000000000003</v>
      </c>
      <c r="AR55">
        <v>0</v>
      </c>
      <c r="AS55">
        <v>0</v>
      </c>
      <c r="AT55">
        <v>55</v>
      </c>
      <c r="AU55">
        <v>32</v>
      </c>
      <c r="AV55">
        <v>1</v>
      </c>
      <c r="AW55">
        <v>1</v>
      </c>
      <c r="AZ55">
        <v>1</v>
      </c>
      <c r="BA55">
        <f>'1.Смета.или.Акт'!J152</f>
        <v>18.3</v>
      </c>
      <c r="BB55">
        <v>18.3</v>
      </c>
      <c r="BC55">
        <v>18.3</v>
      </c>
      <c r="BD55" t="s">
        <v>3</v>
      </c>
      <c r="BE55" t="s">
        <v>3</v>
      </c>
      <c r="BF55" t="s">
        <v>3</v>
      </c>
      <c r="BG55" t="s">
        <v>3</v>
      </c>
      <c r="BH55">
        <v>0</v>
      </c>
      <c r="BI55">
        <v>4</v>
      </c>
      <c r="BJ55" t="s">
        <v>104</v>
      </c>
      <c r="BM55">
        <v>200001</v>
      </c>
      <c r="BN55">
        <v>0</v>
      </c>
      <c r="BO55" t="s">
        <v>3</v>
      </c>
      <c r="BP55">
        <v>0</v>
      </c>
      <c r="BQ55">
        <v>5</v>
      </c>
      <c r="BR55">
        <v>0</v>
      </c>
      <c r="BS55">
        <v>18.3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65</v>
      </c>
      <c r="CA55">
        <v>40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66"/>
        <v>1019.49</v>
      </c>
      <c r="CQ55">
        <f t="shared" si="67"/>
        <v>0</v>
      </c>
      <c r="CR55">
        <f t="shared" si="68"/>
        <v>0</v>
      </c>
      <c r="CS55">
        <f t="shared" si="69"/>
        <v>0</v>
      </c>
      <c r="CT55">
        <f t="shared" si="70"/>
        <v>1019.4930000000001</v>
      </c>
      <c r="CU55">
        <f t="shared" si="71"/>
        <v>0</v>
      </c>
      <c r="CV55">
        <f t="shared" si="72"/>
        <v>4.8600000000000003</v>
      </c>
      <c r="CW55">
        <f t="shared" si="73"/>
        <v>0</v>
      </c>
      <c r="CX55">
        <f t="shared" si="74"/>
        <v>0</v>
      </c>
      <c r="CY55">
        <f t="shared" si="75"/>
        <v>560.71949999999993</v>
      </c>
      <c r="CZ55">
        <f t="shared" si="76"/>
        <v>326.23680000000002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103</v>
      </c>
      <c r="DW55" t="str">
        <f>'1.Смета.или.Акт'!D151</f>
        <v>испытание</v>
      </c>
      <c r="DX55">
        <v>1</v>
      </c>
      <c r="EE55">
        <v>32653283</v>
      </c>
      <c r="EF55">
        <v>5</v>
      </c>
      <c r="EG55" t="s">
        <v>97</v>
      </c>
      <c r="EH55">
        <v>0</v>
      </c>
      <c r="EI55" t="s">
        <v>3</v>
      </c>
      <c r="EJ55">
        <v>4</v>
      </c>
      <c r="EK55">
        <v>200001</v>
      </c>
      <c r="EL55" t="s">
        <v>98</v>
      </c>
      <c r="EM55" t="s">
        <v>99</v>
      </c>
      <c r="EO55" t="s">
        <v>3</v>
      </c>
      <c r="EQ55">
        <v>0</v>
      </c>
      <c r="ER55">
        <f>ES55+ET55+EV55</f>
        <v>55.71</v>
      </c>
      <c r="ES55">
        <v>0</v>
      </c>
      <c r="ET55">
        <v>0</v>
      </c>
      <c r="EU55">
        <v>0</v>
      </c>
      <c r="EV55" s="61">
        <f>'1.Смета.или.Акт'!F152</f>
        <v>55.71</v>
      </c>
      <c r="EW55">
        <f>'1.Смета.или.Акт'!E155</f>
        <v>4.8600000000000003</v>
      </c>
      <c r="EX55">
        <v>0</v>
      </c>
      <c r="EY55">
        <v>0</v>
      </c>
      <c r="FQ55">
        <v>0</v>
      </c>
      <c r="FR55">
        <f t="shared" si="39"/>
        <v>0</v>
      </c>
      <c r="FS55">
        <v>0</v>
      </c>
      <c r="FV55" t="s">
        <v>20</v>
      </c>
      <c r="FW55" t="s">
        <v>21</v>
      </c>
      <c r="FX55">
        <v>65</v>
      </c>
      <c r="FY55">
        <v>40</v>
      </c>
      <c r="GA55" t="s">
        <v>3</v>
      </c>
      <c r="GD55">
        <v>0</v>
      </c>
      <c r="GF55">
        <v>-1146179479</v>
      </c>
      <c r="GG55">
        <v>2</v>
      </c>
      <c r="GH55">
        <v>1</v>
      </c>
      <c r="GI55">
        <v>4</v>
      </c>
      <c r="GJ55">
        <v>0</v>
      </c>
      <c r="GK55">
        <f>ROUND(R55*(S12)/100,2)</f>
        <v>0</v>
      </c>
      <c r="GL55">
        <f t="shared" si="40"/>
        <v>0</v>
      </c>
      <c r="GM55">
        <f t="shared" si="77"/>
        <v>1906.45</v>
      </c>
      <c r="GN55">
        <f t="shared" si="78"/>
        <v>0</v>
      </c>
      <c r="GO55">
        <f t="shared" si="79"/>
        <v>0</v>
      </c>
      <c r="GP55">
        <f t="shared" si="80"/>
        <v>1906.45</v>
      </c>
      <c r="GR55">
        <v>0</v>
      </c>
      <c r="GS55">
        <v>3</v>
      </c>
      <c r="GT55">
        <v>0</v>
      </c>
      <c r="GU55" t="s">
        <v>3</v>
      </c>
      <c r="GV55">
        <f t="shared" si="81"/>
        <v>0</v>
      </c>
      <c r="GW55">
        <v>18.3</v>
      </c>
      <c r="GX55">
        <f t="shared" si="46"/>
        <v>0</v>
      </c>
      <c r="HA55">
        <v>0</v>
      </c>
      <c r="HB55">
        <v>0</v>
      </c>
      <c r="IK55">
        <v>0</v>
      </c>
    </row>
    <row r="56" spans="1:255" x14ac:dyDescent="0.2">
      <c r="A56" s="2">
        <v>17</v>
      </c>
      <c r="B56" s="2">
        <v>1</v>
      </c>
      <c r="C56" s="2">
        <f>ROW(SmtRes!A86)</f>
        <v>86</v>
      </c>
      <c r="D56" s="2">
        <f>ROW(EtalonRes!A155)</f>
        <v>155</v>
      </c>
      <c r="E56" s="2" t="s">
        <v>105</v>
      </c>
      <c r="F56" s="2" t="s">
        <v>106</v>
      </c>
      <c r="G56" s="2" t="s">
        <v>107</v>
      </c>
      <c r="H56" s="2" t="s">
        <v>75</v>
      </c>
      <c r="I56" s="2">
        <f>'1.Смета.или.Акт'!E157</f>
        <v>2.74</v>
      </c>
      <c r="J56" s="2">
        <v>0</v>
      </c>
      <c r="K56" s="2"/>
      <c r="L56" s="2"/>
      <c r="M56" s="2"/>
      <c r="N56" s="2"/>
      <c r="O56" s="2">
        <f t="shared" si="47"/>
        <v>979.66</v>
      </c>
      <c r="P56" s="2">
        <f t="shared" si="48"/>
        <v>0</v>
      </c>
      <c r="Q56" s="2">
        <f t="shared" si="49"/>
        <v>842.33</v>
      </c>
      <c r="R56" s="2">
        <f t="shared" si="50"/>
        <v>119</v>
      </c>
      <c r="S56" s="2">
        <f t="shared" si="51"/>
        <v>137.33000000000001</v>
      </c>
      <c r="T56" s="2">
        <f t="shared" si="52"/>
        <v>0</v>
      </c>
      <c r="U56" s="2">
        <f t="shared" si="53"/>
        <v>14.275400000000001</v>
      </c>
      <c r="V56" s="2">
        <f t="shared" si="54"/>
        <v>9.4804000000000013</v>
      </c>
      <c r="W56" s="2">
        <f t="shared" si="55"/>
        <v>0</v>
      </c>
      <c r="X56" s="2">
        <f t="shared" si="56"/>
        <v>243.51</v>
      </c>
      <c r="Y56" s="2">
        <f t="shared" si="57"/>
        <v>166.61</v>
      </c>
      <c r="Z56" s="2"/>
      <c r="AA56" s="2">
        <v>34723976</v>
      </c>
      <c r="AB56" s="2">
        <f t="shared" si="58"/>
        <v>357.54</v>
      </c>
      <c r="AC56" s="2">
        <f>ROUND((ES56+(SUM(SmtRes!BC83:'SmtRes'!BC86)+SUM(EtalonRes!AL151:'EtalonRes'!AL155))),2)</f>
        <v>0</v>
      </c>
      <c r="AD56" s="2">
        <f t="shared" si="59"/>
        <v>307.42</v>
      </c>
      <c r="AE56" s="2">
        <f t="shared" si="60"/>
        <v>43.43</v>
      </c>
      <c r="AF56" s="2">
        <f t="shared" si="61"/>
        <v>50.12</v>
      </c>
      <c r="AG56" s="2">
        <f t="shared" si="62"/>
        <v>0</v>
      </c>
      <c r="AH56" s="2">
        <f t="shared" si="63"/>
        <v>5.21</v>
      </c>
      <c r="AI56" s="2">
        <f t="shared" si="64"/>
        <v>3.46</v>
      </c>
      <c r="AJ56" s="2">
        <f t="shared" si="65"/>
        <v>0</v>
      </c>
      <c r="AK56" s="2">
        <v>358.54</v>
      </c>
      <c r="AL56" s="2">
        <v>1</v>
      </c>
      <c r="AM56" s="2">
        <v>307.42</v>
      </c>
      <c r="AN56" s="2">
        <v>43.43</v>
      </c>
      <c r="AO56" s="2">
        <v>50.12</v>
      </c>
      <c r="AP56" s="2">
        <v>0</v>
      </c>
      <c r="AQ56" s="2">
        <v>5.21</v>
      </c>
      <c r="AR56" s="2">
        <v>3.46</v>
      </c>
      <c r="AS56" s="2">
        <v>0</v>
      </c>
      <c r="AT56" s="2">
        <v>95</v>
      </c>
      <c r="AU56" s="2">
        <v>65</v>
      </c>
      <c r="AV56" s="2">
        <v>1</v>
      </c>
      <c r="AW56" s="2">
        <v>1</v>
      </c>
      <c r="AX56" s="2"/>
      <c r="AY56" s="2"/>
      <c r="AZ56" s="2">
        <v>1</v>
      </c>
      <c r="BA56" s="2">
        <v>1</v>
      </c>
      <c r="BB56" s="2">
        <v>1</v>
      </c>
      <c r="BC56" s="2">
        <v>1</v>
      </c>
      <c r="BD56" s="2" t="s">
        <v>3</v>
      </c>
      <c r="BE56" s="2" t="s">
        <v>3</v>
      </c>
      <c r="BF56" s="2" t="s">
        <v>3</v>
      </c>
      <c r="BG56" s="2" t="s">
        <v>3</v>
      </c>
      <c r="BH56" s="2">
        <v>0</v>
      </c>
      <c r="BI56" s="2">
        <v>2</v>
      </c>
      <c r="BJ56" s="2" t="s">
        <v>108</v>
      </c>
      <c r="BK56" s="2"/>
      <c r="BL56" s="2"/>
      <c r="BM56" s="2">
        <v>108001</v>
      </c>
      <c r="BN56" s="2">
        <v>0</v>
      </c>
      <c r="BO56" s="2" t="s">
        <v>3</v>
      </c>
      <c r="BP56" s="2">
        <v>0</v>
      </c>
      <c r="BQ56" s="2">
        <v>2</v>
      </c>
      <c r="BR56" s="2">
        <v>0</v>
      </c>
      <c r="BS56" s="2">
        <v>1</v>
      </c>
      <c r="BT56" s="2">
        <v>1</v>
      </c>
      <c r="BU56" s="2">
        <v>1</v>
      </c>
      <c r="BV56" s="2">
        <v>1</v>
      </c>
      <c r="BW56" s="2">
        <v>1</v>
      </c>
      <c r="BX56" s="2">
        <v>1</v>
      </c>
      <c r="BY56" s="2" t="s">
        <v>3</v>
      </c>
      <c r="BZ56" s="2">
        <v>95</v>
      </c>
      <c r="CA56" s="2">
        <v>65</v>
      </c>
      <c r="CB56" s="2"/>
      <c r="CC56" s="2"/>
      <c r="CD56" s="2"/>
      <c r="CE56" s="2"/>
      <c r="CF56" s="2">
        <v>0</v>
      </c>
      <c r="CG56" s="2">
        <v>0</v>
      </c>
      <c r="CH56" s="2"/>
      <c r="CI56" s="2"/>
      <c r="CJ56" s="2"/>
      <c r="CK56" s="2"/>
      <c r="CL56" s="2"/>
      <c r="CM56" s="2">
        <v>0</v>
      </c>
      <c r="CN56" s="2" t="s">
        <v>3</v>
      </c>
      <c r="CO56" s="2">
        <v>0</v>
      </c>
      <c r="CP56" s="2">
        <f t="shared" si="66"/>
        <v>979.66000000000008</v>
      </c>
      <c r="CQ56" s="2">
        <f t="shared" si="67"/>
        <v>0</v>
      </c>
      <c r="CR56" s="2">
        <f t="shared" si="68"/>
        <v>307.42</v>
      </c>
      <c r="CS56" s="2">
        <f t="shared" si="69"/>
        <v>43.43</v>
      </c>
      <c r="CT56" s="2">
        <f t="shared" si="70"/>
        <v>50.12</v>
      </c>
      <c r="CU56" s="2">
        <f t="shared" si="71"/>
        <v>0</v>
      </c>
      <c r="CV56" s="2">
        <f t="shared" si="72"/>
        <v>5.21</v>
      </c>
      <c r="CW56" s="2">
        <f t="shared" si="73"/>
        <v>3.46</v>
      </c>
      <c r="CX56" s="2">
        <f t="shared" si="74"/>
        <v>0</v>
      </c>
      <c r="CY56" s="2">
        <f t="shared" si="75"/>
        <v>243.51350000000002</v>
      </c>
      <c r="CZ56" s="2">
        <f t="shared" si="76"/>
        <v>166.61450000000005</v>
      </c>
      <c r="DA56" s="2"/>
      <c r="DB56" s="2"/>
      <c r="DC56" s="2" t="s">
        <v>3</v>
      </c>
      <c r="DD56" s="2" t="s">
        <v>3</v>
      </c>
      <c r="DE56" s="2" t="s">
        <v>3</v>
      </c>
      <c r="DF56" s="2" t="s">
        <v>3</v>
      </c>
      <c r="DG56" s="2" t="s">
        <v>3</v>
      </c>
      <c r="DH56" s="2" t="s">
        <v>3</v>
      </c>
      <c r="DI56" s="2" t="s">
        <v>3</v>
      </c>
      <c r="DJ56" s="2" t="s">
        <v>3</v>
      </c>
      <c r="DK56" s="2" t="s">
        <v>3</v>
      </c>
      <c r="DL56" s="2" t="s">
        <v>3</v>
      </c>
      <c r="DM56" s="2" t="s">
        <v>3</v>
      </c>
      <c r="DN56" s="2">
        <v>0</v>
      </c>
      <c r="DO56" s="2">
        <v>0</v>
      </c>
      <c r="DP56" s="2">
        <v>1</v>
      </c>
      <c r="DQ56" s="2">
        <v>1</v>
      </c>
      <c r="DR56" s="2"/>
      <c r="DS56" s="2"/>
      <c r="DT56" s="2"/>
      <c r="DU56" s="2">
        <v>1003</v>
      </c>
      <c r="DV56" s="2" t="s">
        <v>75</v>
      </c>
      <c r="DW56" s="2" t="s">
        <v>75</v>
      </c>
      <c r="DX56" s="2">
        <v>100</v>
      </c>
      <c r="DY56" s="2"/>
      <c r="DZ56" s="2"/>
      <c r="EA56" s="2"/>
      <c r="EB56" s="2"/>
      <c r="EC56" s="2"/>
      <c r="ED56" s="2"/>
      <c r="EE56" s="2">
        <v>32653241</v>
      </c>
      <c r="EF56" s="2">
        <v>2</v>
      </c>
      <c r="EG56" s="2" t="s">
        <v>77</v>
      </c>
      <c r="EH56" s="2">
        <v>0</v>
      </c>
      <c r="EI56" s="2" t="s">
        <v>3</v>
      </c>
      <c r="EJ56" s="2">
        <v>2</v>
      </c>
      <c r="EK56" s="2">
        <v>108001</v>
      </c>
      <c r="EL56" s="2" t="s">
        <v>78</v>
      </c>
      <c r="EM56" s="2" t="s">
        <v>79</v>
      </c>
      <c r="EN56" s="2"/>
      <c r="EO56" s="2" t="s">
        <v>3</v>
      </c>
      <c r="EP56" s="2"/>
      <c r="EQ56" s="2">
        <v>0</v>
      </c>
      <c r="ER56" s="2">
        <v>358.54</v>
      </c>
      <c r="ES56" s="2">
        <v>1</v>
      </c>
      <c r="ET56" s="2">
        <v>307.42</v>
      </c>
      <c r="EU56" s="2">
        <v>43.43</v>
      </c>
      <c r="EV56" s="2">
        <v>50.12</v>
      </c>
      <c r="EW56" s="2">
        <v>5.21</v>
      </c>
      <c r="EX56" s="2">
        <v>3.46</v>
      </c>
      <c r="EY56" s="2">
        <v>1</v>
      </c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>
        <v>0</v>
      </c>
      <c r="FR56" s="2">
        <f t="shared" ref="FR56:FR87" si="82">ROUND(IF(AND(BH56=3,BI56=3),P56,0),2)</f>
        <v>0</v>
      </c>
      <c r="FS56" s="2">
        <v>0</v>
      </c>
      <c r="FT56" s="2"/>
      <c r="FU56" s="2"/>
      <c r="FV56" s="2"/>
      <c r="FW56" s="2"/>
      <c r="FX56" s="2">
        <v>95</v>
      </c>
      <c r="FY56" s="2">
        <v>65</v>
      </c>
      <c r="FZ56" s="2"/>
      <c r="GA56" s="2" t="s">
        <v>3</v>
      </c>
      <c r="GB56" s="2"/>
      <c r="GC56" s="2"/>
      <c r="GD56" s="2">
        <v>0</v>
      </c>
      <c r="GE56" s="2"/>
      <c r="GF56" s="2">
        <v>-883256235</v>
      </c>
      <c r="GG56" s="2">
        <v>2</v>
      </c>
      <c r="GH56" s="2">
        <v>1</v>
      </c>
      <c r="GI56" s="2">
        <v>-2</v>
      </c>
      <c r="GJ56" s="2">
        <v>0</v>
      </c>
      <c r="GK56" s="2">
        <f>ROUND(R56*(R12)/100,2)</f>
        <v>0</v>
      </c>
      <c r="GL56" s="2">
        <f t="shared" ref="GL56:GL87" si="83">ROUND(IF(AND(BH56=3,BI56=3,FS56&lt;&gt;0),P56,0),2)</f>
        <v>0</v>
      </c>
      <c r="GM56" s="2">
        <f t="shared" si="77"/>
        <v>1389.78</v>
      </c>
      <c r="GN56" s="2">
        <f t="shared" si="78"/>
        <v>0</v>
      </c>
      <c r="GO56" s="2">
        <f t="shared" si="79"/>
        <v>1389.78</v>
      </c>
      <c r="GP56" s="2">
        <f t="shared" si="80"/>
        <v>0</v>
      </c>
      <c r="GQ56" s="2"/>
      <c r="GR56" s="2">
        <v>0</v>
      </c>
      <c r="GS56" s="2">
        <v>3</v>
      </c>
      <c r="GT56" s="2">
        <v>0</v>
      </c>
      <c r="GU56" s="2" t="s">
        <v>3</v>
      </c>
      <c r="GV56" s="2">
        <f t="shared" si="81"/>
        <v>0</v>
      </c>
      <c r="GW56" s="2">
        <v>1</v>
      </c>
      <c r="GX56" s="2">
        <f t="shared" ref="GX56:GX87" si="84">ROUND(GV56*GW56*I56,2)</f>
        <v>0</v>
      </c>
      <c r="GY56" s="2"/>
      <c r="GZ56" s="2"/>
      <c r="HA56" s="2">
        <v>0</v>
      </c>
      <c r="HB56" s="2">
        <v>0</v>
      </c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>
        <v>0</v>
      </c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x14ac:dyDescent="0.2">
      <c r="A57">
        <v>17</v>
      </c>
      <c r="B57">
        <v>1</v>
      </c>
      <c r="C57">
        <f>ROW(SmtRes!A90)</f>
        <v>90</v>
      </c>
      <c r="D57">
        <f>ROW(EtalonRes!A160)</f>
        <v>160</v>
      </c>
      <c r="E57" t="s">
        <v>105</v>
      </c>
      <c r="F57" t="s">
        <v>106</v>
      </c>
      <c r="G57" t="s">
        <v>107</v>
      </c>
      <c r="H57" t="s">
        <v>75</v>
      </c>
      <c r="I57">
        <f>'1.Смета.или.Акт'!E157</f>
        <v>2.74</v>
      </c>
      <c r="J57">
        <v>0</v>
      </c>
      <c r="O57">
        <f t="shared" si="47"/>
        <v>13042.26</v>
      </c>
      <c r="P57">
        <f t="shared" si="48"/>
        <v>0</v>
      </c>
      <c r="Q57">
        <f t="shared" si="49"/>
        <v>10529.14</v>
      </c>
      <c r="R57">
        <f t="shared" si="50"/>
        <v>2177.67</v>
      </c>
      <c r="S57">
        <f t="shared" si="51"/>
        <v>2513.12</v>
      </c>
      <c r="T57">
        <f t="shared" si="52"/>
        <v>0</v>
      </c>
      <c r="U57">
        <f t="shared" si="53"/>
        <v>14.275400000000001</v>
      </c>
      <c r="V57">
        <f t="shared" si="54"/>
        <v>9.4804000000000013</v>
      </c>
      <c r="W57">
        <f t="shared" si="55"/>
        <v>0</v>
      </c>
      <c r="X57">
        <f t="shared" si="56"/>
        <v>3799.54</v>
      </c>
      <c r="Y57">
        <f t="shared" si="57"/>
        <v>2439.21</v>
      </c>
      <c r="AA57">
        <v>34723977</v>
      </c>
      <c r="AB57">
        <f t="shared" si="58"/>
        <v>357.54</v>
      </c>
      <c r="AC57">
        <f>ROUND((ES57+(SUM(SmtRes!BC87:'SmtRes'!BC90)+SUM(EtalonRes!AL156:'EtalonRes'!AL160))),2)</f>
        <v>0</v>
      </c>
      <c r="AD57">
        <f t="shared" si="59"/>
        <v>307.42</v>
      </c>
      <c r="AE57">
        <f t="shared" si="60"/>
        <v>43.43</v>
      </c>
      <c r="AF57">
        <f t="shared" si="61"/>
        <v>50.12</v>
      </c>
      <c r="AG57">
        <f t="shared" si="62"/>
        <v>0</v>
      </c>
      <c r="AH57">
        <f t="shared" si="63"/>
        <v>5.21</v>
      </c>
      <c r="AI57">
        <f t="shared" si="64"/>
        <v>3.46</v>
      </c>
      <c r="AJ57">
        <f t="shared" si="65"/>
        <v>0</v>
      </c>
      <c r="AK57">
        <f>AL57+AM57+AO57</f>
        <v>358.54</v>
      </c>
      <c r="AL57">
        <v>1</v>
      </c>
      <c r="AM57" s="61">
        <f>'1.Смета.или.Акт'!F159</f>
        <v>307.42</v>
      </c>
      <c r="AN57" s="61">
        <f>'1.Смета.или.Акт'!F160</f>
        <v>43.43</v>
      </c>
      <c r="AO57" s="61">
        <f>'1.Смета.или.Акт'!F158</f>
        <v>50.12</v>
      </c>
      <c r="AP57">
        <v>0</v>
      </c>
      <c r="AQ57">
        <f>'1.Смета.или.Акт'!E163</f>
        <v>5.21</v>
      </c>
      <c r="AR57">
        <v>3.46</v>
      </c>
      <c r="AS57">
        <v>0</v>
      </c>
      <c r="AT57">
        <v>81</v>
      </c>
      <c r="AU57">
        <v>52</v>
      </c>
      <c r="AV57">
        <v>1</v>
      </c>
      <c r="AW57">
        <v>1</v>
      </c>
      <c r="AZ57">
        <v>1</v>
      </c>
      <c r="BA57">
        <f>'1.Смета.или.Акт'!J158</f>
        <v>18.3</v>
      </c>
      <c r="BB57">
        <f>'1.Смета.или.Акт'!J159</f>
        <v>12.5</v>
      </c>
      <c r="BC57">
        <v>7.5</v>
      </c>
      <c r="BD57" t="s">
        <v>3</v>
      </c>
      <c r="BE57" t="s">
        <v>3</v>
      </c>
      <c r="BF57" t="s">
        <v>3</v>
      </c>
      <c r="BG57" t="s">
        <v>3</v>
      </c>
      <c r="BH57">
        <v>0</v>
      </c>
      <c r="BI57">
        <v>2</v>
      </c>
      <c r="BJ57" t="s">
        <v>108</v>
      </c>
      <c r="BM57">
        <v>108001</v>
      </c>
      <c r="BN57">
        <v>0</v>
      </c>
      <c r="BO57" t="s">
        <v>3</v>
      </c>
      <c r="BP57">
        <v>0</v>
      </c>
      <c r="BQ57">
        <v>2</v>
      </c>
      <c r="BR57">
        <v>0</v>
      </c>
      <c r="BS57">
        <f>'1.Смета.или.Акт'!J160</f>
        <v>18.3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95</v>
      </c>
      <c r="CA57">
        <v>65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66"/>
        <v>13042.259999999998</v>
      </c>
      <c r="CQ57">
        <f t="shared" si="67"/>
        <v>0</v>
      </c>
      <c r="CR57">
        <f t="shared" si="68"/>
        <v>3842.75</v>
      </c>
      <c r="CS57">
        <f t="shared" si="69"/>
        <v>794.76900000000001</v>
      </c>
      <c r="CT57">
        <f t="shared" si="70"/>
        <v>917.19600000000003</v>
      </c>
      <c r="CU57">
        <f t="shared" si="71"/>
        <v>0</v>
      </c>
      <c r="CV57">
        <f t="shared" si="72"/>
        <v>5.21</v>
      </c>
      <c r="CW57">
        <f t="shared" si="73"/>
        <v>3.46</v>
      </c>
      <c r="CX57">
        <f t="shared" si="74"/>
        <v>0</v>
      </c>
      <c r="CY57">
        <f t="shared" si="75"/>
        <v>3799.5398999999998</v>
      </c>
      <c r="CZ57">
        <f t="shared" si="76"/>
        <v>2439.2107999999998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1003</v>
      </c>
      <c r="DV57" t="s">
        <v>75</v>
      </c>
      <c r="DW57" t="str">
        <f>'1.Смета.или.Акт'!D157</f>
        <v>100 м</v>
      </c>
      <c r="DX57">
        <v>100</v>
      </c>
      <c r="EE57">
        <v>32653241</v>
      </c>
      <c r="EF57">
        <v>2</v>
      </c>
      <c r="EG57" t="s">
        <v>77</v>
      </c>
      <c r="EH57">
        <v>0</v>
      </c>
      <c r="EI57" t="s">
        <v>3</v>
      </c>
      <c r="EJ57">
        <v>2</v>
      </c>
      <c r="EK57">
        <v>108001</v>
      </c>
      <c r="EL57" t="s">
        <v>78</v>
      </c>
      <c r="EM57" t="s">
        <v>79</v>
      </c>
      <c r="EO57" t="s">
        <v>3</v>
      </c>
      <c r="EQ57">
        <v>0</v>
      </c>
      <c r="ER57">
        <f>ES57+ET57+EV57</f>
        <v>358.54</v>
      </c>
      <c r="ES57">
        <v>1</v>
      </c>
      <c r="ET57" s="61">
        <f>'1.Смета.или.Акт'!F159</f>
        <v>307.42</v>
      </c>
      <c r="EU57" s="61">
        <f>'1.Смета.или.Акт'!F160</f>
        <v>43.43</v>
      </c>
      <c r="EV57" s="61">
        <f>'1.Смета.или.Акт'!F158</f>
        <v>50.12</v>
      </c>
      <c r="EW57">
        <f>'1.Смета.или.Акт'!E163</f>
        <v>5.21</v>
      </c>
      <c r="EX57">
        <v>3.46</v>
      </c>
      <c r="EY57">
        <v>1</v>
      </c>
      <c r="FQ57">
        <v>0</v>
      </c>
      <c r="FR57">
        <f t="shared" si="82"/>
        <v>0</v>
      </c>
      <c r="FS57">
        <v>0</v>
      </c>
      <c r="FV57" t="s">
        <v>20</v>
      </c>
      <c r="FW57" t="s">
        <v>21</v>
      </c>
      <c r="FX57">
        <v>95</v>
      </c>
      <c r="FY57">
        <v>65</v>
      </c>
      <c r="GA57" t="s">
        <v>3</v>
      </c>
      <c r="GD57">
        <v>0</v>
      </c>
      <c r="GF57">
        <v>-883256235</v>
      </c>
      <c r="GG57">
        <v>2</v>
      </c>
      <c r="GH57">
        <v>1</v>
      </c>
      <c r="GI57">
        <v>4</v>
      </c>
      <c r="GJ57">
        <v>0</v>
      </c>
      <c r="GK57">
        <f>ROUND(R57*(S12)/100,2)</f>
        <v>0</v>
      </c>
      <c r="GL57">
        <f t="shared" si="83"/>
        <v>0</v>
      </c>
      <c r="GM57">
        <f t="shared" si="77"/>
        <v>19281.009999999998</v>
      </c>
      <c r="GN57">
        <f t="shared" si="78"/>
        <v>0</v>
      </c>
      <c r="GO57">
        <f t="shared" si="79"/>
        <v>19281.009999999998</v>
      </c>
      <c r="GP57">
        <f t="shared" si="80"/>
        <v>0</v>
      </c>
      <c r="GR57">
        <v>0</v>
      </c>
      <c r="GS57">
        <v>3</v>
      </c>
      <c r="GT57">
        <v>0</v>
      </c>
      <c r="GU57" t="s">
        <v>3</v>
      </c>
      <c r="GV57">
        <f t="shared" si="81"/>
        <v>0</v>
      </c>
      <c r="GW57">
        <v>18.3</v>
      </c>
      <c r="GX57">
        <f t="shared" si="84"/>
        <v>0</v>
      </c>
      <c r="HA57">
        <v>0</v>
      </c>
      <c r="HB57">
        <v>0</v>
      </c>
      <c r="IK57">
        <v>0</v>
      </c>
    </row>
    <row r="58" spans="1:255" x14ac:dyDescent="0.2">
      <c r="A58" s="2">
        <v>17</v>
      </c>
      <c r="B58" s="2">
        <v>1</v>
      </c>
      <c r="C58" s="2"/>
      <c r="D58" s="2"/>
      <c r="E58" s="2" t="s">
        <v>109</v>
      </c>
      <c r="F58" s="2" t="s">
        <v>110</v>
      </c>
      <c r="G58" s="2" t="s">
        <v>111</v>
      </c>
      <c r="H58" s="2" t="s">
        <v>112</v>
      </c>
      <c r="I58" s="2">
        <f>'1.Смета.или.Акт'!E165</f>
        <v>686</v>
      </c>
      <c r="J58" s="2">
        <v>0</v>
      </c>
      <c r="K58" s="2"/>
      <c r="L58" s="2"/>
      <c r="M58" s="2"/>
      <c r="N58" s="2"/>
      <c r="O58" s="2">
        <f t="shared" si="47"/>
        <v>89639.62</v>
      </c>
      <c r="P58" s="2">
        <f t="shared" si="48"/>
        <v>89639.62</v>
      </c>
      <c r="Q58" s="2">
        <f t="shared" si="49"/>
        <v>0</v>
      </c>
      <c r="R58" s="2">
        <f t="shared" si="50"/>
        <v>0</v>
      </c>
      <c r="S58" s="2">
        <f t="shared" si="51"/>
        <v>0</v>
      </c>
      <c r="T58" s="2">
        <f t="shared" si="52"/>
        <v>0</v>
      </c>
      <c r="U58" s="2">
        <f t="shared" si="53"/>
        <v>0</v>
      </c>
      <c r="V58" s="2">
        <f t="shared" si="54"/>
        <v>0</v>
      </c>
      <c r="W58" s="2">
        <f t="shared" si="55"/>
        <v>0</v>
      </c>
      <c r="X58" s="2">
        <f t="shared" si="56"/>
        <v>0</v>
      </c>
      <c r="Y58" s="2">
        <f t="shared" si="57"/>
        <v>0</v>
      </c>
      <c r="Z58" s="2"/>
      <c r="AA58" s="2">
        <v>34723976</v>
      </c>
      <c r="AB58" s="2">
        <f t="shared" si="58"/>
        <v>130.66999999999999</v>
      </c>
      <c r="AC58" s="2">
        <f t="shared" ref="AC58:AC87" si="85">ROUND((ES58),2)</f>
        <v>130.66999999999999</v>
      </c>
      <c r="AD58" s="2">
        <f t="shared" si="59"/>
        <v>0</v>
      </c>
      <c r="AE58" s="2">
        <f t="shared" si="60"/>
        <v>0</v>
      </c>
      <c r="AF58" s="2">
        <f t="shared" si="61"/>
        <v>0</v>
      </c>
      <c r="AG58" s="2">
        <f t="shared" si="62"/>
        <v>0</v>
      </c>
      <c r="AH58" s="2">
        <f t="shared" si="63"/>
        <v>0</v>
      </c>
      <c r="AI58" s="2">
        <f t="shared" si="64"/>
        <v>0</v>
      </c>
      <c r="AJ58" s="2">
        <f t="shared" si="65"/>
        <v>0</v>
      </c>
      <c r="AK58" s="2">
        <v>130.66999999999999</v>
      </c>
      <c r="AL58" s="2">
        <v>130.66999999999999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1</v>
      </c>
      <c r="AW58" s="2">
        <v>1</v>
      </c>
      <c r="AX58" s="2"/>
      <c r="AY58" s="2"/>
      <c r="AZ58" s="2">
        <v>1</v>
      </c>
      <c r="BA58" s="2">
        <v>1</v>
      </c>
      <c r="BB58" s="2">
        <v>1</v>
      </c>
      <c r="BC58" s="2">
        <v>1</v>
      </c>
      <c r="BD58" s="2" t="s">
        <v>3</v>
      </c>
      <c r="BE58" s="2" t="s">
        <v>3</v>
      </c>
      <c r="BF58" s="2" t="s">
        <v>3</v>
      </c>
      <c r="BG58" s="2" t="s">
        <v>3</v>
      </c>
      <c r="BH58" s="2">
        <v>3</v>
      </c>
      <c r="BI58" s="2">
        <v>1</v>
      </c>
      <c r="BJ58" s="2" t="s">
        <v>3</v>
      </c>
      <c r="BK58" s="2"/>
      <c r="BL58" s="2"/>
      <c r="BM58" s="2">
        <v>1100</v>
      </c>
      <c r="BN58" s="2">
        <v>0</v>
      </c>
      <c r="BO58" s="2" t="s">
        <v>3</v>
      </c>
      <c r="BP58" s="2">
        <v>0</v>
      </c>
      <c r="BQ58" s="2">
        <v>20</v>
      </c>
      <c r="BR58" s="2">
        <v>0</v>
      </c>
      <c r="BS58" s="2">
        <v>1</v>
      </c>
      <c r="BT58" s="2">
        <v>1</v>
      </c>
      <c r="BU58" s="2">
        <v>1</v>
      </c>
      <c r="BV58" s="2">
        <v>1</v>
      </c>
      <c r="BW58" s="2">
        <v>1</v>
      </c>
      <c r="BX58" s="2">
        <v>1</v>
      </c>
      <c r="BY58" s="2" t="s">
        <v>3</v>
      </c>
      <c r="BZ58" s="2">
        <v>0</v>
      </c>
      <c r="CA58" s="2">
        <v>0</v>
      </c>
      <c r="CB58" s="2"/>
      <c r="CC58" s="2"/>
      <c r="CD58" s="2"/>
      <c r="CE58" s="2"/>
      <c r="CF58" s="2">
        <v>0</v>
      </c>
      <c r="CG58" s="2">
        <v>0</v>
      </c>
      <c r="CH58" s="2"/>
      <c r="CI58" s="2"/>
      <c r="CJ58" s="2"/>
      <c r="CK58" s="2"/>
      <c r="CL58" s="2"/>
      <c r="CM58" s="2">
        <v>0</v>
      </c>
      <c r="CN58" s="2" t="s">
        <v>3</v>
      </c>
      <c r="CO58" s="2">
        <v>0</v>
      </c>
      <c r="CP58" s="2">
        <f t="shared" si="66"/>
        <v>89639.62</v>
      </c>
      <c r="CQ58" s="2">
        <f t="shared" si="67"/>
        <v>130.66999999999999</v>
      </c>
      <c r="CR58" s="2">
        <f t="shared" si="68"/>
        <v>0</v>
      </c>
      <c r="CS58" s="2">
        <f t="shared" si="69"/>
        <v>0</v>
      </c>
      <c r="CT58" s="2">
        <f t="shared" si="70"/>
        <v>0</v>
      </c>
      <c r="CU58" s="2">
        <f t="shared" si="71"/>
        <v>0</v>
      </c>
      <c r="CV58" s="2">
        <f t="shared" si="72"/>
        <v>0</v>
      </c>
      <c r="CW58" s="2">
        <f t="shared" si="73"/>
        <v>0</v>
      </c>
      <c r="CX58" s="2">
        <f t="shared" si="74"/>
        <v>0</v>
      </c>
      <c r="CY58" s="2">
        <f t="shared" si="75"/>
        <v>0</v>
      </c>
      <c r="CZ58" s="2">
        <f t="shared" si="76"/>
        <v>0</v>
      </c>
      <c r="DA58" s="2"/>
      <c r="DB58" s="2"/>
      <c r="DC58" s="2" t="s">
        <v>3</v>
      </c>
      <c r="DD58" s="2" t="s">
        <v>3</v>
      </c>
      <c r="DE58" s="2" t="s">
        <v>3</v>
      </c>
      <c r="DF58" s="2" t="s">
        <v>3</v>
      </c>
      <c r="DG58" s="2" t="s">
        <v>3</v>
      </c>
      <c r="DH58" s="2" t="s">
        <v>3</v>
      </c>
      <c r="DI58" s="2" t="s">
        <v>3</v>
      </c>
      <c r="DJ58" s="2" t="s">
        <v>3</v>
      </c>
      <c r="DK58" s="2" t="s">
        <v>3</v>
      </c>
      <c r="DL58" s="2" t="s">
        <v>3</v>
      </c>
      <c r="DM58" s="2" t="s">
        <v>3</v>
      </c>
      <c r="DN58" s="2">
        <v>0</v>
      </c>
      <c r="DO58" s="2">
        <v>0</v>
      </c>
      <c r="DP58" s="2">
        <v>1</v>
      </c>
      <c r="DQ58" s="2">
        <v>1</v>
      </c>
      <c r="DR58" s="2"/>
      <c r="DS58" s="2"/>
      <c r="DT58" s="2"/>
      <c r="DU58" s="2">
        <v>1003</v>
      </c>
      <c r="DV58" s="2" t="s">
        <v>112</v>
      </c>
      <c r="DW58" s="2" t="s">
        <v>112</v>
      </c>
      <c r="DX58" s="2">
        <v>1</v>
      </c>
      <c r="DY58" s="2"/>
      <c r="DZ58" s="2"/>
      <c r="EA58" s="2"/>
      <c r="EB58" s="2"/>
      <c r="EC58" s="2"/>
      <c r="ED58" s="2"/>
      <c r="EE58" s="2">
        <v>32653538</v>
      </c>
      <c r="EF58" s="2">
        <v>20</v>
      </c>
      <c r="EG58" s="2" t="s">
        <v>113</v>
      </c>
      <c r="EH58" s="2">
        <v>0</v>
      </c>
      <c r="EI58" s="2" t="s">
        <v>3</v>
      </c>
      <c r="EJ58" s="2">
        <v>1</v>
      </c>
      <c r="EK58" s="2">
        <v>1100</v>
      </c>
      <c r="EL58" s="2" t="s">
        <v>114</v>
      </c>
      <c r="EM58" s="2" t="s">
        <v>115</v>
      </c>
      <c r="EN58" s="2"/>
      <c r="EO58" s="2" t="s">
        <v>3</v>
      </c>
      <c r="EP58" s="2"/>
      <c r="EQ58" s="2">
        <v>0</v>
      </c>
      <c r="ER58" s="2">
        <v>0</v>
      </c>
      <c r="ES58" s="2">
        <v>130.66999999999999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>
        <v>0</v>
      </c>
      <c r="FR58" s="2">
        <f t="shared" si="82"/>
        <v>0</v>
      </c>
      <c r="FS58" s="2">
        <v>0</v>
      </c>
      <c r="FT58" s="2"/>
      <c r="FU58" s="2"/>
      <c r="FV58" s="2"/>
      <c r="FW58" s="2"/>
      <c r="FX58" s="2">
        <v>0</v>
      </c>
      <c r="FY58" s="2">
        <v>0</v>
      </c>
      <c r="FZ58" s="2"/>
      <c r="GA58" s="2" t="s">
        <v>116</v>
      </c>
      <c r="GB58" s="2"/>
      <c r="GC58" s="2"/>
      <c r="GD58" s="2">
        <v>0</v>
      </c>
      <c r="GE58" s="2"/>
      <c r="GF58" s="2">
        <v>1776189399</v>
      </c>
      <c r="GG58" s="2">
        <v>2</v>
      </c>
      <c r="GH58" s="2">
        <v>4</v>
      </c>
      <c r="GI58" s="2">
        <v>-2</v>
      </c>
      <c r="GJ58" s="2">
        <v>0</v>
      </c>
      <c r="GK58" s="2">
        <f>ROUND(R58*(R12)/100,2)</f>
        <v>0</v>
      </c>
      <c r="GL58" s="2">
        <f t="shared" si="83"/>
        <v>0</v>
      </c>
      <c r="GM58" s="2">
        <f t="shared" si="77"/>
        <v>89639.62</v>
      </c>
      <c r="GN58" s="2">
        <f t="shared" si="78"/>
        <v>89639.62</v>
      </c>
      <c r="GO58" s="2">
        <f t="shared" si="79"/>
        <v>0</v>
      </c>
      <c r="GP58" s="2">
        <f t="shared" si="80"/>
        <v>0</v>
      </c>
      <c r="GQ58" s="2"/>
      <c r="GR58" s="2">
        <v>0</v>
      </c>
      <c r="GS58" s="2">
        <v>2</v>
      </c>
      <c r="GT58" s="2">
        <v>0</v>
      </c>
      <c r="GU58" s="2" t="s">
        <v>3</v>
      </c>
      <c r="GV58" s="2">
        <f t="shared" si="81"/>
        <v>0</v>
      </c>
      <c r="GW58" s="2">
        <v>1</v>
      </c>
      <c r="GX58" s="2">
        <f t="shared" si="84"/>
        <v>0</v>
      </c>
      <c r="GY58" s="2"/>
      <c r="GZ58" s="2"/>
      <c r="HA58" s="2">
        <v>0</v>
      </c>
      <c r="HB58" s="2">
        <v>0</v>
      </c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>
        <v>0</v>
      </c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x14ac:dyDescent="0.2">
      <c r="A59">
        <v>17</v>
      </c>
      <c r="B59">
        <v>1</v>
      </c>
      <c r="E59" t="s">
        <v>109</v>
      </c>
      <c r="F59" t="str">
        <f>'1.Смета.или.Акт'!B165</f>
        <v>Прайс-лист</v>
      </c>
      <c r="G59" t="str">
        <f>'1.Смета.или.Акт'!C165</f>
        <v>Кабель АСБл 1 4х150</v>
      </c>
      <c r="H59" t="s">
        <v>112</v>
      </c>
      <c r="I59">
        <f>'1.Смета.или.Акт'!E165</f>
        <v>686</v>
      </c>
      <c r="J59">
        <v>0</v>
      </c>
      <c r="O59">
        <f t="shared" si="47"/>
        <v>672297.15</v>
      </c>
      <c r="P59">
        <f t="shared" si="48"/>
        <v>672297.15</v>
      </c>
      <c r="Q59">
        <f t="shared" si="49"/>
        <v>0</v>
      </c>
      <c r="R59">
        <f t="shared" si="50"/>
        <v>0</v>
      </c>
      <c r="S59">
        <f t="shared" si="51"/>
        <v>0</v>
      </c>
      <c r="T59">
        <f t="shared" si="52"/>
        <v>0</v>
      </c>
      <c r="U59">
        <f t="shared" si="53"/>
        <v>0</v>
      </c>
      <c r="V59">
        <f t="shared" si="54"/>
        <v>0</v>
      </c>
      <c r="W59">
        <f t="shared" si="55"/>
        <v>0</v>
      </c>
      <c r="X59">
        <f t="shared" si="56"/>
        <v>0</v>
      </c>
      <c r="Y59">
        <f t="shared" si="57"/>
        <v>0</v>
      </c>
      <c r="AA59">
        <v>34723977</v>
      </c>
      <c r="AB59">
        <f t="shared" si="58"/>
        <v>130.66999999999999</v>
      </c>
      <c r="AC59">
        <f t="shared" si="85"/>
        <v>130.66999999999999</v>
      </c>
      <c r="AD59">
        <f t="shared" si="59"/>
        <v>0</v>
      </c>
      <c r="AE59">
        <f t="shared" si="60"/>
        <v>0</v>
      </c>
      <c r="AF59">
        <f t="shared" si="61"/>
        <v>0</v>
      </c>
      <c r="AG59">
        <f t="shared" si="62"/>
        <v>0</v>
      </c>
      <c r="AH59">
        <f t="shared" si="63"/>
        <v>0</v>
      </c>
      <c r="AI59">
        <f t="shared" si="64"/>
        <v>0</v>
      </c>
      <c r="AJ59">
        <f t="shared" si="65"/>
        <v>0</v>
      </c>
      <c r="AK59">
        <v>130.66999999999999</v>
      </c>
      <c r="AL59" s="61">
        <f>'1.Смета.или.Акт'!F165</f>
        <v>130.66999999999999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f>'1.Смета.или.Акт'!J165</f>
        <v>7.5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1</v>
      </c>
      <c r="BJ59" t="s">
        <v>3</v>
      </c>
      <c r="BM59">
        <v>1100</v>
      </c>
      <c r="BN59">
        <v>0</v>
      </c>
      <c r="BO59" t="s">
        <v>3</v>
      </c>
      <c r="BP59">
        <v>0</v>
      </c>
      <c r="BQ59">
        <v>20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0</v>
      </c>
      <c r="CA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66"/>
        <v>672297.15</v>
      </c>
      <c r="CQ59">
        <f t="shared" si="67"/>
        <v>980.02499999999986</v>
      </c>
      <c r="CR59">
        <f t="shared" si="68"/>
        <v>0</v>
      </c>
      <c r="CS59">
        <f t="shared" si="69"/>
        <v>0</v>
      </c>
      <c r="CT59">
        <f t="shared" si="70"/>
        <v>0</v>
      </c>
      <c r="CU59">
        <f t="shared" si="71"/>
        <v>0</v>
      </c>
      <c r="CV59">
        <f t="shared" si="72"/>
        <v>0</v>
      </c>
      <c r="CW59">
        <f t="shared" si="73"/>
        <v>0</v>
      </c>
      <c r="CX59">
        <f t="shared" si="74"/>
        <v>0</v>
      </c>
      <c r="CY59">
        <f t="shared" si="75"/>
        <v>0</v>
      </c>
      <c r="CZ59">
        <f t="shared" si="76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1003</v>
      </c>
      <c r="DV59" t="s">
        <v>112</v>
      </c>
      <c r="DW59" t="str">
        <f>'1.Смета.или.Акт'!D165</f>
        <v>м</v>
      </c>
      <c r="DX59">
        <v>1</v>
      </c>
      <c r="EE59">
        <v>32653538</v>
      </c>
      <c r="EF59">
        <v>20</v>
      </c>
      <c r="EG59" t="s">
        <v>113</v>
      </c>
      <c r="EH59">
        <v>0</v>
      </c>
      <c r="EI59" t="s">
        <v>3</v>
      </c>
      <c r="EJ59">
        <v>1</v>
      </c>
      <c r="EK59">
        <v>1100</v>
      </c>
      <c r="EL59" t="s">
        <v>114</v>
      </c>
      <c r="EM59" t="s">
        <v>115</v>
      </c>
      <c r="EO59" t="s">
        <v>3</v>
      </c>
      <c r="EQ59">
        <v>0</v>
      </c>
      <c r="ER59">
        <v>130.66999999999999</v>
      </c>
      <c r="ES59" s="61">
        <f>'1.Смета.или.Акт'!F165</f>
        <v>130.66999999999999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5</v>
      </c>
      <c r="FC59">
        <v>0</v>
      </c>
      <c r="FD59">
        <v>18</v>
      </c>
      <c r="FF59">
        <v>980</v>
      </c>
      <c r="FQ59">
        <v>0</v>
      </c>
      <c r="FR59">
        <f t="shared" si="82"/>
        <v>0</v>
      </c>
      <c r="FS59">
        <v>0</v>
      </c>
      <c r="FX59">
        <v>0</v>
      </c>
      <c r="FY59">
        <v>0</v>
      </c>
      <c r="GA59" t="s">
        <v>116</v>
      </c>
      <c r="GD59">
        <v>0</v>
      </c>
      <c r="GF59">
        <v>1776189399</v>
      </c>
      <c r="GG59">
        <v>2</v>
      </c>
      <c r="GH59">
        <v>3</v>
      </c>
      <c r="GI59">
        <v>4</v>
      </c>
      <c r="GJ59">
        <v>0</v>
      </c>
      <c r="GK59">
        <f>ROUND(R59*(S12)/100,2)</f>
        <v>0</v>
      </c>
      <c r="GL59">
        <f t="shared" si="83"/>
        <v>0</v>
      </c>
      <c r="GM59">
        <f t="shared" si="77"/>
        <v>672297.15</v>
      </c>
      <c r="GN59">
        <f t="shared" si="78"/>
        <v>672297.15</v>
      </c>
      <c r="GO59">
        <f t="shared" si="79"/>
        <v>0</v>
      </c>
      <c r="GP59">
        <f t="shared" si="80"/>
        <v>0</v>
      </c>
      <c r="GR59">
        <v>1</v>
      </c>
      <c r="GS59">
        <v>1</v>
      </c>
      <c r="GT59">
        <v>0</v>
      </c>
      <c r="GU59" t="s">
        <v>3</v>
      </c>
      <c r="GV59">
        <f t="shared" si="81"/>
        <v>0</v>
      </c>
      <c r="GW59">
        <v>1</v>
      </c>
      <c r="GX59">
        <f t="shared" si="84"/>
        <v>0</v>
      </c>
      <c r="HA59">
        <v>0</v>
      </c>
      <c r="HB59">
        <v>0</v>
      </c>
      <c r="IK59">
        <v>0</v>
      </c>
    </row>
    <row r="60" spans="1:255" x14ac:dyDescent="0.2">
      <c r="A60" s="2">
        <v>17</v>
      </c>
      <c r="B60" s="2">
        <v>1</v>
      </c>
      <c r="C60" s="2"/>
      <c r="D60" s="2"/>
      <c r="E60" s="2" t="s">
        <v>117</v>
      </c>
      <c r="F60" s="2" t="s">
        <v>110</v>
      </c>
      <c r="G60" s="2" t="s">
        <v>118</v>
      </c>
      <c r="H60" s="2" t="s">
        <v>112</v>
      </c>
      <c r="I60" s="2">
        <f>'1.Смета.или.Акт'!E168</f>
        <v>799</v>
      </c>
      <c r="J60" s="2">
        <v>0</v>
      </c>
      <c r="K60" s="2"/>
      <c r="L60" s="2"/>
      <c r="M60" s="2"/>
      <c r="N60" s="2"/>
      <c r="O60" s="2">
        <f t="shared" si="47"/>
        <v>36426.410000000003</v>
      </c>
      <c r="P60" s="2">
        <f t="shared" si="48"/>
        <v>36426.410000000003</v>
      </c>
      <c r="Q60" s="2">
        <f t="shared" si="49"/>
        <v>0</v>
      </c>
      <c r="R60" s="2">
        <f t="shared" si="50"/>
        <v>0</v>
      </c>
      <c r="S60" s="2">
        <f t="shared" si="51"/>
        <v>0</v>
      </c>
      <c r="T60" s="2">
        <f t="shared" si="52"/>
        <v>0</v>
      </c>
      <c r="U60" s="2">
        <f t="shared" si="53"/>
        <v>0</v>
      </c>
      <c r="V60" s="2">
        <f t="shared" si="54"/>
        <v>0</v>
      </c>
      <c r="W60" s="2">
        <f t="shared" si="55"/>
        <v>0</v>
      </c>
      <c r="X60" s="2">
        <f t="shared" si="56"/>
        <v>0</v>
      </c>
      <c r="Y60" s="2">
        <f t="shared" si="57"/>
        <v>0</v>
      </c>
      <c r="Z60" s="2"/>
      <c r="AA60" s="2">
        <v>34723976</v>
      </c>
      <c r="AB60" s="2">
        <f t="shared" si="58"/>
        <v>45.59</v>
      </c>
      <c r="AC60" s="2">
        <f t="shared" si="85"/>
        <v>45.59</v>
      </c>
      <c r="AD60" s="2">
        <f t="shared" si="59"/>
        <v>0</v>
      </c>
      <c r="AE60" s="2">
        <f t="shared" si="60"/>
        <v>0</v>
      </c>
      <c r="AF60" s="2">
        <f t="shared" si="61"/>
        <v>0</v>
      </c>
      <c r="AG60" s="2">
        <f t="shared" si="62"/>
        <v>0</v>
      </c>
      <c r="AH60" s="2">
        <f t="shared" si="63"/>
        <v>0</v>
      </c>
      <c r="AI60" s="2">
        <f t="shared" si="64"/>
        <v>0</v>
      </c>
      <c r="AJ60" s="2">
        <f t="shared" si="65"/>
        <v>0</v>
      </c>
      <c r="AK60" s="2">
        <v>45.59</v>
      </c>
      <c r="AL60" s="2">
        <v>45.59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1</v>
      </c>
      <c r="AW60" s="2">
        <v>1</v>
      </c>
      <c r="AX60" s="2"/>
      <c r="AY60" s="2"/>
      <c r="AZ60" s="2">
        <v>1</v>
      </c>
      <c r="BA60" s="2">
        <v>1</v>
      </c>
      <c r="BB60" s="2">
        <v>1</v>
      </c>
      <c r="BC60" s="2">
        <v>1</v>
      </c>
      <c r="BD60" s="2" t="s">
        <v>3</v>
      </c>
      <c r="BE60" s="2" t="s">
        <v>3</v>
      </c>
      <c r="BF60" s="2" t="s">
        <v>3</v>
      </c>
      <c r="BG60" s="2" t="s">
        <v>3</v>
      </c>
      <c r="BH60" s="2">
        <v>3</v>
      </c>
      <c r="BI60" s="2">
        <v>1</v>
      </c>
      <c r="BJ60" s="2" t="s">
        <v>3</v>
      </c>
      <c r="BK60" s="2"/>
      <c r="BL60" s="2"/>
      <c r="BM60" s="2">
        <v>1100</v>
      </c>
      <c r="BN60" s="2">
        <v>0</v>
      </c>
      <c r="BO60" s="2" t="s">
        <v>3</v>
      </c>
      <c r="BP60" s="2">
        <v>0</v>
      </c>
      <c r="BQ60" s="2">
        <v>20</v>
      </c>
      <c r="BR60" s="2">
        <v>0</v>
      </c>
      <c r="BS60" s="2">
        <v>1</v>
      </c>
      <c r="BT60" s="2">
        <v>1</v>
      </c>
      <c r="BU60" s="2">
        <v>1</v>
      </c>
      <c r="BV60" s="2">
        <v>1</v>
      </c>
      <c r="BW60" s="2">
        <v>1</v>
      </c>
      <c r="BX60" s="2">
        <v>1</v>
      </c>
      <c r="BY60" s="2" t="s">
        <v>3</v>
      </c>
      <c r="BZ60" s="2">
        <v>0</v>
      </c>
      <c r="CA60" s="2">
        <v>0</v>
      </c>
      <c r="CB60" s="2"/>
      <c r="CC60" s="2"/>
      <c r="CD60" s="2"/>
      <c r="CE60" s="2"/>
      <c r="CF60" s="2">
        <v>0</v>
      </c>
      <c r="CG60" s="2">
        <v>0</v>
      </c>
      <c r="CH60" s="2"/>
      <c r="CI60" s="2"/>
      <c r="CJ60" s="2"/>
      <c r="CK60" s="2"/>
      <c r="CL60" s="2"/>
      <c r="CM60" s="2">
        <v>0</v>
      </c>
      <c r="CN60" s="2" t="s">
        <v>3</v>
      </c>
      <c r="CO60" s="2">
        <v>0</v>
      </c>
      <c r="CP60" s="2">
        <f t="shared" si="66"/>
        <v>36426.410000000003</v>
      </c>
      <c r="CQ60" s="2">
        <f t="shared" si="67"/>
        <v>45.59</v>
      </c>
      <c r="CR60" s="2">
        <f t="shared" si="68"/>
        <v>0</v>
      </c>
      <c r="CS60" s="2">
        <f t="shared" si="69"/>
        <v>0</v>
      </c>
      <c r="CT60" s="2">
        <f t="shared" si="70"/>
        <v>0</v>
      </c>
      <c r="CU60" s="2">
        <f t="shared" si="71"/>
        <v>0</v>
      </c>
      <c r="CV60" s="2">
        <f t="shared" si="72"/>
        <v>0</v>
      </c>
      <c r="CW60" s="2">
        <f t="shared" si="73"/>
        <v>0</v>
      </c>
      <c r="CX60" s="2">
        <f t="shared" si="74"/>
        <v>0</v>
      </c>
      <c r="CY60" s="2">
        <f t="shared" si="75"/>
        <v>0</v>
      </c>
      <c r="CZ60" s="2">
        <f t="shared" si="76"/>
        <v>0</v>
      </c>
      <c r="DA60" s="2"/>
      <c r="DB60" s="2"/>
      <c r="DC60" s="2" t="s">
        <v>3</v>
      </c>
      <c r="DD60" s="2" t="s">
        <v>3</v>
      </c>
      <c r="DE60" s="2" t="s">
        <v>3</v>
      </c>
      <c r="DF60" s="2" t="s">
        <v>3</v>
      </c>
      <c r="DG60" s="2" t="s">
        <v>3</v>
      </c>
      <c r="DH60" s="2" t="s">
        <v>3</v>
      </c>
      <c r="DI60" s="2" t="s">
        <v>3</v>
      </c>
      <c r="DJ60" s="2" t="s">
        <v>3</v>
      </c>
      <c r="DK60" s="2" t="s">
        <v>3</v>
      </c>
      <c r="DL60" s="2" t="s">
        <v>3</v>
      </c>
      <c r="DM60" s="2" t="s">
        <v>3</v>
      </c>
      <c r="DN60" s="2">
        <v>0</v>
      </c>
      <c r="DO60" s="2">
        <v>0</v>
      </c>
      <c r="DP60" s="2">
        <v>1</v>
      </c>
      <c r="DQ60" s="2">
        <v>1</v>
      </c>
      <c r="DR60" s="2"/>
      <c r="DS60" s="2"/>
      <c r="DT60" s="2"/>
      <c r="DU60" s="2">
        <v>1003</v>
      </c>
      <c r="DV60" s="2" t="s">
        <v>112</v>
      </c>
      <c r="DW60" s="2" t="s">
        <v>112</v>
      </c>
      <c r="DX60" s="2">
        <v>1</v>
      </c>
      <c r="DY60" s="2"/>
      <c r="DZ60" s="2"/>
      <c r="EA60" s="2"/>
      <c r="EB60" s="2"/>
      <c r="EC60" s="2"/>
      <c r="ED60" s="2"/>
      <c r="EE60" s="2">
        <v>32653538</v>
      </c>
      <c r="EF60" s="2">
        <v>20</v>
      </c>
      <c r="EG60" s="2" t="s">
        <v>113</v>
      </c>
      <c r="EH60" s="2">
        <v>0</v>
      </c>
      <c r="EI60" s="2" t="s">
        <v>3</v>
      </c>
      <c r="EJ60" s="2">
        <v>1</v>
      </c>
      <c r="EK60" s="2">
        <v>1100</v>
      </c>
      <c r="EL60" s="2" t="s">
        <v>114</v>
      </c>
      <c r="EM60" s="2" t="s">
        <v>115</v>
      </c>
      <c r="EN60" s="2"/>
      <c r="EO60" s="2" t="s">
        <v>3</v>
      </c>
      <c r="EP60" s="2"/>
      <c r="EQ60" s="2">
        <v>0</v>
      </c>
      <c r="ER60" s="2">
        <v>0</v>
      </c>
      <c r="ES60" s="2">
        <v>45.59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>
        <v>0</v>
      </c>
      <c r="FR60" s="2">
        <f t="shared" si="82"/>
        <v>0</v>
      </c>
      <c r="FS60" s="2">
        <v>0</v>
      </c>
      <c r="FT60" s="2"/>
      <c r="FU60" s="2"/>
      <c r="FV60" s="2"/>
      <c r="FW60" s="2"/>
      <c r="FX60" s="2">
        <v>0</v>
      </c>
      <c r="FY60" s="2">
        <v>0</v>
      </c>
      <c r="FZ60" s="2"/>
      <c r="GA60" s="2" t="s">
        <v>119</v>
      </c>
      <c r="GB60" s="2"/>
      <c r="GC60" s="2"/>
      <c r="GD60" s="2">
        <v>0</v>
      </c>
      <c r="GE60" s="2"/>
      <c r="GF60" s="2">
        <v>-1380470461</v>
      </c>
      <c r="GG60" s="2">
        <v>2</v>
      </c>
      <c r="GH60" s="2">
        <v>4</v>
      </c>
      <c r="GI60" s="2">
        <v>-2</v>
      </c>
      <c r="GJ60" s="2">
        <v>0</v>
      </c>
      <c r="GK60" s="2">
        <f>ROUND(R60*(R12)/100,2)</f>
        <v>0</v>
      </c>
      <c r="GL60" s="2">
        <f t="shared" si="83"/>
        <v>0</v>
      </c>
      <c r="GM60" s="2">
        <f t="shared" si="77"/>
        <v>36426.410000000003</v>
      </c>
      <c r="GN60" s="2">
        <f t="shared" si="78"/>
        <v>36426.410000000003</v>
      </c>
      <c r="GO60" s="2">
        <f t="shared" si="79"/>
        <v>0</v>
      </c>
      <c r="GP60" s="2">
        <f t="shared" si="80"/>
        <v>0</v>
      </c>
      <c r="GQ60" s="2"/>
      <c r="GR60" s="2">
        <v>0</v>
      </c>
      <c r="GS60" s="2">
        <v>2</v>
      </c>
      <c r="GT60" s="2">
        <v>0</v>
      </c>
      <c r="GU60" s="2" t="s">
        <v>3</v>
      </c>
      <c r="GV60" s="2">
        <f t="shared" si="81"/>
        <v>0</v>
      </c>
      <c r="GW60" s="2">
        <v>1</v>
      </c>
      <c r="GX60" s="2">
        <f t="shared" si="84"/>
        <v>0</v>
      </c>
      <c r="GY60" s="2"/>
      <c r="GZ60" s="2"/>
      <c r="HA60" s="2">
        <v>0</v>
      </c>
      <c r="HB60" s="2">
        <v>0</v>
      </c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>
        <v>0</v>
      </c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x14ac:dyDescent="0.2">
      <c r="A61">
        <v>17</v>
      </c>
      <c r="B61">
        <v>1</v>
      </c>
      <c r="E61" t="s">
        <v>117</v>
      </c>
      <c r="F61" t="str">
        <f>'1.Смета.или.Акт'!B168</f>
        <v>Прайс-лист</v>
      </c>
      <c r="G61" t="str">
        <f>'1.Смета.или.Акт'!C168</f>
        <v>Труба ПНД 110</v>
      </c>
      <c r="H61" t="s">
        <v>112</v>
      </c>
      <c r="I61">
        <f>'1.Смета.или.Акт'!E168</f>
        <v>799</v>
      </c>
      <c r="J61">
        <v>0</v>
      </c>
      <c r="O61">
        <f t="shared" si="47"/>
        <v>273198.08000000002</v>
      </c>
      <c r="P61">
        <f t="shared" si="48"/>
        <v>273198.08000000002</v>
      </c>
      <c r="Q61">
        <f t="shared" si="49"/>
        <v>0</v>
      </c>
      <c r="R61">
        <f t="shared" si="50"/>
        <v>0</v>
      </c>
      <c r="S61">
        <f t="shared" si="51"/>
        <v>0</v>
      </c>
      <c r="T61">
        <f t="shared" si="52"/>
        <v>0</v>
      </c>
      <c r="U61">
        <f t="shared" si="53"/>
        <v>0</v>
      </c>
      <c r="V61">
        <f t="shared" si="54"/>
        <v>0</v>
      </c>
      <c r="W61">
        <f t="shared" si="55"/>
        <v>0</v>
      </c>
      <c r="X61">
        <f t="shared" si="56"/>
        <v>0</v>
      </c>
      <c r="Y61">
        <f t="shared" si="57"/>
        <v>0</v>
      </c>
      <c r="AA61">
        <v>34723977</v>
      </c>
      <c r="AB61">
        <f t="shared" si="58"/>
        <v>45.59</v>
      </c>
      <c r="AC61">
        <f t="shared" si="85"/>
        <v>45.59</v>
      </c>
      <c r="AD61">
        <f t="shared" si="59"/>
        <v>0</v>
      </c>
      <c r="AE61">
        <f t="shared" si="60"/>
        <v>0</v>
      </c>
      <c r="AF61">
        <f t="shared" si="61"/>
        <v>0</v>
      </c>
      <c r="AG61">
        <f t="shared" si="62"/>
        <v>0</v>
      </c>
      <c r="AH61">
        <f t="shared" si="63"/>
        <v>0</v>
      </c>
      <c r="AI61">
        <f t="shared" si="64"/>
        <v>0</v>
      </c>
      <c r="AJ61">
        <f t="shared" si="65"/>
        <v>0</v>
      </c>
      <c r="AK61">
        <v>45.59</v>
      </c>
      <c r="AL61" s="61">
        <f>'1.Смета.или.Акт'!F168</f>
        <v>45.59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</v>
      </c>
      <c r="AW61">
        <v>1</v>
      </c>
      <c r="AZ61">
        <v>1</v>
      </c>
      <c r="BA61">
        <v>1</v>
      </c>
      <c r="BB61">
        <v>1</v>
      </c>
      <c r="BC61">
        <f>'1.Смета.или.Акт'!J168</f>
        <v>7.5</v>
      </c>
      <c r="BD61" t="s">
        <v>3</v>
      </c>
      <c r="BE61" t="s">
        <v>3</v>
      </c>
      <c r="BF61" t="s">
        <v>3</v>
      </c>
      <c r="BG61" t="s">
        <v>3</v>
      </c>
      <c r="BH61">
        <v>3</v>
      </c>
      <c r="BI61">
        <v>1</v>
      </c>
      <c r="BJ61" t="s">
        <v>3</v>
      </c>
      <c r="BM61">
        <v>1100</v>
      </c>
      <c r="BN61">
        <v>0</v>
      </c>
      <c r="BO61" t="s">
        <v>3</v>
      </c>
      <c r="BP61">
        <v>0</v>
      </c>
      <c r="BQ61">
        <v>20</v>
      </c>
      <c r="BR61">
        <v>0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 t="s">
        <v>3</v>
      </c>
      <c r="BZ61">
        <v>0</v>
      </c>
      <c r="CA61">
        <v>0</v>
      </c>
      <c r="CF61">
        <v>0</v>
      </c>
      <c r="CG61">
        <v>0</v>
      </c>
      <c r="CM61">
        <v>0</v>
      </c>
      <c r="CN61" t="s">
        <v>3</v>
      </c>
      <c r="CO61">
        <v>0</v>
      </c>
      <c r="CP61">
        <f t="shared" si="66"/>
        <v>273198.08000000002</v>
      </c>
      <c r="CQ61">
        <f t="shared" si="67"/>
        <v>341.92500000000001</v>
      </c>
      <c r="CR61">
        <f t="shared" si="68"/>
        <v>0</v>
      </c>
      <c r="CS61">
        <f t="shared" si="69"/>
        <v>0</v>
      </c>
      <c r="CT61">
        <f t="shared" si="70"/>
        <v>0</v>
      </c>
      <c r="CU61">
        <f t="shared" si="71"/>
        <v>0</v>
      </c>
      <c r="CV61">
        <f t="shared" si="72"/>
        <v>0</v>
      </c>
      <c r="CW61">
        <f t="shared" si="73"/>
        <v>0</v>
      </c>
      <c r="CX61">
        <f t="shared" si="74"/>
        <v>0</v>
      </c>
      <c r="CY61">
        <f t="shared" si="75"/>
        <v>0</v>
      </c>
      <c r="CZ61">
        <f t="shared" si="76"/>
        <v>0</v>
      </c>
      <c r="DC61" t="s">
        <v>3</v>
      </c>
      <c r="DD61" t="s">
        <v>3</v>
      </c>
      <c r="DE61" t="s">
        <v>3</v>
      </c>
      <c r="DF61" t="s">
        <v>3</v>
      </c>
      <c r="DG61" t="s">
        <v>3</v>
      </c>
      <c r="DH61" t="s">
        <v>3</v>
      </c>
      <c r="DI61" t="s">
        <v>3</v>
      </c>
      <c r="DJ61" t="s">
        <v>3</v>
      </c>
      <c r="DK61" t="s">
        <v>3</v>
      </c>
      <c r="DL61" t="s">
        <v>3</v>
      </c>
      <c r="DM61" t="s">
        <v>3</v>
      </c>
      <c r="DN61">
        <v>0</v>
      </c>
      <c r="DO61">
        <v>0</v>
      </c>
      <c r="DP61">
        <v>1</v>
      </c>
      <c r="DQ61">
        <v>1</v>
      </c>
      <c r="DU61">
        <v>1003</v>
      </c>
      <c r="DV61" t="s">
        <v>112</v>
      </c>
      <c r="DW61" t="str">
        <f>'1.Смета.или.Акт'!D168</f>
        <v>м</v>
      </c>
      <c r="DX61">
        <v>1</v>
      </c>
      <c r="EE61">
        <v>32653538</v>
      </c>
      <c r="EF61">
        <v>20</v>
      </c>
      <c r="EG61" t="s">
        <v>113</v>
      </c>
      <c r="EH61">
        <v>0</v>
      </c>
      <c r="EI61" t="s">
        <v>3</v>
      </c>
      <c r="EJ61">
        <v>1</v>
      </c>
      <c r="EK61">
        <v>1100</v>
      </c>
      <c r="EL61" t="s">
        <v>114</v>
      </c>
      <c r="EM61" t="s">
        <v>115</v>
      </c>
      <c r="EO61" t="s">
        <v>3</v>
      </c>
      <c r="EQ61">
        <v>0</v>
      </c>
      <c r="ER61">
        <v>45.59</v>
      </c>
      <c r="ES61" s="61">
        <f>'1.Смета.или.Акт'!F168</f>
        <v>45.59</v>
      </c>
      <c r="ET61">
        <v>0</v>
      </c>
      <c r="EU61">
        <v>0</v>
      </c>
      <c r="EV61">
        <v>0</v>
      </c>
      <c r="EW61">
        <v>0</v>
      </c>
      <c r="EX61">
        <v>0</v>
      </c>
      <c r="EY61">
        <v>0</v>
      </c>
      <c r="EZ61">
        <v>5</v>
      </c>
      <c r="FC61">
        <v>0</v>
      </c>
      <c r="FD61">
        <v>18</v>
      </c>
      <c r="FF61">
        <v>341.9</v>
      </c>
      <c r="FQ61">
        <v>0</v>
      </c>
      <c r="FR61">
        <f t="shared" si="82"/>
        <v>0</v>
      </c>
      <c r="FS61">
        <v>0</v>
      </c>
      <c r="FX61">
        <v>0</v>
      </c>
      <c r="FY61">
        <v>0</v>
      </c>
      <c r="GA61" t="s">
        <v>119</v>
      </c>
      <c r="GD61">
        <v>0</v>
      </c>
      <c r="GF61">
        <v>-1380470461</v>
      </c>
      <c r="GG61">
        <v>2</v>
      </c>
      <c r="GH61">
        <v>3</v>
      </c>
      <c r="GI61">
        <v>4</v>
      </c>
      <c r="GJ61">
        <v>0</v>
      </c>
      <c r="GK61">
        <f>ROUND(R61*(S12)/100,2)</f>
        <v>0</v>
      </c>
      <c r="GL61">
        <f t="shared" si="83"/>
        <v>0</v>
      </c>
      <c r="GM61">
        <f t="shared" si="77"/>
        <v>273198.08000000002</v>
      </c>
      <c r="GN61">
        <f t="shared" si="78"/>
        <v>273198.08000000002</v>
      </c>
      <c r="GO61">
        <f t="shared" si="79"/>
        <v>0</v>
      </c>
      <c r="GP61">
        <f t="shared" si="80"/>
        <v>0</v>
      </c>
      <c r="GR61">
        <v>1</v>
      </c>
      <c r="GS61">
        <v>1</v>
      </c>
      <c r="GT61">
        <v>0</v>
      </c>
      <c r="GU61" t="s">
        <v>3</v>
      </c>
      <c r="GV61">
        <f t="shared" si="81"/>
        <v>0</v>
      </c>
      <c r="GW61">
        <v>1</v>
      </c>
      <c r="GX61">
        <f t="shared" si="84"/>
        <v>0</v>
      </c>
      <c r="HA61">
        <v>0</v>
      </c>
      <c r="HB61">
        <v>0</v>
      </c>
      <c r="IK61">
        <v>0</v>
      </c>
    </row>
    <row r="62" spans="1:255" x14ac:dyDescent="0.2">
      <c r="A62" s="2">
        <v>17</v>
      </c>
      <c r="B62" s="2">
        <v>1</v>
      </c>
      <c r="C62" s="2"/>
      <c r="D62" s="2"/>
      <c r="E62" s="2" t="s">
        <v>120</v>
      </c>
      <c r="F62" s="2" t="s">
        <v>110</v>
      </c>
      <c r="G62" s="2" t="s">
        <v>121</v>
      </c>
      <c r="H62" s="2" t="s">
        <v>122</v>
      </c>
      <c r="I62" s="2">
        <f>'1.Смета.или.Акт'!E171</f>
        <v>4</v>
      </c>
      <c r="J62" s="2">
        <v>0</v>
      </c>
      <c r="K62" s="2"/>
      <c r="L62" s="2"/>
      <c r="M62" s="2"/>
      <c r="N62" s="2"/>
      <c r="O62" s="2">
        <f t="shared" si="47"/>
        <v>1791.12</v>
      </c>
      <c r="P62" s="2">
        <f t="shared" si="48"/>
        <v>1791.12</v>
      </c>
      <c r="Q62" s="2">
        <f t="shared" si="49"/>
        <v>0</v>
      </c>
      <c r="R62" s="2">
        <f t="shared" si="50"/>
        <v>0</v>
      </c>
      <c r="S62" s="2">
        <f t="shared" si="51"/>
        <v>0</v>
      </c>
      <c r="T62" s="2">
        <f t="shared" si="52"/>
        <v>0</v>
      </c>
      <c r="U62" s="2">
        <f t="shared" si="53"/>
        <v>0</v>
      </c>
      <c r="V62" s="2">
        <f t="shared" si="54"/>
        <v>0</v>
      </c>
      <c r="W62" s="2">
        <f t="shared" si="55"/>
        <v>0</v>
      </c>
      <c r="X62" s="2">
        <f t="shared" si="56"/>
        <v>0</v>
      </c>
      <c r="Y62" s="2">
        <f t="shared" si="57"/>
        <v>0</v>
      </c>
      <c r="Z62" s="2"/>
      <c r="AA62" s="2">
        <v>34723976</v>
      </c>
      <c r="AB62" s="2">
        <f t="shared" si="58"/>
        <v>447.78</v>
      </c>
      <c r="AC62" s="2">
        <f t="shared" si="85"/>
        <v>447.78</v>
      </c>
      <c r="AD62" s="2">
        <f t="shared" si="59"/>
        <v>0</v>
      </c>
      <c r="AE62" s="2">
        <f t="shared" si="60"/>
        <v>0</v>
      </c>
      <c r="AF62" s="2">
        <f t="shared" si="61"/>
        <v>0</v>
      </c>
      <c r="AG62" s="2">
        <f t="shared" si="62"/>
        <v>0</v>
      </c>
      <c r="AH62" s="2">
        <f t="shared" si="63"/>
        <v>0</v>
      </c>
      <c r="AI62" s="2">
        <f t="shared" si="64"/>
        <v>0</v>
      </c>
      <c r="AJ62" s="2">
        <f t="shared" si="65"/>
        <v>0</v>
      </c>
      <c r="AK62" s="2">
        <v>447.78</v>
      </c>
      <c r="AL62" s="2">
        <v>447.78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1</v>
      </c>
      <c r="AW62" s="2">
        <v>1</v>
      </c>
      <c r="AX62" s="2"/>
      <c r="AY62" s="2"/>
      <c r="AZ62" s="2">
        <v>1</v>
      </c>
      <c r="BA62" s="2">
        <v>1</v>
      </c>
      <c r="BB62" s="2">
        <v>1</v>
      </c>
      <c r="BC62" s="2">
        <v>1</v>
      </c>
      <c r="BD62" s="2" t="s">
        <v>3</v>
      </c>
      <c r="BE62" s="2" t="s">
        <v>3</v>
      </c>
      <c r="BF62" s="2" t="s">
        <v>3</v>
      </c>
      <c r="BG62" s="2" t="s">
        <v>3</v>
      </c>
      <c r="BH62" s="2">
        <v>3</v>
      </c>
      <c r="BI62" s="2">
        <v>1</v>
      </c>
      <c r="BJ62" s="2" t="s">
        <v>3</v>
      </c>
      <c r="BK62" s="2"/>
      <c r="BL62" s="2"/>
      <c r="BM62" s="2">
        <v>1100</v>
      </c>
      <c r="BN62" s="2">
        <v>0</v>
      </c>
      <c r="BO62" s="2" t="s">
        <v>3</v>
      </c>
      <c r="BP62" s="2">
        <v>0</v>
      </c>
      <c r="BQ62" s="2">
        <v>20</v>
      </c>
      <c r="BR62" s="2">
        <v>0</v>
      </c>
      <c r="BS62" s="2">
        <v>1</v>
      </c>
      <c r="BT62" s="2">
        <v>1</v>
      </c>
      <c r="BU62" s="2">
        <v>1</v>
      </c>
      <c r="BV62" s="2">
        <v>1</v>
      </c>
      <c r="BW62" s="2">
        <v>1</v>
      </c>
      <c r="BX62" s="2">
        <v>1</v>
      </c>
      <c r="BY62" s="2" t="s">
        <v>3</v>
      </c>
      <c r="BZ62" s="2">
        <v>0</v>
      </c>
      <c r="CA62" s="2">
        <v>0</v>
      </c>
      <c r="CB62" s="2"/>
      <c r="CC62" s="2"/>
      <c r="CD62" s="2"/>
      <c r="CE62" s="2"/>
      <c r="CF62" s="2">
        <v>0</v>
      </c>
      <c r="CG62" s="2">
        <v>0</v>
      </c>
      <c r="CH62" s="2"/>
      <c r="CI62" s="2"/>
      <c r="CJ62" s="2"/>
      <c r="CK62" s="2"/>
      <c r="CL62" s="2"/>
      <c r="CM62" s="2">
        <v>0</v>
      </c>
      <c r="CN62" s="2" t="s">
        <v>3</v>
      </c>
      <c r="CO62" s="2">
        <v>0</v>
      </c>
      <c r="CP62" s="2">
        <f t="shared" si="66"/>
        <v>1791.12</v>
      </c>
      <c r="CQ62" s="2">
        <f t="shared" si="67"/>
        <v>447.78</v>
      </c>
      <c r="CR62" s="2">
        <f t="shared" si="68"/>
        <v>0</v>
      </c>
      <c r="CS62" s="2">
        <f t="shared" si="69"/>
        <v>0</v>
      </c>
      <c r="CT62" s="2">
        <f t="shared" si="70"/>
        <v>0</v>
      </c>
      <c r="CU62" s="2">
        <f t="shared" si="71"/>
        <v>0</v>
      </c>
      <c r="CV62" s="2">
        <f t="shared" si="72"/>
        <v>0</v>
      </c>
      <c r="CW62" s="2">
        <f t="shared" si="73"/>
        <v>0</v>
      </c>
      <c r="CX62" s="2">
        <f t="shared" si="74"/>
        <v>0</v>
      </c>
      <c r="CY62" s="2">
        <f t="shared" si="75"/>
        <v>0</v>
      </c>
      <c r="CZ62" s="2">
        <f t="shared" si="76"/>
        <v>0</v>
      </c>
      <c r="DA62" s="2"/>
      <c r="DB62" s="2"/>
      <c r="DC62" s="2" t="s">
        <v>3</v>
      </c>
      <c r="DD62" s="2" t="s">
        <v>3</v>
      </c>
      <c r="DE62" s="2" t="s">
        <v>3</v>
      </c>
      <c r="DF62" s="2" t="s">
        <v>3</v>
      </c>
      <c r="DG62" s="2" t="s">
        <v>3</v>
      </c>
      <c r="DH62" s="2" t="s">
        <v>3</v>
      </c>
      <c r="DI62" s="2" t="s">
        <v>3</v>
      </c>
      <c r="DJ62" s="2" t="s">
        <v>3</v>
      </c>
      <c r="DK62" s="2" t="s">
        <v>3</v>
      </c>
      <c r="DL62" s="2" t="s">
        <v>3</v>
      </c>
      <c r="DM62" s="2" t="s">
        <v>3</v>
      </c>
      <c r="DN62" s="2">
        <v>0</v>
      </c>
      <c r="DO62" s="2">
        <v>0</v>
      </c>
      <c r="DP62" s="2">
        <v>1</v>
      </c>
      <c r="DQ62" s="2">
        <v>1</v>
      </c>
      <c r="DR62" s="2"/>
      <c r="DS62" s="2"/>
      <c r="DT62" s="2"/>
      <c r="DU62" s="2">
        <v>1010</v>
      </c>
      <c r="DV62" s="2" t="s">
        <v>122</v>
      </c>
      <c r="DW62" s="2" t="s">
        <v>122</v>
      </c>
      <c r="DX62" s="2">
        <v>1</v>
      </c>
      <c r="DY62" s="2"/>
      <c r="DZ62" s="2"/>
      <c r="EA62" s="2"/>
      <c r="EB62" s="2"/>
      <c r="EC62" s="2"/>
      <c r="ED62" s="2"/>
      <c r="EE62" s="2">
        <v>32653538</v>
      </c>
      <c r="EF62" s="2">
        <v>20</v>
      </c>
      <c r="EG62" s="2" t="s">
        <v>113</v>
      </c>
      <c r="EH62" s="2">
        <v>0</v>
      </c>
      <c r="EI62" s="2" t="s">
        <v>3</v>
      </c>
      <c r="EJ62" s="2">
        <v>1</v>
      </c>
      <c r="EK62" s="2">
        <v>1100</v>
      </c>
      <c r="EL62" s="2" t="s">
        <v>114</v>
      </c>
      <c r="EM62" s="2" t="s">
        <v>115</v>
      </c>
      <c r="EN62" s="2"/>
      <c r="EO62" s="2" t="s">
        <v>3</v>
      </c>
      <c r="EP62" s="2"/>
      <c r="EQ62" s="2">
        <v>0</v>
      </c>
      <c r="ER62" s="2">
        <v>0</v>
      </c>
      <c r="ES62" s="2">
        <v>447.78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>
        <v>0</v>
      </c>
      <c r="FR62" s="2">
        <f t="shared" si="82"/>
        <v>0</v>
      </c>
      <c r="FS62" s="2">
        <v>0</v>
      </c>
      <c r="FT62" s="2"/>
      <c r="FU62" s="2"/>
      <c r="FV62" s="2"/>
      <c r="FW62" s="2"/>
      <c r="FX62" s="2">
        <v>0</v>
      </c>
      <c r="FY62" s="2">
        <v>0</v>
      </c>
      <c r="FZ62" s="2"/>
      <c r="GA62" s="2" t="s">
        <v>123</v>
      </c>
      <c r="GB62" s="2"/>
      <c r="GC62" s="2"/>
      <c r="GD62" s="2">
        <v>0</v>
      </c>
      <c r="GE62" s="2"/>
      <c r="GF62" s="2">
        <v>-232972434</v>
      </c>
      <c r="GG62" s="2">
        <v>2</v>
      </c>
      <c r="GH62" s="2">
        <v>4</v>
      </c>
      <c r="GI62" s="2">
        <v>-2</v>
      </c>
      <c r="GJ62" s="2">
        <v>0</v>
      </c>
      <c r="GK62" s="2">
        <f>ROUND(R62*(R12)/100,2)</f>
        <v>0</v>
      </c>
      <c r="GL62" s="2">
        <f t="shared" si="83"/>
        <v>0</v>
      </c>
      <c r="GM62" s="2">
        <f t="shared" si="77"/>
        <v>1791.12</v>
      </c>
      <c r="GN62" s="2">
        <f t="shared" si="78"/>
        <v>1791.12</v>
      </c>
      <c r="GO62" s="2">
        <f t="shared" si="79"/>
        <v>0</v>
      </c>
      <c r="GP62" s="2">
        <f t="shared" si="80"/>
        <v>0</v>
      </c>
      <c r="GQ62" s="2"/>
      <c r="GR62" s="2">
        <v>0</v>
      </c>
      <c r="GS62" s="2">
        <v>2</v>
      </c>
      <c r="GT62" s="2">
        <v>0</v>
      </c>
      <c r="GU62" s="2" t="s">
        <v>3</v>
      </c>
      <c r="GV62" s="2">
        <f t="shared" si="81"/>
        <v>0</v>
      </c>
      <c r="GW62" s="2">
        <v>1</v>
      </c>
      <c r="GX62" s="2">
        <f t="shared" si="84"/>
        <v>0</v>
      </c>
      <c r="GY62" s="2"/>
      <c r="GZ62" s="2"/>
      <c r="HA62" s="2">
        <v>0</v>
      </c>
      <c r="HB62" s="2">
        <v>0</v>
      </c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>
        <v>0</v>
      </c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x14ac:dyDescent="0.2">
      <c r="A63">
        <v>17</v>
      </c>
      <c r="B63">
        <v>1</v>
      </c>
      <c r="E63" t="s">
        <v>120</v>
      </c>
      <c r="F63" t="str">
        <f>'1.Смета.или.Акт'!B171</f>
        <v>Прайс-лист</v>
      </c>
      <c r="G63" t="str">
        <f>'1.Смета.или.Акт'!C171</f>
        <v>Муфта 4 СТП-1 150/240</v>
      </c>
      <c r="H63" t="s">
        <v>122</v>
      </c>
      <c r="I63">
        <f>'1.Смета.или.Акт'!E171</f>
        <v>4</v>
      </c>
      <c r="J63">
        <v>0</v>
      </c>
      <c r="O63">
        <f t="shared" si="47"/>
        <v>13433.4</v>
      </c>
      <c r="P63">
        <f t="shared" si="48"/>
        <v>13433.4</v>
      </c>
      <c r="Q63">
        <f t="shared" si="49"/>
        <v>0</v>
      </c>
      <c r="R63">
        <f t="shared" si="50"/>
        <v>0</v>
      </c>
      <c r="S63">
        <f t="shared" si="51"/>
        <v>0</v>
      </c>
      <c r="T63">
        <f t="shared" si="52"/>
        <v>0</v>
      </c>
      <c r="U63">
        <f t="shared" si="53"/>
        <v>0</v>
      </c>
      <c r="V63">
        <f t="shared" si="54"/>
        <v>0</v>
      </c>
      <c r="W63">
        <f t="shared" si="55"/>
        <v>0</v>
      </c>
      <c r="X63">
        <f t="shared" si="56"/>
        <v>0</v>
      </c>
      <c r="Y63">
        <f t="shared" si="57"/>
        <v>0</v>
      </c>
      <c r="AA63">
        <v>34723977</v>
      </c>
      <c r="AB63">
        <f t="shared" si="58"/>
        <v>447.78</v>
      </c>
      <c r="AC63">
        <f t="shared" si="85"/>
        <v>447.78</v>
      </c>
      <c r="AD63">
        <f t="shared" si="59"/>
        <v>0</v>
      </c>
      <c r="AE63">
        <f t="shared" si="60"/>
        <v>0</v>
      </c>
      <c r="AF63">
        <f t="shared" si="61"/>
        <v>0</v>
      </c>
      <c r="AG63">
        <f t="shared" si="62"/>
        <v>0</v>
      </c>
      <c r="AH63">
        <f t="shared" si="63"/>
        <v>0</v>
      </c>
      <c r="AI63">
        <f t="shared" si="64"/>
        <v>0</v>
      </c>
      <c r="AJ63">
        <f t="shared" si="65"/>
        <v>0</v>
      </c>
      <c r="AK63">
        <v>447.78</v>
      </c>
      <c r="AL63" s="61">
        <f>'1.Смета.или.Акт'!F171</f>
        <v>447.78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1</v>
      </c>
      <c r="AW63">
        <v>1</v>
      </c>
      <c r="AZ63">
        <v>1</v>
      </c>
      <c r="BA63">
        <v>1</v>
      </c>
      <c r="BB63">
        <v>1</v>
      </c>
      <c r="BC63">
        <f>'1.Смета.или.Акт'!J171</f>
        <v>7.5</v>
      </c>
      <c r="BD63" t="s">
        <v>3</v>
      </c>
      <c r="BE63" t="s">
        <v>3</v>
      </c>
      <c r="BF63" t="s">
        <v>3</v>
      </c>
      <c r="BG63" t="s">
        <v>3</v>
      </c>
      <c r="BH63">
        <v>3</v>
      </c>
      <c r="BI63">
        <v>1</v>
      </c>
      <c r="BJ63" t="s">
        <v>3</v>
      </c>
      <c r="BM63">
        <v>1100</v>
      </c>
      <c r="BN63">
        <v>0</v>
      </c>
      <c r="BO63" t="s">
        <v>3</v>
      </c>
      <c r="BP63">
        <v>0</v>
      </c>
      <c r="BQ63">
        <v>20</v>
      </c>
      <c r="BR63">
        <v>0</v>
      </c>
      <c r="BS63">
        <v>1</v>
      </c>
      <c r="BT63">
        <v>1</v>
      </c>
      <c r="BU63">
        <v>1</v>
      </c>
      <c r="BV63">
        <v>1</v>
      </c>
      <c r="BW63">
        <v>1</v>
      </c>
      <c r="BX63">
        <v>1</v>
      </c>
      <c r="BY63" t="s">
        <v>3</v>
      </c>
      <c r="BZ63">
        <v>0</v>
      </c>
      <c r="CA63">
        <v>0</v>
      </c>
      <c r="CF63">
        <v>0</v>
      </c>
      <c r="CG63">
        <v>0</v>
      </c>
      <c r="CM63">
        <v>0</v>
      </c>
      <c r="CN63" t="s">
        <v>3</v>
      </c>
      <c r="CO63">
        <v>0</v>
      </c>
      <c r="CP63">
        <f t="shared" si="66"/>
        <v>13433.4</v>
      </c>
      <c r="CQ63">
        <f t="shared" si="67"/>
        <v>3358.35</v>
      </c>
      <c r="CR63">
        <f t="shared" si="68"/>
        <v>0</v>
      </c>
      <c r="CS63">
        <f t="shared" si="69"/>
        <v>0</v>
      </c>
      <c r="CT63">
        <f t="shared" si="70"/>
        <v>0</v>
      </c>
      <c r="CU63">
        <f t="shared" si="71"/>
        <v>0</v>
      </c>
      <c r="CV63">
        <f t="shared" si="72"/>
        <v>0</v>
      </c>
      <c r="CW63">
        <f t="shared" si="73"/>
        <v>0</v>
      </c>
      <c r="CX63">
        <f t="shared" si="74"/>
        <v>0</v>
      </c>
      <c r="CY63">
        <f t="shared" si="75"/>
        <v>0</v>
      </c>
      <c r="CZ63">
        <f t="shared" si="76"/>
        <v>0</v>
      </c>
      <c r="DC63" t="s">
        <v>3</v>
      </c>
      <c r="DD63" t="s">
        <v>3</v>
      </c>
      <c r="DE63" t="s">
        <v>3</v>
      </c>
      <c r="DF63" t="s">
        <v>3</v>
      </c>
      <c r="DG63" t="s">
        <v>3</v>
      </c>
      <c r="DH63" t="s">
        <v>3</v>
      </c>
      <c r="DI63" t="s">
        <v>3</v>
      </c>
      <c r="DJ63" t="s">
        <v>3</v>
      </c>
      <c r="DK63" t="s">
        <v>3</v>
      </c>
      <c r="DL63" t="s">
        <v>3</v>
      </c>
      <c r="DM63" t="s">
        <v>3</v>
      </c>
      <c r="DN63">
        <v>0</v>
      </c>
      <c r="DO63">
        <v>0</v>
      </c>
      <c r="DP63">
        <v>1</v>
      </c>
      <c r="DQ63">
        <v>1</v>
      </c>
      <c r="DU63">
        <v>1010</v>
      </c>
      <c r="DV63" t="s">
        <v>122</v>
      </c>
      <c r="DW63" t="str">
        <f>'1.Смета.или.Акт'!D171</f>
        <v>шт.</v>
      </c>
      <c r="DX63">
        <v>1</v>
      </c>
      <c r="EE63">
        <v>32653538</v>
      </c>
      <c r="EF63">
        <v>20</v>
      </c>
      <c r="EG63" t="s">
        <v>113</v>
      </c>
      <c r="EH63">
        <v>0</v>
      </c>
      <c r="EI63" t="s">
        <v>3</v>
      </c>
      <c r="EJ63">
        <v>1</v>
      </c>
      <c r="EK63">
        <v>1100</v>
      </c>
      <c r="EL63" t="s">
        <v>114</v>
      </c>
      <c r="EM63" t="s">
        <v>115</v>
      </c>
      <c r="EO63" t="s">
        <v>3</v>
      </c>
      <c r="EQ63">
        <v>0</v>
      </c>
      <c r="ER63">
        <v>447.78</v>
      </c>
      <c r="ES63" s="61">
        <f>'1.Смета.или.Акт'!F171</f>
        <v>447.78</v>
      </c>
      <c r="ET63">
        <v>0</v>
      </c>
      <c r="EU63">
        <v>0</v>
      </c>
      <c r="EV63">
        <v>0</v>
      </c>
      <c r="EW63">
        <v>0</v>
      </c>
      <c r="EX63">
        <v>0</v>
      </c>
      <c r="EY63">
        <v>0</v>
      </c>
      <c r="EZ63">
        <v>5</v>
      </c>
      <c r="FC63">
        <v>0</v>
      </c>
      <c r="FD63">
        <v>18</v>
      </c>
      <c r="FF63">
        <v>3358.37</v>
      </c>
      <c r="FQ63">
        <v>0</v>
      </c>
      <c r="FR63">
        <f t="shared" si="82"/>
        <v>0</v>
      </c>
      <c r="FS63">
        <v>0</v>
      </c>
      <c r="FX63">
        <v>0</v>
      </c>
      <c r="FY63">
        <v>0</v>
      </c>
      <c r="GA63" t="s">
        <v>123</v>
      </c>
      <c r="GD63">
        <v>0</v>
      </c>
      <c r="GF63">
        <v>-232972434</v>
      </c>
      <c r="GG63">
        <v>2</v>
      </c>
      <c r="GH63">
        <v>3</v>
      </c>
      <c r="GI63">
        <v>4</v>
      </c>
      <c r="GJ63">
        <v>0</v>
      </c>
      <c r="GK63">
        <f>ROUND(R63*(S12)/100,2)</f>
        <v>0</v>
      </c>
      <c r="GL63">
        <f t="shared" si="83"/>
        <v>0</v>
      </c>
      <c r="GM63">
        <f t="shared" si="77"/>
        <v>13433.4</v>
      </c>
      <c r="GN63">
        <f t="shared" si="78"/>
        <v>13433.4</v>
      </c>
      <c r="GO63">
        <f t="shared" si="79"/>
        <v>0</v>
      </c>
      <c r="GP63">
        <f t="shared" si="80"/>
        <v>0</v>
      </c>
      <c r="GR63">
        <v>1</v>
      </c>
      <c r="GS63">
        <v>1</v>
      </c>
      <c r="GT63">
        <v>0</v>
      </c>
      <c r="GU63" t="s">
        <v>3</v>
      </c>
      <c r="GV63">
        <f t="shared" si="81"/>
        <v>0</v>
      </c>
      <c r="GW63">
        <v>1</v>
      </c>
      <c r="GX63">
        <f t="shared" si="84"/>
        <v>0</v>
      </c>
      <c r="HA63">
        <v>0</v>
      </c>
      <c r="HB63">
        <v>0</v>
      </c>
      <c r="IK63">
        <v>0</v>
      </c>
    </row>
    <row r="64" spans="1:255" x14ac:dyDescent="0.2">
      <c r="A64" s="2">
        <v>17</v>
      </c>
      <c r="B64" s="2">
        <v>1</v>
      </c>
      <c r="C64" s="2"/>
      <c r="D64" s="2"/>
      <c r="E64" s="2" t="s">
        <v>124</v>
      </c>
      <c r="F64" s="2" t="s">
        <v>110</v>
      </c>
      <c r="G64" s="2" t="s">
        <v>125</v>
      </c>
      <c r="H64" s="2" t="s">
        <v>122</v>
      </c>
      <c r="I64" s="2">
        <f>'1.Смета.или.Акт'!E174</f>
        <v>4</v>
      </c>
      <c r="J64" s="2">
        <v>0</v>
      </c>
      <c r="K64" s="2"/>
      <c r="L64" s="2"/>
      <c r="M64" s="2"/>
      <c r="N64" s="2"/>
      <c r="O64" s="2">
        <f t="shared" si="47"/>
        <v>777.92</v>
      </c>
      <c r="P64" s="2">
        <f t="shared" si="48"/>
        <v>777.92</v>
      </c>
      <c r="Q64" s="2">
        <f t="shared" si="49"/>
        <v>0</v>
      </c>
      <c r="R64" s="2">
        <f t="shared" si="50"/>
        <v>0</v>
      </c>
      <c r="S64" s="2">
        <f t="shared" si="51"/>
        <v>0</v>
      </c>
      <c r="T64" s="2">
        <f t="shared" si="52"/>
        <v>0</v>
      </c>
      <c r="U64" s="2">
        <f t="shared" si="53"/>
        <v>0</v>
      </c>
      <c r="V64" s="2">
        <f t="shared" si="54"/>
        <v>0</v>
      </c>
      <c r="W64" s="2">
        <f t="shared" si="55"/>
        <v>0</v>
      </c>
      <c r="X64" s="2">
        <f t="shared" si="56"/>
        <v>0</v>
      </c>
      <c r="Y64" s="2">
        <f t="shared" si="57"/>
        <v>0</v>
      </c>
      <c r="Z64" s="2"/>
      <c r="AA64" s="2">
        <v>34723976</v>
      </c>
      <c r="AB64" s="2">
        <f t="shared" si="58"/>
        <v>194.48</v>
      </c>
      <c r="AC64" s="2">
        <f t="shared" si="85"/>
        <v>194.48</v>
      </c>
      <c r="AD64" s="2">
        <f t="shared" si="59"/>
        <v>0</v>
      </c>
      <c r="AE64" s="2">
        <f t="shared" si="60"/>
        <v>0</v>
      </c>
      <c r="AF64" s="2">
        <f t="shared" si="61"/>
        <v>0</v>
      </c>
      <c r="AG64" s="2">
        <f t="shared" si="62"/>
        <v>0</v>
      </c>
      <c r="AH64" s="2">
        <f t="shared" si="63"/>
        <v>0</v>
      </c>
      <c r="AI64" s="2">
        <f t="shared" si="64"/>
        <v>0</v>
      </c>
      <c r="AJ64" s="2">
        <f t="shared" si="65"/>
        <v>0</v>
      </c>
      <c r="AK64" s="2">
        <v>194.48</v>
      </c>
      <c r="AL64" s="2">
        <v>194.48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1</v>
      </c>
      <c r="AW64" s="2">
        <v>1</v>
      </c>
      <c r="AX64" s="2"/>
      <c r="AY64" s="2"/>
      <c r="AZ64" s="2">
        <v>1</v>
      </c>
      <c r="BA64" s="2">
        <v>1</v>
      </c>
      <c r="BB64" s="2">
        <v>1</v>
      </c>
      <c r="BC64" s="2">
        <v>1</v>
      </c>
      <c r="BD64" s="2" t="s">
        <v>3</v>
      </c>
      <c r="BE64" s="2" t="s">
        <v>3</v>
      </c>
      <c r="BF64" s="2" t="s">
        <v>3</v>
      </c>
      <c r="BG64" s="2" t="s">
        <v>3</v>
      </c>
      <c r="BH64" s="2">
        <v>3</v>
      </c>
      <c r="BI64" s="2">
        <v>1</v>
      </c>
      <c r="BJ64" s="2" t="s">
        <v>3</v>
      </c>
      <c r="BK64" s="2"/>
      <c r="BL64" s="2"/>
      <c r="BM64" s="2">
        <v>1100</v>
      </c>
      <c r="BN64" s="2">
        <v>0</v>
      </c>
      <c r="BO64" s="2" t="s">
        <v>3</v>
      </c>
      <c r="BP64" s="2">
        <v>0</v>
      </c>
      <c r="BQ64" s="2">
        <v>20</v>
      </c>
      <c r="BR64" s="2">
        <v>0</v>
      </c>
      <c r="BS64" s="2">
        <v>1</v>
      </c>
      <c r="BT64" s="2">
        <v>1</v>
      </c>
      <c r="BU64" s="2">
        <v>1</v>
      </c>
      <c r="BV64" s="2">
        <v>1</v>
      </c>
      <c r="BW64" s="2">
        <v>1</v>
      </c>
      <c r="BX64" s="2">
        <v>1</v>
      </c>
      <c r="BY64" s="2" t="s">
        <v>3</v>
      </c>
      <c r="BZ64" s="2">
        <v>0</v>
      </c>
      <c r="CA64" s="2">
        <v>0</v>
      </c>
      <c r="CB64" s="2"/>
      <c r="CC64" s="2"/>
      <c r="CD64" s="2"/>
      <c r="CE64" s="2"/>
      <c r="CF64" s="2">
        <v>0</v>
      </c>
      <c r="CG64" s="2">
        <v>0</v>
      </c>
      <c r="CH64" s="2"/>
      <c r="CI64" s="2"/>
      <c r="CJ64" s="2"/>
      <c r="CK64" s="2"/>
      <c r="CL64" s="2"/>
      <c r="CM64" s="2">
        <v>0</v>
      </c>
      <c r="CN64" s="2" t="s">
        <v>3</v>
      </c>
      <c r="CO64" s="2">
        <v>0</v>
      </c>
      <c r="CP64" s="2">
        <f t="shared" si="66"/>
        <v>777.92</v>
      </c>
      <c r="CQ64" s="2">
        <f t="shared" si="67"/>
        <v>194.48</v>
      </c>
      <c r="CR64" s="2">
        <f t="shared" si="68"/>
        <v>0</v>
      </c>
      <c r="CS64" s="2">
        <f t="shared" si="69"/>
        <v>0</v>
      </c>
      <c r="CT64" s="2">
        <f t="shared" si="70"/>
        <v>0</v>
      </c>
      <c r="CU64" s="2">
        <f t="shared" si="71"/>
        <v>0</v>
      </c>
      <c r="CV64" s="2">
        <f t="shared" si="72"/>
        <v>0</v>
      </c>
      <c r="CW64" s="2">
        <f t="shared" si="73"/>
        <v>0</v>
      </c>
      <c r="CX64" s="2">
        <f t="shared" si="74"/>
        <v>0</v>
      </c>
      <c r="CY64" s="2">
        <f t="shared" si="75"/>
        <v>0</v>
      </c>
      <c r="CZ64" s="2">
        <f t="shared" si="76"/>
        <v>0</v>
      </c>
      <c r="DA64" s="2"/>
      <c r="DB64" s="2"/>
      <c r="DC64" s="2" t="s">
        <v>3</v>
      </c>
      <c r="DD64" s="2" t="s">
        <v>3</v>
      </c>
      <c r="DE64" s="2" t="s">
        <v>3</v>
      </c>
      <c r="DF64" s="2" t="s">
        <v>3</v>
      </c>
      <c r="DG64" s="2" t="s">
        <v>3</v>
      </c>
      <c r="DH64" s="2" t="s">
        <v>3</v>
      </c>
      <c r="DI64" s="2" t="s">
        <v>3</v>
      </c>
      <c r="DJ64" s="2" t="s">
        <v>3</v>
      </c>
      <c r="DK64" s="2" t="s">
        <v>3</v>
      </c>
      <c r="DL64" s="2" t="s">
        <v>3</v>
      </c>
      <c r="DM64" s="2" t="s">
        <v>3</v>
      </c>
      <c r="DN64" s="2">
        <v>0</v>
      </c>
      <c r="DO64" s="2">
        <v>0</v>
      </c>
      <c r="DP64" s="2">
        <v>1</v>
      </c>
      <c r="DQ64" s="2">
        <v>1</v>
      </c>
      <c r="DR64" s="2"/>
      <c r="DS64" s="2"/>
      <c r="DT64" s="2"/>
      <c r="DU64" s="2">
        <v>1010</v>
      </c>
      <c r="DV64" s="2" t="s">
        <v>122</v>
      </c>
      <c r="DW64" s="2" t="s">
        <v>122</v>
      </c>
      <c r="DX64" s="2">
        <v>1</v>
      </c>
      <c r="DY64" s="2"/>
      <c r="DZ64" s="2"/>
      <c r="EA64" s="2"/>
      <c r="EB64" s="2"/>
      <c r="EC64" s="2"/>
      <c r="ED64" s="2"/>
      <c r="EE64" s="2">
        <v>32653538</v>
      </c>
      <c r="EF64" s="2">
        <v>20</v>
      </c>
      <c r="EG64" s="2" t="s">
        <v>113</v>
      </c>
      <c r="EH64" s="2">
        <v>0</v>
      </c>
      <c r="EI64" s="2" t="s">
        <v>3</v>
      </c>
      <c r="EJ64" s="2">
        <v>1</v>
      </c>
      <c r="EK64" s="2">
        <v>1100</v>
      </c>
      <c r="EL64" s="2" t="s">
        <v>114</v>
      </c>
      <c r="EM64" s="2" t="s">
        <v>115</v>
      </c>
      <c r="EN64" s="2"/>
      <c r="EO64" s="2" t="s">
        <v>3</v>
      </c>
      <c r="EP64" s="2"/>
      <c r="EQ64" s="2">
        <v>0</v>
      </c>
      <c r="ER64" s="2">
        <v>0</v>
      </c>
      <c r="ES64" s="2">
        <v>194.48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>
        <v>0</v>
      </c>
      <c r="FR64" s="2">
        <f t="shared" si="82"/>
        <v>0</v>
      </c>
      <c r="FS64" s="2">
        <v>0</v>
      </c>
      <c r="FT64" s="2"/>
      <c r="FU64" s="2"/>
      <c r="FV64" s="2"/>
      <c r="FW64" s="2"/>
      <c r="FX64" s="2">
        <v>0</v>
      </c>
      <c r="FY64" s="2">
        <v>0</v>
      </c>
      <c r="FZ64" s="2"/>
      <c r="GA64" s="2" t="s">
        <v>126</v>
      </c>
      <c r="GB64" s="2"/>
      <c r="GC64" s="2"/>
      <c r="GD64" s="2">
        <v>0</v>
      </c>
      <c r="GE64" s="2"/>
      <c r="GF64" s="2">
        <v>87051809</v>
      </c>
      <c r="GG64" s="2">
        <v>2</v>
      </c>
      <c r="GH64" s="2">
        <v>4</v>
      </c>
      <c r="GI64" s="2">
        <v>-2</v>
      </c>
      <c r="GJ64" s="2">
        <v>0</v>
      </c>
      <c r="GK64" s="2">
        <f>ROUND(R64*(R12)/100,2)</f>
        <v>0</v>
      </c>
      <c r="GL64" s="2">
        <f t="shared" si="83"/>
        <v>0</v>
      </c>
      <c r="GM64" s="2">
        <f t="shared" si="77"/>
        <v>777.92</v>
      </c>
      <c r="GN64" s="2">
        <f t="shared" si="78"/>
        <v>777.92</v>
      </c>
      <c r="GO64" s="2">
        <f t="shared" si="79"/>
        <v>0</v>
      </c>
      <c r="GP64" s="2">
        <f t="shared" si="80"/>
        <v>0</v>
      </c>
      <c r="GQ64" s="2"/>
      <c r="GR64" s="2">
        <v>0</v>
      </c>
      <c r="GS64" s="2">
        <v>2</v>
      </c>
      <c r="GT64" s="2">
        <v>0</v>
      </c>
      <c r="GU64" s="2" t="s">
        <v>3</v>
      </c>
      <c r="GV64" s="2">
        <f t="shared" si="81"/>
        <v>0</v>
      </c>
      <c r="GW64" s="2">
        <v>1</v>
      </c>
      <c r="GX64" s="2">
        <f t="shared" si="84"/>
        <v>0</v>
      </c>
      <c r="GY64" s="2"/>
      <c r="GZ64" s="2"/>
      <c r="HA64" s="2">
        <v>0</v>
      </c>
      <c r="HB64" s="2">
        <v>0</v>
      </c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>
        <v>0</v>
      </c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x14ac:dyDescent="0.2">
      <c r="A65">
        <v>17</v>
      </c>
      <c r="B65">
        <v>1</v>
      </c>
      <c r="E65" t="s">
        <v>124</v>
      </c>
      <c r="F65" t="str">
        <f>'1.Смета.или.Акт'!B174</f>
        <v>Прайс-лист</v>
      </c>
      <c r="G65" t="str">
        <f>'1.Смета.или.Акт'!C174</f>
        <v>Муфта 4 КВТПН1 150/240</v>
      </c>
      <c r="H65" t="s">
        <v>122</v>
      </c>
      <c r="I65">
        <f>'1.Смета.или.Акт'!E174</f>
        <v>4</v>
      </c>
      <c r="J65">
        <v>0</v>
      </c>
      <c r="O65">
        <f t="shared" si="47"/>
        <v>5834.4</v>
      </c>
      <c r="P65">
        <f t="shared" si="48"/>
        <v>5834.4</v>
      </c>
      <c r="Q65">
        <f t="shared" si="49"/>
        <v>0</v>
      </c>
      <c r="R65">
        <f t="shared" si="50"/>
        <v>0</v>
      </c>
      <c r="S65">
        <f t="shared" si="51"/>
        <v>0</v>
      </c>
      <c r="T65">
        <f t="shared" si="52"/>
        <v>0</v>
      </c>
      <c r="U65">
        <f t="shared" si="53"/>
        <v>0</v>
      </c>
      <c r="V65">
        <f t="shared" si="54"/>
        <v>0</v>
      </c>
      <c r="W65">
        <f t="shared" si="55"/>
        <v>0</v>
      </c>
      <c r="X65">
        <f t="shared" si="56"/>
        <v>0</v>
      </c>
      <c r="Y65">
        <f t="shared" si="57"/>
        <v>0</v>
      </c>
      <c r="AA65">
        <v>34723977</v>
      </c>
      <c r="AB65">
        <f t="shared" si="58"/>
        <v>194.48</v>
      </c>
      <c r="AC65">
        <f t="shared" si="85"/>
        <v>194.48</v>
      </c>
      <c r="AD65">
        <f t="shared" si="59"/>
        <v>0</v>
      </c>
      <c r="AE65">
        <f t="shared" si="60"/>
        <v>0</v>
      </c>
      <c r="AF65">
        <f t="shared" si="61"/>
        <v>0</v>
      </c>
      <c r="AG65">
        <f t="shared" si="62"/>
        <v>0</v>
      </c>
      <c r="AH65">
        <f t="shared" si="63"/>
        <v>0</v>
      </c>
      <c r="AI65">
        <f t="shared" si="64"/>
        <v>0</v>
      </c>
      <c r="AJ65">
        <f t="shared" si="65"/>
        <v>0</v>
      </c>
      <c r="AK65">
        <v>194.48</v>
      </c>
      <c r="AL65" s="61">
        <f>'1.Смета.или.Акт'!F174</f>
        <v>194.48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1</v>
      </c>
      <c r="AW65">
        <v>1</v>
      </c>
      <c r="AZ65">
        <v>1</v>
      </c>
      <c r="BA65">
        <v>1</v>
      </c>
      <c r="BB65">
        <v>1</v>
      </c>
      <c r="BC65">
        <f>'1.Смета.или.Акт'!J174</f>
        <v>7.5</v>
      </c>
      <c r="BD65" t="s">
        <v>3</v>
      </c>
      <c r="BE65" t="s">
        <v>3</v>
      </c>
      <c r="BF65" t="s">
        <v>3</v>
      </c>
      <c r="BG65" t="s">
        <v>3</v>
      </c>
      <c r="BH65">
        <v>3</v>
      </c>
      <c r="BI65">
        <v>1</v>
      </c>
      <c r="BJ65" t="s">
        <v>3</v>
      </c>
      <c r="BM65">
        <v>1100</v>
      </c>
      <c r="BN65">
        <v>0</v>
      </c>
      <c r="BO65" t="s">
        <v>3</v>
      </c>
      <c r="BP65">
        <v>0</v>
      </c>
      <c r="BQ65">
        <v>20</v>
      </c>
      <c r="BR65">
        <v>0</v>
      </c>
      <c r="BS65">
        <v>1</v>
      </c>
      <c r="BT65">
        <v>1</v>
      </c>
      <c r="BU65">
        <v>1</v>
      </c>
      <c r="BV65">
        <v>1</v>
      </c>
      <c r="BW65">
        <v>1</v>
      </c>
      <c r="BX65">
        <v>1</v>
      </c>
      <c r="BY65" t="s">
        <v>3</v>
      </c>
      <c r="BZ65">
        <v>0</v>
      </c>
      <c r="CA65">
        <v>0</v>
      </c>
      <c r="CF65">
        <v>0</v>
      </c>
      <c r="CG65">
        <v>0</v>
      </c>
      <c r="CM65">
        <v>0</v>
      </c>
      <c r="CN65" t="s">
        <v>3</v>
      </c>
      <c r="CO65">
        <v>0</v>
      </c>
      <c r="CP65">
        <f t="shared" si="66"/>
        <v>5834.4</v>
      </c>
      <c r="CQ65">
        <f t="shared" si="67"/>
        <v>1458.6</v>
      </c>
      <c r="CR65">
        <f t="shared" si="68"/>
        <v>0</v>
      </c>
      <c r="CS65">
        <f t="shared" si="69"/>
        <v>0</v>
      </c>
      <c r="CT65">
        <f t="shared" si="70"/>
        <v>0</v>
      </c>
      <c r="CU65">
        <f t="shared" si="71"/>
        <v>0</v>
      </c>
      <c r="CV65">
        <f t="shared" si="72"/>
        <v>0</v>
      </c>
      <c r="CW65">
        <f t="shared" si="73"/>
        <v>0</v>
      </c>
      <c r="CX65">
        <f t="shared" si="74"/>
        <v>0</v>
      </c>
      <c r="CY65">
        <f t="shared" si="75"/>
        <v>0</v>
      </c>
      <c r="CZ65">
        <f t="shared" si="76"/>
        <v>0</v>
      </c>
      <c r="DC65" t="s">
        <v>3</v>
      </c>
      <c r="DD65" t="s">
        <v>3</v>
      </c>
      <c r="DE65" t="s">
        <v>3</v>
      </c>
      <c r="DF65" t="s">
        <v>3</v>
      </c>
      <c r="DG65" t="s">
        <v>3</v>
      </c>
      <c r="DH65" t="s">
        <v>3</v>
      </c>
      <c r="DI65" t="s">
        <v>3</v>
      </c>
      <c r="DJ65" t="s">
        <v>3</v>
      </c>
      <c r="DK65" t="s">
        <v>3</v>
      </c>
      <c r="DL65" t="s">
        <v>3</v>
      </c>
      <c r="DM65" t="s">
        <v>3</v>
      </c>
      <c r="DN65">
        <v>0</v>
      </c>
      <c r="DO65">
        <v>0</v>
      </c>
      <c r="DP65">
        <v>1</v>
      </c>
      <c r="DQ65">
        <v>1</v>
      </c>
      <c r="DU65">
        <v>1010</v>
      </c>
      <c r="DV65" t="s">
        <v>122</v>
      </c>
      <c r="DW65" t="str">
        <f>'1.Смета.или.Акт'!D174</f>
        <v>шт.</v>
      </c>
      <c r="DX65">
        <v>1</v>
      </c>
      <c r="EE65">
        <v>32653538</v>
      </c>
      <c r="EF65">
        <v>20</v>
      </c>
      <c r="EG65" t="s">
        <v>113</v>
      </c>
      <c r="EH65">
        <v>0</v>
      </c>
      <c r="EI65" t="s">
        <v>3</v>
      </c>
      <c r="EJ65">
        <v>1</v>
      </c>
      <c r="EK65">
        <v>1100</v>
      </c>
      <c r="EL65" t="s">
        <v>114</v>
      </c>
      <c r="EM65" t="s">
        <v>115</v>
      </c>
      <c r="EO65" t="s">
        <v>3</v>
      </c>
      <c r="EQ65">
        <v>0</v>
      </c>
      <c r="ER65">
        <v>194.48</v>
      </c>
      <c r="ES65" s="61">
        <f>'1.Смета.или.Акт'!F174</f>
        <v>194.48</v>
      </c>
      <c r="ET65">
        <v>0</v>
      </c>
      <c r="EU65">
        <v>0</v>
      </c>
      <c r="EV65">
        <v>0</v>
      </c>
      <c r="EW65">
        <v>0</v>
      </c>
      <c r="EX65">
        <v>0</v>
      </c>
      <c r="EY65">
        <v>0</v>
      </c>
      <c r="EZ65">
        <v>5</v>
      </c>
      <c r="FC65">
        <v>0</v>
      </c>
      <c r="FD65">
        <v>18</v>
      </c>
      <c r="FF65">
        <v>1458.6</v>
      </c>
      <c r="FQ65">
        <v>0</v>
      </c>
      <c r="FR65">
        <f t="shared" si="82"/>
        <v>0</v>
      </c>
      <c r="FS65">
        <v>0</v>
      </c>
      <c r="FX65">
        <v>0</v>
      </c>
      <c r="FY65">
        <v>0</v>
      </c>
      <c r="GA65" t="s">
        <v>126</v>
      </c>
      <c r="GD65">
        <v>0</v>
      </c>
      <c r="GF65">
        <v>87051809</v>
      </c>
      <c r="GG65">
        <v>2</v>
      </c>
      <c r="GH65">
        <v>3</v>
      </c>
      <c r="GI65">
        <v>4</v>
      </c>
      <c r="GJ65">
        <v>0</v>
      </c>
      <c r="GK65">
        <f>ROUND(R65*(S12)/100,2)</f>
        <v>0</v>
      </c>
      <c r="GL65">
        <f t="shared" si="83"/>
        <v>0</v>
      </c>
      <c r="GM65">
        <f t="shared" si="77"/>
        <v>5834.4</v>
      </c>
      <c r="GN65">
        <f t="shared" si="78"/>
        <v>5834.4</v>
      </c>
      <c r="GO65">
        <f t="shared" si="79"/>
        <v>0</v>
      </c>
      <c r="GP65">
        <f t="shared" si="80"/>
        <v>0</v>
      </c>
      <c r="GR65">
        <v>1</v>
      </c>
      <c r="GS65">
        <v>1</v>
      </c>
      <c r="GT65">
        <v>0</v>
      </c>
      <c r="GU65" t="s">
        <v>3</v>
      </c>
      <c r="GV65">
        <f t="shared" si="81"/>
        <v>0</v>
      </c>
      <c r="GW65">
        <v>1</v>
      </c>
      <c r="GX65">
        <f t="shared" si="84"/>
        <v>0</v>
      </c>
      <c r="HA65">
        <v>0</v>
      </c>
      <c r="HB65">
        <v>0</v>
      </c>
      <c r="IK65">
        <v>0</v>
      </c>
    </row>
    <row r="66" spans="1:255" x14ac:dyDescent="0.2">
      <c r="A66" s="2">
        <v>17</v>
      </c>
      <c r="B66" s="2">
        <v>1</v>
      </c>
      <c r="C66" s="2"/>
      <c r="D66" s="2"/>
      <c r="E66" s="2" t="s">
        <v>127</v>
      </c>
      <c r="F66" s="2" t="s">
        <v>110</v>
      </c>
      <c r="G66" s="2" t="s">
        <v>128</v>
      </c>
      <c r="H66" s="2" t="s">
        <v>122</v>
      </c>
      <c r="I66" s="2">
        <f>'1.Смета.или.Акт'!E177</f>
        <v>6102</v>
      </c>
      <c r="J66" s="2">
        <v>0</v>
      </c>
      <c r="K66" s="2"/>
      <c r="L66" s="2"/>
      <c r="M66" s="2"/>
      <c r="N66" s="2"/>
      <c r="O66" s="2">
        <f t="shared" ref="O66:O87" si="86">ROUND(CP66,2)</f>
        <v>10678.5</v>
      </c>
      <c r="P66" s="2">
        <f t="shared" ref="P66:P87" si="87">ROUND(CQ66*I66,2)</f>
        <v>10678.5</v>
      </c>
      <c r="Q66" s="2">
        <f t="shared" ref="Q66:Q87" si="88">ROUND(CR66*I66,2)</f>
        <v>0</v>
      </c>
      <c r="R66" s="2">
        <f t="shared" ref="R66:R87" si="89">ROUND(CS66*I66,2)</f>
        <v>0</v>
      </c>
      <c r="S66" s="2">
        <f t="shared" ref="S66:S87" si="90">ROUND(CT66*I66,2)</f>
        <v>0</v>
      </c>
      <c r="T66" s="2">
        <f t="shared" ref="T66:T87" si="91">ROUND(CU66*I66,2)</f>
        <v>0</v>
      </c>
      <c r="U66" s="2">
        <f t="shared" ref="U66:U87" si="92">CV66*I66</f>
        <v>0</v>
      </c>
      <c r="V66" s="2">
        <f t="shared" ref="V66:V87" si="93">CW66*I66</f>
        <v>0</v>
      </c>
      <c r="W66" s="2">
        <f t="shared" ref="W66:W87" si="94">ROUND(CX66*I66,2)</f>
        <v>0</v>
      </c>
      <c r="X66" s="2">
        <f t="shared" ref="X66:X87" si="95">ROUND(CY66,2)</f>
        <v>0</v>
      </c>
      <c r="Y66" s="2">
        <f t="shared" ref="Y66:Y87" si="96">ROUND(CZ66,2)</f>
        <v>0</v>
      </c>
      <c r="Z66" s="2"/>
      <c r="AA66" s="2">
        <v>34723976</v>
      </c>
      <c r="AB66" s="2">
        <f t="shared" ref="AB66:AB87" si="97">ROUND((AC66+AD66+AF66),2)</f>
        <v>1.75</v>
      </c>
      <c r="AC66" s="2">
        <f t="shared" si="85"/>
        <v>1.75</v>
      </c>
      <c r="AD66" s="2">
        <f t="shared" ref="AD66:AD87" si="98">ROUND((((ET66)-(EU66))+AE66),2)</f>
        <v>0</v>
      </c>
      <c r="AE66" s="2">
        <f t="shared" ref="AE66:AE87" si="99">ROUND((EU66),2)</f>
        <v>0</v>
      </c>
      <c r="AF66" s="2">
        <f t="shared" ref="AF66:AF87" si="100">ROUND((EV66),2)</f>
        <v>0</v>
      </c>
      <c r="AG66" s="2">
        <f t="shared" ref="AG66:AG87" si="101">ROUND((AP66),2)</f>
        <v>0</v>
      </c>
      <c r="AH66" s="2">
        <f t="shared" ref="AH66:AH87" si="102">(EW66)</f>
        <v>0</v>
      </c>
      <c r="AI66" s="2">
        <f t="shared" ref="AI66:AI87" si="103">(EX66)</f>
        <v>0</v>
      </c>
      <c r="AJ66" s="2">
        <f t="shared" ref="AJ66:AJ87" si="104">ROUND((AS66),2)</f>
        <v>0</v>
      </c>
      <c r="AK66" s="2">
        <v>1.75</v>
      </c>
      <c r="AL66" s="2">
        <v>1.75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1</v>
      </c>
      <c r="AW66" s="2">
        <v>1</v>
      </c>
      <c r="AX66" s="2"/>
      <c r="AY66" s="2"/>
      <c r="AZ66" s="2">
        <v>1</v>
      </c>
      <c r="BA66" s="2">
        <v>1</v>
      </c>
      <c r="BB66" s="2">
        <v>1</v>
      </c>
      <c r="BC66" s="2">
        <v>1</v>
      </c>
      <c r="BD66" s="2" t="s">
        <v>3</v>
      </c>
      <c r="BE66" s="2" t="s">
        <v>3</v>
      </c>
      <c r="BF66" s="2" t="s">
        <v>3</v>
      </c>
      <c r="BG66" s="2" t="s">
        <v>3</v>
      </c>
      <c r="BH66" s="2">
        <v>3</v>
      </c>
      <c r="BI66" s="2">
        <v>1</v>
      </c>
      <c r="BJ66" s="2" t="s">
        <v>3</v>
      </c>
      <c r="BK66" s="2"/>
      <c r="BL66" s="2"/>
      <c r="BM66" s="2">
        <v>1100</v>
      </c>
      <c r="BN66" s="2">
        <v>0</v>
      </c>
      <c r="BO66" s="2" t="s">
        <v>3</v>
      </c>
      <c r="BP66" s="2">
        <v>0</v>
      </c>
      <c r="BQ66" s="2">
        <v>20</v>
      </c>
      <c r="BR66" s="2">
        <v>0</v>
      </c>
      <c r="BS66" s="2">
        <v>1</v>
      </c>
      <c r="BT66" s="2">
        <v>1</v>
      </c>
      <c r="BU66" s="2">
        <v>1</v>
      </c>
      <c r="BV66" s="2">
        <v>1</v>
      </c>
      <c r="BW66" s="2">
        <v>1</v>
      </c>
      <c r="BX66" s="2">
        <v>1</v>
      </c>
      <c r="BY66" s="2" t="s">
        <v>3</v>
      </c>
      <c r="BZ66" s="2">
        <v>0</v>
      </c>
      <c r="CA66" s="2">
        <v>0</v>
      </c>
      <c r="CB66" s="2"/>
      <c r="CC66" s="2"/>
      <c r="CD66" s="2"/>
      <c r="CE66" s="2"/>
      <c r="CF66" s="2">
        <v>0</v>
      </c>
      <c r="CG66" s="2">
        <v>0</v>
      </c>
      <c r="CH66" s="2"/>
      <c r="CI66" s="2"/>
      <c r="CJ66" s="2"/>
      <c r="CK66" s="2"/>
      <c r="CL66" s="2"/>
      <c r="CM66" s="2">
        <v>0</v>
      </c>
      <c r="CN66" s="2" t="s">
        <v>3</v>
      </c>
      <c r="CO66" s="2">
        <v>0</v>
      </c>
      <c r="CP66" s="2">
        <f t="shared" ref="CP66:CP87" si="105">(P66+Q66+S66)</f>
        <v>10678.5</v>
      </c>
      <c r="CQ66" s="2">
        <f t="shared" ref="CQ66:CQ87" si="106">AC66*BC66</f>
        <v>1.75</v>
      </c>
      <c r="CR66" s="2">
        <f t="shared" ref="CR66:CR87" si="107">AD66*BB66</f>
        <v>0</v>
      </c>
      <c r="CS66" s="2">
        <f t="shared" ref="CS66:CS87" si="108">AE66*BS66</f>
        <v>0</v>
      </c>
      <c r="CT66" s="2">
        <f t="shared" ref="CT66:CT87" si="109">AF66*BA66</f>
        <v>0</v>
      </c>
      <c r="CU66" s="2">
        <f t="shared" ref="CU66:CU87" si="110">AG66</f>
        <v>0</v>
      </c>
      <c r="CV66" s="2">
        <f t="shared" ref="CV66:CV87" si="111">AH66</f>
        <v>0</v>
      </c>
      <c r="CW66" s="2">
        <f t="shared" ref="CW66:CW87" si="112">AI66</f>
        <v>0</v>
      </c>
      <c r="CX66" s="2">
        <f t="shared" ref="CX66:CX87" si="113">AJ66</f>
        <v>0</v>
      </c>
      <c r="CY66" s="2">
        <f t="shared" ref="CY66:CY87" si="114">(((S66+(R66*IF(0,0,1)))*AT66)/100)</f>
        <v>0</v>
      </c>
      <c r="CZ66" s="2">
        <f t="shared" ref="CZ66:CZ87" si="115">(((S66+(R66*IF(0,0,1)))*AU66)/100)</f>
        <v>0</v>
      </c>
      <c r="DA66" s="2"/>
      <c r="DB66" s="2"/>
      <c r="DC66" s="2" t="s">
        <v>3</v>
      </c>
      <c r="DD66" s="2" t="s">
        <v>3</v>
      </c>
      <c r="DE66" s="2" t="s">
        <v>3</v>
      </c>
      <c r="DF66" s="2" t="s">
        <v>3</v>
      </c>
      <c r="DG66" s="2" t="s">
        <v>3</v>
      </c>
      <c r="DH66" s="2" t="s">
        <v>3</v>
      </c>
      <c r="DI66" s="2" t="s">
        <v>3</v>
      </c>
      <c r="DJ66" s="2" t="s">
        <v>3</v>
      </c>
      <c r="DK66" s="2" t="s">
        <v>3</v>
      </c>
      <c r="DL66" s="2" t="s">
        <v>3</v>
      </c>
      <c r="DM66" s="2" t="s">
        <v>3</v>
      </c>
      <c r="DN66" s="2">
        <v>0</v>
      </c>
      <c r="DO66" s="2">
        <v>0</v>
      </c>
      <c r="DP66" s="2">
        <v>1</v>
      </c>
      <c r="DQ66" s="2">
        <v>1</v>
      </c>
      <c r="DR66" s="2"/>
      <c r="DS66" s="2"/>
      <c r="DT66" s="2"/>
      <c r="DU66" s="2">
        <v>1010</v>
      </c>
      <c r="DV66" s="2" t="s">
        <v>122</v>
      </c>
      <c r="DW66" s="2" t="s">
        <v>122</v>
      </c>
      <c r="DX66" s="2">
        <v>1</v>
      </c>
      <c r="DY66" s="2"/>
      <c r="DZ66" s="2"/>
      <c r="EA66" s="2"/>
      <c r="EB66" s="2"/>
      <c r="EC66" s="2"/>
      <c r="ED66" s="2"/>
      <c r="EE66" s="2">
        <v>32653538</v>
      </c>
      <c r="EF66" s="2">
        <v>20</v>
      </c>
      <c r="EG66" s="2" t="s">
        <v>113</v>
      </c>
      <c r="EH66" s="2">
        <v>0</v>
      </c>
      <c r="EI66" s="2" t="s">
        <v>3</v>
      </c>
      <c r="EJ66" s="2">
        <v>1</v>
      </c>
      <c r="EK66" s="2">
        <v>1100</v>
      </c>
      <c r="EL66" s="2" t="s">
        <v>114</v>
      </c>
      <c r="EM66" s="2" t="s">
        <v>115</v>
      </c>
      <c r="EN66" s="2"/>
      <c r="EO66" s="2" t="s">
        <v>3</v>
      </c>
      <c r="EP66" s="2"/>
      <c r="EQ66" s="2">
        <v>0</v>
      </c>
      <c r="ER66" s="2">
        <v>0</v>
      </c>
      <c r="ES66" s="2">
        <v>1.75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>
        <v>0</v>
      </c>
      <c r="FR66" s="2">
        <f t="shared" si="82"/>
        <v>0</v>
      </c>
      <c r="FS66" s="2">
        <v>0</v>
      </c>
      <c r="FT66" s="2"/>
      <c r="FU66" s="2"/>
      <c r="FV66" s="2"/>
      <c r="FW66" s="2"/>
      <c r="FX66" s="2">
        <v>0</v>
      </c>
      <c r="FY66" s="2">
        <v>0</v>
      </c>
      <c r="FZ66" s="2"/>
      <c r="GA66" s="2" t="s">
        <v>129</v>
      </c>
      <c r="GB66" s="2"/>
      <c r="GC66" s="2"/>
      <c r="GD66" s="2">
        <v>0</v>
      </c>
      <c r="GE66" s="2"/>
      <c r="GF66" s="2">
        <v>-1887626098</v>
      </c>
      <c r="GG66" s="2">
        <v>2</v>
      </c>
      <c r="GH66" s="2">
        <v>4</v>
      </c>
      <c r="GI66" s="2">
        <v>-2</v>
      </c>
      <c r="GJ66" s="2">
        <v>0</v>
      </c>
      <c r="GK66" s="2">
        <f>ROUND(R66*(R12)/100,2)</f>
        <v>0</v>
      </c>
      <c r="GL66" s="2">
        <f t="shared" si="83"/>
        <v>0</v>
      </c>
      <c r="GM66" s="2">
        <f t="shared" ref="GM66:GM87" si="116">ROUND(O66+X66+Y66+GK66,2)+GX66</f>
        <v>10678.5</v>
      </c>
      <c r="GN66" s="2">
        <f t="shared" ref="GN66:GN87" si="117">IF(OR(BI66=0,BI66=1),ROUND(O66+X66+Y66+GK66,2),0)</f>
        <v>10678.5</v>
      </c>
      <c r="GO66" s="2">
        <f t="shared" ref="GO66:GO87" si="118">IF(BI66=2,ROUND(O66+X66+Y66+GK66,2),0)</f>
        <v>0</v>
      </c>
      <c r="GP66" s="2">
        <f t="shared" ref="GP66:GP87" si="119">IF(BI66=4,ROUND(O66+X66+Y66+GK66,2)+GX66,0)</f>
        <v>0</v>
      </c>
      <c r="GQ66" s="2"/>
      <c r="GR66" s="2">
        <v>0</v>
      </c>
      <c r="GS66" s="2">
        <v>2</v>
      </c>
      <c r="GT66" s="2">
        <v>0</v>
      </c>
      <c r="GU66" s="2" t="s">
        <v>3</v>
      </c>
      <c r="GV66" s="2">
        <f t="shared" ref="GV66:GV87" si="120">ROUND(GT66,2)</f>
        <v>0</v>
      </c>
      <c r="GW66" s="2">
        <v>1</v>
      </c>
      <c r="GX66" s="2">
        <f t="shared" si="84"/>
        <v>0</v>
      </c>
      <c r="GY66" s="2"/>
      <c r="GZ66" s="2"/>
      <c r="HA66" s="2">
        <v>0</v>
      </c>
      <c r="HB66" s="2">
        <v>0</v>
      </c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>
        <v>0</v>
      </c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x14ac:dyDescent="0.2">
      <c r="A67">
        <v>17</v>
      </c>
      <c r="B67">
        <v>1</v>
      </c>
      <c r="E67" t="s">
        <v>127</v>
      </c>
      <c r="F67" t="str">
        <f>'1.Смета.или.Акт'!B177</f>
        <v>Прайс-лист</v>
      </c>
      <c r="G67" t="str">
        <f>'1.Смета.или.Акт'!C177</f>
        <v>Кирпич строительный полнотелый</v>
      </c>
      <c r="H67" t="s">
        <v>122</v>
      </c>
      <c r="I67">
        <f>'1.Смета.или.Акт'!E177</f>
        <v>6102</v>
      </c>
      <c r="J67">
        <v>0</v>
      </c>
      <c r="O67">
        <f t="shared" si="86"/>
        <v>80088.75</v>
      </c>
      <c r="P67">
        <f t="shared" si="87"/>
        <v>80088.75</v>
      </c>
      <c r="Q67">
        <f t="shared" si="88"/>
        <v>0</v>
      </c>
      <c r="R67">
        <f t="shared" si="89"/>
        <v>0</v>
      </c>
      <c r="S67">
        <f t="shared" si="90"/>
        <v>0</v>
      </c>
      <c r="T67">
        <f t="shared" si="91"/>
        <v>0</v>
      </c>
      <c r="U67">
        <f t="shared" si="92"/>
        <v>0</v>
      </c>
      <c r="V67">
        <f t="shared" si="93"/>
        <v>0</v>
      </c>
      <c r="W67">
        <f t="shared" si="94"/>
        <v>0</v>
      </c>
      <c r="X67">
        <f t="shared" si="95"/>
        <v>0</v>
      </c>
      <c r="Y67">
        <f t="shared" si="96"/>
        <v>0</v>
      </c>
      <c r="AA67">
        <v>34723977</v>
      </c>
      <c r="AB67">
        <f t="shared" si="97"/>
        <v>1.75</v>
      </c>
      <c r="AC67">
        <f t="shared" si="85"/>
        <v>1.75</v>
      </c>
      <c r="AD67">
        <f t="shared" si="98"/>
        <v>0</v>
      </c>
      <c r="AE67">
        <f t="shared" si="99"/>
        <v>0</v>
      </c>
      <c r="AF67">
        <f t="shared" si="100"/>
        <v>0</v>
      </c>
      <c r="AG67">
        <f t="shared" si="101"/>
        <v>0</v>
      </c>
      <c r="AH67">
        <f t="shared" si="102"/>
        <v>0</v>
      </c>
      <c r="AI67">
        <f t="shared" si="103"/>
        <v>0</v>
      </c>
      <c r="AJ67">
        <f t="shared" si="104"/>
        <v>0</v>
      </c>
      <c r="AK67">
        <v>1.75</v>
      </c>
      <c r="AL67" s="61">
        <f>'1.Смета.или.Акт'!F177</f>
        <v>1.75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1</v>
      </c>
      <c r="AW67">
        <v>1</v>
      </c>
      <c r="AZ67">
        <v>1</v>
      </c>
      <c r="BA67">
        <v>1</v>
      </c>
      <c r="BB67">
        <v>1</v>
      </c>
      <c r="BC67">
        <f>'1.Смета.или.Акт'!J177</f>
        <v>7.5</v>
      </c>
      <c r="BD67" t="s">
        <v>3</v>
      </c>
      <c r="BE67" t="s">
        <v>3</v>
      </c>
      <c r="BF67" t="s">
        <v>3</v>
      </c>
      <c r="BG67" t="s">
        <v>3</v>
      </c>
      <c r="BH67">
        <v>3</v>
      </c>
      <c r="BI67">
        <v>1</v>
      </c>
      <c r="BJ67" t="s">
        <v>3</v>
      </c>
      <c r="BM67">
        <v>1100</v>
      </c>
      <c r="BN67">
        <v>0</v>
      </c>
      <c r="BO67" t="s">
        <v>3</v>
      </c>
      <c r="BP67">
        <v>0</v>
      </c>
      <c r="BQ67">
        <v>20</v>
      </c>
      <c r="BR67">
        <v>0</v>
      </c>
      <c r="BS67">
        <v>1</v>
      </c>
      <c r="BT67">
        <v>1</v>
      </c>
      <c r="BU67">
        <v>1</v>
      </c>
      <c r="BV67">
        <v>1</v>
      </c>
      <c r="BW67">
        <v>1</v>
      </c>
      <c r="BX67">
        <v>1</v>
      </c>
      <c r="BY67" t="s">
        <v>3</v>
      </c>
      <c r="BZ67">
        <v>0</v>
      </c>
      <c r="CA67">
        <v>0</v>
      </c>
      <c r="CF67">
        <v>0</v>
      </c>
      <c r="CG67">
        <v>0</v>
      </c>
      <c r="CM67">
        <v>0</v>
      </c>
      <c r="CN67" t="s">
        <v>3</v>
      </c>
      <c r="CO67">
        <v>0</v>
      </c>
      <c r="CP67">
        <f t="shared" si="105"/>
        <v>80088.75</v>
      </c>
      <c r="CQ67">
        <f t="shared" si="106"/>
        <v>13.125</v>
      </c>
      <c r="CR67">
        <f t="shared" si="107"/>
        <v>0</v>
      </c>
      <c r="CS67">
        <f t="shared" si="108"/>
        <v>0</v>
      </c>
      <c r="CT67">
        <f t="shared" si="109"/>
        <v>0</v>
      </c>
      <c r="CU67">
        <f t="shared" si="110"/>
        <v>0</v>
      </c>
      <c r="CV67">
        <f t="shared" si="111"/>
        <v>0</v>
      </c>
      <c r="CW67">
        <f t="shared" si="112"/>
        <v>0</v>
      </c>
      <c r="CX67">
        <f t="shared" si="113"/>
        <v>0</v>
      </c>
      <c r="CY67">
        <f t="shared" si="114"/>
        <v>0</v>
      </c>
      <c r="CZ67">
        <f t="shared" si="115"/>
        <v>0</v>
      </c>
      <c r="DC67" t="s">
        <v>3</v>
      </c>
      <c r="DD67" t="s">
        <v>3</v>
      </c>
      <c r="DE67" t="s">
        <v>3</v>
      </c>
      <c r="DF67" t="s">
        <v>3</v>
      </c>
      <c r="DG67" t="s">
        <v>3</v>
      </c>
      <c r="DH67" t="s">
        <v>3</v>
      </c>
      <c r="DI67" t="s">
        <v>3</v>
      </c>
      <c r="DJ67" t="s">
        <v>3</v>
      </c>
      <c r="DK67" t="s">
        <v>3</v>
      </c>
      <c r="DL67" t="s">
        <v>3</v>
      </c>
      <c r="DM67" t="s">
        <v>3</v>
      </c>
      <c r="DN67">
        <v>0</v>
      </c>
      <c r="DO67">
        <v>0</v>
      </c>
      <c r="DP67">
        <v>1</v>
      </c>
      <c r="DQ67">
        <v>1</v>
      </c>
      <c r="DU67">
        <v>1010</v>
      </c>
      <c r="DV67" t="s">
        <v>122</v>
      </c>
      <c r="DW67" t="str">
        <f>'1.Смета.или.Акт'!D177</f>
        <v>шт.</v>
      </c>
      <c r="DX67">
        <v>1</v>
      </c>
      <c r="EE67">
        <v>32653538</v>
      </c>
      <c r="EF67">
        <v>20</v>
      </c>
      <c r="EG67" t="s">
        <v>113</v>
      </c>
      <c r="EH67">
        <v>0</v>
      </c>
      <c r="EI67" t="s">
        <v>3</v>
      </c>
      <c r="EJ67">
        <v>1</v>
      </c>
      <c r="EK67">
        <v>1100</v>
      </c>
      <c r="EL67" t="s">
        <v>114</v>
      </c>
      <c r="EM67" t="s">
        <v>115</v>
      </c>
      <c r="EO67" t="s">
        <v>3</v>
      </c>
      <c r="EQ67">
        <v>0</v>
      </c>
      <c r="ER67">
        <v>1.75</v>
      </c>
      <c r="ES67" s="61">
        <f>'1.Смета.или.Акт'!F177</f>
        <v>1.75</v>
      </c>
      <c r="ET67">
        <v>0</v>
      </c>
      <c r="EU67">
        <v>0</v>
      </c>
      <c r="EV67">
        <v>0</v>
      </c>
      <c r="EW67">
        <v>0</v>
      </c>
      <c r="EX67">
        <v>0</v>
      </c>
      <c r="EY67">
        <v>0</v>
      </c>
      <c r="EZ67">
        <v>5</v>
      </c>
      <c r="FC67">
        <v>0</v>
      </c>
      <c r="FD67">
        <v>18</v>
      </c>
      <c r="FF67">
        <v>13.16</v>
      </c>
      <c r="FQ67">
        <v>0</v>
      </c>
      <c r="FR67">
        <f t="shared" si="82"/>
        <v>0</v>
      </c>
      <c r="FS67">
        <v>0</v>
      </c>
      <c r="FX67">
        <v>0</v>
      </c>
      <c r="FY67">
        <v>0</v>
      </c>
      <c r="GA67" t="s">
        <v>129</v>
      </c>
      <c r="GD67">
        <v>0</v>
      </c>
      <c r="GF67">
        <v>-1887626098</v>
      </c>
      <c r="GG67">
        <v>2</v>
      </c>
      <c r="GH67">
        <v>3</v>
      </c>
      <c r="GI67">
        <v>4</v>
      </c>
      <c r="GJ67">
        <v>0</v>
      </c>
      <c r="GK67">
        <f>ROUND(R67*(S12)/100,2)</f>
        <v>0</v>
      </c>
      <c r="GL67">
        <f t="shared" si="83"/>
        <v>0</v>
      </c>
      <c r="GM67">
        <f t="shared" si="116"/>
        <v>80088.75</v>
      </c>
      <c r="GN67">
        <f t="shared" si="117"/>
        <v>80088.75</v>
      </c>
      <c r="GO67">
        <f t="shared" si="118"/>
        <v>0</v>
      </c>
      <c r="GP67">
        <f t="shared" si="119"/>
        <v>0</v>
      </c>
      <c r="GR67">
        <v>1</v>
      </c>
      <c r="GS67">
        <v>1</v>
      </c>
      <c r="GT67">
        <v>0</v>
      </c>
      <c r="GU67" t="s">
        <v>3</v>
      </c>
      <c r="GV67">
        <f t="shared" si="120"/>
        <v>0</v>
      </c>
      <c r="GW67">
        <v>1</v>
      </c>
      <c r="GX67">
        <f t="shared" si="84"/>
        <v>0</v>
      </c>
      <c r="HA67">
        <v>0</v>
      </c>
      <c r="HB67">
        <v>0</v>
      </c>
      <c r="IK67">
        <v>0</v>
      </c>
    </row>
    <row r="68" spans="1:255" x14ac:dyDescent="0.2">
      <c r="A68" s="2">
        <v>17</v>
      </c>
      <c r="B68" s="2">
        <v>1</v>
      </c>
      <c r="C68" s="2"/>
      <c r="D68" s="2"/>
      <c r="E68" s="2" t="s">
        <v>130</v>
      </c>
      <c r="F68" s="2" t="s">
        <v>110</v>
      </c>
      <c r="G68" s="2" t="s">
        <v>131</v>
      </c>
      <c r="H68" s="2" t="s">
        <v>132</v>
      </c>
      <c r="I68" s="2">
        <f>'1.Смета.или.Акт'!E180</f>
        <v>14.163</v>
      </c>
      <c r="J68" s="2">
        <v>0</v>
      </c>
      <c r="K68" s="2"/>
      <c r="L68" s="2"/>
      <c r="M68" s="2"/>
      <c r="N68" s="2"/>
      <c r="O68" s="2">
        <f t="shared" si="86"/>
        <v>336.09</v>
      </c>
      <c r="P68" s="2">
        <f t="shared" si="87"/>
        <v>336.09</v>
      </c>
      <c r="Q68" s="2">
        <f t="shared" si="88"/>
        <v>0</v>
      </c>
      <c r="R68" s="2">
        <f t="shared" si="89"/>
        <v>0</v>
      </c>
      <c r="S68" s="2">
        <f t="shared" si="90"/>
        <v>0</v>
      </c>
      <c r="T68" s="2">
        <f t="shared" si="91"/>
        <v>0</v>
      </c>
      <c r="U68" s="2">
        <f t="shared" si="92"/>
        <v>0</v>
      </c>
      <c r="V68" s="2">
        <f t="shared" si="93"/>
        <v>0</v>
      </c>
      <c r="W68" s="2">
        <f t="shared" si="94"/>
        <v>0</v>
      </c>
      <c r="X68" s="2">
        <f t="shared" si="95"/>
        <v>0</v>
      </c>
      <c r="Y68" s="2">
        <f t="shared" si="96"/>
        <v>0</v>
      </c>
      <c r="Z68" s="2"/>
      <c r="AA68" s="2">
        <v>34723976</v>
      </c>
      <c r="AB68" s="2">
        <f t="shared" si="97"/>
        <v>23.73</v>
      </c>
      <c r="AC68" s="2">
        <f t="shared" si="85"/>
        <v>23.73</v>
      </c>
      <c r="AD68" s="2">
        <f t="shared" si="98"/>
        <v>0</v>
      </c>
      <c r="AE68" s="2">
        <f t="shared" si="99"/>
        <v>0</v>
      </c>
      <c r="AF68" s="2">
        <f t="shared" si="100"/>
        <v>0</v>
      </c>
      <c r="AG68" s="2">
        <f t="shared" si="101"/>
        <v>0</v>
      </c>
      <c r="AH68" s="2">
        <f t="shared" si="102"/>
        <v>0</v>
      </c>
      <c r="AI68" s="2">
        <f t="shared" si="103"/>
        <v>0</v>
      </c>
      <c r="AJ68" s="2">
        <f t="shared" si="104"/>
        <v>0</v>
      </c>
      <c r="AK68" s="2">
        <v>23.73</v>
      </c>
      <c r="AL68" s="2">
        <v>23.73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1</v>
      </c>
      <c r="AW68" s="2">
        <v>1</v>
      </c>
      <c r="AX68" s="2"/>
      <c r="AY68" s="2"/>
      <c r="AZ68" s="2">
        <v>1</v>
      </c>
      <c r="BA68" s="2">
        <v>1</v>
      </c>
      <c r="BB68" s="2">
        <v>1</v>
      </c>
      <c r="BC68" s="2">
        <v>1</v>
      </c>
      <c r="BD68" s="2" t="s">
        <v>3</v>
      </c>
      <c r="BE68" s="2" t="s">
        <v>3</v>
      </c>
      <c r="BF68" s="2" t="s">
        <v>3</v>
      </c>
      <c r="BG68" s="2" t="s">
        <v>3</v>
      </c>
      <c r="BH68" s="2">
        <v>3</v>
      </c>
      <c r="BI68" s="2">
        <v>1</v>
      </c>
      <c r="BJ68" s="2" t="s">
        <v>3</v>
      </c>
      <c r="BK68" s="2"/>
      <c r="BL68" s="2"/>
      <c r="BM68" s="2">
        <v>1100</v>
      </c>
      <c r="BN68" s="2">
        <v>0</v>
      </c>
      <c r="BO68" s="2" t="s">
        <v>3</v>
      </c>
      <c r="BP68" s="2">
        <v>0</v>
      </c>
      <c r="BQ68" s="2">
        <v>20</v>
      </c>
      <c r="BR68" s="2">
        <v>0</v>
      </c>
      <c r="BS68" s="2">
        <v>1</v>
      </c>
      <c r="BT68" s="2">
        <v>1</v>
      </c>
      <c r="BU68" s="2">
        <v>1</v>
      </c>
      <c r="BV68" s="2">
        <v>1</v>
      </c>
      <c r="BW68" s="2">
        <v>1</v>
      </c>
      <c r="BX68" s="2">
        <v>1</v>
      </c>
      <c r="BY68" s="2" t="s">
        <v>3</v>
      </c>
      <c r="BZ68" s="2">
        <v>0</v>
      </c>
      <c r="CA68" s="2">
        <v>0</v>
      </c>
      <c r="CB68" s="2"/>
      <c r="CC68" s="2"/>
      <c r="CD68" s="2"/>
      <c r="CE68" s="2"/>
      <c r="CF68" s="2">
        <v>0</v>
      </c>
      <c r="CG68" s="2">
        <v>0</v>
      </c>
      <c r="CH68" s="2"/>
      <c r="CI68" s="2"/>
      <c r="CJ68" s="2"/>
      <c r="CK68" s="2"/>
      <c r="CL68" s="2"/>
      <c r="CM68" s="2">
        <v>0</v>
      </c>
      <c r="CN68" s="2" t="s">
        <v>3</v>
      </c>
      <c r="CO68" s="2">
        <v>0</v>
      </c>
      <c r="CP68" s="2">
        <f t="shared" si="105"/>
        <v>336.09</v>
      </c>
      <c r="CQ68" s="2">
        <f t="shared" si="106"/>
        <v>23.73</v>
      </c>
      <c r="CR68" s="2">
        <f t="shared" si="107"/>
        <v>0</v>
      </c>
      <c r="CS68" s="2">
        <f t="shared" si="108"/>
        <v>0</v>
      </c>
      <c r="CT68" s="2">
        <f t="shared" si="109"/>
        <v>0</v>
      </c>
      <c r="CU68" s="2">
        <f t="shared" si="110"/>
        <v>0</v>
      </c>
      <c r="CV68" s="2">
        <f t="shared" si="111"/>
        <v>0</v>
      </c>
      <c r="CW68" s="2">
        <f t="shared" si="112"/>
        <v>0</v>
      </c>
      <c r="CX68" s="2">
        <f t="shared" si="113"/>
        <v>0</v>
      </c>
      <c r="CY68" s="2">
        <f t="shared" si="114"/>
        <v>0</v>
      </c>
      <c r="CZ68" s="2">
        <f t="shared" si="115"/>
        <v>0</v>
      </c>
      <c r="DA68" s="2"/>
      <c r="DB68" s="2"/>
      <c r="DC68" s="2" t="s">
        <v>3</v>
      </c>
      <c r="DD68" s="2" t="s">
        <v>3</v>
      </c>
      <c r="DE68" s="2" t="s">
        <v>3</v>
      </c>
      <c r="DF68" s="2" t="s">
        <v>3</v>
      </c>
      <c r="DG68" s="2" t="s">
        <v>3</v>
      </c>
      <c r="DH68" s="2" t="s">
        <v>3</v>
      </c>
      <c r="DI68" s="2" t="s">
        <v>3</v>
      </c>
      <c r="DJ68" s="2" t="s">
        <v>3</v>
      </c>
      <c r="DK68" s="2" t="s">
        <v>3</v>
      </c>
      <c r="DL68" s="2" t="s">
        <v>3</v>
      </c>
      <c r="DM68" s="2" t="s">
        <v>3</v>
      </c>
      <c r="DN68" s="2">
        <v>0</v>
      </c>
      <c r="DO68" s="2">
        <v>0</v>
      </c>
      <c r="DP68" s="2">
        <v>1</v>
      </c>
      <c r="DQ68" s="2">
        <v>1</v>
      </c>
      <c r="DR68" s="2"/>
      <c r="DS68" s="2"/>
      <c r="DT68" s="2"/>
      <c r="DU68" s="2">
        <v>1007</v>
      </c>
      <c r="DV68" s="2" t="s">
        <v>132</v>
      </c>
      <c r="DW68" s="2" t="s">
        <v>132</v>
      </c>
      <c r="DX68" s="2">
        <v>1</v>
      </c>
      <c r="DY68" s="2"/>
      <c r="DZ68" s="2"/>
      <c r="EA68" s="2"/>
      <c r="EB68" s="2"/>
      <c r="EC68" s="2"/>
      <c r="ED68" s="2"/>
      <c r="EE68" s="2">
        <v>32653538</v>
      </c>
      <c r="EF68" s="2">
        <v>20</v>
      </c>
      <c r="EG68" s="2" t="s">
        <v>113</v>
      </c>
      <c r="EH68" s="2">
        <v>0</v>
      </c>
      <c r="EI68" s="2" t="s">
        <v>3</v>
      </c>
      <c r="EJ68" s="2">
        <v>1</v>
      </c>
      <c r="EK68" s="2">
        <v>1100</v>
      </c>
      <c r="EL68" s="2" t="s">
        <v>114</v>
      </c>
      <c r="EM68" s="2" t="s">
        <v>115</v>
      </c>
      <c r="EN68" s="2"/>
      <c r="EO68" s="2" t="s">
        <v>3</v>
      </c>
      <c r="EP68" s="2"/>
      <c r="EQ68" s="2">
        <v>0</v>
      </c>
      <c r="ER68" s="2">
        <v>0</v>
      </c>
      <c r="ES68" s="2">
        <v>23.73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>
        <v>0</v>
      </c>
      <c r="FR68" s="2">
        <f t="shared" si="82"/>
        <v>0</v>
      </c>
      <c r="FS68" s="2">
        <v>0</v>
      </c>
      <c r="FT68" s="2"/>
      <c r="FU68" s="2"/>
      <c r="FV68" s="2"/>
      <c r="FW68" s="2"/>
      <c r="FX68" s="2">
        <v>0</v>
      </c>
      <c r="FY68" s="2">
        <v>0</v>
      </c>
      <c r="FZ68" s="2"/>
      <c r="GA68" s="2" t="s">
        <v>133</v>
      </c>
      <c r="GB68" s="2"/>
      <c r="GC68" s="2"/>
      <c r="GD68" s="2">
        <v>0</v>
      </c>
      <c r="GE68" s="2"/>
      <c r="GF68" s="2">
        <v>574965906</v>
      </c>
      <c r="GG68" s="2">
        <v>2</v>
      </c>
      <c r="GH68" s="2">
        <v>4</v>
      </c>
      <c r="GI68" s="2">
        <v>-2</v>
      </c>
      <c r="GJ68" s="2">
        <v>0</v>
      </c>
      <c r="GK68" s="2">
        <f>ROUND(R68*(R12)/100,2)</f>
        <v>0</v>
      </c>
      <c r="GL68" s="2">
        <f t="shared" si="83"/>
        <v>0</v>
      </c>
      <c r="GM68" s="2">
        <f t="shared" si="116"/>
        <v>336.09</v>
      </c>
      <c r="GN68" s="2">
        <f t="shared" si="117"/>
        <v>336.09</v>
      </c>
      <c r="GO68" s="2">
        <f t="shared" si="118"/>
        <v>0</v>
      </c>
      <c r="GP68" s="2">
        <f t="shared" si="119"/>
        <v>0</v>
      </c>
      <c r="GQ68" s="2"/>
      <c r="GR68" s="2">
        <v>0</v>
      </c>
      <c r="GS68" s="2">
        <v>2</v>
      </c>
      <c r="GT68" s="2">
        <v>0</v>
      </c>
      <c r="GU68" s="2" t="s">
        <v>3</v>
      </c>
      <c r="GV68" s="2">
        <f t="shared" si="120"/>
        <v>0</v>
      </c>
      <c r="GW68" s="2">
        <v>1</v>
      </c>
      <c r="GX68" s="2">
        <f t="shared" si="84"/>
        <v>0</v>
      </c>
      <c r="GY68" s="2"/>
      <c r="GZ68" s="2"/>
      <c r="HA68" s="2">
        <v>0</v>
      </c>
      <c r="HB68" s="2">
        <v>0</v>
      </c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>
        <v>0</v>
      </c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 x14ac:dyDescent="0.2">
      <c r="A69">
        <v>17</v>
      </c>
      <c r="B69">
        <v>1</v>
      </c>
      <c r="E69" t="s">
        <v>130</v>
      </c>
      <c r="F69" t="str">
        <f>'1.Смета.или.Акт'!B180</f>
        <v>Прайс-лист</v>
      </c>
      <c r="G69" t="str">
        <f>'1.Смета.или.Акт'!C180</f>
        <v>Песок природный</v>
      </c>
      <c r="H69" t="s">
        <v>132</v>
      </c>
      <c r="I69">
        <f>'1.Смета.или.Акт'!E180</f>
        <v>14.163</v>
      </c>
      <c r="J69">
        <v>0</v>
      </c>
      <c r="O69">
        <f t="shared" si="86"/>
        <v>2520.66</v>
      </c>
      <c r="P69">
        <f t="shared" si="87"/>
        <v>2520.66</v>
      </c>
      <c r="Q69">
        <f t="shared" si="88"/>
        <v>0</v>
      </c>
      <c r="R69">
        <f t="shared" si="89"/>
        <v>0</v>
      </c>
      <c r="S69">
        <f t="shared" si="90"/>
        <v>0</v>
      </c>
      <c r="T69">
        <f t="shared" si="91"/>
        <v>0</v>
      </c>
      <c r="U69">
        <f t="shared" si="92"/>
        <v>0</v>
      </c>
      <c r="V69">
        <f t="shared" si="93"/>
        <v>0</v>
      </c>
      <c r="W69">
        <f t="shared" si="94"/>
        <v>0</v>
      </c>
      <c r="X69">
        <f t="shared" si="95"/>
        <v>0</v>
      </c>
      <c r="Y69">
        <f t="shared" si="96"/>
        <v>0</v>
      </c>
      <c r="AA69">
        <v>34723977</v>
      </c>
      <c r="AB69">
        <f t="shared" si="97"/>
        <v>23.73</v>
      </c>
      <c r="AC69">
        <f t="shared" si="85"/>
        <v>23.73</v>
      </c>
      <c r="AD69">
        <f t="shared" si="98"/>
        <v>0</v>
      </c>
      <c r="AE69">
        <f t="shared" si="99"/>
        <v>0</v>
      </c>
      <c r="AF69">
        <f t="shared" si="100"/>
        <v>0</v>
      </c>
      <c r="AG69">
        <f t="shared" si="101"/>
        <v>0</v>
      </c>
      <c r="AH69">
        <f t="shared" si="102"/>
        <v>0</v>
      </c>
      <c r="AI69">
        <f t="shared" si="103"/>
        <v>0</v>
      </c>
      <c r="AJ69">
        <f t="shared" si="104"/>
        <v>0</v>
      </c>
      <c r="AK69">
        <v>23.73</v>
      </c>
      <c r="AL69" s="61">
        <f>'1.Смета.или.Акт'!F180</f>
        <v>23.73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1</v>
      </c>
      <c r="AW69">
        <v>1</v>
      </c>
      <c r="AZ69">
        <v>1</v>
      </c>
      <c r="BA69">
        <v>1</v>
      </c>
      <c r="BB69">
        <v>1</v>
      </c>
      <c r="BC69">
        <f>'1.Смета.или.Акт'!J180</f>
        <v>7.5</v>
      </c>
      <c r="BD69" t="s">
        <v>3</v>
      </c>
      <c r="BE69" t="s">
        <v>3</v>
      </c>
      <c r="BF69" t="s">
        <v>3</v>
      </c>
      <c r="BG69" t="s">
        <v>3</v>
      </c>
      <c r="BH69">
        <v>3</v>
      </c>
      <c r="BI69">
        <v>1</v>
      </c>
      <c r="BJ69" t="s">
        <v>3</v>
      </c>
      <c r="BM69">
        <v>1100</v>
      </c>
      <c r="BN69">
        <v>0</v>
      </c>
      <c r="BO69" t="s">
        <v>3</v>
      </c>
      <c r="BP69">
        <v>0</v>
      </c>
      <c r="BQ69">
        <v>20</v>
      </c>
      <c r="BR69">
        <v>0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 t="s">
        <v>3</v>
      </c>
      <c r="BZ69">
        <v>0</v>
      </c>
      <c r="CA69">
        <v>0</v>
      </c>
      <c r="CF69">
        <v>0</v>
      </c>
      <c r="CG69">
        <v>0</v>
      </c>
      <c r="CM69">
        <v>0</v>
      </c>
      <c r="CN69" t="s">
        <v>3</v>
      </c>
      <c r="CO69">
        <v>0</v>
      </c>
      <c r="CP69">
        <f t="shared" si="105"/>
        <v>2520.66</v>
      </c>
      <c r="CQ69">
        <f t="shared" si="106"/>
        <v>177.97499999999999</v>
      </c>
      <c r="CR69">
        <f t="shared" si="107"/>
        <v>0</v>
      </c>
      <c r="CS69">
        <f t="shared" si="108"/>
        <v>0</v>
      </c>
      <c r="CT69">
        <f t="shared" si="109"/>
        <v>0</v>
      </c>
      <c r="CU69">
        <f t="shared" si="110"/>
        <v>0</v>
      </c>
      <c r="CV69">
        <f t="shared" si="111"/>
        <v>0</v>
      </c>
      <c r="CW69">
        <f t="shared" si="112"/>
        <v>0</v>
      </c>
      <c r="CX69">
        <f t="shared" si="113"/>
        <v>0</v>
      </c>
      <c r="CY69">
        <f t="shared" si="114"/>
        <v>0</v>
      </c>
      <c r="CZ69">
        <f t="shared" si="115"/>
        <v>0</v>
      </c>
      <c r="DC69" t="s">
        <v>3</v>
      </c>
      <c r="DD69" t="s">
        <v>3</v>
      </c>
      <c r="DE69" t="s">
        <v>3</v>
      </c>
      <c r="DF69" t="s">
        <v>3</v>
      </c>
      <c r="DG69" t="s">
        <v>3</v>
      </c>
      <c r="DH69" t="s">
        <v>3</v>
      </c>
      <c r="DI69" t="s">
        <v>3</v>
      </c>
      <c r="DJ69" t="s">
        <v>3</v>
      </c>
      <c r="DK69" t="s">
        <v>3</v>
      </c>
      <c r="DL69" t="s">
        <v>3</v>
      </c>
      <c r="DM69" t="s">
        <v>3</v>
      </c>
      <c r="DN69">
        <v>0</v>
      </c>
      <c r="DO69">
        <v>0</v>
      </c>
      <c r="DP69">
        <v>1</v>
      </c>
      <c r="DQ69">
        <v>1</v>
      </c>
      <c r="DU69">
        <v>1007</v>
      </c>
      <c r="DV69" t="s">
        <v>132</v>
      </c>
      <c r="DW69" t="str">
        <f>'1.Смета.или.Акт'!D180</f>
        <v>м3</v>
      </c>
      <c r="DX69">
        <v>1</v>
      </c>
      <c r="EE69">
        <v>32653538</v>
      </c>
      <c r="EF69">
        <v>20</v>
      </c>
      <c r="EG69" t="s">
        <v>113</v>
      </c>
      <c r="EH69">
        <v>0</v>
      </c>
      <c r="EI69" t="s">
        <v>3</v>
      </c>
      <c r="EJ69">
        <v>1</v>
      </c>
      <c r="EK69">
        <v>1100</v>
      </c>
      <c r="EL69" t="s">
        <v>114</v>
      </c>
      <c r="EM69" t="s">
        <v>115</v>
      </c>
      <c r="EO69" t="s">
        <v>3</v>
      </c>
      <c r="EQ69">
        <v>0</v>
      </c>
      <c r="ER69">
        <v>23.73</v>
      </c>
      <c r="ES69" s="61">
        <f>'1.Смета.или.Акт'!F180</f>
        <v>23.73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5</v>
      </c>
      <c r="FC69">
        <v>0</v>
      </c>
      <c r="FD69">
        <v>18</v>
      </c>
      <c r="FF69">
        <v>177.97</v>
      </c>
      <c r="FQ69">
        <v>0</v>
      </c>
      <c r="FR69">
        <f t="shared" si="82"/>
        <v>0</v>
      </c>
      <c r="FS69">
        <v>0</v>
      </c>
      <c r="FX69">
        <v>0</v>
      </c>
      <c r="FY69">
        <v>0</v>
      </c>
      <c r="GA69" t="s">
        <v>133</v>
      </c>
      <c r="GD69">
        <v>0</v>
      </c>
      <c r="GF69">
        <v>574965906</v>
      </c>
      <c r="GG69">
        <v>2</v>
      </c>
      <c r="GH69">
        <v>3</v>
      </c>
      <c r="GI69">
        <v>4</v>
      </c>
      <c r="GJ69">
        <v>0</v>
      </c>
      <c r="GK69">
        <f>ROUND(R69*(S12)/100,2)</f>
        <v>0</v>
      </c>
      <c r="GL69">
        <f t="shared" si="83"/>
        <v>0</v>
      </c>
      <c r="GM69">
        <f t="shared" si="116"/>
        <v>2520.66</v>
      </c>
      <c r="GN69">
        <f t="shared" si="117"/>
        <v>2520.66</v>
      </c>
      <c r="GO69">
        <f t="shared" si="118"/>
        <v>0</v>
      </c>
      <c r="GP69">
        <f t="shared" si="119"/>
        <v>0</v>
      </c>
      <c r="GR69">
        <v>1</v>
      </c>
      <c r="GS69">
        <v>1</v>
      </c>
      <c r="GT69">
        <v>0</v>
      </c>
      <c r="GU69" t="s">
        <v>3</v>
      </c>
      <c r="GV69">
        <f t="shared" si="120"/>
        <v>0</v>
      </c>
      <c r="GW69">
        <v>1</v>
      </c>
      <c r="GX69">
        <f t="shared" si="84"/>
        <v>0</v>
      </c>
      <c r="HA69">
        <v>0</v>
      </c>
      <c r="HB69">
        <v>0</v>
      </c>
      <c r="IK69">
        <v>0</v>
      </c>
    </row>
    <row r="70" spans="1:255" x14ac:dyDescent="0.2">
      <c r="A70" s="2">
        <v>17</v>
      </c>
      <c r="B70" s="2">
        <v>1</v>
      </c>
      <c r="C70" s="2"/>
      <c r="D70" s="2"/>
      <c r="E70" s="2" t="s">
        <v>134</v>
      </c>
      <c r="F70" s="2" t="s">
        <v>110</v>
      </c>
      <c r="G70" s="2" t="s">
        <v>135</v>
      </c>
      <c r="H70" s="2" t="s">
        <v>136</v>
      </c>
      <c r="I70" s="2">
        <f>'1.Смета.или.Акт'!E183</f>
        <v>7</v>
      </c>
      <c r="J70" s="2">
        <v>0</v>
      </c>
      <c r="K70" s="2"/>
      <c r="L70" s="2"/>
      <c r="M70" s="2"/>
      <c r="N70" s="2"/>
      <c r="O70" s="2">
        <f t="shared" si="86"/>
        <v>559.51</v>
      </c>
      <c r="P70" s="2">
        <f t="shared" si="87"/>
        <v>559.51</v>
      </c>
      <c r="Q70" s="2">
        <f t="shared" si="88"/>
        <v>0</v>
      </c>
      <c r="R70" s="2">
        <f t="shared" si="89"/>
        <v>0</v>
      </c>
      <c r="S70" s="2">
        <f t="shared" si="90"/>
        <v>0</v>
      </c>
      <c r="T70" s="2">
        <f t="shared" si="91"/>
        <v>0</v>
      </c>
      <c r="U70" s="2">
        <f t="shared" si="92"/>
        <v>0</v>
      </c>
      <c r="V70" s="2">
        <f t="shared" si="93"/>
        <v>0</v>
      </c>
      <c r="W70" s="2">
        <f t="shared" si="94"/>
        <v>0</v>
      </c>
      <c r="X70" s="2">
        <f t="shared" si="95"/>
        <v>0</v>
      </c>
      <c r="Y70" s="2">
        <f t="shared" si="96"/>
        <v>0</v>
      </c>
      <c r="Z70" s="2"/>
      <c r="AA70" s="2">
        <v>34723976</v>
      </c>
      <c r="AB70" s="2">
        <f t="shared" si="97"/>
        <v>79.930000000000007</v>
      </c>
      <c r="AC70" s="2">
        <f t="shared" si="85"/>
        <v>79.930000000000007</v>
      </c>
      <c r="AD70" s="2">
        <f t="shared" si="98"/>
        <v>0</v>
      </c>
      <c r="AE70" s="2">
        <f t="shared" si="99"/>
        <v>0</v>
      </c>
      <c r="AF70" s="2">
        <f t="shared" si="100"/>
        <v>0</v>
      </c>
      <c r="AG70" s="2">
        <f t="shared" si="101"/>
        <v>0</v>
      </c>
      <c r="AH70" s="2">
        <f t="shared" si="102"/>
        <v>0</v>
      </c>
      <c r="AI70" s="2">
        <f t="shared" si="103"/>
        <v>0</v>
      </c>
      <c r="AJ70" s="2">
        <f t="shared" si="104"/>
        <v>0</v>
      </c>
      <c r="AK70" s="2">
        <v>79.930000000000007</v>
      </c>
      <c r="AL70" s="2">
        <v>79.930000000000007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1</v>
      </c>
      <c r="AW70" s="2">
        <v>1</v>
      </c>
      <c r="AX70" s="2"/>
      <c r="AY70" s="2"/>
      <c r="AZ70" s="2">
        <v>1</v>
      </c>
      <c r="BA70" s="2">
        <v>1</v>
      </c>
      <c r="BB70" s="2">
        <v>1</v>
      </c>
      <c r="BC70" s="2">
        <v>1</v>
      </c>
      <c r="BD70" s="2" t="s">
        <v>3</v>
      </c>
      <c r="BE70" s="2" t="s">
        <v>3</v>
      </c>
      <c r="BF70" s="2" t="s">
        <v>3</v>
      </c>
      <c r="BG70" s="2" t="s">
        <v>3</v>
      </c>
      <c r="BH70" s="2">
        <v>3</v>
      </c>
      <c r="BI70" s="2">
        <v>1</v>
      </c>
      <c r="BJ70" s="2" t="s">
        <v>3</v>
      </c>
      <c r="BK70" s="2"/>
      <c r="BL70" s="2"/>
      <c r="BM70" s="2">
        <v>1100</v>
      </c>
      <c r="BN70" s="2">
        <v>0</v>
      </c>
      <c r="BO70" s="2" t="s">
        <v>3</v>
      </c>
      <c r="BP70" s="2">
        <v>0</v>
      </c>
      <c r="BQ70" s="2">
        <v>20</v>
      </c>
      <c r="BR70" s="2">
        <v>0</v>
      </c>
      <c r="BS70" s="2">
        <v>1</v>
      </c>
      <c r="BT70" s="2">
        <v>1</v>
      </c>
      <c r="BU70" s="2">
        <v>1</v>
      </c>
      <c r="BV70" s="2">
        <v>1</v>
      </c>
      <c r="BW70" s="2">
        <v>1</v>
      </c>
      <c r="BX70" s="2">
        <v>1</v>
      </c>
      <c r="BY70" s="2" t="s">
        <v>3</v>
      </c>
      <c r="BZ70" s="2">
        <v>0</v>
      </c>
      <c r="CA70" s="2">
        <v>0</v>
      </c>
      <c r="CB70" s="2"/>
      <c r="CC70" s="2"/>
      <c r="CD70" s="2"/>
      <c r="CE70" s="2"/>
      <c r="CF70" s="2">
        <v>0</v>
      </c>
      <c r="CG70" s="2">
        <v>0</v>
      </c>
      <c r="CH70" s="2"/>
      <c r="CI70" s="2"/>
      <c r="CJ70" s="2"/>
      <c r="CK70" s="2"/>
      <c r="CL70" s="2"/>
      <c r="CM70" s="2">
        <v>0</v>
      </c>
      <c r="CN70" s="2" t="s">
        <v>3</v>
      </c>
      <c r="CO70" s="2">
        <v>0</v>
      </c>
      <c r="CP70" s="2">
        <f t="shared" si="105"/>
        <v>559.51</v>
      </c>
      <c r="CQ70" s="2">
        <f t="shared" si="106"/>
        <v>79.930000000000007</v>
      </c>
      <c r="CR70" s="2">
        <f t="shared" si="107"/>
        <v>0</v>
      </c>
      <c r="CS70" s="2">
        <f t="shared" si="108"/>
        <v>0</v>
      </c>
      <c r="CT70" s="2">
        <f t="shared" si="109"/>
        <v>0</v>
      </c>
      <c r="CU70" s="2">
        <f t="shared" si="110"/>
        <v>0</v>
      </c>
      <c r="CV70" s="2">
        <f t="shared" si="111"/>
        <v>0</v>
      </c>
      <c r="CW70" s="2">
        <f t="shared" si="112"/>
        <v>0</v>
      </c>
      <c r="CX70" s="2">
        <f t="shared" si="113"/>
        <v>0</v>
      </c>
      <c r="CY70" s="2">
        <f t="shared" si="114"/>
        <v>0</v>
      </c>
      <c r="CZ70" s="2">
        <f t="shared" si="115"/>
        <v>0</v>
      </c>
      <c r="DA70" s="2"/>
      <c r="DB70" s="2"/>
      <c r="DC70" s="2" t="s">
        <v>3</v>
      </c>
      <c r="DD70" s="2" t="s">
        <v>3</v>
      </c>
      <c r="DE70" s="2" t="s">
        <v>3</v>
      </c>
      <c r="DF70" s="2" t="s">
        <v>3</v>
      </c>
      <c r="DG70" s="2" t="s">
        <v>3</v>
      </c>
      <c r="DH70" s="2" t="s">
        <v>3</v>
      </c>
      <c r="DI70" s="2" t="s">
        <v>3</v>
      </c>
      <c r="DJ70" s="2" t="s">
        <v>3</v>
      </c>
      <c r="DK70" s="2" t="s">
        <v>3</v>
      </c>
      <c r="DL70" s="2" t="s">
        <v>3</v>
      </c>
      <c r="DM70" s="2" t="s">
        <v>3</v>
      </c>
      <c r="DN70" s="2">
        <v>0</v>
      </c>
      <c r="DO70" s="2">
        <v>0</v>
      </c>
      <c r="DP70" s="2">
        <v>1</v>
      </c>
      <c r="DQ70" s="2">
        <v>1</v>
      </c>
      <c r="DR70" s="2"/>
      <c r="DS70" s="2"/>
      <c r="DT70" s="2"/>
      <c r="DU70" s="2">
        <v>1013</v>
      </c>
      <c r="DV70" s="2" t="s">
        <v>136</v>
      </c>
      <c r="DW70" s="2" t="s">
        <v>136</v>
      </c>
      <c r="DX70" s="2">
        <v>1</v>
      </c>
      <c r="DY70" s="2"/>
      <c r="DZ70" s="2"/>
      <c r="EA70" s="2"/>
      <c r="EB70" s="2"/>
      <c r="EC70" s="2"/>
      <c r="ED70" s="2"/>
      <c r="EE70" s="2">
        <v>32653538</v>
      </c>
      <c r="EF70" s="2">
        <v>20</v>
      </c>
      <c r="EG70" s="2" t="s">
        <v>113</v>
      </c>
      <c r="EH70" s="2">
        <v>0</v>
      </c>
      <c r="EI70" s="2" t="s">
        <v>3</v>
      </c>
      <c r="EJ70" s="2">
        <v>1</v>
      </c>
      <c r="EK70" s="2">
        <v>1100</v>
      </c>
      <c r="EL70" s="2" t="s">
        <v>114</v>
      </c>
      <c r="EM70" s="2" t="s">
        <v>115</v>
      </c>
      <c r="EN70" s="2"/>
      <c r="EO70" s="2" t="s">
        <v>3</v>
      </c>
      <c r="EP70" s="2"/>
      <c r="EQ70" s="2">
        <v>0</v>
      </c>
      <c r="ER70" s="2">
        <v>0</v>
      </c>
      <c r="ES70" s="2">
        <v>79.930000000000007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>
        <v>0</v>
      </c>
      <c r="FR70" s="2">
        <f t="shared" si="82"/>
        <v>0</v>
      </c>
      <c r="FS70" s="2">
        <v>0</v>
      </c>
      <c r="FT70" s="2"/>
      <c r="FU70" s="2"/>
      <c r="FV70" s="2"/>
      <c r="FW70" s="2"/>
      <c r="FX70" s="2">
        <v>0</v>
      </c>
      <c r="FY70" s="2">
        <v>0</v>
      </c>
      <c r="FZ70" s="2"/>
      <c r="GA70" s="2" t="s">
        <v>137</v>
      </c>
      <c r="GB70" s="2"/>
      <c r="GC70" s="2"/>
      <c r="GD70" s="2">
        <v>0</v>
      </c>
      <c r="GE70" s="2"/>
      <c r="GF70" s="2">
        <v>-2026320699</v>
      </c>
      <c r="GG70" s="2">
        <v>2</v>
      </c>
      <c r="GH70" s="2">
        <v>4</v>
      </c>
      <c r="GI70" s="2">
        <v>-2</v>
      </c>
      <c r="GJ70" s="2">
        <v>0</v>
      </c>
      <c r="GK70" s="2">
        <f>ROUND(R70*(R12)/100,2)</f>
        <v>0</v>
      </c>
      <c r="GL70" s="2">
        <f t="shared" si="83"/>
        <v>0</v>
      </c>
      <c r="GM70" s="2">
        <f t="shared" si="116"/>
        <v>559.51</v>
      </c>
      <c r="GN70" s="2">
        <f t="shared" si="117"/>
        <v>559.51</v>
      </c>
      <c r="GO70" s="2">
        <f t="shared" si="118"/>
        <v>0</v>
      </c>
      <c r="GP70" s="2">
        <f t="shared" si="119"/>
        <v>0</v>
      </c>
      <c r="GQ70" s="2"/>
      <c r="GR70" s="2">
        <v>0</v>
      </c>
      <c r="GS70" s="2">
        <v>2</v>
      </c>
      <c r="GT70" s="2">
        <v>0</v>
      </c>
      <c r="GU70" s="2" t="s">
        <v>3</v>
      </c>
      <c r="GV70" s="2">
        <f t="shared" si="120"/>
        <v>0</v>
      </c>
      <c r="GW70" s="2">
        <v>1</v>
      </c>
      <c r="GX70" s="2">
        <f t="shared" si="84"/>
        <v>0</v>
      </c>
      <c r="GY70" s="2"/>
      <c r="GZ70" s="2"/>
      <c r="HA70" s="2">
        <v>0</v>
      </c>
      <c r="HB70" s="2">
        <v>0</v>
      </c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>
        <v>0</v>
      </c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 x14ac:dyDescent="0.2">
      <c r="A71">
        <v>17</v>
      </c>
      <c r="B71">
        <v>1</v>
      </c>
      <c r="E71" t="s">
        <v>134</v>
      </c>
      <c r="F71" t="str">
        <f>'1.Смета.или.Акт'!B183</f>
        <v>Прайс-лист</v>
      </c>
      <c r="G71" t="str">
        <f>'1.Смета.или.Акт'!C183</f>
        <v>Лента сигнальная ЛСЭ-150</v>
      </c>
      <c r="H71" t="s">
        <v>136</v>
      </c>
      <c r="I71">
        <f>'1.Смета.или.Акт'!E183</f>
        <v>7</v>
      </c>
      <c r="J71">
        <v>0</v>
      </c>
      <c r="O71">
        <f t="shared" si="86"/>
        <v>4196.33</v>
      </c>
      <c r="P71">
        <f t="shared" si="87"/>
        <v>4196.33</v>
      </c>
      <c r="Q71">
        <f t="shared" si="88"/>
        <v>0</v>
      </c>
      <c r="R71">
        <f t="shared" si="89"/>
        <v>0</v>
      </c>
      <c r="S71">
        <f t="shared" si="90"/>
        <v>0</v>
      </c>
      <c r="T71">
        <f t="shared" si="91"/>
        <v>0</v>
      </c>
      <c r="U71">
        <f t="shared" si="92"/>
        <v>0</v>
      </c>
      <c r="V71">
        <f t="shared" si="93"/>
        <v>0</v>
      </c>
      <c r="W71">
        <f t="shared" si="94"/>
        <v>0</v>
      </c>
      <c r="X71">
        <f t="shared" si="95"/>
        <v>0</v>
      </c>
      <c r="Y71">
        <f t="shared" si="96"/>
        <v>0</v>
      </c>
      <c r="AA71">
        <v>34723977</v>
      </c>
      <c r="AB71">
        <f t="shared" si="97"/>
        <v>79.930000000000007</v>
      </c>
      <c r="AC71">
        <f t="shared" si="85"/>
        <v>79.930000000000007</v>
      </c>
      <c r="AD71">
        <f t="shared" si="98"/>
        <v>0</v>
      </c>
      <c r="AE71">
        <f t="shared" si="99"/>
        <v>0</v>
      </c>
      <c r="AF71">
        <f t="shared" si="100"/>
        <v>0</v>
      </c>
      <c r="AG71">
        <f t="shared" si="101"/>
        <v>0</v>
      </c>
      <c r="AH71">
        <f t="shared" si="102"/>
        <v>0</v>
      </c>
      <c r="AI71">
        <f t="shared" si="103"/>
        <v>0</v>
      </c>
      <c r="AJ71">
        <f t="shared" si="104"/>
        <v>0</v>
      </c>
      <c r="AK71">
        <v>79.930000000000007</v>
      </c>
      <c r="AL71" s="61">
        <f>'1.Смета.или.Акт'!F183</f>
        <v>79.930000000000007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1</v>
      </c>
      <c r="AW71">
        <v>1</v>
      </c>
      <c r="AZ71">
        <v>1</v>
      </c>
      <c r="BA71">
        <v>1</v>
      </c>
      <c r="BB71">
        <v>1</v>
      </c>
      <c r="BC71">
        <f>'1.Смета.или.Акт'!J183</f>
        <v>7.5</v>
      </c>
      <c r="BD71" t="s">
        <v>3</v>
      </c>
      <c r="BE71" t="s">
        <v>3</v>
      </c>
      <c r="BF71" t="s">
        <v>3</v>
      </c>
      <c r="BG71" t="s">
        <v>3</v>
      </c>
      <c r="BH71">
        <v>3</v>
      </c>
      <c r="BI71">
        <v>1</v>
      </c>
      <c r="BJ71" t="s">
        <v>3</v>
      </c>
      <c r="BM71">
        <v>1100</v>
      </c>
      <c r="BN71">
        <v>0</v>
      </c>
      <c r="BO71" t="s">
        <v>3</v>
      </c>
      <c r="BP71">
        <v>0</v>
      </c>
      <c r="BQ71">
        <v>20</v>
      </c>
      <c r="BR71">
        <v>0</v>
      </c>
      <c r="BS71">
        <v>1</v>
      </c>
      <c r="BT71">
        <v>1</v>
      </c>
      <c r="BU71">
        <v>1</v>
      </c>
      <c r="BV71">
        <v>1</v>
      </c>
      <c r="BW71">
        <v>1</v>
      </c>
      <c r="BX71">
        <v>1</v>
      </c>
      <c r="BY71" t="s">
        <v>3</v>
      </c>
      <c r="BZ71">
        <v>0</v>
      </c>
      <c r="CA71">
        <v>0</v>
      </c>
      <c r="CF71">
        <v>0</v>
      </c>
      <c r="CG71">
        <v>0</v>
      </c>
      <c r="CM71">
        <v>0</v>
      </c>
      <c r="CN71" t="s">
        <v>3</v>
      </c>
      <c r="CO71">
        <v>0</v>
      </c>
      <c r="CP71">
        <f t="shared" si="105"/>
        <v>4196.33</v>
      </c>
      <c r="CQ71">
        <f t="shared" si="106"/>
        <v>599.47500000000002</v>
      </c>
      <c r="CR71">
        <f t="shared" si="107"/>
        <v>0</v>
      </c>
      <c r="CS71">
        <f t="shared" si="108"/>
        <v>0</v>
      </c>
      <c r="CT71">
        <f t="shared" si="109"/>
        <v>0</v>
      </c>
      <c r="CU71">
        <f t="shared" si="110"/>
        <v>0</v>
      </c>
      <c r="CV71">
        <f t="shared" si="111"/>
        <v>0</v>
      </c>
      <c r="CW71">
        <f t="shared" si="112"/>
        <v>0</v>
      </c>
      <c r="CX71">
        <f t="shared" si="113"/>
        <v>0</v>
      </c>
      <c r="CY71">
        <f t="shared" si="114"/>
        <v>0</v>
      </c>
      <c r="CZ71">
        <f t="shared" si="115"/>
        <v>0</v>
      </c>
      <c r="DC71" t="s">
        <v>3</v>
      </c>
      <c r="DD71" t="s">
        <v>3</v>
      </c>
      <c r="DE71" t="s">
        <v>3</v>
      </c>
      <c r="DF71" t="s">
        <v>3</v>
      </c>
      <c r="DG71" t="s">
        <v>3</v>
      </c>
      <c r="DH71" t="s">
        <v>3</v>
      </c>
      <c r="DI71" t="s">
        <v>3</v>
      </c>
      <c r="DJ71" t="s">
        <v>3</v>
      </c>
      <c r="DK71" t="s">
        <v>3</v>
      </c>
      <c r="DL71" t="s">
        <v>3</v>
      </c>
      <c r="DM71" t="s">
        <v>3</v>
      </c>
      <c r="DN71">
        <v>0</v>
      </c>
      <c r="DO71">
        <v>0</v>
      </c>
      <c r="DP71">
        <v>1</v>
      </c>
      <c r="DQ71">
        <v>1</v>
      </c>
      <c r="DU71">
        <v>1013</v>
      </c>
      <c r="DV71" t="s">
        <v>136</v>
      </c>
      <c r="DW71" t="str">
        <f>'1.Смета.или.Акт'!D183</f>
        <v>100М</v>
      </c>
      <c r="DX71">
        <v>1</v>
      </c>
      <c r="EE71">
        <v>32653538</v>
      </c>
      <c r="EF71">
        <v>20</v>
      </c>
      <c r="EG71" t="s">
        <v>113</v>
      </c>
      <c r="EH71">
        <v>0</v>
      </c>
      <c r="EI71" t="s">
        <v>3</v>
      </c>
      <c r="EJ71">
        <v>1</v>
      </c>
      <c r="EK71">
        <v>1100</v>
      </c>
      <c r="EL71" t="s">
        <v>114</v>
      </c>
      <c r="EM71" t="s">
        <v>115</v>
      </c>
      <c r="EO71" t="s">
        <v>3</v>
      </c>
      <c r="EQ71">
        <v>0</v>
      </c>
      <c r="ER71">
        <v>79.930000000000007</v>
      </c>
      <c r="ES71" s="61">
        <f>'1.Смета.или.Акт'!F183</f>
        <v>79.930000000000007</v>
      </c>
      <c r="ET71">
        <v>0</v>
      </c>
      <c r="EU71">
        <v>0</v>
      </c>
      <c r="EV71">
        <v>0</v>
      </c>
      <c r="EW71">
        <v>0</v>
      </c>
      <c r="EX71">
        <v>0</v>
      </c>
      <c r="EY71">
        <v>0</v>
      </c>
      <c r="EZ71">
        <v>5</v>
      </c>
      <c r="FC71">
        <v>0</v>
      </c>
      <c r="FD71">
        <v>18</v>
      </c>
      <c r="FF71">
        <v>599.47</v>
      </c>
      <c r="FQ71">
        <v>0</v>
      </c>
      <c r="FR71">
        <f t="shared" si="82"/>
        <v>0</v>
      </c>
      <c r="FS71">
        <v>0</v>
      </c>
      <c r="FX71">
        <v>0</v>
      </c>
      <c r="FY71">
        <v>0</v>
      </c>
      <c r="GA71" t="s">
        <v>137</v>
      </c>
      <c r="GD71">
        <v>0</v>
      </c>
      <c r="GF71">
        <v>-2026320699</v>
      </c>
      <c r="GG71">
        <v>2</v>
      </c>
      <c r="GH71">
        <v>3</v>
      </c>
      <c r="GI71">
        <v>4</v>
      </c>
      <c r="GJ71">
        <v>0</v>
      </c>
      <c r="GK71">
        <f>ROUND(R71*(S12)/100,2)</f>
        <v>0</v>
      </c>
      <c r="GL71">
        <f t="shared" si="83"/>
        <v>0</v>
      </c>
      <c r="GM71">
        <f t="shared" si="116"/>
        <v>4196.33</v>
      </c>
      <c r="GN71">
        <f t="shared" si="117"/>
        <v>4196.33</v>
      </c>
      <c r="GO71">
        <f t="shared" si="118"/>
        <v>0</v>
      </c>
      <c r="GP71">
        <f t="shared" si="119"/>
        <v>0</v>
      </c>
      <c r="GR71">
        <v>1</v>
      </c>
      <c r="GS71">
        <v>1</v>
      </c>
      <c r="GT71">
        <v>0</v>
      </c>
      <c r="GU71" t="s">
        <v>3</v>
      </c>
      <c r="GV71">
        <f t="shared" si="120"/>
        <v>0</v>
      </c>
      <c r="GW71">
        <v>1</v>
      </c>
      <c r="GX71">
        <f t="shared" si="84"/>
        <v>0</v>
      </c>
      <c r="HA71">
        <v>0</v>
      </c>
      <c r="HB71">
        <v>0</v>
      </c>
      <c r="IK71">
        <v>0</v>
      </c>
    </row>
    <row r="72" spans="1:255" x14ac:dyDescent="0.2">
      <c r="A72" s="2">
        <v>17</v>
      </c>
      <c r="B72" s="2">
        <v>1</v>
      </c>
      <c r="C72" s="2"/>
      <c r="D72" s="2"/>
      <c r="E72" s="2" t="s">
        <v>138</v>
      </c>
      <c r="F72" s="2" t="s">
        <v>110</v>
      </c>
      <c r="G72" s="2" t="s">
        <v>139</v>
      </c>
      <c r="H72" s="2" t="s">
        <v>122</v>
      </c>
      <c r="I72" s="2">
        <f>'1.Смета.или.Акт'!E186</f>
        <v>4</v>
      </c>
      <c r="J72" s="2">
        <v>0</v>
      </c>
      <c r="K72" s="2"/>
      <c r="L72" s="2"/>
      <c r="M72" s="2"/>
      <c r="N72" s="2"/>
      <c r="O72" s="2">
        <f t="shared" si="86"/>
        <v>124.56</v>
      </c>
      <c r="P72" s="2">
        <f t="shared" si="87"/>
        <v>124.56</v>
      </c>
      <c r="Q72" s="2">
        <f t="shared" si="88"/>
        <v>0</v>
      </c>
      <c r="R72" s="2">
        <f t="shared" si="89"/>
        <v>0</v>
      </c>
      <c r="S72" s="2">
        <f t="shared" si="90"/>
        <v>0</v>
      </c>
      <c r="T72" s="2">
        <f t="shared" si="91"/>
        <v>0</v>
      </c>
      <c r="U72" s="2">
        <f t="shared" si="92"/>
        <v>0</v>
      </c>
      <c r="V72" s="2">
        <f t="shared" si="93"/>
        <v>0</v>
      </c>
      <c r="W72" s="2">
        <f t="shared" si="94"/>
        <v>0</v>
      </c>
      <c r="X72" s="2">
        <f t="shared" si="95"/>
        <v>0</v>
      </c>
      <c r="Y72" s="2">
        <f t="shared" si="96"/>
        <v>0</v>
      </c>
      <c r="Z72" s="2"/>
      <c r="AA72" s="2">
        <v>34723976</v>
      </c>
      <c r="AB72" s="2">
        <f t="shared" si="97"/>
        <v>31.14</v>
      </c>
      <c r="AC72" s="2">
        <f t="shared" si="85"/>
        <v>31.14</v>
      </c>
      <c r="AD72" s="2">
        <f t="shared" si="98"/>
        <v>0</v>
      </c>
      <c r="AE72" s="2">
        <f t="shared" si="99"/>
        <v>0</v>
      </c>
      <c r="AF72" s="2">
        <f t="shared" si="100"/>
        <v>0</v>
      </c>
      <c r="AG72" s="2">
        <f t="shared" si="101"/>
        <v>0</v>
      </c>
      <c r="AH72" s="2">
        <f t="shared" si="102"/>
        <v>0</v>
      </c>
      <c r="AI72" s="2">
        <f t="shared" si="103"/>
        <v>0</v>
      </c>
      <c r="AJ72" s="2">
        <f t="shared" si="104"/>
        <v>0</v>
      </c>
      <c r="AK72" s="2">
        <v>31.14</v>
      </c>
      <c r="AL72" s="2">
        <v>31.14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1</v>
      </c>
      <c r="AW72" s="2">
        <v>1</v>
      </c>
      <c r="AX72" s="2"/>
      <c r="AY72" s="2"/>
      <c r="AZ72" s="2">
        <v>1</v>
      </c>
      <c r="BA72" s="2">
        <v>1</v>
      </c>
      <c r="BB72" s="2">
        <v>1</v>
      </c>
      <c r="BC72" s="2">
        <v>1</v>
      </c>
      <c r="BD72" s="2" t="s">
        <v>3</v>
      </c>
      <c r="BE72" s="2" t="s">
        <v>3</v>
      </c>
      <c r="BF72" s="2" t="s">
        <v>3</v>
      </c>
      <c r="BG72" s="2" t="s">
        <v>3</v>
      </c>
      <c r="BH72" s="2">
        <v>3</v>
      </c>
      <c r="BI72" s="2">
        <v>1</v>
      </c>
      <c r="BJ72" s="2" t="s">
        <v>3</v>
      </c>
      <c r="BK72" s="2"/>
      <c r="BL72" s="2"/>
      <c r="BM72" s="2">
        <v>1100</v>
      </c>
      <c r="BN72" s="2">
        <v>0</v>
      </c>
      <c r="BO72" s="2" t="s">
        <v>3</v>
      </c>
      <c r="BP72" s="2">
        <v>0</v>
      </c>
      <c r="BQ72" s="2">
        <v>20</v>
      </c>
      <c r="BR72" s="2">
        <v>0</v>
      </c>
      <c r="BS72" s="2">
        <v>1</v>
      </c>
      <c r="BT72" s="2">
        <v>1</v>
      </c>
      <c r="BU72" s="2">
        <v>1</v>
      </c>
      <c r="BV72" s="2">
        <v>1</v>
      </c>
      <c r="BW72" s="2">
        <v>1</v>
      </c>
      <c r="BX72" s="2">
        <v>1</v>
      </c>
      <c r="BY72" s="2" t="s">
        <v>3</v>
      </c>
      <c r="BZ72" s="2">
        <v>0</v>
      </c>
      <c r="CA72" s="2">
        <v>0</v>
      </c>
      <c r="CB72" s="2"/>
      <c r="CC72" s="2"/>
      <c r="CD72" s="2"/>
      <c r="CE72" s="2"/>
      <c r="CF72" s="2">
        <v>0</v>
      </c>
      <c r="CG72" s="2">
        <v>0</v>
      </c>
      <c r="CH72" s="2"/>
      <c r="CI72" s="2"/>
      <c r="CJ72" s="2"/>
      <c r="CK72" s="2"/>
      <c r="CL72" s="2"/>
      <c r="CM72" s="2">
        <v>0</v>
      </c>
      <c r="CN72" s="2" t="s">
        <v>3</v>
      </c>
      <c r="CO72" s="2">
        <v>0</v>
      </c>
      <c r="CP72" s="2">
        <f t="shared" si="105"/>
        <v>124.56</v>
      </c>
      <c r="CQ72" s="2">
        <f t="shared" si="106"/>
        <v>31.14</v>
      </c>
      <c r="CR72" s="2">
        <f t="shared" si="107"/>
        <v>0</v>
      </c>
      <c r="CS72" s="2">
        <f t="shared" si="108"/>
        <v>0</v>
      </c>
      <c r="CT72" s="2">
        <f t="shared" si="109"/>
        <v>0</v>
      </c>
      <c r="CU72" s="2">
        <f t="shared" si="110"/>
        <v>0</v>
      </c>
      <c r="CV72" s="2">
        <f t="shared" si="111"/>
        <v>0</v>
      </c>
      <c r="CW72" s="2">
        <f t="shared" si="112"/>
        <v>0</v>
      </c>
      <c r="CX72" s="2">
        <f t="shared" si="113"/>
        <v>0</v>
      </c>
      <c r="CY72" s="2">
        <f t="shared" si="114"/>
        <v>0</v>
      </c>
      <c r="CZ72" s="2">
        <f t="shared" si="115"/>
        <v>0</v>
      </c>
      <c r="DA72" s="2"/>
      <c r="DB72" s="2"/>
      <c r="DC72" s="2" t="s">
        <v>3</v>
      </c>
      <c r="DD72" s="2" t="s">
        <v>3</v>
      </c>
      <c r="DE72" s="2" t="s">
        <v>3</v>
      </c>
      <c r="DF72" s="2" t="s">
        <v>3</v>
      </c>
      <c r="DG72" s="2" t="s">
        <v>3</v>
      </c>
      <c r="DH72" s="2" t="s">
        <v>3</v>
      </c>
      <c r="DI72" s="2" t="s">
        <v>3</v>
      </c>
      <c r="DJ72" s="2" t="s">
        <v>3</v>
      </c>
      <c r="DK72" s="2" t="s">
        <v>3</v>
      </c>
      <c r="DL72" s="2" t="s">
        <v>3</v>
      </c>
      <c r="DM72" s="2" t="s">
        <v>3</v>
      </c>
      <c r="DN72" s="2">
        <v>0</v>
      </c>
      <c r="DO72" s="2">
        <v>0</v>
      </c>
      <c r="DP72" s="2">
        <v>1</v>
      </c>
      <c r="DQ72" s="2">
        <v>1</v>
      </c>
      <c r="DR72" s="2"/>
      <c r="DS72" s="2"/>
      <c r="DT72" s="2"/>
      <c r="DU72" s="2">
        <v>1010</v>
      </c>
      <c r="DV72" s="2" t="s">
        <v>122</v>
      </c>
      <c r="DW72" s="2" t="s">
        <v>122</v>
      </c>
      <c r="DX72" s="2">
        <v>1</v>
      </c>
      <c r="DY72" s="2"/>
      <c r="DZ72" s="2"/>
      <c r="EA72" s="2"/>
      <c r="EB72" s="2"/>
      <c r="EC72" s="2"/>
      <c r="ED72" s="2"/>
      <c r="EE72" s="2">
        <v>32653538</v>
      </c>
      <c r="EF72" s="2">
        <v>20</v>
      </c>
      <c r="EG72" s="2" t="s">
        <v>113</v>
      </c>
      <c r="EH72" s="2">
        <v>0</v>
      </c>
      <c r="EI72" s="2" t="s">
        <v>3</v>
      </c>
      <c r="EJ72" s="2">
        <v>1</v>
      </c>
      <c r="EK72" s="2">
        <v>1100</v>
      </c>
      <c r="EL72" s="2" t="s">
        <v>114</v>
      </c>
      <c r="EM72" s="2" t="s">
        <v>115</v>
      </c>
      <c r="EN72" s="2"/>
      <c r="EO72" s="2" t="s">
        <v>3</v>
      </c>
      <c r="EP72" s="2"/>
      <c r="EQ72" s="2">
        <v>0</v>
      </c>
      <c r="ER72" s="2">
        <v>0</v>
      </c>
      <c r="ES72" s="2">
        <v>31.14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>
        <v>0</v>
      </c>
      <c r="FR72" s="2">
        <f t="shared" si="82"/>
        <v>0</v>
      </c>
      <c r="FS72" s="2">
        <v>0</v>
      </c>
      <c r="FT72" s="2"/>
      <c r="FU72" s="2"/>
      <c r="FV72" s="2"/>
      <c r="FW72" s="2"/>
      <c r="FX72" s="2">
        <v>0</v>
      </c>
      <c r="FY72" s="2">
        <v>0</v>
      </c>
      <c r="FZ72" s="2"/>
      <c r="GA72" s="2" t="s">
        <v>140</v>
      </c>
      <c r="GB72" s="2"/>
      <c r="GC72" s="2"/>
      <c r="GD72" s="2">
        <v>0</v>
      </c>
      <c r="GE72" s="2"/>
      <c r="GF72" s="2">
        <v>1125267560</v>
      </c>
      <c r="GG72" s="2">
        <v>2</v>
      </c>
      <c r="GH72" s="2">
        <v>4</v>
      </c>
      <c r="GI72" s="2">
        <v>-2</v>
      </c>
      <c r="GJ72" s="2">
        <v>0</v>
      </c>
      <c r="GK72" s="2">
        <f>ROUND(R72*(R12)/100,2)</f>
        <v>0</v>
      </c>
      <c r="GL72" s="2">
        <f t="shared" si="83"/>
        <v>0</v>
      </c>
      <c r="GM72" s="2">
        <f t="shared" si="116"/>
        <v>124.56</v>
      </c>
      <c r="GN72" s="2">
        <f t="shared" si="117"/>
        <v>124.56</v>
      </c>
      <c r="GO72" s="2">
        <f t="shared" si="118"/>
        <v>0</v>
      </c>
      <c r="GP72" s="2">
        <f t="shared" si="119"/>
        <v>0</v>
      </c>
      <c r="GQ72" s="2"/>
      <c r="GR72" s="2">
        <v>0</v>
      </c>
      <c r="GS72" s="2">
        <v>2</v>
      </c>
      <c r="GT72" s="2">
        <v>0</v>
      </c>
      <c r="GU72" s="2" t="s">
        <v>3</v>
      </c>
      <c r="GV72" s="2">
        <f t="shared" si="120"/>
        <v>0</v>
      </c>
      <c r="GW72" s="2">
        <v>1</v>
      </c>
      <c r="GX72" s="2">
        <f t="shared" si="84"/>
        <v>0</v>
      </c>
      <c r="GY72" s="2"/>
      <c r="GZ72" s="2"/>
      <c r="HA72" s="2">
        <v>0</v>
      </c>
      <c r="HB72" s="2">
        <v>0</v>
      </c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>
        <v>0</v>
      </c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x14ac:dyDescent="0.2">
      <c r="A73">
        <v>17</v>
      </c>
      <c r="B73">
        <v>1</v>
      </c>
      <c r="E73" t="s">
        <v>138</v>
      </c>
      <c r="F73" t="str">
        <f>'1.Смета.или.Акт'!B186</f>
        <v>Прайс-лист</v>
      </c>
      <c r="G73" t="str">
        <f>'1.Смета.или.Акт'!C186</f>
        <v>Лента оградительная 75мм 250 м</v>
      </c>
      <c r="H73" t="s">
        <v>122</v>
      </c>
      <c r="I73">
        <f>'1.Смета.или.Акт'!E186</f>
        <v>4</v>
      </c>
      <c r="J73">
        <v>0</v>
      </c>
      <c r="O73">
        <f t="shared" si="86"/>
        <v>934.2</v>
      </c>
      <c r="P73">
        <f t="shared" si="87"/>
        <v>934.2</v>
      </c>
      <c r="Q73">
        <f t="shared" si="88"/>
        <v>0</v>
      </c>
      <c r="R73">
        <f t="shared" si="89"/>
        <v>0</v>
      </c>
      <c r="S73">
        <f t="shared" si="90"/>
        <v>0</v>
      </c>
      <c r="T73">
        <f t="shared" si="91"/>
        <v>0</v>
      </c>
      <c r="U73">
        <f t="shared" si="92"/>
        <v>0</v>
      </c>
      <c r="V73">
        <f t="shared" si="93"/>
        <v>0</v>
      </c>
      <c r="W73">
        <f t="shared" si="94"/>
        <v>0</v>
      </c>
      <c r="X73">
        <f t="shared" si="95"/>
        <v>0</v>
      </c>
      <c r="Y73">
        <f t="shared" si="96"/>
        <v>0</v>
      </c>
      <c r="AA73">
        <v>34723977</v>
      </c>
      <c r="AB73">
        <f t="shared" si="97"/>
        <v>31.14</v>
      </c>
      <c r="AC73">
        <f t="shared" si="85"/>
        <v>31.14</v>
      </c>
      <c r="AD73">
        <f t="shared" si="98"/>
        <v>0</v>
      </c>
      <c r="AE73">
        <f t="shared" si="99"/>
        <v>0</v>
      </c>
      <c r="AF73">
        <f t="shared" si="100"/>
        <v>0</v>
      </c>
      <c r="AG73">
        <f t="shared" si="101"/>
        <v>0</v>
      </c>
      <c r="AH73">
        <f t="shared" si="102"/>
        <v>0</v>
      </c>
      <c r="AI73">
        <f t="shared" si="103"/>
        <v>0</v>
      </c>
      <c r="AJ73">
        <f t="shared" si="104"/>
        <v>0</v>
      </c>
      <c r="AK73">
        <v>31.14</v>
      </c>
      <c r="AL73" s="61">
        <f>'1.Смета.или.Акт'!F186</f>
        <v>31.14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1</v>
      </c>
      <c r="AW73">
        <v>1</v>
      </c>
      <c r="AZ73">
        <v>1</v>
      </c>
      <c r="BA73">
        <v>1</v>
      </c>
      <c r="BB73">
        <v>1</v>
      </c>
      <c r="BC73">
        <f>'1.Смета.или.Акт'!J186</f>
        <v>7.5</v>
      </c>
      <c r="BD73" t="s">
        <v>3</v>
      </c>
      <c r="BE73" t="s">
        <v>3</v>
      </c>
      <c r="BF73" t="s">
        <v>3</v>
      </c>
      <c r="BG73" t="s">
        <v>3</v>
      </c>
      <c r="BH73">
        <v>3</v>
      </c>
      <c r="BI73">
        <v>1</v>
      </c>
      <c r="BJ73" t="s">
        <v>3</v>
      </c>
      <c r="BM73">
        <v>1100</v>
      </c>
      <c r="BN73">
        <v>0</v>
      </c>
      <c r="BO73" t="s">
        <v>3</v>
      </c>
      <c r="BP73">
        <v>0</v>
      </c>
      <c r="BQ73">
        <v>20</v>
      </c>
      <c r="BR73">
        <v>0</v>
      </c>
      <c r="BS73">
        <v>1</v>
      </c>
      <c r="BT73">
        <v>1</v>
      </c>
      <c r="BU73">
        <v>1</v>
      </c>
      <c r="BV73">
        <v>1</v>
      </c>
      <c r="BW73">
        <v>1</v>
      </c>
      <c r="BX73">
        <v>1</v>
      </c>
      <c r="BY73" t="s">
        <v>3</v>
      </c>
      <c r="BZ73">
        <v>0</v>
      </c>
      <c r="CA73">
        <v>0</v>
      </c>
      <c r="CF73">
        <v>0</v>
      </c>
      <c r="CG73">
        <v>0</v>
      </c>
      <c r="CM73">
        <v>0</v>
      </c>
      <c r="CN73" t="s">
        <v>3</v>
      </c>
      <c r="CO73">
        <v>0</v>
      </c>
      <c r="CP73">
        <f t="shared" si="105"/>
        <v>934.2</v>
      </c>
      <c r="CQ73">
        <f t="shared" si="106"/>
        <v>233.55</v>
      </c>
      <c r="CR73">
        <f t="shared" si="107"/>
        <v>0</v>
      </c>
      <c r="CS73">
        <f t="shared" si="108"/>
        <v>0</v>
      </c>
      <c r="CT73">
        <f t="shared" si="109"/>
        <v>0</v>
      </c>
      <c r="CU73">
        <f t="shared" si="110"/>
        <v>0</v>
      </c>
      <c r="CV73">
        <f t="shared" si="111"/>
        <v>0</v>
      </c>
      <c r="CW73">
        <f t="shared" si="112"/>
        <v>0</v>
      </c>
      <c r="CX73">
        <f t="shared" si="113"/>
        <v>0</v>
      </c>
      <c r="CY73">
        <f t="shared" si="114"/>
        <v>0</v>
      </c>
      <c r="CZ73">
        <f t="shared" si="115"/>
        <v>0</v>
      </c>
      <c r="DC73" t="s">
        <v>3</v>
      </c>
      <c r="DD73" t="s">
        <v>3</v>
      </c>
      <c r="DE73" t="s">
        <v>3</v>
      </c>
      <c r="DF73" t="s">
        <v>3</v>
      </c>
      <c r="DG73" t="s">
        <v>3</v>
      </c>
      <c r="DH73" t="s">
        <v>3</v>
      </c>
      <c r="DI73" t="s">
        <v>3</v>
      </c>
      <c r="DJ73" t="s">
        <v>3</v>
      </c>
      <c r="DK73" t="s">
        <v>3</v>
      </c>
      <c r="DL73" t="s">
        <v>3</v>
      </c>
      <c r="DM73" t="s">
        <v>3</v>
      </c>
      <c r="DN73">
        <v>0</v>
      </c>
      <c r="DO73">
        <v>0</v>
      </c>
      <c r="DP73">
        <v>1</v>
      </c>
      <c r="DQ73">
        <v>1</v>
      </c>
      <c r="DU73">
        <v>1010</v>
      </c>
      <c r="DV73" t="s">
        <v>122</v>
      </c>
      <c r="DW73" t="str">
        <f>'1.Смета.или.Акт'!D186</f>
        <v>шт.</v>
      </c>
      <c r="DX73">
        <v>1</v>
      </c>
      <c r="EE73">
        <v>32653538</v>
      </c>
      <c r="EF73">
        <v>20</v>
      </c>
      <c r="EG73" t="s">
        <v>113</v>
      </c>
      <c r="EH73">
        <v>0</v>
      </c>
      <c r="EI73" t="s">
        <v>3</v>
      </c>
      <c r="EJ73">
        <v>1</v>
      </c>
      <c r="EK73">
        <v>1100</v>
      </c>
      <c r="EL73" t="s">
        <v>114</v>
      </c>
      <c r="EM73" t="s">
        <v>115</v>
      </c>
      <c r="EO73" t="s">
        <v>3</v>
      </c>
      <c r="EQ73">
        <v>0</v>
      </c>
      <c r="ER73">
        <v>31.14</v>
      </c>
      <c r="ES73" s="61">
        <f>'1.Смета.или.Акт'!F186</f>
        <v>31.14</v>
      </c>
      <c r="ET73">
        <v>0</v>
      </c>
      <c r="EU73">
        <v>0</v>
      </c>
      <c r="EV73">
        <v>0</v>
      </c>
      <c r="EW73">
        <v>0</v>
      </c>
      <c r="EX73">
        <v>0</v>
      </c>
      <c r="EY73">
        <v>0</v>
      </c>
      <c r="EZ73">
        <v>5</v>
      </c>
      <c r="FC73">
        <v>0</v>
      </c>
      <c r="FD73">
        <v>18</v>
      </c>
      <c r="FF73">
        <v>233.56</v>
      </c>
      <c r="FQ73">
        <v>0</v>
      </c>
      <c r="FR73">
        <f t="shared" si="82"/>
        <v>0</v>
      </c>
      <c r="FS73">
        <v>0</v>
      </c>
      <c r="FX73">
        <v>0</v>
      </c>
      <c r="FY73">
        <v>0</v>
      </c>
      <c r="GA73" t="s">
        <v>140</v>
      </c>
      <c r="GD73">
        <v>0</v>
      </c>
      <c r="GF73">
        <v>1125267560</v>
      </c>
      <c r="GG73">
        <v>2</v>
      </c>
      <c r="GH73">
        <v>3</v>
      </c>
      <c r="GI73">
        <v>4</v>
      </c>
      <c r="GJ73">
        <v>0</v>
      </c>
      <c r="GK73">
        <f>ROUND(R73*(S12)/100,2)</f>
        <v>0</v>
      </c>
      <c r="GL73">
        <f t="shared" si="83"/>
        <v>0</v>
      </c>
      <c r="GM73">
        <f t="shared" si="116"/>
        <v>934.2</v>
      </c>
      <c r="GN73">
        <f t="shared" si="117"/>
        <v>934.2</v>
      </c>
      <c r="GO73">
        <f t="shared" si="118"/>
        <v>0</v>
      </c>
      <c r="GP73">
        <f t="shared" si="119"/>
        <v>0</v>
      </c>
      <c r="GR73">
        <v>1</v>
      </c>
      <c r="GS73">
        <v>1</v>
      </c>
      <c r="GT73">
        <v>0</v>
      </c>
      <c r="GU73" t="s">
        <v>3</v>
      </c>
      <c r="GV73">
        <f t="shared" si="120"/>
        <v>0</v>
      </c>
      <c r="GW73">
        <v>1</v>
      </c>
      <c r="GX73">
        <f t="shared" si="84"/>
        <v>0</v>
      </c>
      <c r="HA73">
        <v>0</v>
      </c>
      <c r="HB73">
        <v>0</v>
      </c>
      <c r="IK73">
        <v>0</v>
      </c>
    </row>
    <row r="74" spans="1:255" x14ac:dyDescent="0.2">
      <c r="A74" s="2">
        <v>17</v>
      </c>
      <c r="B74" s="2">
        <v>1</v>
      </c>
      <c r="C74" s="2"/>
      <c r="D74" s="2"/>
      <c r="E74" s="2" t="s">
        <v>141</v>
      </c>
      <c r="F74" s="2" t="s">
        <v>110</v>
      </c>
      <c r="G74" s="2" t="s">
        <v>142</v>
      </c>
      <c r="H74" s="2" t="s">
        <v>143</v>
      </c>
      <c r="I74" s="2">
        <f>'1.Смета.или.Акт'!E189</f>
        <v>40</v>
      </c>
      <c r="J74" s="2">
        <v>0</v>
      </c>
      <c r="K74" s="2"/>
      <c r="L74" s="2"/>
      <c r="M74" s="2"/>
      <c r="N74" s="2"/>
      <c r="O74" s="2">
        <f t="shared" si="86"/>
        <v>187.6</v>
      </c>
      <c r="P74" s="2">
        <f t="shared" si="87"/>
        <v>187.6</v>
      </c>
      <c r="Q74" s="2">
        <f t="shared" si="88"/>
        <v>0</v>
      </c>
      <c r="R74" s="2">
        <f t="shared" si="89"/>
        <v>0</v>
      </c>
      <c r="S74" s="2">
        <f t="shared" si="90"/>
        <v>0</v>
      </c>
      <c r="T74" s="2">
        <f t="shared" si="91"/>
        <v>0</v>
      </c>
      <c r="U74" s="2">
        <f t="shared" si="92"/>
        <v>0</v>
      </c>
      <c r="V74" s="2">
        <f t="shared" si="93"/>
        <v>0</v>
      </c>
      <c r="W74" s="2">
        <f t="shared" si="94"/>
        <v>0</v>
      </c>
      <c r="X74" s="2">
        <f t="shared" si="95"/>
        <v>0</v>
      </c>
      <c r="Y74" s="2">
        <f t="shared" si="96"/>
        <v>0</v>
      </c>
      <c r="Z74" s="2"/>
      <c r="AA74" s="2">
        <v>34723976</v>
      </c>
      <c r="AB74" s="2">
        <f t="shared" si="97"/>
        <v>4.6900000000000004</v>
      </c>
      <c r="AC74" s="2">
        <f t="shared" si="85"/>
        <v>4.6900000000000004</v>
      </c>
      <c r="AD74" s="2">
        <f t="shared" si="98"/>
        <v>0</v>
      </c>
      <c r="AE74" s="2">
        <f t="shared" si="99"/>
        <v>0</v>
      </c>
      <c r="AF74" s="2">
        <f t="shared" si="100"/>
        <v>0</v>
      </c>
      <c r="AG74" s="2">
        <f t="shared" si="101"/>
        <v>0</v>
      </c>
      <c r="AH74" s="2">
        <f t="shared" si="102"/>
        <v>0</v>
      </c>
      <c r="AI74" s="2">
        <f t="shared" si="103"/>
        <v>0</v>
      </c>
      <c r="AJ74" s="2">
        <f t="shared" si="104"/>
        <v>0</v>
      </c>
      <c r="AK74" s="2">
        <v>4.6900000000000004</v>
      </c>
      <c r="AL74" s="2">
        <v>4.6900000000000004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1</v>
      </c>
      <c r="AW74" s="2">
        <v>1</v>
      </c>
      <c r="AX74" s="2"/>
      <c r="AY74" s="2"/>
      <c r="AZ74" s="2">
        <v>1</v>
      </c>
      <c r="BA74" s="2">
        <v>1</v>
      </c>
      <c r="BB74" s="2">
        <v>1</v>
      </c>
      <c r="BC74" s="2">
        <v>1</v>
      </c>
      <c r="BD74" s="2" t="s">
        <v>3</v>
      </c>
      <c r="BE74" s="2" t="s">
        <v>3</v>
      </c>
      <c r="BF74" s="2" t="s">
        <v>3</v>
      </c>
      <c r="BG74" s="2" t="s">
        <v>3</v>
      </c>
      <c r="BH74" s="2">
        <v>3</v>
      </c>
      <c r="BI74" s="2">
        <v>1</v>
      </c>
      <c r="BJ74" s="2" t="s">
        <v>3</v>
      </c>
      <c r="BK74" s="2"/>
      <c r="BL74" s="2"/>
      <c r="BM74" s="2">
        <v>1100</v>
      </c>
      <c r="BN74" s="2">
        <v>0</v>
      </c>
      <c r="BO74" s="2" t="s">
        <v>3</v>
      </c>
      <c r="BP74" s="2">
        <v>0</v>
      </c>
      <c r="BQ74" s="2">
        <v>20</v>
      </c>
      <c r="BR74" s="2">
        <v>0</v>
      </c>
      <c r="BS74" s="2">
        <v>1</v>
      </c>
      <c r="BT74" s="2">
        <v>1</v>
      </c>
      <c r="BU74" s="2">
        <v>1</v>
      </c>
      <c r="BV74" s="2">
        <v>1</v>
      </c>
      <c r="BW74" s="2">
        <v>1</v>
      </c>
      <c r="BX74" s="2">
        <v>1</v>
      </c>
      <c r="BY74" s="2" t="s">
        <v>3</v>
      </c>
      <c r="BZ74" s="2">
        <v>0</v>
      </c>
      <c r="CA74" s="2">
        <v>0</v>
      </c>
      <c r="CB74" s="2"/>
      <c r="CC74" s="2"/>
      <c r="CD74" s="2"/>
      <c r="CE74" s="2"/>
      <c r="CF74" s="2">
        <v>0</v>
      </c>
      <c r="CG74" s="2">
        <v>0</v>
      </c>
      <c r="CH74" s="2"/>
      <c r="CI74" s="2"/>
      <c r="CJ74" s="2"/>
      <c r="CK74" s="2"/>
      <c r="CL74" s="2"/>
      <c r="CM74" s="2">
        <v>0</v>
      </c>
      <c r="CN74" s="2" t="s">
        <v>3</v>
      </c>
      <c r="CO74" s="2">
        <v>0</v>
      </c>
      <c r="CP74" s="2">
        <f t="shared" si="105"/>
        <v>187.6</v>
      </c>
      <c r="CQ74" s="2">
        <f t="shared" si="106"/>
        <v>4.6900000000000004</v>
      </c>
      <c r="CR74" s="2">
        <f t="shared" si="107"/>
        <v>0</v>
      </c>
      <c r="CS74" s="2">
        <f t="shared" si="108"/>
        <v>0</v>
      </c>
      <c r="CT74" s="2">
        <f t="shared" si="109"/>
        <v>0</v>
      </c>
      <c r="CU74" s="2">
        <f t="shared" si="110"/>
        <v>0</v>
      </c>
      <c r="CV74" s="2">
        <f t="shared" si="111"/>
        <v>0</v>
      </c>
      <c r="CW74" s="2">
        <f t="shared" si="112"/>
        <v>0</v>
      </c>
      <c r="CX74" s="2">
        <f t="shared" si="113"/>
        <v>0</v>
      </c>
      <c r="CY74" s="2">
        <f t="shared" si="114"/>
        <v>0</v>
      </c>
      <c r="CZ74" s="2">
        <f t="shared" si="115"/>
        <v>0</v>
      </c>
      <c r="DA74" s="2"/>
      <c r="DB74" s="2"/>
      <c r="DC74" s="2" t="s">
        <v>3</v>
      </c>
      <c r="DD74" s="2" t="s">
        <v>3</v>
      </c>
      <c r="DE74" s="2" t="s">
        <v>3</v>
      </c>
      <c r="DF74" s="2" t="s">
        <v>3</v>
      </c>
      <c r="DG74" s="2" t="s">
        <v>3</v>
      </c>
      <c r="DH74" s="2" t="s">
        <v>3</v>
      </c>
      <c r="DI74" s="2" t="s">
        <v>3</v>
      </c>
      <c r="DJ74" s="2" t="s">
        <v>3</v>
      </c>
      <c r="DK74" s="2" t="s">
        <v>3</v>
      </c>
      <c r="DL74" s="2" t="s">
        <v>3</v>
      </c>
      <c r="DM74" s="2" t="s">
        <v>3</v>
      </c>
      <c r="DN74" s="2">
        <v>0</v>
      </c>
      <c r="DO74" s="2">
        <v>0</v>
      </c>
      <c r="DP74" s="2">
        <v>1</v>
      </c>
      <c r="DQ74" s="2">
        <v>1</v>
      </c>
      <c r="DR74" s="2"/>
      <c r="DS74" s="2"/>
      <c r="DT74" s="2"/>
      <c r="DU74" s="2">
        <v>1009</v>
      </c>
      <c r="DV74" s="2" t="s">
        <v>143</v>
      </c>
      <c r="DW74" s="2" t="s">
        <v>143</v>
      </c>
      <c r="DX74" s="2">
        <v>1</v>
      </c>
      <c r="DY74" s="2"/>
      <c r="DZ74" s="2"/>
      <c r="EA74" s="2"/>
      <c r="EB74" s="2"/>
      <c r="EC74" s="2"/>
      <c r="ED74" s="2"/>
      <c r="EE74" s="2">
        <v>32653538</v>
      </c>
      <c r="EF74" s="2">
        <v>20</v>
      </c>
      <c r="EG74" s="2" t="s">
        <v>113</v>
      </c>
      <c r="EH74" s="2">
        <v>0</v>
      </c>
      <c r="EI74" s="2" t="s">
        <v>3</v>
      </c>
      <c r="EJ74" s="2">
        <v>1</v>
      </c>
      <c r="EK74" s="2">
        <v>1100</v>
      </c>
      <c r="EL74" s="2" t="s">
        <v>114</v>
      </c>
      <c r="EM74" s="2" t="s">
        <v>115</v>
      </c>
      <c r="EN74" s="2"/>
      <c r="EO74" s="2" t="s">
        <v>3</v>
      </c>
      <c r="EP74" s="2"/>
      <c r="EQ74" s="2">
        <v>0</v>
      </c>
      <c r="ER74" s="2">
        <v>0</v>
      </c>
      <c r="ES74" s="2">
        <v>4.6900000000000004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>
        <v>0</v>
      </c>
      <c r="FR74" s="2">
        <f t="shared" si="82"/>
        <v>0</v>
      </c>
      <c r="FS74" s="2">
        <v>0</v>
      </c>
      <c r="FT74" s="2"/>
      <c r="FU74" s="2"/>
      <c r="FV74" s="2"/>
      <c r="FW74" s="2"/>
      <c r="FX74" s="2">
        <v>0</v>
      </c>
      <c r="FY74" s="2">
        <v>0</v>
      </c>
      <c r="FZ74" s="2"/>
      <c r="GA74" s="2" t="s">
        <v>144</v>
      </c>
      <c r="GB74" s="2"/>
      <c r="GC74" s="2"/>
      <c r="GD74" s="2">
        <v>0</v>
      </c>
      <c r="GE74" s="2"/>
      <c r="GF74" s="2">
        <v>748536722</v>
      </c>
      <c r="GG74" s="2">
        <v>2</v>
      </c>
      <c r="GH74" s="2">
        <v>4</v>
      </c>
      <c r="GI74" s="2">
        <v>-2</v>
      </c>
      <c r="GJ74" s="2">
        <v>0</v>
      </c>
      <c r="GK74" s="2">
        <f>ROUND(R74*(R12)/100,2)</f>
        <v>0</v>
      </c>
      <c r="GL74" s="2">
        <f t="shared" si="83"/>
        <v>0</v>
      </c>
      <c r="GM74" s="2">
        <f t="shared" si="116"/>
        <v>187.6</v>
      </c>
      <c r="GN74" s="2">
        <f t="shared" si="117"/>
        <v>187.6</v>
      </c>
      <c r="GO74" s="2">
        <f t="shared" si="118"/>
        <v>0</v>
      </c>
      <c r="GP74" s="2">
        <f t="shared" si="119"/>
        <v>0</v>
      </c>
      <c r="GQ74" s="2"/>
      <c r="GR74" s="2">
        <v>0</v>
      </c>
      <c r="GS74" s="2">
        <v>2</v>
      </c>
      <c r="GT74" s="2">
        <v>0</v>
      </c>
      <c r="GU74" s="2" t="s">
        <v>3</v>
      </c>
      <c r="GV74" s="2">
        <f t="shared" si="120"/>
        <v>0</v>
      </c>
      <c r="GW74" s="2">
        <v>1</v>
      </c>
      <c r="GX74" s="2">
        <f t="shared" si="84"/>
        <v>0</v>
      </c>
      <c r="GY74" s="2"/>
      <c r="GZ74" s="2"/>
      <c r="HA74" s="2">
        <v>0</v>
      </c>
      <c r="HB74" s="2">
        <v>0</v>
      </c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>
        <v>0</v>
      </c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x14ac:dyDescent="0.2">
      <c r="A75">
        <v>17</v>
      </c>
      <c r="B75">
        <v>1</v>
      </c>
      <c r="E75" t="s">
        <v>141</v>
      </c>
      <c r="F75" t="str">
        <f>'1.Смета.или.Акт'!B189</f>
        <v>Прайс-лист</v>
      </c>
      <c r="G75" t="str">
        <f>'1.Смета.или.Акт'!C189</f>
        <v>Газ пропан</v>
      </c>
      <c r="H75" t="s">
        <v>143</v>
      </c>
      <c r="I75">
        <f>'1.Смета.или.Акт'!E189</f>
        <v>40</v>
      </c>
      <c r="J75">
        <v>0</v>
      </c>
      <c r="O75">
        <f t="shared" si="86"/>
        <v>1407</v>
      </c>
      <c r="P75">
        <f t="shared" si="87"/>
        <v>1407</v>
      </c>
      <c r="Q75">
        <f t="shared" si="88"/>
        <v>0</v>
      </c>
      <c r="R75">
        <f t="shared" si="89"/>
        <v>0</v>
      </c>
      <c r="S75">
        <f t="shared" si="90"/>
        <v>0</v>
      </c>
      <c r="T75">
        <f t="shared" si="91"/>
        <v>0</v>
      </c>
      <c r="U75">
        <f t="shared" si="92"/>
        <v>0</v>
      </c>
      <c r="V75">
        <f t="shared" si="93"/>
        <v>0</v>
      </c>
      <c r="W75">
        <f t="shared" si="94"/>
        <v>0</v>
      </c>
      <c r="X75">
        <f t="shared" si="95"/>
        <v>0</v>
      </c>
      <c r="Y75">
        <f t="shared" si="96"/>
        <v>0</v>
      </c>
      <c r="AA75">
        <v>34723977</v>
      </c>
      <c r="AB75">
        <f t="shared" si="97"/>
        <v>4.6900000000000004</v>
      </c>
      <c r="AC75">
        <f t="shared" si="85"/>
        <v>4.6900000000000004</v>
      </c>
      <c r="AD75">
        <f t="shared" si="98"/>
        <v>0</v>
      </c>
      <c r="AE75">
        <f t="shared" si="99"/>
        <v>0</v>
      </c>
      <c r="AF75">
        <f t="shared" si="100"/>
        <v>0</v>
      </c>
      <c r="AG75">
        <f t="shared" si="101"/>
        <v>0</v>
      </c>
      <c r="AH75">
        <f t="shared" si="102"/>
        <v>0</v>
      </c>
      <c r="AI75">
        <f t="shared" si="103"/>
        <v>0</v>
      </c>
      <c r="AJ75">
        <f t="shared" si="104"/>
        <v>0</v>
      </c>
      <c r="AK75">
        <v>4.6900000000000004</v>
      </c>
      <c r="AL75" s="61">
        <f>'1.Смета.или.Акт'!F189</f>
        <v>4.6900000000000004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1</v>
      </c>
      <c r="AW75">
        <v>1</v>
      </c>
      <c r="AZ75">
        <v>1</v>
      </c>
      <c r="BA75">
        <v>1</v>
      </c>
      <c r="BB75">
        <v>1</v>
      </c>
      <c r="BC75">
        <f>'1.Смета.или.Акт'!J189</f>
        <v>7.5</v>
      </c>
      <c r="BD75" t="s">
        <v>3</v>
      </c>
      <c r="BE75" t="s">
        <v>3</v>
      </c>
      <c r="BF75" t="s">
        <v>3</v>
      </c>
      <c r="BG75" t="s">
        <v>3</v>
      </c>
      <c r="BH75">
        <v>3</v>
      </c>
      <c r="BI75">
        <v>1</v>
      </c>
      <c r="BJ75" t="s">
        <v>3</v>
      </c>
      <c r="BM75">
        <v>1100</v>
      </c>
      <c r="BN75">
        <v>0</v>
      </c>
      <c r="BO75" t="s">
        <v>3</v>
      </c>
      <c r="BP75">
        <v>0</v>
      </c>
      <c r="BQ75">
        <v>20</v>
      </c>
      <c r="BR75">
        <v>0</v>
      </c>
      <c r="BS75">
        <v>1</v>
      </c>
      <c r="BT75">
        <v>1</v>
      </c>
      <c r="BU75">
        <v>1</v>
      </c>
      <c r="BV75">
        <v>1</v>
      </c>
      <c r="BW75">
        <v>1</v>
      </c>
      <c r="BX75">
        <v>1</v>
      </c>
      <c r="BY75" t="s">
        <v>3</v>
      </c>
      <c r="BZ75">
        <v>0</v>
      </c>
      <c r="CA75">
        <v>0</v>
      </c>
      <c r="CF75">
        <v>0</v>
      </c>
      <c r="CG75">
        <v>0</v>
      </c>
      <c r="CM75">
        <v>0</v>
      </c>
      <c r="CN75" t="s">
        <v>3</v>
      </c>
      <c r="CO75">
        <v>0</v>
      </c>
      <c r="CP75">
        <f t="shared" si="105"/>
        <v>1407</v>
      </c>
      <c r="CQ75">
        <f t="shared" si="106"/>
        <v>35.175000000000004</v>
      </c>
      <c r="CR75">
        <f t="shared" si="107"/>
        <v>0</v>
      </c>
      <c r="CS75">
        <f t="shared" si="108"/>
        <v>0</v>
      </c>
      <c r="CT75">
        <f t="shared" si="109"/>
        <v>0</v>
      </c>
      <c r="CU75">
        <f t="shared" si="110"/>
        <v>0</v>
      </c>
      <c r="CV75">
        <f t="shared" si="111"/>
        <v>0</v>
      </c>
      <c r="CW75">
        <f t="shared" si="112"/>
        <v>0</v>
      </c>
      <c r="CX75">
        <f t="shared" si="113"/>
        <v>0</v>
      </c>
      <c r="CY75">
        <f t="shared" si="114"/>
        <v>0</v>
      </c>
      <c r="CZ75">
        <f t="shared" si="115"/>
        <v>0</v>
      </c>
      <c r="DC75" t="s">
        <v>3</v>
      </c>
      <c r="DD75" t="s">
        <v>3</v>
      </c>
      <c r="DE75" t="s">
        <v>3</v>
      </c>
      <c r="DF75" t="s">
        <v>3</v>
      </c>
      <c r="DG75" t="s">
        <v>3</v>
      </c>
      <c r="DH75" t="s">
        <v>3</v>
      </c>
      <c r="DI75" t="s">
        <v>3</v>
      </c>
      <c r="DJ75" t="s">
        <v>3</v>
      </c>
      <c r="DK75" t="s">
        <v>3</v>
      </c>
      <c r="DL75" t="s">
        <v>3</v>
      </c>
      <c r="DM75" t="s">
        <v>3</v>
      </c>
      <c r="DN75">
        <v>0</v>
      </c>
      <c r="DO75">
        <v>0</v>
      </c>
      <c r="DP75">
        <v>1</v>
      </c>
      <c r="DQ75">
        <v>1</v>
      </c>
      <c r="DU75">
        <v>1009</v>
      </c>
      <c r="DV75" t="s">
        <v>143</v>
      </c>
      <c r="DW75" t="str">
        <f>'1.Смета.или.Акт'!D189</f>
        <v>кг</v>
      </c>
      <c r="DX75">
        <v>1</v>
      </c>
      <c r="EE75">
        <v>32653538</v>
      </c>
      <c r="EF75">
        <v>20</v>
      </c>
      <c r="EG75" t="s">
        <v>113</v>
      </c>
      <c r="EH75">
        <v>0</v>
      </c>
      <c r="EI75" t="s">
        <v>3</v>
      </c>
      <c r="EJ75">
        <v>1</v>
      </c>
      <c r="EK75">
        <v>1100</v>
      </c>
      <c r="EL75" t="s">
        <v>114</v>
      </c>
      <c r="EM75" t="s">
        <v>115</v>
      </c>
      <c r="EO75" t="s">
        <v>3</v>
      </c>
      <c r="EQ75">
        <v>0</v>
      </c>
      <c r="ER75">
        <v>4.6900000000000004</v>
      </c>
      <c r="ES75" s="61">
        <f>'1.Смета.или.Акт'!F189</f>
        <v>4.6900000000000004</v>
      </c>
      <c r="ET75">
        <v>0</v>
      </c>
      <c r="EU75">
        <v>0</v>
      </c>
      <c r="EV75">
        <v>0</v>
      </c>
      <c r="EW75">
        <v>0</v>
      </c>
      <c r="EX75">
        <v>0</v>
      </c>
      <c r="EY75">
        <v>0</v>
      </c>
      <c r="EZ75">
        <v>5</v>
      </c>
      <c r="FC75">
        <v>0</v>
      </c>
      <c r="FD75">
        <v>18</v>
      </c>
      <c r="FF75">
        <v>35.200000000000003</v>
      </c>
      <c r="FQ75">
        <v>0</v>
      </c>
      <c r="FR75">
        <f t="shared" si="82"/>
        <v>0</v>
      </c>
      <c r="FS75">
        <v>0</v>
      </c>
      <c r="FX75">
        <v>0</v>
      </c>
      <c r="FY75">
        <v>0</v>
      </c>
      <c r="GA75" t="s">
        <v>144</v>
      </c>
      <c r="GD75">
        <v>0</v>
      </c>
      <c r="GF75">
        <v>748536722</v>
      </c>
      <c r="GG75">
        <v>2</v>
      </c>
      <c r="GH75">
        <v>3</v>
      </c>
      <c r="GI75">
        <v>4</v>
      </c>
      <c r="GJ75">
        <v>0</v>
      </c>
      <c r="GK75">
        <f>ROUND(R75*(S12)/100,2)</f>
        <v>0</v>
      </c>
      <c r="GL75">
        <f t="shared" si="83"/>
        <v>0</v>
      </c>
      <c r="GM75">
        <f t="shared" si="116"/>
        <v>1407</v>
      </c>
      <c r="GN75">
        <f t="shared" si="117"/>
        <v>1407</v>
      </c>
      <c r="GO75">
        <f t="shared" si="118"/>
        <v>0</v>
      </c>
      <c r="GP75">
        <f t="shared" si="119"/>
        <v>0</v>
      </c>
      <c r="GR75">
        <v>1</v>
      </c>
      <c r="GS75">
        <v>1</v>
      </c>
      <c r="GT75">
        <v>0</v>
      </c>
      <c r="GU75" t="s">
        <v>3</v>
      </c>
      <c r="GV75">
        <f t="shared" si="120"/>
        <v>0</v>
      </c>
      <c r="GW75">
        <v>1</v>
      </c>
      <c r="GX75">
        <f t="shared" si="84"/>
        <v>0</v>
      </c>
      <c r="HA75">
        <v>0</v>
      </c>
      <c r="HB75">
        <v>0</v>
      </c>
      <c r="IK75">
        <v>0</v>
      </c>
    </row>
    <row r="76" spans="1:255" x14ac:dyDescent="0.2">
      <c r="A76" s="2">
        <v>17</v>
      </c>
      <c r="B76" s="2">
        <v>1</v>
      </c>
      <c r="C76" s="2"/>
      <c r="D76" s="2"/>
      <c r="E76" s="2" t="s">
        <v>145</v>
      </c>
      <c r="F76" s="2" t="s">
        <v>110</v>
      </c>
      <c r="G76" s="2" t="s">
        <v>146</v>
      </c>
      <c r="H76" s="2" t="s">
        <v>132</v>
      </c>
      <c r="I76" s="2">
        <f>'1.Смета.или.Акт'!E192</f>
        <v>22</v>
      </c>
      <c r="J76" s="2">
        <v>0</v>
      </c>
      <c r="K76" s="2"/>
      <c r="L76" s="2"/>
      <c r="M76" s="2"/>
      <c r="N76" s="2"/>
      <c r="O76" s="2">
        <f t="shared" si="86"/>
        <v>2596.66</v>
      </c>
      <c r="P76" s="2">
        <f t="shared" si="87"/>
        <v>2596.66</v>
      </c>
      <c r="Q76" s="2">
        <f t="shared" si="88"/>
        <v>0</v>
      </c>
      <c r="R76" s="2">
        <f t="shared" si="89"/>
        <v>0</v>
      </c>
      <c r="S76" s="2">
        <f t="shared" si="90"/>
        <v>0</v>
      </c>
      <c r="T76" s="2">
        <f t="shared" si="91"/>
        <v>0</v>
      </c>
      <c r="U76" s="2">
        <f t="shared" si="92"/>
        <v>0</v>
      </c>
      <c r="V76" s="2">
        <f t="shared" si="93"/>
        <v>0</v>
      </c>
      <c r="W76" s="2">
        <f t="shared" si="94"/>
        <v>0</v>
      </c>
      <c r="X76" s="2">
        <f t="shared" si="95"/>
        <v>0</v>
      </c>
      <c r="Y76" s="2">
        <f t="shared" si="96"/>
        <v>0</v>
      </c>
      <c r="Z76" s="2"/>
      <c r="AA76" s="2">
        <v>34723976</v>
      </c>
      <c r="AB76" s="2">
        <f t="shared" si="97"/>
        <v>118.03</v>
      </c>
      <c r="AC76" s="2">
        <f t="shared" si="85"/>
        <v>118.03</v>
      </c>
      <c r="AD76" s="2">
        <f t="shared" si="98"/>
        <v>0</v>
      </c>
      <c r="AE76" s="2">
        <f t="shared" si="99"/>
        <v>0</v>
      </c>
      <c r="AF76" s="2">
        <f t="shared" si="100"/>
        <v>0</v>
      </c>
      <c r="AG76" s="2">
        <f t="shared" si="101"/>
        <v>0</v>
      </c>
      <c r="AH76" s="2">
        <f t="shared" si="102"/>
        <v>0</v>
      </c>
      <c r="AI76" s="2">
        <f t="shared" si="103"/>
        <v>0</v>
      </c>
      <c r="AJ76" s="2">
        <f t="shared" si="104"/>
        <v>0</v>
      </c>
      <c r="AK76" s="2">
        <v>118.03</v>
      </c>
      <c r="AL76" s="2">
        <v>118.03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1</v>
      </c>
      <c r="AW76" s="2">
        <v>1</v>
      </c>
      <c r="AX76" s="2"/>
      <c r="AY76" s="2"/>
      <c r="AZ76" s="2">
        <v>1</v>
      </c>
      <c r="BA76" s="2">
        <v>1</v>
      </c>
      <c r="BB76" s="2">
        <v>1</v>
      </c>
      <c r="BC76" s="2">
        <v>1</v>
      </c>
      <c r="BD76" s="2" t="s">
        <v>3</v>
      </c>
      <c r="BE76" s="2" t="s">
        <v>3</v>
      </c>
      <c r="BF76" s="2" t="s">
        <v>3</v>
      </c>
      <c r="BG76" s="2" t="s">
        <v>3</v>
      </c>
      <c r="BH76" s="2">
        <v>3</v>
      </c>
      <c r="BI76" s="2">
        <v>1</v>
      </c>
      <c r="BJ76" s="2" t="s">
        <v>3</v>
      </c>
      <c r="BK76" s="2"/>
      <c r="BL76" s="2"/>
      <c r="BM76" s="2">
        <v>1100</v>
      </c>
      <c r="BN76" s="2">
        <v>0</v>
      </c>
      <c r="BO76" s="2" t="s">
        <v>3</v>
      </c>
      <c r="BP76" s="2">
        <v>0</v>
      </c>
      <c r="BQ76" s="2">
        <v>20</v>
      </c>
      <c r="BR76" s="2">
        <v>0</v>
      </c>
      <c r="BS76" s="2">
        <v>1</v>
      </c>
      <c r="BT76" s="2">
        <v>1</v>
      </c>
      <c r="BU76" s="2">
        <v>1</v>
      </c>
      <c r="BV76" s="2">
        <v>1</v>
      </c>
      <c r="BW76" s="2">
        <v>1</v>
      </c>
      <c r="BX76" s="2">
        <v>1</v>
      </c>
      <c r="BY76" s="2" t="s">
        <v>3</v>
      </c>
      <c r="BZ76" s="2">
        <v>0</v>
      </c>
      <c r="CA76" s="2">
        <v>0</v>
      </c>
      <c r="CB76" s="2"/>
      <c r="CC76" s="2"/>
      <c r="CD76" s="2"/>
      <c r="CE76" s="2"/>
      <c r="CF76" s="2">
        <v>0</v>
      </c>
      <c r="CG76" s="2">
        <v>0</v>
      </c>
      <c r="CH76" s="2"/>
      <c r="CI76" s="2"/>
      <c r="CJ76" s="2"/>
      <c r="CK76" s="2"/>
      <c r="CL76" s="2"/>
      <c r="CM76" s="2">
        <v>0</v>
      </c>
      <c r="CN76" s="2" t="s">
        <v>3</v>
      </c>
      <c r="CO76" s="2">
        <v>0</v>
      </c>
      <c r="CP76" s="2">
        <f t="shared" si="105"/>
        <v>2596.66</v>
      </c>
      <c r="CQ76" s="2">
        <f t="shared" si="106"/>
        <v>118.03</v>
      </c>
      <c r="CR76" s="2">
        <f t="shared" si="107"/>
        <v>0</v>
      </c>
      <c r="CS76" s="2">
        <f t="shared" si="108"/>
        <v>0</v>
      </c>
      <c r="CT76" s="2">
        <f t="shared" si="109"/>
        <v>0</v>
      </c>
      <c r="CU76" s="2">
        <f t="shared" si="110"/>
        <v>0</v>
      </c>
      <c r="CV76" s="2">
        <f t="shared" si="111"/>
        <v>0</v>
      </c>
      <c r="CW76" s="2">
        <f t="shared" si="112"/>
        <v>0</v>
      </c>
      <c r="CX76" s="2">
        <f t="shared" si="113"/>
        <v>0</v>
      </c>
      <c r="CY76" s="2">
        <f t="shared" si="114"/>
        <v>0</v>
      </c>
      <c r="CZ76" s="2">
        <f t="shared" si="115"/>
        <v>0</v>
      </c>
      <c r="DA76" s="2"/>
      <c r="DB76" s="2"/>
      <c r="DC76" s="2" t="s">
        <v>3</v>
      </c>
      <c r="DD76" s="2" t="s">
        <v>3</v>
      </c>
      <c r="DE76" s="2" t="s">
        <v>3</v>
      </c>
      <c r="DF76" s="2" t="s">
        <v>3</v>
      </c>
      <c r="DG76" s="2" t="s">
        <v>3</v>
      </c>
      <c r="DH76" s="2" t="s">
        <v>3</v>
      </c>
      <c r="DI76" s="2" t="s">
        <v>3</v>
      </c>
      <c r="DJ76" s="2" t="s">
        <v>3</v>
      </c>
      <c r="DK76" s="2" t="s">
        <v>3</v>
      </c>
      <c r="DL76" s="2" t="s">
        <v>3</v>
      </c>
      <c r="DM76" s="2" t="s">
        <v>3</v>
      </c>
      <c r="DN76" s="2">
        <v>0</v>
      </c>
      <c r="DO76" s="2">
        <v>0</v>
      </c>
      <c r="DP76" s="2">
        <v>1</v>
      </c>
      <c r="DQ76" s="2">
        <v>1</v>
      </c>
      <c r="DR76" s="2"/>
      <c r="DS76" s="2"/>
      <c r="DT76" s="2"/>
      <c r="DU76" s="2">
        <v>1007</v>
      </c>
      <c r="DV76" s="2" t="s">
        <v>132</v>
      </c>
      <c r="DW76" s="2" t="s">
        <v>132</v>
      </c>
      <c r="DX76" s="2">
        <v>1</v>
      </c>
      <c r="DY76" s="2"/>
      <c r="DZ76" s="2"/>
      <c r="EA76" s="2"/>
      <c r="EB76" s="2"/>
      <c r="EC76" s="2"/>
      <c r="ED76" s="2"/>
      <c r="EE76" s="2">
        <v>32653538</v>
      </c>
      <c r="EF76" s="2">
        <v>20</v>
      </c>
      <c r="EG76" s="2" t="s">
        <v>113</v>
      </c>
      <c r="EH76" s="2">
        <v>0</v>
      </c>
      <c r="EI76" s="2" t="s">
        <v>3</v>
      </c>
      <c r="EJ76" s="2">
        <v>1</v>
      </c>
      <c r="EK76" s="2">
        <v>1100</v>
      </c>
      <c r="EL76" s="2" t="s">
        <v>114</v>
      </c>
      <c r="EM76" s="2" t="s">
        <v>115</v>
      </c>
      <c r="EN76" s="2"/>
      <c r="EO76" s="2" t="s">
        <v>3</v>
      </c>
      <c r="EP76" s="2"/>
      <c r="EQ76" s="2">
        <v>0</v>
      </c>
      <c r="ER76" s="2">
        <v>0</v>
      </c>
      <c r="ES76" s="2">
        <v>118.03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>
        <v>0</v>
      </c>
      <c r="FR76" s="2">
        <f t="shared" si="82"/>
        <v>0</v>
      </c>
      <c r="FS76" s="2">
        <v>0</v>
      </c>
      <c r="FT76" s="2"/>
      <c r="FU76" s="2"/>
      <c r="FV76" s="2"/>
      <c r="FW76" s="2"/>
      <c r="FX76" s="2">
        <v>0</v>
      </c>
      <c r="FY76" s="2">
        <v>0</v>
      </c>
      <c r="FZ76" s="2"/>
      <c r="GA76" s="2" t="s">
        <v>147</v>
      </c>
      <c r="GB76" s="2"/>
      <c r="GC76" s="2"/>
      <c r="GD76" s="2">
        <v>0</v>
      </c>
      <c r="GE76" s="2"/>
      <c r="GF76" s="2">
        <v>-85955575</v>
      </c>
      <c r="GG76" s="2">
        <v>2</v>
      </c>
      <c r="GH76" s="2">
        <v>4</v>
      </c>
      <c r="GI76" s="2">
        <v>-2</v>
      </c>
      <c r="GJ76" s="2">
        <v>0</v>
      </c>
      <c r="GK76" s="2">
        <f>ROUND(R76*(R12)/100,2)</f>
        <v>0</v>
      </c>
      <c r="GL76" s="2">
        <f t="shared" si="83"/>
        <v>0</v>
      </c>
      <c r="GM76" s="2">
        <f t="shared" si="116"/>
        <v>2596.66</v>
      </c>
      <c r="GN76" s="2">
        <f t="shared" si="117"/>
        <v>2596.66</v>
      </c>
      <c r="GO76" s="2">
        <f t="shared" si="118"/>
        <v>0</v>
      </c>
      <c r="GP76" s="2">
        <f t="shared" si="119"/>
        <v>0</v>
      </c>
      <c r="GQ76" s="2"/>
      <c r="GR76" s="2">
        <v>0</v>
      </c>
      <c r="GS76" s="2">
        <v>2</v>
      </c>
      <c r="GT76" s="2">
        <v>0</v>
      </c>
      <c r="GU76" s="2" t="s">
        <v>3</v>
      </c>
      <c r="GV76" s="2">
        <f t="shared" si="120"/>
        <v>0</v>
      </c>
      <c r="GW76" s="2">
        <v>1</v>
      </c>
      <c r="GX76" s="2">
        <f t="shared" si="84"/>
        <v>0</v>
      </c>
      <c r="GY76" s="2"/>
      <c r="GZ76" s="2"/>
      <c r="HA76" s="2">
        <v>0</v>
      </c>
      <c r="HB76" s="2">
        <v>0</v>
      </c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>
        <v>0</v>
      </c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 x14ac:dyDescent="0.2">
      <c r="A77">
        <v>17</v>
      </c>
      <c r="B77">
        <v>1</v>
      </c>
      <c r="E77" t="s">
        <v>145</v>
      </c>
      <c r="F77" t="str">
        <f>'1.Смета.или.Акт'!B192</f>
        <v>Прайс-лист</v>
      </c>
      <c r="G77" t="str">
        <f>'1.Смета.или.Акт'!C192</f>
        <v>Щебень известковый</v>
      </c>
      <c r="H77" t="s">
        <v>132</v>
      </c>
      <c r="I77">
        <f>'1.Смета.или.Акт'!E192</f>
        <v>22</v>
      </c>
      <c r="J77">
        <v>0</v>
      </c>
      <c r="O77">
        <f t="shared" si="86"/>
        <v>19474.95</v>
      </c>
      <c r="P77">
        <f t="shared" si="87"/>
        <v>19474.95</v>
      </c>
      <c r="Q77">
        <f t="shared" si="88"/>
        <v>0</v>
      </c>
      <c r="R77">
        <f t="shared" si="89"/>
        <v>0</v>
      </c>
      <c r="S77">
        <f t="shared" si="90"/>
        <v>0</v>
      </c>
      <c r="T77">
        <f t="shared" si="91"/>
        <v>0</v>
      </c>
      <c r="U77">
        <f t="shared" si="92"/>
        <v>0</v>
      </c>
      <c r="V77">
        <f t="shared" si="93"/>
        <v>0</v>
      </c>
      <c r="W77">
        <f t="shared" si="94"/>
        <v>0</v>
      </c>
      <c r="X77">
        <f t="shared" si="95"/>
        <v>0</v>
      </c>
      <c r="Y77">
        <f t="shared" si="96"/>
        <v>0</v>
      </c>
      <c r="AA77">
        <v>34723977</v>
      </c>
      <c r="AB77">
        <f t="shared" si="97"/>
        <v>118.03</v>
      </c>
      <c r="AC77">
        <f t="shared" si="85"/>
        <v>118.03</v>
      </c>
      <c r="AD77">
        <f t="shared" si="98"/>
        <v>0</v>
      </c>
      <c r="AE77">
        <f t="shared" si="99"/>
        <v>0</v>
      </c>
      <c r="AF77">
        <f t="shared" si="100"/>
        <v>0</v>
      </c>
      <c r="AG77">
        <f t="shared" si="101"/>
        <v>0</v>
      </c>
      <c r="AH77">
        <f t="shared" si="102"/>
        <v>0</v>
      </c>
      <c r="AI77">
        <f t="shared" si="103"/>
        <v>0</v>
      </c>
      <c r="AJ77">
        <f t="shared" si="104"/>
        <v>0</v>
      </c>
      <c r="AK77">
        <v>118.03</v>
      </c>
      <c r="AL77" s="61">
        <f>'1.Смета.или.Акт'!F192</f>
        <v>118.03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1</v>
      </c>
      <c r="AW77">
        <v>1</v>
      </c>
      <c r="AZ77">
        <v>1</v>
      </c>
      <c r="BA77">
        <v>1</v>
      </c>
      <c r="BB77">
        <v>1</v>
      </c>
      <c r="BC77">
        <f>'1.Смета.или.Акт'!J192</f>
        <v>7.5</v>
      </c>
      <c r="BD77" t="s">
        <v>3</v>
      </c>
      <c r="BE77" t="s">
        <v>3</v>
      </c>
      <c r="BF77" t="s">
        <v>3</v>
      </c>
      <c r="BG77" t="s">
        <v>3</v>
      </c>
      <c r="BH77">
        <v>3</v>
      </c>
      <c r="BI77">
        <v>1</v>
      </c>
      <c r="BJ77" t="s">
        <v>3</v>
      </c>
      <c r="BM77">
        <v>1100</v>
      </c>
      <c r="BN77">
        <v>0</v>
      </c>
      <c r="BO77" t="s">
        <v>3</v>
      </c>
      <c r="BP77">
        <v>0</v>
      </c>
      <c r="BQ77">
        <v>20</v>
      </c>
      <c r="BR77">
        <v>0</v>
      </c>
      <c r="BS77">
        <v>1</v>
      </c>
      <c r="BT77">
        <v>1</v>
      </c>
      <c r="BU77">
        <v>1</v>
      </c>
      <c r="BV77">
        <v>1</v>
      </c>
      <c r="BW77">
        <v>1</v>
      </c>
      <c r="BX77">
        <v>1</v>
      </c>
      <c r="BY77" t="s">
        <v>3</v>
      </c>
      <c r="BZ77">
        <v>0</v>
      </c>
      <c r="CA77">
        <v>0</v>
      </c>
      <c r="CF77">
        <v>0</v>
      </c>
      <c r="CG77">
        <v>0</v>
      </c>
      <c r="CM77">
        <v>0</v>
      </c>
      <c r="CN77" t="s">
        <v>3</v>
      </c>
      <c r="CO77">
        <v>0</v>
      </c>
      <c r="CP77">
        <f t="shared" si="105"/>
        <v>19474.95</v>
      </c>
      <c r="CQ77">
        <f t="shared" si="106"/>
        <v>885.22500000000002</v>
      </c>
      <c r="CR77">
        <f t="shared" si="107"/>
        <v>0</v>
      </c>
      <c r="CS77">
        <f t="shared" si="108"/>
        <v>0</v>
      </c>
      <c r="CT77">
        <f t="shared" si="109"/>
        <v>0</v>
      </c>
      <c r="CU77">
        <f t="shared" si="110"/>
        <v>0</v>
      </c>
      <c r="CV77">
        <f t="shared" si="111"/>
        <v>0</v>
      </c>
      <c r="CW77">
        <f t="shared" si="112"/>
        <v>0</v>
      </c>
      <c r="CX77">
        <f t="shared" si="113"/>
        <v>0</v>
      </c>
      <c r="CY77">
        <f t="shared" si="114"/>
        <v>0</v>
      </c>
      <c r="CZ77">
        <f t="shared" si="115"/>
        <v>0</v>
      </c>
      <c r="DC77" t="s">
        <v>3</v>
      </c>
      <c r="DD77" t="s">
        <v>3</v>
      </c>
      <c r="DE77" t="s">
        <v>3</v>
      </c>
      <c r="DF77" t="s">
        <v>3</v>
      </c>
      <c r="DG77" t="s">
        <v>3</v>
      </c>
      <c r="DH77" t="s">
        <v>3</v>
      </c>
      <c r="DI77" t="s">
        <v>3</v>
      </c>
      <c r="DJ77" t="s">
        <v>3</v>
      </c>
      <c r="DK77" t="s">
        <v>3</v>
      </c>
      <c r="DL77" t="s">
        <v>3</v>
      </c>
      <c r="DM77" t="s">
        <v>3</v>
      </c>
      <c r="DN77">
        <v>0</v>
      </c>
      <c r="DO77">
        <v>0</v>
      </c>
      <c r="DP77">
        <v>1</v>
      </c>
      <c r="DQ77">
        <v>1</v>
      </c>
      <c r="DU77">
        <v>1007</v>
      </c>
      <c r="DV77" t="s">
        <v>132</v>
      </c>
      <c r="DW77" t="str">
        <f>'1.Смета.или.Акт'!D192</f>
        <v>м3</v>
      </c>
      <c r="DX77">
        <v>1</v>
      </c>
      <c r="EE77">
        <v>32653538</v>
      </c>
      <c r="EF77">
        <v>20</v>
      </c>
      <c r="EG77" t="s">
        <v>113</v>
      </c>
      <c r="EH77">
        <v>0</v>
      </c>
      <c r="EI77" t="s">
        <v>3</v>
      </c>
      <c r="EJ77">
        <v>1</v>
      </c>
      <c r="EK77">
        <v>1100</v>
      </c>
      <c r="EL77" t="s">
        <v>114</v>
      </c>
      <c r="EM77" t="s">
        <v>115</v>
      </c>
      <c r="EO77" t="s">
        <v>3</v>
      </c>
      <c r="EQ77">
        <v>0</v>
      </c>
      <c r="ER77">
        <v>118.03</v>
      </c>
      <c r="ES77" s="61">
        <f>'1.Смета.или.Акт'!F192</f>
        <v>118.03</v>
      </c>
      <c r="ET77">
        <v>0</v>
      </c>
      <c r="EU77">
        <v>0</v>
      </c>
      <c r="EV77">
        <v>0</v>
      </c>
      <c r="EW77">
        <v>0</v>
      </c>
      <c r="EX77">
        <v>0</v>
      </c>
      <c r="EY77">
        <v>0</v>
      </c>
      <c r="EZ77">
        <v>5</v>
      </c>
      <c r="FC77">
        <v>0</v>
      </c>
      <c r="FD77">
        <v>18</v>
      </c>
      <c r="FF77">
        <v>885.2</v>
      </c>
      <c r="FQ77">
        <v>0</v>
      </c>
      <c r="FR77">
        <f t="shared" si="82"/>
        <v>0</v>
      </c>
      <c r="FS77">
        <v>0</v>
      </c>
      <c r="FX77">
        <v>0</v>
      </c>
      <c r="FY77">
        <v>0</v>
      </c>
      <c r="GA77" t="s">
        <v>147</v>
      </c>
      <c r="GD77">
        <v>0</v>
      </c>
      <c r="GF77">
        <v>-85955575</v>
      </c>
      <c r="GG77">
        <v>2</v>
      </c>
      <c r="GH77">
        <v>3</v>
      </c>
      <c r="GI77">
        <v>4</v>
      </c>
      <c r="GJ77">
        <v>0</v>
      </c>
      <c r="GK77">
        <f>ROUND(R77*(S12)/100,2)</f>
        <v>0</v>
      </c>
      <c r="GL77">
        <f t="shared" si="83"/>
        <v>0</v>
      </c>
      <c r="GM77">
        <f t="shared" si="116"/>
        <v>19474.95</v>
      </c>
      <c r="GN77">
        <f t="shared" si="117"/>
        <v>19474.95</v>
      </c>
      <c r="GO77">
        <f t="shared" si="118"/>
        <v>0</v>
      </c>
      <c r="GP77">
        <f t="shared" si="119"/>
        <v>0</v>
      </c>
      <c r="GR77">
        <v>1</v>
      </c>
      <c r="GS77">
        <v>1</v>
      </c>
      <c r="GT77">
        <v>0</v>
      </c>
      <c r="GU77" t="s">
        <v>3</v>
      </c>
      <c r="GV77">
        <f t="shared" si="120"/>
        <v>0</v>
      </c>
      <c r="GW77">
        <v>1</v>
      </c>
      <c r="GX77">
        <f t="shared" si="84"/>
        <v>0</v>
      </c>
      <c r="HA77">
        <v>0</v>
      </c>
      <c r="HB77">
        <v>0</v>
      </c>
      <c r="IK77">
        <v>0</v>
      </c>
    </row>
    <row r="78" spans="1:255" x14ac:dyDescent="0.2">
      <c r="A78" s="2">
        <v>17</v>
      </c>
      <c r="B78" s="2">
        <v>1</v>
      </c>
      <c r="C78" s="2"/>
      <c r="D78" s="2"/>
      <c r="E78" s="2" t="s">
        <v>148</v>
      </c>
      <c r="F78" s="2" t="s">
        <v>110</v>
      </c>
      <c r="G78" s="2" t="s">
        <v>149</v>
      </c>
      <c r="H78" s="2" t="s">
        <v>122</v>
      </c>
      <c r="I78" s="2">
        <f>'1.Смета.или.Акт'!E195</f>
        <v>2</v>
      </c>
      <c r="J78" s="2">
        <v>0</v>
      </c>
      <c r="K78" s="2"/>
      <c r="L78" s="2"/>
      <c r="M78" s="2"/>
      <c r="N78" s="2"/>
      <c r="O78" s="2">
        <f t="shared" si="86"/>
        <v>72.5</v>
      </c>
      <c r="P78" s="2">
        <f t="shared" si="87"/>
        <v>72.5</v>
      </c>
      <c r="Q78" s="2">
        <f t="shared" si="88"/>
        <v>0</v>
      </c>
      <c r="R78" s="2">
        <f t="shared" si="89"/>
        <v>0</v>
      </c>
      <c r="S78" s="2">
        <f t="shared" si="90"/>
        <v>0</v>
      </c>
      <c r="T78" s="2">
        <f t="shared" si="91"/>
        <v>0</v>
      </c>
      <c r="U78" s="2">
        <f t="shared" si="92"/>
        <v>0</v>
      </c>
      <c r="V78" s="2">
        <f t="shared" si="93"/>
        <v>0</v>
      </c>
      <c r="W78" s="2">
        <f t="shared" si="94"/>
        <v>0</v>
      </c>
      <c r="X78" s="2">
        <f t="shared" si="95"/>
        <v>0</v>
      </c>
      <c r="Y78" s="2">
        <f t="shared" si="96"/>
        <v>0</v>
      </c>
      <c r="Z78" s="2"/>
      <c r="AA78" s="2">
        <v>34723976</v>
      </c>
      <c r="AB78" s="2">
        <f t="shared" si="97"/>
        <v>36.25</v>
      </c>
      <c r="AC78" s="2">
        <f t="shared" si="85"/>
        <v>36.25</v>
      </c>
      <c r="AD78" s="2">
        <f t="shared" si="98"/>
        <v>0</v>
      </c>
      <c r="AE78" s="2">
        <f t="shared" si="99"/>
        <v>0</v>
      </c>
      <c r="AF78" s="2">
        <f t="shared" si="100"/>
        <v>0</v>
      </c>
      <c r="AG78" s="2">
        <f t="shared" si="101"/>
        <v>0</v>
      </c>
      <c r="AH78" s="2">
        <f t="shared" si="102"/>
        <v>0</v>
      </c>
      <c r="AI78" s="2">
        <f t="shared" si="103"/>
        <v>0</v>
      </c>
      <c r="AJ78" s="2">
        <f t="shared" si="104"/>
        <v>0</v>
      </c>
      <c r="AK78" s="2">
        <v>36.25</v>
      </c>
      <c r="AL78" s="2">
        <v>36.25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1</v>
      </c>
      <c r="AW78" s="2">
        <v>1</v>
      </c>
      <c r="AX78" s="2"/>
      <c r="AY78" s="2"/>
      <c r="AZ78" s="2">
        <v>1</v>
      </c>
      <c r="BA78" s="2">
        <v>1</v>
      </c>
      <c r="BB78" s="2">
        <v>1</v>
      </c>
      <c r="BC78" s="2">
        <v>1</v>
      </c>
      <c r="BD78" s="2" t="s">
        <v>3</v>
      </c>
      <c r="BE78" s="2" t="s">
        <v>3</v>
      </c>
      <c r="BF78" s="2" t="s">
        <v>3</v>
      </c>
      <c r="BG78" s="2" t="s">
        <v>3</v>
      </c>
      <c r="BH78" s="2">
        <v>3</v>
      </c>
      <c r="BI78" s="2">
        <v>1</v>
      </c>
      <c r="BJ78" s="2" t="s">
        <v>3</v>
      </c>
      <c r="BK78" s="2"/>
      <c r="BL78" s="2"/>
      <c r="BM78" s="2">
        <v>1100</v>
      </c>
      <c r="BN78" s="2">
        <v>0</v>
      </c>
      <c r="BO78" s="2" t="s">
        <v>3</v>
      </c>
      <c r="BP78" s="2">
        <v>0</v>
      </c>
      <c r="BQ78" s="2">
        <v>20</v>
      </c>
      <c r="BR78" s="2">
        <v>0</v>
      </c>
      <c r="BS78" s="2">
        <v>1</v>
      </c>
      <c r="BT78" s="2">
        <v>1</v>
      </c>
      <c r="BU78" s="2">
        <v>1</v>
      </c>
      <c r="BV78" s="2">
        <v>1</v>
      </c>
      <c r="BW78" s="2">
        <v>1</v>
      </c>
      <c r="BX78" s="2">
        <v>1</v>
      </c>
      <c r="BY78" s="2" t="s">
        <v>3</v>
      </c>
      <c r="BZ78" s="2">
        <v>0</v>
      </c>
      <c r="CA78" s="2">
        <v>0</v>
      </c>
      <c r="CB78" s="2"/>
      <c r="CC78" s="2"/>
      <c r="CD78" s="2"/>
      <c r="CE78" s="2"/>
      <c r="CF78" s="2">
        <v>0</v>
      </c>
      <c r="CG78" s="2">
        <v>0</v>
      </c>
      <c r="CH78" s="2"/>
      <c r="CI78" s="2"/>
      <c r="CJ78" s="2"/>
      <c r="CK78" s="2"/>
      <c r="CL78" s="2"/>
      <c r="CM78" s="2">
        <v>0</v>
      </c>
      <c r="CN78" s="2" t="s">
        <v>3</v>
      </c>
      <c r="CO78" s="2">
        <v>0</v>
      </c>
      <c r="CP78" s="2">
        <f t="shared" si="105"/>
        <v>72.5</v>
      </c>
      <c r="CQ78" s="2">
        <f t="shared" si="106"/>
        <v>36.25</v>
      </c>
      <c r="CR78" s="2">
        <f t="shared" si="107"/>
        <v>0</v>
      </c>
      <c r="CS78" s="2">
        <f t="shared" si="108"/>
        <v>0</v>
      </c>
      <c r="CT78" s="2">
        <f t="shared" si="109"/>
        <v>0</v>
      </c>
      <c r="CU78" s="2">
        <f t="shared" si="110"/>
        <v>0</v>
      </c>
      <c r="CV78" s="2">
        <f t="shared" si="111"/>
        <v>0</v>
      </c>
      <c r="CW78" s="2">
        <f t="shared" si="112"/>
        <v>0</v>
      </c>
      <c r="CX78" s="2">
        <f t="shared" si="113"/>
        <v>0</v>
      </c>
      <c r="CY78" s="2">
        <f t="shared" si="114"/>
        <v>0</v>
      </c>
      <c r="CZ78" s="2">
        <f t="shared" si="115"/>
        <v>0</v>
      </c>
      <c r="DA78" s="2"/>
      <c r="DB78" s="2"/>
      <c r="DC78" s="2" t="s">
        <v>3</v>
      </c>
      <c r="DD78" s="2" t="s">
        <v>3</v>
      </c>
      <c r="DE78" s="2" t="s">
        <v>3</v>
      </c>
      <c r="DF78" s="2" t="s">
        <v>3</v>
      </c>
      <c r="DG78" s="2" t="s">
        <v>3</v>
      </c>
      <c r="DH78" s="2" t="s">
        <v>3</v>
      </c>
      <c r="DI78" s="2" t="s">
        <v>3</v>
      </c>
      <c r="DJ78" s="2" t="s">
        <v>3</v>
      </c>
      <c r="DK78" s="2" t="s">
        <v>3</v>
      </c>
      <c r="DL78" s="2" t="s">
        <v>3</v>
      </c>
      <c r="DM78" s="2" t="s">
        <v>3</v>
      </c>
      <c r="DN78" s="2">
        <v>0</v>
      </c>
      <c r="DO78" s="2">
        <v>0</v>
      </c>
      <c r="DP78" s="2">
        <v>1</v>
      </c>
      <c r="DQ78" s="2">
        <v>1</v>
      </c>
      <c r="DR78" s="2"/>
      <c r="DS78" s="2"/>
      <c r="DT78" s="2"/>
      <c r="DU78" s="2">
        <v>1013</v>
      </c>
      <c r="DV78" s="2" t="s">
        <v>122</v>
      </c>
      <c r="DW78" s="2" t="s">
        <v>150</v>
      </c>
      <c r="DX78" s="2">
        <v>1</v>
      </c>
      <c r="DY78" s="2"/>
      <c r="DZ78" s="2"/>
      <c r="EA78" s="2"/>
      <c r="EB78" s="2"/>
      <c r="EC78" s="2"/>
      <c r="ED78" s="2"/>
      <c r="EE78" s="2">
        <v>32653538</v>
      </c>
      <c r="EF78" s="2">
        <v>20</v>
      </c>
      <c r="EG78" s="2" t="s">
        <v>113</v>
      </c>
      <c r="EH78" s="2">
        <v>0</v>
      </c>
      <c r="EI78" s="2" t="s">
        <v>3</v>
      </c>
      <c r="EJ78" s="2">
        <v>1</v>
      </c>
      <c r="EK78" s="2">
        <v>1100</v>
      </c>
      <c r="EL78" s="2" t="s">
        <v>114</v>
      </c>
      <c r="EM78" s="2" t="s">
        <v>115</v>
      </c>
      <c r="EN78" s="2"/>
      <c r="EO78" s="2" t="s">
        <v>3</v>
      </c>
      <c r="EP78" s="2"/>
      <c r="EQ78" s="2">
        <v>0</v>
      </c>
      <c r="ER78" s="2">
        <v>0</v>
      </c>
      <c r="ES78" s="2">
        <v>36.25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>
        <v>0</v>
      </c>
      <c r="FR78" s="2">
        <f t="shared" si="82"/>
        <v>0</v>
      </c>
      <c r="FS78" s="2">
        <v>0</v>
      </c>
      <c r="FT78" s="2"/>
      <c r="FU78" s="2"/>
      <c r="FV78" s="2"/>
      <c r="FW78" s="2"/>
      <c r="FX78" s="2">
        <v>0</v>
      </c>
      <c r="FY78" s="2">
        <v>0</v>
      </c>
      <c r="FZ78" s="2"/>
      <c r="GA78" s="2" t="s">
        <v>151</v>
      </c>
      <c r="GB78" s="2"/>
      <c r="GC78" s="2"/>
      <c r="GD78" s="2">
        <v>0</v>
      </c>
      <c r="GE78" s="2"/>
      <c r="GF78" s="2">
        <v>1673256752</v>
      </c>
      <c r="GG78" s="2">
        <v>2</v>
      </c>
      <c r="GH78" s="2">
        <v>4</v>
      </c>
      <c r="GI78" s="2">
        <v>-2</v>
      </c>
      <c r="GJ78" s="2">
        <v>0</v>
      </c>
      <c r="GK78" s="2">
        <f>ROUND(R78*(R12)/100,2)</f>
        <v>0</v>
      </c>
      <c r="GL78" s="2">
        <f t="shared" si="83"/>
        <v>0</v>
      </c>
      <c r="GM78" s="2">
        <f t="shared" si="116"/>
        <v>72.5</v>
      </c>
      <c r="GN78" s="2">
        <f t="shared" si="117"/>
        <v>72.5</v>
      </c>
      <c r="GO78" s="2">
        <f t="shared" si="118"/>
        <v>0</v>
      </c>
      <c r="GP78" s="2">
        <f t="shared" si="119"/>
        <v>0</v>
      </c>
      <c r="GQ78" s="2"/>
      <c r="GR78" s="2">
        <v>0</v>
      </c>
      <c r="GS78" s="2">
        <v>2</v>
      </c>
      <c r="GT78" s="2">
        <v>0</v>
      </c>
      <c r="GU78" s="2" t="s">
        <v>3</v>
      </c>
      <c r="GV78" s="2">
        <f t="shared" si="120"/>
        <v>0</v>
      </c>
      <c r="GW78" s="2">
        <v>1</v>
      </c>
      <c r="GX78" s="2">
        <f t="shared" si="84"/>
        <v>0</v>
      </c>
      <c r="GY78" s="2"/>
      <c r="GZ78" s="2"/>
      <c r="HA78" s="2">
        <v>0</v>
      </c>
      <c r="HB78" s="2">
        <v>0</v>
      </c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>
        <v>0</v>
      </c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 x14ac:dyDescent="0.2">
      <c r="A79">
        <v>17</v>
      </c>
      <c r="B79">
        <v>1</v>
      </c>
      <c r="E79" t="s">
        <v>148</v>
      </c>
      <c r="F79" t="str">
        <f>'1.Смета.или.Акт'!B195</f>
        <v>Прайс-лист</v>
      </c>
      <c r="G79" t="str">
        <f>'1.Смета.или.Акт'!C195</f>
        <v>Пена монтажная 750 мл</v>
      </c>
      <c r="H79" t="s">
        <v>122</v>
      </c>
      <c r="I79">
        <f>'1.Смета.или.Акт'!E195</f>
        <v>2</v>
      </c>
      <c r="J79">
        <v>0</v>
      </c>
      <c r="O79">
        <f t="shared" si="86"/>
        <v>543.75</v>
      </c>
      <c r="P79">
        <f t="shared" si="87"/>
        <v>543.75</v>
      </c>
      <c r="Q79">
        <f t="shared" si="88"/>
        <v>0</v>
      </c>
      <c r="R79">
        <f t="shared" si="89"/>
        <v>0</v>
      </c>
      <c r="S79">
        <f t="shared" si="90"/>
        <v>0</v>
      </c>
      <c r="T79">
        <f t="shared" si="91"/>
        <v>0</v>
      </c>
      <c r="U79">
        <f t="shared" si="92"/>
        <v>0</v>
      </c>
      <c r="V79">
        <f t="shared" si="93"/>
        <v>0</v>
      </c>
      <c r="W79">
        <f t="shared" si="94"/>
        <v>0</v>
      </c>
      <c r="X79">
        <f t="shared" si="95"/>
        <v>0</v>
      </c>
      <c r="Y79">
        <f t="shared" si="96"/>
        <v>0</v>
      </c>
      <c r="AA79">
        <v>34723977</v>
      </c>
      <c r="AB79">
        <f t="shared" si="97"/>
        <v>36.25</v>
      </c>
      <c r="AC79">
        <f t="shared" si="85"/>
        <v>36.25</v>
      </c>
      <c r="AD79">
        <f t="shared" si="98"/>
        <v>0</v>
      </c>
      <c r="AE79">
        <f t="shared" si="99"/>
        <v>0</v>
      </c>
      <c r="AF79">
        <f t="shared" si="100"/>
        <v>0</v>
      </c>
      <c r="AG79">
        <f t="shared" si="101"/>
        <v>0</v>
      </c>
      <c r="AH79">
        <f t="shared" si="102"/>
        <v>0</v>
      </c>
      <c r="AI79">
        <f t="shared" si="103"/>
        <v>0</v>
      </c>
      <c r="AJ79">
        <f t="shared" si="104"/>
        <v>0</v>
      </c>
      <c r="AK79">
        <v>36.25</v>
      </c>
      <c r="AL79" s="61">
        <f>'1.Смета.или.Акт'!F195</f>
        <v>36.25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1</v>
      </c>
      <c r="AW79">
        <v>1</v>
      </c>
      <c r="AZ79">
        <v>1</v>
      </c>
      <c r="BA79">
        <v>1</v>
      </c>
      <c r="BB79">
        <v>1</v>
      </c>
      <c r="BC79">
        <f>'1.Смета.или.Акт'!J195</f>
        <v>7.5</v>
      </c>
      <c r="BD79" t="s">
        <v>3</v>
      </c>
      <c r="BE79" t="s">
        <v>3</v>
      </c>
      <c r="BF79" t="s">
        <v>3</v>
      </c>
      <c r="BG79" t="s">
        <v>3</v>
      </c>
      <c r="BH79">
        <v>3</v>
      </c>
      <c r="BI79">
        <v>1</v>
      </c>
      <c r="BJ79" t="s">
        <v>3</v>
      </c>
      <c r="BM79">
        <v>1100</v>
      </c>
      <c r="BN79">
        <v>0</v>
      </c>
      <c r="BO79" t="s">
        <v>3</v>
      </c>
      <c r="BP79">
        <v>0</v>
      </c>
      <c r="BQ79">
        <v>20</v>
      </c>
      <c r="BR79">
        <v>0</v>
      </c>
      <c r="BS79">
        <v>1</v>
      </c>
      <c r="BT79">
        <v>1</v>
      </c>
      <c r="BU79">
        <v>1</v>
      </c>
      <c r="BV79">
        <v>1</v>
      </c>
      <c r="BW79">
        <v>1</v>
      </c>
      <c r="BX79">
        <v>1</v>
      </c>
      <c r="BY79" t="s">
        <v>3</v>
      </c>
      <c r="BZ79">
        <v>0</v>
      </c>
      <c r="CA79">
        <v>0</v>
      </c>
      <c r="CF79">
        <v>0</v>
      </c>
      <c r="CG79">
        <v>0</v>
      </c>
      <c r="CM79">
        <v>0</v>
      </c>
      <c r="CN79" t="s">
        <v>3</v>
      </c>
      <c r="CO79">
        <v>0</v>
      </c>
      <c r="CP79">
        <f t="shared" si="105"/>
        <v>543.75</v>
      </c>
      <c r="CQ79">
        <f t="shared" si="106"/>
        <v>271.875</v>
      </c>
      <c r="CR79">
        <f t="shared" si="107"/>
        <v>0</v>
      </c>
      <c r="CS79">
        <f t="shared" si="108"/>
        <v>0</v>
      </c>
      <c r="CT79">
        <f t="shared" si="109"/>
        <v>0</v>
      </c>
      <c r="CU79">
        <f t="shared" si="110"/>
        <v>0</v>
      </c>
      <c r="CV79">
        <f t="shared" si="111"/>
        <v>0</v>
      </c>
      <c r="CW79">
        <f t="shared" si="112"/>
        <v>0</v>
      </c>
      <c r="CX79">
        <f t="shared" si="113"/>
        <v>0</v>
      </c>
      <c r="CY79">
        <f t="shared" si="114"/>
        <v>0</v>
      </c>
      <c r="CZ79">
        <f t="shared" si="115"/>
        <v>0</v>
      </c>
      <c r="DC79" t="s">
        <v>3</v>
      </c>
      <c r="DD79" t="s">
        <v>3</v>
      </c>
      <c r="DE79" t="s">
        <v>3</v>
      </c>
      <c r="DF79" t="s">
        <v>3</v>
      </c>
      <c r="DG79" t="s">
        <v>3</v>
      </c>
      <c r="DH79" t="s">
        <v>3</v>
      </c>
      <c r="DI79" t="s">
        <v>3</v>
      </c>
      <c r="DJ79" t="s">
        <v>3</v>
      </c>
      <c r="DK79" t="s">
        <v>3</v>
      </c>
      <c r="DL79" t="s">
        <v>3</v>
      </c>
      <c r="DM79" t="s">
        <v>3</v>
      </c>
      <c r="DN79">
        <v>0</v>
      </c>
      <c r="DO79">
        <v>0</v>
      </c>
      <c r="DP79">
        <v>1</v>
      </c>
      <c r="DQ79">
        <v>1</v>
      </c>
      <c r="DU79">
        <v>1013</v>
      </c>
      <c r="DV79" t="s">
        <v>122</v>
      </c>
      <c r="DW79" t="str">
        <f>'1.Смета.или.Акт'!D195</f>
        <v>шт</v>
      </c>
      <c r="DX79">
        <v>1</v>
      </c>
      <c r="EE79">
        <v>32653538</v>
      </c>
      <c r="EF79">
        <v>20</v>
      </c>
      <c r="EG79" t="s">
        <v>113</v>
      </c>
      <c r="EH79">
        <v>0</v>
      </c>
      <c r="EI79" t="s">
        <v>3</v>
      </c>
      <c r="EJ79">
        <v>1</v>
      </c>
      <c r="EK79">
        <v>1100</v>
      </c>
      <c r="EL79" t="s">
        <v>114</v>
      </c>
      <c r="EM79" t="s">
        <v>115</v>
      </c>
      <c r="EO79" t="s">
        <v>3</v>
      </c>
      <c r="EQ79">
        <v>0</v>
      </c>
      <c r="ER79">
        <v>36.25</v>
      </c>
      <c r="ES79" s="61">
        <f>'1.Смета.или.Акт'!F195</f>
        <v>36.25</v>
      </c>
      <c r="ET79">
        <v>0</v>
      </c>
      <c r="EU79">
        <v>0</v>
      </c>
      <c r="EV79">
        <v>0</v>
      </c>
      <c r="EW79">
        <v>0</v>
      </c>
      <c r="EX79">
        <v>0</v>
      </c>
      <c r="EY79">
        <v>0</v>
      </c>
      <c r="EZ79">
        <v>5</v>
      </c>
      <c r="FC79">
        <v>0</v>
      </c>
      <c r="FD79">
        <v>18</v>
      </c>
      <c r="FF79">
        <v>271.89999999999998</v>
      </c>
      <c r="FQ79">
        <v>0</v>
      </c>
      <c r="FR79">
        <f t="shared" si="82"/>
        <v>0</v>
      </c>
      <c r="FS79">
        <v>0</v>
      </c>
      <c r="FX79">
        <v>0</v>
      </c>
      <c r="FY79">
        <v>0</v>
      </c>
      <c r="GA79" t="s">
        <v>151</v>
      </c>
      <c r="GD79">
        <v>0</v>
      </c>
      <c r="GF79">
        <v>1673256752</v>
      </c>
      <c r="GG79">
        <v>2</v>
      </c>
      <c r="GH79">
        <v>3</v>
      </c>
      <c r="GI79">
        <v>4</v>
      </c>
      <c r="GJ79">
        <v>0</v>
      </c>
      <c r="GK79">
        <f>ROUND(R79*(S12)/100,2)</f>
        <v>0</v>
      </c>
      <c r="GL79">
        <f t="shared" si="83"/>
        <v>0</v>
      </c>
      <c r="GM79">
        <f t="shared" si="116"/>
        <v>543.75</v>
      </c>
      <c r="GN79">
        <f t="shared" si="117"/>
        <v>543.75</v>
      </c>
      <c r="GO79">
        <f t="shared" si="118"/>
        <v>0</v>
      </c>
      <c r="GP79">
        <f t="shared" si="119"/>
        <v>0</v>
      </c>
      <c r="GR79">
        <v>1</v>
      </c>
      <c r="GS79">
        <v>1</v>
      </c>
      <c r="GT79">
        <v>0</v>
      </c>
      <c r="GU79" t="s">
        <v>3</v>
      </c>
      <c r="GV79">
        <f t="shared" si="120"/>
        <v>0</v>
      </c>
      <c r="GW79">
        <v>1</v>
      </c>
      <c r="GX79">
        <f t="shared" si="84"/>
        <v>0</v>
      </c>
      <c r="HA79">
        <v>0</v>
      </c>
      <c r="HB79">
        <v>0</v>
      </c>
      <c r="IK79">
        <v>0</v>
      </c>
    </row>
    <row r="80" spans="1:255" x14ac:dyDescent="0.2">
      <c r="A80" s="2">
        <v>17</v>
      </c>
      <c r="B80" s="2">
        <v>1</v>
      </c>
      <c r="C80" s="2"/>
      <c r="D80" s="2"/>
      <c r="E80" s="2" t="s">
        <v>152</v>
      </c>
      <c r="F80" s="2" t="s">
        <v>110</v>
      </c>
      <c r="G80" s="2" t="s">
        <v>153</v>
      </c>
      <c r="H80" s="2" t="s">
        <v>87</v>
      </c>
      <c r="I80" s="2">
        <f>'1.Смета.или.Акт'!E198</f>
        <v>2</v>
      </c>
      <c r="J80" s="2">
        <v>0</v>
      </c>
      <c r="K80" s="2"/>
      <c r="L80" s="2"/>
      <c r="M80" s="2"/>
      <c r="N80" s="2"/>
      <c r="O80" s="2">
        <f t="shared" si="86"/>
        <v>117.6</v>
      </c>
      <c r="P80" s="2">
        <f t="shared" si="87"/>
        <v>117.6</v>
      </c>
      <c r="Q80" s="2">
        <f t="shared" si="88"/>
        <v>0</v>
      </c>
      <c r="R80" s="2">
        <f t="shared" si="89"/>
        <v>0</v>
      </c>
      <c r="S80" s="2">
        <f t="shared" si="90"/>
        <v>0</v>
      </c>
      <c r="T80" s="2">
        <f t="shared" si="91"/>
        <v>0</v>
      </c>
      <c r="U80" s="2">
        <f t="shared" si="92"/>
        <v>0</v>
      </c>
      <c r="V80" s="2">
        <f t="shared" si="93"/>
        <v>0</v>
      </c>
      <c r="W80" s="2">
        <f t="shared" si="94"/>
        <v>0</v>
      </c>
      <c r="X80" s="2">
        <f t="shared" si="95"/>
        <v>0</v>
      </c>
      <c r="Y80" s="2">
        <f t="shared" si="96"/>
        <v>0</v>
      </c>
      <c r="Z80" s="2"/>
      <c r="AA80" s="2">
        <v>34723976</v>
      </c>
      <c r="AB80" s="2">
        <f t="shared" si="97"/>
        <v>58.8</v>
      </c>
      <c r="AC80" s="2">
        <f t="shared" si="85"/>
        <v>58.8</v>
      </c>
      <c r="AD80" s="2">
        <f t="shared" si="98"/>
        <v>0</v>
      </c>
      <c r="AE80" s="2">
        <f t="shared" si="99"/>
        <v>0</v>
      </c>
      <c r="AF80" s="2">
        <f t="shared" si="100"/>
        <v>0</v>
      </c>
      <c r="AG80" s="2">
        <f t="shared" si="101"/>
        <v>0</v>
      </c>
      <c r="AH80" s="2">
        <f t="shared" si="102"/>
        <v>0</v>
      </c>
      <c r="AI80" s="2">
        <f t="shared" si="103"/>
        <v>0</v>
      </c>
      <c r="AJ80" s="2">
        <f t="shared" si="104"/>
        <v>0</v>
      </c>
      <c r="AK80" s="2">
        <v>58.8</v>
      </c>
      <c r="AL80" s="2">
        <v>58.8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1</v>
      </c>
      <c r="AW80" s="2">
        <v>1</v>
      </c>
      <c r="AX80" s="2"/>
      <c r="AY80" s="2"/>
      <c r="AZ80" s="2">
        <v>1</v>
      </c>
      <c r="BA80" s="2">
        <v>1</v>
      </c>
      <c r="BB80" s="2">
        <v>1</v>
      </c>
      <c r="BC80" s="2">
        <v>1</v>
      </c>
      <c r="BD80" s="2" t="s">
        <v>3</v>
      </c>
      <c r="BE80" s="2" t="s">
        <v>3</v>
      </c>
      <c r="BF80" s="2" t="s">
        <v>3</v>
      </c>
      <c r="BG80" s="2" t="s">
        <v>3</v>
      </c>
      <c r="BH80" s="2">
        <v>3</v>
      </c>
      <c r="BI80" s="2">
        <v>1</v>
      </c>
      <c r="BJ80" s="2" t="s">
        <v>3</v>
      </c>
      <c r="BK80" s="2"/>
      <c r="BL80" s="2"/>
      <c r="BM80" s="2">
        <v>1100</v>
      </c>
      <c r="BN80" s="2">
        <v>0</v>
      </c>
      <c r="BO80" s="2" t="s">
        <v>3</v>
      </c>
      <c r="BP80" s="2">
        <v>0</v>
      </c>
      <c r="BQ80" s="2">
        <v>20</v>
      </c>
      <c r="BR80" s="2">
        <v>0</v>
      </c>
      <c r="BS80" s="2">
        <v>1</v>
      </c>
      <c r="BT80" s="2">
        <v>1</v>
      </c>
      <c r="BU80" s="2">
        <v>1</v>
      </c>
      <c r="BV80" s="2">
        <v>1</v>
      </c>
      <c r="BW80" s="2">
        <v>1</v>
      </c>
      <c r="BX80" s="2">
        <v>1</v>
      </c>
      <c r="BY80" s="2" t="s">
        <v>3</v>
      </c>
      <c r="BZ80" s="2">
        <v>0</v>
      </c>
      <c r="CA80" s="2">
        <v>0</v>
      </c>
      <c r="CB80" s="2"/>
      <c r="CC80" s="2"/>
      <c r="CD80" s="2"/>
      <c r="CE80" s="2"/>
      <c r="CF80" s="2">
        <v>0</v>
      </c>
      <c r="CG80" s="2">
        <v>0</v>
      </c>
      <c r="CH80" s="2"/>
      <c r="CI80" s="2"/>
      <c r="CJ80" s="2"/>
      <c r="CK80" s="2"/>
      <c r="CL80" s="2"/>
      <c r="CM80" s="2">
        <v>0</v>
      </c>
      <c r="CN80" s="2" t="s">
        <v>3</v>
      </c>
      <c r="CO80" s="2">
        <v>0</v>
      </c>
      <c r="CP80" s="2">
        <f t="shared" si="105"/>
        <v>117.6</v>
      </c>
      <c r="CQ80" s="2">
        <f t="shared" si="106"/>
        <v>58.8</v>
      </c>
      <c r="CR80" s="2">
        <f t="shared" si="107"/>
        <v>0</v>
      </c>
      <c r="CS80" s="2">
        <f t="shared" si="108"/>
        <v>0</v>
      </c>
      <c r="CT80" s="2">
        <f t="shared" si="109"/>
        <v>0</v>
      </c>
      <c r="CU80" s="2">
        <f t="shared" si="110"/>
        <v>0</v>
      </c>
      <c r="CV80" s="2">
        <f t="shared" si="111"/>
        <v>0</v>
      </c>
      <c r="CW80" s="2">
        <f t="shared" si="112"/>
        <v>0</v>
      </c>
      <c r="CX80" s="2">
        <f t="shared" si="113"/>
        <v>0</v>
      </c>
      <c r="CY80" s="2">
        <f t="shared" si="114"/>
        <v>0</v>
      </c>
      <c r="CZ80" s="2">
        <f t="shared" si="115"/>
        <v>0</v>
      </c>
      <c r="DA80" s="2"/>
      <c r="DB80" s="2"/>
      <c r="DC80" s="2" t="s">
        <v>3</v>
      </c>
      <c r="DD80" s="2" t="s">
        <v>3</v>
      </c>
      <c r="DE80" s="2" t="s">
        <v>3</v>
      </c>
      <c r="DF80" s="2" t="s">
        <v>3</v>
      </c>
      <c r="DG80" s="2" t="s">
        <v>3</v>
      </c>
      <c r="DH80" s="2" t="s">
        <v>3</v>
      </c>
      <c r="DI80" s="2" t="s">
        <v>3</v>
      </c>
      <c r="DJ80" s="2" t="s">
        <v>3</v>
      </c>
      <c r="DK80" s="2" t="s">
        <v>3</v>
      </c>
      <c r="DL80" s="2" t="s">
        <v>3</v>
      </c>
      <c r="DM80" s="2" t="s">
        <v>3</v>
      </c>
      <c r="DN80" s="2">
        <v>0</v>
      </c>
      <c r="DO80" s="2">
        <v>0</v>
      </c>
      <c r="DP80" s="2">
        <v>1</v>
      </c>
      <c r="DQ80" s="2">
        <v>1</v>
      </c>
      <c r="DR80" s="2"/>
      <c r="DS80" s="2"/>
      <c r="DT80" s="2"/>
      <c r="DU80" s="2">
        <v>1013</v>
      </c>
      <c r="DV80" s="2" t="s">
        <v>87</v>
      </c>
      <c r="DW80" s="2" t="s">
        <v>87</v>
      </c>
      <c r="DX80" s="2">
        <v>1</v>
      </c>
      <c r="DY80" s="2"/>
      <c r="DZ80" s="2"/>
      <c r="EA80" s="2"/>
      <c r="EB80" s="2"/>
      <c r="EC80" s="2"/>
      <c r="ED80" s="2"/>
      <c r="EE80" s="2">
        <v>32653538</v>
      </c>
      <c r="EF80" s="2">
        <v>20</v>
      </c>
      <c r="EG80" s="2" t="s">
        <v>113</v>
      </c>
      <c r="EH80" s="2">
        <v>0</v>
      </c>
      <c r="EI80" s="2" t="s">
        <v>3</v>
      </c>
      <c r="EJ80" s="2">
        <v>1</v>
      </c>
      <c r="EK80" s="2">
        <v>1100</v>
      </c>
      <c r="EL80" s="2" t="s">
        <v>114</v>
      </c>
      <c r="EM80" s="2" t="s">
        <v>115</v>
      </c>
      <c r="EN80" s="2"/>
      <c r="EO80" s="2" t="s">
        <v>3</v>
      </c>
      <c r="EP80" s="2"/>
      <c r="EQ80" s="2">
        <v>0</v>
      </c>
      <c r="ER80" s="2">
        <v>0</v>
      </c>
      <c r="ES80" s="2">
        <v>58.8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>
        <v>0</v>
      </c>
      <c r="FR80" s="2">
        <f t="shared" si="82"/>
        <v>0</v>
      </c>
      <c r="FS80" s="2">
        <v>0</v>
      </c>
      <c r="FT80" s="2"/>
      <c r="FU80" s="2"/>
      <c r="FV80" s="2"/>
      <c r="FW80" s="2"/>
      <c r="FX80" s="2">
        <v>0</v>
      </c>
      <c r="FY80" s="2">
        <v>0</v>
      </c>
      <c r="FZ80" s="2"/>
      <c r="GA80" s="2" t="s">
        <v>154</v>
      </c>
      <c r="GB80" s="2"/>
      <c r="GC80" s="2"/>
      <c r="GD80" s="2">
        <v>0</v>
      </c>
      <c r="GE80" s="2"/>
      <c r="GF80" s="2">
        <v>-1459815540</v>
      </c>
      <c r="GG80" s="2">
        <v>2</v>
      </c>
      <c r="GH80" s="2">
        <v>4</v>
      </c>
      <c r="GI80" s="2">
        <v>-2</v>
      </c>
      <c r="GJ80" s="2">
        <v>0</v>
      </c>
      <c r="GK80" s="2">
        <f>ROUND(R80*(R12)/100,2)</f>
        <v>0</v>
      </c>
      <c r="GL80" s="2">
        <f t="shared" si="83"/>
        <v>0</v>
      </c>
      <c r="GM80" s="2">
        <f t="shared" si="116"/>
        <v>117.6</v>
      </c>
      <c r="GN80" s="2">
        <f t="shared" si="117"/>
        <v>117.6</v>
      </c>
      <c r="GO80" s="2">
        <f t="shared" si="118"/>
        <v>0</v>
      </c>
      <c r="GP80" s="2">
        <f t="shared" si="119"/>
        <v>0</v>
      </c>
      <c r="GQ80" s="2"/>
      <c r="GR80" s="2">
        <v>0</v>
      </c>
      <c r="GS80" s="2">
        <v>2</v>
      </c>
      <c r="GT80" s="2">
        <v>0</v>
      </c>
      <c r="GU80" s="2" t="s">
        <v>3</v>
      </c>
      <c r="GV80" s="2">
        <f t="shared" si="120"/>
        <v>0</v>
      </c>
      <c r="GW80" s="2">
        <v>1</v>
      </c>
      <c r="GX80" s="2">
        <f t="shared" si="84"/>
        <v>0</v>
      </c>
      <c r="GY80" s="2"/>
      <c r="GZ80" s="2"/>
      <c r="HA80" s="2">
        <v>0</v>
      </c>
      <c r="HB80" s="2">
        <v>0</v>
      </c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>
        <v>0</v>
      </c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 x14ac:dyDescent="0.2">
      <c r="A81">
        <v>17</v>
      </c>
      <c r="B81">
        <v>1</v>
      </c>
      <c r="E81" t="s">
        <v>152</v>
      </c>
      <c r="F81" t="str">
        <f>'1.Смета.или.Акт'!B198</f>
        <v>Прайс-лист</v>
      </c>
      <c r="G81" t="str">
        <f>'1.Смета.или.Акт'!C198</f>
        <v>Краска огнезащитная</v>
      </c>
      <c r="H81" t="s">
        <v>87</v>
      </c>
      <c r="I81">
        <f>'1.Смета.или.Акт'!E198</f>
        <v>2</v>
      </c>
      <c r="J81">
        <v>0</v>
      </c>
      <c r="O81">
        <f t="shared" si="86"/>
        <v>882</v>
      </c>
      <c r="P81">
        <f t="shared" si="87"/>
        <v>882</v>
      </c>
      <c r="Q81">
        <f t="shared" si="88"/>
        <v>0</v>
      </c>
      <c r="R81">
        <f t="shared" si="89"/>
        <v>0</v>
      </c>
      <c r="S81">
        <f t="shared" si="90"/>
        <v>0</v>
      </c>
      <c r="T81">
        <f t="shared" si="91"/>
        <v>0</v>
      </c>
      <c r="U81">
        <f t="shared" si="92"/>
        <v>0</v>
      </c>
      <c r="V81">
        <f t="shared" si="93"/>
        <v>0</v>
      </c>
      <c r="W81">
        <f t="shared" si="94"/>
        <v>0</v>
      </c>
      <c r="X81">
        <f t="shared" si="95"/>
        <v>0</v>
      </c>
      <c r="Y81">
        <f t="shared" si="96"/>
        <v>0</v>
      </c>
      <c r="AA81">
        <v>34723977</v>
      </c>
      <c r="AB81">
        <f t="shared" si="97"/>
        <v>58.8</v>
      </c>
      <c r="AC81">
        <f t="shared" si="85"/>
        <v>58.8</v>
      </c>
      <c r="AD81">
        <f t="shared" si="98"/>
        <v>0</v>
      </c>
      <c r="AE81">
        <f t="shared" si="99"/>
        <v>0</v>
      </c>
      <c r="AF81">
        <f t="shared" si="100"/>
        <v>0</v>
      </c>
      <c r="AG81">
        <f t="shared" si="101"/>
        <v>0</v>
      </c>
      <c r="AH81">
        <f t="shared" si="102"/>
        <v>0</v>
      </c>
      <c r="AI81">
        <f t="shared" si="103"/>
        <v>0</v>
      </c>
      <c r="AJ81">
        <f t="shared" si="104"/>
        <v>0</v>
      </c>
      <c r="AK81">
        <v>58.8</v>
      </c>
      <c r="AL81" s="61">
        <f>'1.Смета.или.Акт'!F198</f>
        <v>58.8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1</v>
      </c>
      <c r="AW81">
        <v>1</v>
      </c>
      <c r="AZ81">
        <v>1</v>
      </c>
      <c r="BA81">
        <v>1</v>
      </c>
      <c r="BB81">
        <v>1</v>
      </c>
      <c r="BC81">
        <f>'1.Смета.или.Акт'!J198</f>
        <v>7.5</v>
      </c>
      <c r="BD81" t="s">
        <v>3</v>
      </c>
      <c r="BE81" t="s">
        <v>3</v>
      </c>
      <c r="BF81" t="s">
        <v>3</v>
      </c>
      <c r="BG81" t="s">
        <v>3</v>
      </c>
      <c r="BH81">
        <v>3</v>
      </c>
      <c r="BI81">
        <v>1</v>
      </c>
      <c r="BJ81" t="s">
        <v>3</v>
      </c>
      <c r="BM81">
        <v>1100</v>
      </c>
      <c r="BN81">
        <v>0</v>
      </c>
      <c r="BO81" t="s">
        <v>3</v>
      </c>
      <c r="BP81">
        <v>0</v>
      </c>
      <c r="BQ81">
        <v>20</v>
      </c>
      <c r="BR81">
        <v>0</v>
      </c>
      <c r="BS81">
        <v>1</v>
      </c>
      <c r="BT81">
        <v>1</v>
      </c>
      <c r="BU81">
        <v>1</v>
      </c>
      <c r="BV81">
        <v>1</v>
      </c>
      <c r="BW81">
        <v>1</v>
      </c>
      <c r="BX81">
        <v>1</v>
      </c>
      <c r="BY81" t="s">
        <v>3</v>
      </c>
      <c r="BZ81">
        <v>0</v>
      </c>
      <c r="CA81">
        <v>0</v>
      </c>
      <c r="CF81">
        <v>0</v>
      </c>
      <c r="CG81">
        <v>0</v>
      </c>
      <c r="CM81">
        <v>0</v>
      </c>
      <c r="CN81" t="s">
        <v>3</v>
      </c>
      <c r="CO81">
        <v>0</v>
      </c>
      <c r="CP81">
        <f t="shared" si="105"/>
        <v>882</v>
      </c>
      <c r="CQ81">
        <f t="shared" si="106"/>
        <v>441</v>
      </c>
      <c r="CR81">
        <f t="shared" si="107"/>
        <v>0</v>
      </c>
      <c r="CS81">
        <f t="shared" si="108"/>
        <v>0</v>
      </c>
      <c r="CT81">
        <f t="shared" si="109"/>
        <v>0</v>
      </c>
      <c r="CU81">
        <f t="shared" si="110"/>
        <v>0</v>
      </c>
      <c r="CV81">
        <f t="shared" si="111"/>
        <v>0</v>
      </c>
      <c r="CW81">
        <f t="shared" si="112"/>
        <v>0</v>
      </c>
      <c r="CX81">
        <f t="shared" si="113"/>
        <v>0</v>
      </c>
      <c r="CY81">
        <f t="shared" si="114"/>
        <v>0</v>
      </c>
      <c r="CZ81">
        <f t="shared" si="115"/>
        <v>0</v>
      </c>
      <c r="DC81" t="s">
        <v>3</v>
      </c>
      <c r="DD81" t="s">
        <v>3</v>
      </c>
      <c r="DE81" t="s">
        <v>3</v>
      </c>
      <c r="DF81" t="s">
        <v>3</v>
      </c>
      <c r="DG81" t="s">
        <v>3</v>
      </c>
      <c r="DH81" t="s">
        <v>3</v>
      </c>
      <c r="DI81" t="s">
        <v>3</v>
      </c>
      <c r="DJ81" t="s">
        <v>3</v>
      </c>
      <c r="DK81" t="s">
        <v>3</v>
      </c>
      <c r="DL81" t="s">
        <v>3</v>
      </c>
      <c r="DM81" t="s">
        <v>3</v>
      </c>
      <c r="DN81">
        <v>0</v>
      </c>
      <c r="DO81">
        <v>0</v>
      </c>
      <c r="DP81">
        <v>1</v>
      </c>
      <c r="DQ81">
        <v>1</v>
      </c>
      <c r="DU81">
        <v>1013</v>
      </c>
      <c r="DV81" t="s">
        <v>87</v>
      </c>
      <c r="DW81" t="str">
        <f>'1.Смета.или.Акт'!D198</f>
        <v>ШТ</v>
      </c>
      <c r="DX81">
        <v>1</v>
      </c>
      <c r="EE81">
        <v>32653538</v>
      </c>
      <c r="EF81">
        <v>20</v>
      </c>
      <c r="EG81" t="s">
        <v>113</v>
      </c>
      <c r="EH81">
        <v>0</v>
      </c>
      <c r="EI81" t="s">
        <v>3</v>
      </c>
      <c r="EJ81">
        <v>1</v>
      </c>
      <c r="EK81">
        <v>1100</v>
      </c>
      <c r="EL81" t="s">
        <v>114</v>
      </c>
      <c r="EM81" t="s">
        <v>115</v>
      </c>
      <c r="EO81" t="s">
        <v>3</v>
      </c>
      <c r="EQ81">
        <v>0</v>
      </c>
      <c r="ER81">
        <v>58.8</v>
      </c>
      <c r="ES81" s="61">
        <f>'1.Смета.или.Акт'!F198</f>
        <v>58.8</v>
      </c>
      <c r="ET81">
        <v>0</v>
      </c>
      <c r="EU81">
        <v>0</v>
      </c>
      <c r="EV81">
        <v>0</v>
      </c>
      <c r="EW81">
        <v>0</v>
      </c>
      <c r="EX81">
        <v>0</v>
      </c>
      <c r="EY81">
        <v>0</v>
      </c>
      <c r="EZ81">
        <v>5</v>
      </c>
      <c r="FC81">
        <v>0</v>
      </c>
      <c r="FD81">
        <v>18</v>
      </c>
      <c r="FF81">
        <v>441.01</v>
      </c>
      <c r="FQ81">
        <v>0</v>
      </c>
      <c r="FR81">
        <f t="shared" si="82"/>
        <v>0</v>
      </c>
      <c r="FS81">
        <v>0</v>
      </c>
      <c r="FX81">
        <v>0</v>
      </c>
      <c r="FY81">
        <v>0</v>
      </c>
      <c r="GA81" t="s">
        <v>154</v>
      </c>
      <c r="GD81">
        <v>0</v>
      </c>
      <c r="GF81">
        <v>-1459815540</v>
      </c>
      <c r="GG81">
        <v>2</v>
      </c>
      <c r="GH81">
        <v>3</v>
      </c>
      <c r="GI81">
        <v>4</v>
      </c>
      <c r="GJ81">
        <v>0</v>
      </c>
      <c r="GK81">
        <f>ROUND(R81*(S12)/100,2)</f>
        <v>0</v>
      </c>
      <c r="GL81">
        <f t="shared" si="83"/>
        <v>0</v>
      </c>
      <c r="GM81">
        <f t="shared" si="116"/>
        <v>882</v>
      </c>
      <c r="GN81">
        <f t="shared" si="117"/>
        <v>882</v>
      </c>
      <c r="GO81">
        <f t="shared" si="118"/>
        <v>0</v>
      </c>
      <c r="GP81">
        <f t="shared" si="119"/>
        <v>0</v>
      </c>
      <c r="GR81">
        <v>1</v>
      </c>
      <c r="GS81">
        <v>1</v>
      </c>
      <c r="GT81">
        <v>0</v>
      </c>
      <c r="GU81" t="s">
        <v>3</v>
      </c>
      <c r="GV81">
        <f t="shared" si="120"/>
        <v>0</v>
      </c>
      <c r="GW81">
        <v>1</v>
      </c>
      <c r="GX81">
        <f t="shared" si="84"/>
        <v>0</v>
      </c>
      <c r="HA81">
        <v>0</v>
      </c>
      <c r="HB81">
        <v>0</v>
      </c>
      <c r="IK81">
        <v>0</v>
      </c>
    </row>
    <row r="82" spans="1:255" x14ac:dyDescent="0.2">
      <c r="A82" s="2">
        <v>17</v>
      </c>
      <c r="B82" s="2">
        <v>1</v>
      </c>
      <c r="C82" s="2"/>
      <c r="D82" s="2"/>
      <c r="E82" s="2" t="s">
        <v>155</v>
      </c>
      <c r="F82" s="2" t="s">
        <v>3</v>
      </c>
      <c r="G82" s="2" t="s">
        <v>3</v>
      </c>
      <c r="H82" s="2" t="s">
        <v>3</v>
      </c>
      <c r="I82" s="2">
        <v>0</v>
      </c>
      <c r="J82" s="2">
        <v>0</v>
      </c>
      <c r="K82" s="2"/>
      <c r="L82" s="2"/>
      <c r="M82" s="2"/>
      <c r="N82" s="2"/>
      <c r="O82" s="2">
        <f t="shared" si="86"/>
        <v>0</v>
      </c>
      <c r="P82" s="2">
        <f t="shared" si="87"/>
        <v>0</v>
      </c>
      <c r="Q82" s="2">
        <f t="shared" si="88"/>
        <v>0</v>
      </c>
      <c r="R82" s="2">
        <f t="shared" si="89"/>
        <v>0</v>
      </c>
      <c r="S82" s="2">
        <f t="shared" si="90"/>
        <v>0</v>
      </c>
      <c r="T82" s="2">
        <f t="shared" si="91"/>
        <v>0</v>
      </c>
      <c r="U82" s="2">
        <f t="shared" si="92"/>
        <v>0</v>
      </c>
      <c r="V82" s="2">
        <f t="shared" si="93"/>
        <v>0</v>
      </c>
      <c r="W82" s="2">
        <f t="shared" si="94"/>
        <v>0</v>
      </c>
      <c r="X82" s="2">
        <f t="shared" si="95"/>
        <v>0</v>
      </c>
      <c r="Y82" s="2">
        <f t="shared" si="96"/>
        <v>0</v>
      </c>
      <c r="Z82" s="2"/>
      <c r="AA82" s="2">
        <v>34723976</v>
      </c>
      <c r="AB82" s="2">
        <f t="shared" si="97"/>
        <v>0</v>
      </c>
      <c r="AC82" s="2">
        <f t="shared" si="85"/>
        <v>0</v>
      </c>
      <c r="AD82" s="2">
        <f t="shared" si="98"/>
        <v>0</v>
      </c>
      <c r="AE82" s="2">
        <f t="shared" si="99"/>
        <v>0</v>
      </c>
      <c r="AF82" s="2">
        <f t="shared" si="100"/>
        <v>0</v>
      </c>
      <c r="AG82" s="2">
        <f t="shared" si="101"/>
        <v>0</v>
      </c>
      <c r="AH82" s="2">
        <f t="shared" si="102"/>
        <v>0</v>
      </c>
      <c r="AI82" s="2">
        <f t="shared" si="103"/>
        <v>0</v>
      </c>
      <c r="AJ82" s="2">
        <f t="shared" si="104"/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106</v>
      </c>
      <c r="AU82" s="2">
        <v>65</v>
      </c>
      <c r="AV82" s="2">
        <v>1</v>
      </c>
      <c r="AW82" s="2">
        <v>1</v>
      </c>
      <c r="AX82" s="2"/>
      <c r="AY82" s="2"/>
      <c r="AZ82" s="2">
        <v>1</v>
      </c>
      <c r="BA82" s="2">
        <v>1</v>
      </c>
      <c r="BB82" s="2">
        <v>1</v>
      </c>
      <c r="BC82" s="2">
        <v>1</v>
      </c>
      <c r="BD82" s="2" t="s">
        <v>3</v>
      </c>
      <c r="BE82" s="2" t="s">
        <v>3</v>
      </c>
      <c r="BF82" s="2" t="s">
        <v>3</v>
      </c>
      <c r="BG82" s="2" t="s">
        <v>3</v>
      </c>
      <c r="BH82" s="2">
        <v>0</v>
      </c>
      <c r="BI82" s="2">
        <v>1</v>
      </c>
      <c r="BJ82" s="2" t="s">
        <v>3</v>
      </c>
      <c r="BK82" s="2"/>
      <c r="BL82" s="2"/>
      <c r="BM82" s="2">
        <v>0</v>
      </c>
      <c r="BN82" s="2">
        <v>0</v>
      </c>
      <c r="BO82" s="2" t="s">
        <v>3</v>
      </c>
      <c r="BP82" s="2">
        <v>0</v>
      </c>
      <c r="BQ82" s="2">
        <v>20</v>
      </c>
      <c r="BR82" s="2">
        <v>0</v>
      </c>
      <c r="BS82" s="2">
        <v>1</v>
      </c>
      <c r="BT82" s="2">
        <v>1</v>
      </c>
      <c r="BU82" s="2">
        <v>1</v>
      </c>
      <c r="BV82" s="2">
        <v>1</v>
      </c>
      <c r="BW82" s="2">
        <v>1</v>
      </c>
      <c r="BX82" s="2">
        <v>1</v>
      </c>
      <c r="BY82" s="2" t="s">
        <v>3</v>
      </c>
      <c r="BZ82" s="2">
        <v>106</v>
      </c>
      <c r="CA82" s="2">
        <v>65</v>
      </c>
      <c r="CB82" s="2"/>
      <c r="CC82" s="2"/>
      <c r="CD82" s="2"/>
      <c r="CE82" s="2"/>
      <c r="CF82" s="2">
        <v>0</v>
      </c>
      <c r="CG82" s="2">
        <v>0</v>
      </c>
      <c r="CH82" s="2"/>
      <c r="CI82" s="2"/>
      <c r="CJ82" s="2"/>
      <c r="CK82" s="2"/>
      <c r="CL82" s="2"/>
      <c r="CM82" s="2">
        <v>0</v>
      </c>
      <c r="CN82" s="2" t="s">
        <v>3</v>
      </c>
      <c r="CO82" s="2">
        <v>0</v>
      </c>
      <c r="CP82" s="2">
        <f t="shared" si="105"/>
        <v>0</v>
      </c>
      <c r="CQ82" s="2">
        <f t="shared" si="106"/>
        <v>0</v>
      </c>
      <c r="CR82" s="2">
        <f t="shared" si="107"/>
        <v>0</v>
      </c>
      <c r="CS82" s="2">
        <f t="shared" si="108"/>
        <v>0</v>
      </c>
      <c r="CT82" s="2">
        <f t="shared" si="109"/>
        <v>0</v>
      </c>
      <c r="CU82" s="2">
        <f t="shared" si="110"/>
        <v>0</v>
      </c>
      <c r="CV82" s="2">
        <f t="shared" si="111"/>
        <v>0</v>
      </c>
      <c r="CW82" s="2">
        <f t="shared" si="112"/>
        <v>0</v>
      </c>
      <c r="CX82" s="2">
        <f t="shared" si="113"/>
        <v>0</v>
      </c>
      <c r="CY82" s="2">
        <f t="shared" si="114"/>
        <v>0</v>
      </c>
      <c r="CZ82" s="2">
        <f t="shared" si="115"/>
        <v>0</v>
      </c>
      <c r="DA82" s="2"/>
      <c r="DB82" s="2"/>
      <c r="DC82" s="2" t="s">
        <v>3</v>
      </c>
      <c r="DD82" s="2" t="s">
        <v>3</v>
      </c>
      <c r="DE82" s="2" t="s">
        <v>3</v>
      </c>
      <c r="DF82" s="2" t="s">
        <v>3</v>
      </c>
      <c r="DG82" s="2" t="s">
        <v>3</v>
      </c>
      <c r="DH82" s="2" t="s">
        <v>3</v>
      </c>
      <c r="DI82" s="2" t="s">
        <v>3</v>
      </c>
      <c r="DJ82" s="2" t="s">
        <v>3</v>
      </c>
      <c r="DK82" s="2" t="s">
        <v>3</v>
      </c>
      <c r="DL82" s="2" t="s">
        <v>3</v>
      </c>
      <c r="DM82" s="2" t="s">
        <v>3</v>
      </c>
      <c r="DN82" s="2">
        <v>0</v>
      </c>
      <c r="DO82" s="2">
        <v>0</v>
      </c>
      <c r="DP82" s="2">
        <v>1</v>
      </c>
      <c r="DQ82" s="2">
        <v>1</v>
      </c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>
        <v>32653299</v>
      </c>
      <c r="EF82" s="2">
        <v>20</v>
      </c>
      <c r="EG82" s="2" t="s">
        <v>113</v>
      </c>
      <c r="EH82" s="2">
        <v>0</v>
      </c>
      <c r="EI82" s="2" t="s">
        <v>3</v>
      </c>
      <c r="EJ82" s="2">
        <v>1</v>
      </c>
      <c r="EK82" s="2">
        <v>0</v>
      </c>
      <c r="EL82" s="2" t="s">
        <v>156</v>
      </c>
      <c r="EM82" s="2" t="s">
        <v>157</v>
      </c>
      <c r="EN82" s="2"/>
      <c r="EO82" s="2" t="s">
        <v>3</v>
      </c>
      <c r="EP82" s="2"/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>
        <v>0</v>
      </c>
      <c r="FR82" s="2">
        <f t="shared" si="82"/>
        <v>0</v>
      </c>
      <c r="FS82" s="2">
        <v>0</v>
      </c>
      <c r="FT82" s="2"/>
      <c r="FU82" s="2"/>
      <c r="FV82" s="2"/>
      <c r="FW82" s="2"/>
      <c r="FX82" s="2">
        <v>106</v>
      </c>
      <c r="FY82" s="2">
        <v>65</v>
      </c>
      <c r="FZ82" s="2"/>
      <c r="GA82" s="2" t="s">
        <v>3</v>
      </c>
      <c r="GB82" s="2"/>
      <c r="GC82" s="2"/>
      <c r="GD82" s="2">
        <v>0</v>
      </c>
      <c r="GE82" s="2"/>
      <c r="GF82" s="2">
        <v>1255953653</v>
      </c>
      <c r="GG82" s="2">
        <v>2</v>
      </c>
      <c r="GH82" s="2">
        <v>0</v>
      </c>
      <c r="GI82" s="2">
        <v>-2</v>
      </c>
      <c r="GJ82" s="2">
        <v>0</v>
      </c>
      <c r="GK82" s="2">
        <f>ROUND(R82*(R12)/100,2)</f>
        <v>0</v>
      </c>
      <c r="GL82" s="2">
        <f t="shared" si="83"/>
        <v>0</v>
      </c>
      <c r="GM82" s="2">
        <f t="shared" si="116"/>
        <v>0</v>
      </c>
      <c r="GN82" s="2">
        <f t="shared" si="117"/>
        <v>0</v>
      </c>
      <c r="GO82" s="2">
        <f t="shared" si="118"/>
        <v>0</v>
      </c>
      <c r="GP82" s="2">
        <f t="shared" si="119"/>
        <v>0</v>
      </c>
      <c r="GQ82" s="2"/>
      <c r="GR82" s="2">
        <v>0</v>
      </c>
      <c r="GS82" s="2">
        <v>3</v>
      </c>
      <c r="GT82" s="2">
        <v>0</v>
      </c>
      <c r="GU82" s="2" t="s">
        <v>3</v>
      </c>
      <c r="GV82" s="2">
        <f t="shared" si="120"/>
        <v>0</v>
      </c>
      <c r="GW82" s="2">
        <v>1</v>
      </c>
      <c r="GX82" s="2">
        <f t="shared" si="84"/>
        <v>0</v>
      </c>
      <c r="GY82" s="2"/>
      <c r="GZ82" s="2"/>
      <c r="HA82" s="2">
        <v>0</v>
      </c>
      <c r="HB82" s="2">
        <v>0</v>
      </c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>
        <v>0</v>
      </c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5" x14ac:dyDescent="0.2">
      <c r="A83">
        <v>17</v>
      </c>
      <c r="B83">
        <v>1</v>
      </c>
      <c r="E83" t="s">
        <v>155</v>
      </c>
      <c r="F83" t="s">
        <v>3</v>
      </c>
      <c r="G83" t="s">
        <v>3</v>
      </c>
      <c r="H83" t="s">
        <v>3</v>
      </c>
      <c r="I83">
        <v>0</v>
      </c>
      <c r="J83">
        <v>0</v>
      </c>
      <c r="O83">
        <f t="shared" si="86"/>
        <v>0</v>
      </c>
      <c r="P83">
        <f t="shared" si="87"/>
        <v>0</v>
      </c>
      <c r="Q83">
        <f t="shared" si="88"/>
        <v>0</v>
      </c>
      <c r="R83">
        <f t="shared" si="89"/>
        <v>0</v>
      </c>
      <c r="S83">
        <f t="shared" si="90"/>
        <v>0</v>
      </c>
      <c r="T83">
        <f t="shared" si="91"/>
        <v>0</v>
      </c>
      <c r="U83">
        <f t="shared" si="92"/>
        <v>0</v>
      </c>
      <c r="V83">
        <f t="shared" si="93"/>
        <v>0</v>
      </c>
      <c r="W83">
        <f t="shared" si="94"/>
        <v>0</v>
      </c>
      <c r="X83">
        <f t="shared" si="95"/>
        <v>0</v>
      </c>
      <c r="Y83">
        <f t="shared" si="96"/>
        <v>0</v>
      </c>
      <c r="AA83">
        <v>34723977</v>
      </c>
      <c r="AB83">
        <f t="shared" si="97"/>
        <v>0</v>
      </c>
      <c r="AC83">
        <f t="shared" si="85"/>
        <v>0</v>
      </c>
      <c r="AD83">
        <f t="shared" si="98"/>
        <v>0</v>
      </c>
      <c r="AE83">
        <f t="shared" si="99"/>
        <v>0</v>
      </c>
      <c r="AF83">
        <f t="shared" si="100"/>
        <v>0</v>
      </c>
      <c r="AG83">
        <f t="shared" si="101"/>
        <v>0</v>
      </c>
      <c r="AH83">
        <f t="shared" si="102"/>
        <v>0</v>
      </c>
      <c r="AI83">
        <f t="shared" si="103"/>
        <v>0</v>
      </c>
      <c r="AJ83">
        <f t="shared" si="104"/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90</v>
      </c>
      <c r="AU83">
        <v>52</v>
      </c>
      <c r="AV83">
        <v>1</v>
      </c>
      <c r="AW83">
        <v>1</v>
      </c>
      <c r="AZ83">
        <v>1</v>
      </c>
      <c r="BA83">
        <v>18.3</v>
      </c>
      <c r="BB83">
        <v>12.5</v>
      </c>
      <c r="BC83">
        <v>7.5</v>
      </c>
      <c r="BD83" t="s">
        <v>3</v>
      </c>
      <c r="BE83" t="s">
        <v>3</v>
      </c>
      <c r="BF83" t="s">
        <v>3</v>
      </c>
      <c r="BG83" t="s">
        <v>3</v>
      </c>
      <c r="BH83">
        <v>0</v>
      </c>
      <c r="BI83">
        <v>1</v>
      </c>
      <c r="BJ83" t="s">
        <v>3</v>
      </c>
      <c r="BM83">
        <v>0</v>
      </c>
      <c r="BN83">
        <v>0</v>
      </c>
      <c r="BO83" t="s">
        <v>3</v>
      </c>
      <c r="BP83">
        <v>0</v>
      </c>
      <c r="BQ83">
        <v>20</v>
      </c>
      <c r="BR83">
        <v>0</v>
      </c>
      <c r="BS83">
        <v>18.3</v>
      </c>
      <c r="BT83">
        <v>1</v>
      </c>
      <c r="BU83">
        <v>1</v>
      </c>
      <c r="BV83">
        <v>1</v>
      </c>
      <c r="BW83">
        <v>1</v>
      </c>
      <c r="BX83">
        <v>1</v>
      </c>
      <c r="BY83" t="s">
        <v>3</v>
      </c>
      <c r="BZ83">
        <v>106</v>
      </c>
      <c r="CA83">
        <v>65</v>
      </c>
      <c r="CF83">
        <v>0</v>
      </c>
      <c r="CG83">
        <v>0</v>
      </c>
      <c r="CM83">
        <v>0</v>
      </c>
      <c r="CN83" t="s">
        <v>3</v>
      </c>
      <c r="CO83">
        <v>0</v>
      </c>
      <c r="CP83">
        <f t="shared" si="105"/>
        <v>0</v>
      </c>
      <c r="CQ83">
        <f t="shared" si="106"/>
        <v>0</v>
      </c>
      <c r="CR83">
        <f t="shared" si="107"/>
        <v>0</v>
      </c>
      <c r="CS83">
        <f t="shared" si="108"/>
        <v>0</v>
      </c>
      <c r="CT83">
        <f t="shared" si="109"/>
        <v>0</v>
      </c>
      <c r="CU83">
        <f t="shared" si="110"/>
        <v>0</v>
      </c>
      <c r="CV83">
        <f t="shared" si="111"/>
        <v>0</v>
      </c>
      <c r="CW83">
        <f t="shared" si="112"/>
        <v>0</v>
      </c>
      <c r="CX83">
        <f t="shared" si="113"/>
        <v>0</v>
      </c>
      <c r="CY83">
        <f t="shared" si="114"/>
        <v>0</v>
      </c>
      <c r="CZ83">
        <f t="shared" si="115"/>
        <v>0</v>
      </c>
      <c r="DC83" t="s">
        <v>3</v>
      </c>
      <c r="DD83" t="s">
        <v>3</v>
      </c>
      <c r="DE83" t="s">
        <v>3</v>
      </c>
      <c r="DF83" t="s">
        <v>3</v>
      </c>
      <c r="DG83" t="s">
        <v>3</v>
      </c>
      <c r="DH83" t="s">
        <v>3</v>
      </c>
      <c r="DI83" t="s">
        <v>3</v>
      </c>
      <c r="DJ83" t="s">
        <v>3</v>
      </c>
      <c r="DK83" t="s">
        <v>3</v>
      </c>
      <c r="DL83" t="s">
        <v>3</v>
      </c>
      <c r="DM83" t="s">
        <v>3</v>
      </c>
      <c r="DN83">
        <v>0</v>
      </c>
      <c r="DO83">
        <v>0</v>
      </c>
      <c r="DP83">
        <v>1</v>
      </c>
      <c r="DQ83">
        <v>1</v>
      </c>
      <c r="EE83">
        <v>32653299</v>
      </c>
      <c r="EF83">
        <v>20</v>
      </c>
      <c r="EG83" t="s">
        <v>113</v>
      </c>
      <c r="EH83">
        <v>0</v>
      </c>
      <c r="EI83" t="s">
        <v>3</v>
      </c>
      <c r="EJ83">
        <v>1</v>
      </c>
      <c r="EK83">
        <v>0</v>
      </c>
      <c r="EL83" t="s">
        <v>156</v>
      </c>
      <c r="EM83" t="s">
        <v>157</v>
      </c>
      <c r="EO83" t="s">
        <v>3</v>
      </c>
      <c r="EQ83">
        <v>0</v>
      </c>
      <c r="ER83">
        <v>0</v>
      </c>
      <c r="ES83">
        <v>0</v>
      </c>
      <c r="ET83">
        <v>0</v>
      </c>
      <c r="EU83">
        <v>0</v>
      </c>
      <c r="EV83">
        <v>0</v>
      </c>
      <c r="EW83">
        <v>0</v>
      </c>
      <c r="EX83">
        <v>0</v>
      </c>
      <c r="EY83">
        <v>0</v>
      </c>
      <c r="FQ83">
        <v>0</v>
      </c>
      <c r="FR83">
        <f t="shared" si="82"/>
        <v>0</v>
      </c>
      <c r="FS83">
        <v>0</v>
      </c>
      <c r="FV83" t="s">
        <v>20</v>
      </c>
      <c r="FW83" t="s">
        <v>21</v>
      </c>
      <c r="FX83">
        <v>106</v>
      </c>
      <c r="FY83">
        <v>65</v>
      </c>
      <c r="GA83" t="s">
        <v>3</v>
      </c>
      <c r="GD83">
        <v>0</v>
      </c>
      <c r="GF83">
        <v>1255953653</v>
      </c>
      <c r="GG83">
        <v>2</v>
      </c>
      <c r="GH83">
        <v>0</v>
      </c>
      <c r="GI83">
        <v>4</v>
      </c>
      <c r="GJ83">
        <v>0</v>
      </c>
      <c r="GK83">
        <f>ROUND(R83*(S12)/100,2)</f>
        <v>0</v>
      </c>
      <c r="GL83">
        <f t="shared" si="83"/>
        <v>0</v>
      </c>
      <c r="GM83">
        <f t="shared" si="116"/>
        <v>0</v>
      </c>
      <c r="GN83">
        <f t="shared" si="117"/>
        <v>0</v>
      </c>
      <c r="GO83">
        <f t="shared" si="118"/>
        <v>0</v>
      </c>
      <c r="GP83">
        <f t="shared" si="119"/>
        <v>0</v>
      </c>
      <c r="GR83">
        <v>0</v>
      </c>
      <c r="GS83">
        <v>3</v>
      </c>
      <c r="GT83">
        <v>0</v>
      </c>
      <c r="GU83" t="s">
        <v>3</v>
      </c>
      <c r="GV83">
        <f t="shared" si="120"/>
        <v>0</v>
      </c>
      <c r="GW83">
        <v>18.3</v>
      </c>
      <c r="GX83">
        <f t="shared" si="84"/>
        <v>0</v>
      </c>
      <c r="HA83">
        <v>0</v>
      </c>
      <c r="HB83">
        <v>0</v>
      </c>
      <c r="IK83">
        <v>0</v>
      </c>
    </row>
    <row r="84" spans="1:255" x14ac:dyDescent="0.2">
      <c r="A84" s="2">
        <v>17</v>
      </c>
      <c r="B84" s="2">
        <v>1</v>
      </c>
      <c r="C84" s="2"/>
      <c r="D84" s="2"/>
      <c r="E84" s="2" t="s">
        <v>158</v>
      </c>
      <c r="F84" s="2" t="s">
        <v>3</v>
      </c>
      <c r="G84" s="2" t="s">
        <v>3</v>
      </c>
      <c r="H84" s="2" t="s">
        <v>3</v>
      </c>
      <c r="I84" s="2">
        <v>0</v>
      </c>
      <c r="J84" s="2">
        <v>0</v>
      </c>
      <c r="K84" s="2"/>
      <c r="L84" s="2"/>
      <c r="M84" s="2"/>
      <c r="N84" s="2"/>
      <c r="O84" s="2">
        <f t="shared" si="86"/>
        <v>0</v>
      </c>
      <c r="P84" s="2">
        <f t="shared" si="87"/>
        <v>0</v>
      </c>
      <c r="Q84" s="2">
        <f t="shared" si="88"/>
        <v>0</v>
      </c>
      <c r="R84" s="2">
        <f t="shared" si="89"/>
        <v>0</v>
      </c>
      <c r="S84" s="2">
        <f t="shared" si="90"/>
        <v>0</v>
      </c>
      <c r="T84" s="2">
        <f t="shared" si="91"/>
        <v>0</v>
      </c>
      <c r="U84" s="2">
        <f t="shared" si="92"/>
        <v>0</v>
      </c>
      <c r="V84" s="2">
        <f t="shared" si="93"/>
        <v>0</v>
      </c>
      <c r="W84" s="2">
        <f t="shared" si="94"/>
        <v>0</v>
      </c>
      <c r="X84" s="2">
        <f t="shared" si="95"/>
        <v>0</v>
      </c>
      <c r="Y84" s="2">
        <f t="shared" si="96"/>
        <v>0</v>
      </c>
      <c r="Z84" s="2"/>
      <c r="AA84" s="2">
        <v>34723976</v>
      </c>
      <c r="AB84" s="2">
        <f t="shared" si="97"/>
        <v>0</v>
      </c>
      <c r="AC84" s="2">
        <f t="shared" si="85"/>
        <v>0</v>
      </c>
      <c r="AD84" s="2">
        <f t="shared" si="98"/>
        <v>0</v>
      </c>
      <c r="AE84" s="2">
        <f t="shared" si="99"/>
        <v>0</v>
      </c>
      <c r="AF84" s="2">
        <f t="shared" si="100"/>
        <v>0</v>
      </c>
      <c r="AG84" s="2">
        <f t="shared" si="101"/>
        <v>0</v>
      </c>
      <c r="AH84" s="2">
        <f t="shared" si="102"/>
        <v>0</v>
      </c>
      <c r="AI84" s="2">
        <f t="shared" si="103"/>
        <v>0</v>
      </c>
      <c r="AJ84" s="2">
        <f t="shared" si="104"/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106</v>
      </c>
      <c r="AU84" s="2">
        <v>65</v>
      </c>
      <c r="AV84" s="2">
        <v>1</v>
      </c>
      <c r="AW84" s="2">
        <v>1</v>
      </c>
      <c r="AX84" s="2"/>
      <c r="AY84" s="2"/>
      <c r="AZ84" s="2">
        <v>1</v>
      </c>
      <c r="BA84" s="2">
        <v>1</v>
      </c>
      <c r="BB84" s="2">
        <v>1</v>
      </c>
      <c r="BC84" s="2">
        <v>1</v>
      </c>
      <c r="BD84" s="2" t="s">
        <v>3</v>
      </c>
      <c r="BE84" s="2" t="s">
        <v>3</v>
      </c>
      <c r="BF84" s="2" t="s">
        <v>3</v>
      </c>
      <c r="BG84" s="2" t="s">
        <v>3</v>
      </c>
      <c r="BH84" s="2">
        <v>0</v>
      </c>
      <c r="BI84" s="2">
        <v>1</v>
      </c>
      <c r="BJ84" s="2" t="s">
        <v>3</v>
      </c>
      <c r="BK84" s="2"/>
      <c r="BL84" s="2"/>
      <c r="BM84" s="2">
        <v>0</v>
      </c>
      <c r="BN84" s="2">
        <v>0</v>
      </c>
      <c r="BO84" s="2" t="s">
        <v>3</v>
      </c>
      <c r="BP84" s="2">
        <v>0</v>
      </c>
      <c r="BQ84" s="2">
        <v>20</v>
      </c>
      <c r="BR84" s="2">
        <v>0</v>
      </c>
      <c r="BS84" s="2">
        <v>1</v>
      </c>
      <c r="BT84" s="2">
        <v>1</v>
      </c>
      <c r="BU84" s="2">
        <v>1</v>
      </c>
      <c r="BV84" s="2">
        <v>1</v>
      </c>
      <c r="BW84" s="2">
        <v>1</v>
      </c>
      <c r="BX84" s="2">
        <v>1</v>
      </c>
      <c r="BY84" s="2" t="s">
        <v>3</v>
      </c>
      <c r="BZ84" s="2">
        <v>106</v>
      </c>
      <c r="CA84" s="2">
        <v>65</v>
      </c>
      <c r="CB84" s="2"/>
      <c r="CC84" s="2"/>
      <c r="CD84" s="2"/>
      <c r="CE84" s="2"/>
      <c r="CF84" s="2">
        <v>0</v>
      </c>
      <c r="CG84" s="2">
        <v>0</v>
      </c>
      <c r="CH84" s="2"/>
      <c r="CI84" s="2"/>
      <c r="CJ84" s="2"/>
      <c r="CK84" s="2"/>
      <c r="CL84" s="2"/>
      <c r="CM84" s="2">
        <v>0</v>
      </c>
      <c r="CN84" s="2" t="s">
        <v>3</v>
      </c>
      <c r="CO84" s="2">
        <v>0</v>
      </c>
      <c r="CP84" s="2">
        <f t="shared" si="105"/>
        <v>0</v>
      </c>
      <c r="CQ84" s="2">
        <f t="shared" si="106"/>
        <v>0</v>
      </c>
      <c r="CR84" s="2">
        <f t="shared" si="107"/>
        <v>0</v>
      </c>
      <c r="CS84" s="2">
        <f t="shared" si="108"/>
        <v>0</v>
      </c>
      <c r="CT84" s="2">
        <f t="shared" si="109"/>
        <v>0</v>
      </c>
      <c r="CU84" s="2">
        <f t="shared" si="110"/>
        <v>0</v>
      </c>
      <c r="CV84" s="2">
        <f t="shared" si="111"/>
        <v>0</v>
      </c>
      <c r="CW84" s="2">
        <f t="shared" si="112"/>
        <v>0</v>
      </c>
      <c r="CX84" s="2">
        <f t="shared" si="113"/>
        <v>0</v>
      </c>
      <c r="CY84" s="2">
        <f t="shared" si="114"/>
        <v>0</v>
      </c>
      <c r="CZ84" s="2">
        <f t="shared" si="115"/>
        <v>0</v>
      </c>
      <c r="DA84" s="2"/>
      <c r="DB84" s="2"/>
      <c r="DC84" s="2" t="s">
        <v>3</v>
      </c>
      <c r="DD84" s="2" t="s">
        <v>3</v>
      </c>
      <c r="DE84" s="2" t="s">
        <v>3</v>
      </c>
      <c r="DF84" s="2" t="s">
        <v>3</v>
      </c>
      <c r="DG84" s="2" t="s">
        <v>3</v>
      </c>
      <c r="DH84" s="2" t="s">
        <v>3</v>
      </c>
      <c r="DI84" s="2" t="s">
        <v>3</v>
      </c>
      <c r="DJ84" s="2" t="s">
        <v>3</v>
      </c>
      <c r="DK84" s="2" t="s">
        <v>3</v>
      </c>
      <c r="DL84" s="2" t="s">
        <v>3</v>
      </c>
      <c r="DM84" s="2" t="s">
        <v>3</v>
      </c>
      <c r="DN84" s="2">
        <v>0</v>
      </c>
      <c r="DO84" s="2">
        <v>0</v>
      </c>
      <c r="DP84" s="2">
        <v>1</v>
      </c>
      <c r="DQ84" s="2">
        <v>1</v>
      </c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>
        <v>32653299</v>
      </c>
      <c r="EF84" s="2">
        <v>20</v>
      </c>
      <c r="EG84" s="2" t="s">
        <v>113</v>
      </c>
      <c r="EH84" s="2">
        <v>0</v>
      </c>
      <c r="EI84" s="2" t="s">
        <v>3</v>
      </c>
      <c r="EJ84" s="2">
        <v>1</v>
      </c>
      <c r="EK84" s="2">
        <v>0</v>
      </c>
      <c r="EL84" s="2" t="s">
        <v>156</v>
      </c>
      <c r="EM84" s="2" t="s">
        <v>157</v>
      </c>
      <c r="EN84" s="2"/>
      <c r="EO84" s="2" t="s">
        <v>3</v>
      </c>
      <c r="EP84" s="2"/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>
        <v>0</v>
      </c>
      <c r="FR84" s="2">
        <f t="shared" si="82"/>
        <v>0</v>
      </c>
      <c r="FS84" s="2">
        <v>0</v>
      </c>
      <c r="FT84" s="2"/>
      <c r="FU84" s="2"/>
      <c r="FV84" s="2"/>
      <c r="FW84" s="2"/>
      <c r="FX84" s="2">
        <v>106</v>
      </c>
      <c r="FY84" s="2">
        <v>65</v>
      </c>
      <c r="FZ84" s="2"/>
      <c r="GA84" s="2" t="s">
        <v>3</v>
      </c>
      <c r="GB84" s="2"/>
      <c r="GC84" s="2"/>
      <c r="GD84" s="2">
        <v>0</v>
      </c>
      <c r="GE84" s="2"/>
      <c r="GF84" s="2">
        <v>1255953653</v>
      </c>
      <c r="GG84" s="2">
        <v>2</v>
      </c>
      <c r="GH84" s="2">
        <v>0</v>
      </c>
      <c r="GI84" s="2">
        <v>-2</v>
      </c>
      <c r="GJ84" s="2">
        <v>0</v>
      </c>
      <c r="GK84" s="2">
        <f>ROUND(R84*(R12)/100,2)</f>
        <v>0</v>
      </c>
      <c r="GL84" s="2">
        <f t="shared" si="83"/>
        <v>0</v>
      </c>
      <c r="GM84" s="2">
        <f t="shared" si="116"/>
        <v>0</v>
      </c>
      <c r="GN84" s="2">
        <f t="shared" si="117"/>
        <v>0</v>
      </c>
      <c r="GO84" s="2">
        <f t="shared" si="118"/>
        <v>0</v>
      </c>
      <c r="GP84" s="2">
        <f t="shared" si="119"/>
        <v>0</v>
      </c>
      <c r="GQ84" s="2"/>
      <c r="GR84" s="2">
        <v>0</v>
      </c>
      <c r="GS84" s="2">
        <v>3</v>
      </c>
      <c r="GT84" s="2">
        <v>0</v>
      </c>
      <c r="GU84" s="2" t="s">
        <v>3</v>
      </c>
      <c r="GV84" s="2">
        <f t="shared" si="120"/>
        <v>0</v>
      </c>
      <c r="GW84" s="2">
        <v>1</v>
      </c>
      <c r="GX84" s="2">
        <f t="shared" si="84"/>
        <v>0</v>
      </c>
      <c r="GY84" s="2"/>
      <c r="GZ84" s="2"/>
      <c r="HA84" s="2">
        <v>0</v>
      </c>
      <c r="HB84" s="2">
        <v>0</v>
      </c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>
        <v>0</v>
      </c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 x14ac:dyDescent="0.2">
      <c r="A85">
        <v>17</v>
      </c>
      <c r="B85">
        <v>1</v>
      </c>
      <c r="E85" t="s">
        <v>158</v>
      </c>
      <c r="F85" t="s">
        <v>3</v>
      </c>
      <c r="G85" t="s">
        <v>3</v>
      </c>
      <c r="H85" t="s">
        <v>3</v>
      </c>
      <c r="I85">
        <v>0</v>
      </c>
      <c r="J85">
        <v>0</v>
      </c>
      <c r="O85">
        <f t="shared" si="86"/>
        <v>0</v>
      </c>
      <c r="P85">
        <f t="shared" si="87"/>
        <v>0</v>
      </c>
      <c r="Q85">
        <f t="shared" si="88"/>
        <v>0</v>
      </c>
      <c r="R85">
        <f t="shared" si="89"/>
        <v>0</v>
      </c>
      <c r="S85">
        <f t="shared" si="90"/>
        <v>0</v>
      </c>
      <c r="T85">
        <f t="shared" si="91"/>
        <v>0</v>
      </c>
      <c r="U85">
        <f t="shared" si="92"/>
        <v>0</v>
      </c>
      <c r="V85">
        <f t="shared" si="93"/>
        <v>0</v>
      </c>
      <c r="W85">
        <f t="shared" si="94"/>
        <v>0</v>
      </c>
      <c r="X85">
        <f t="shared" si="95"/>
        <v>0</v>
      </c>
      <c r="Y85">
        <f t="shared" si="96"/>
        <v>0</v>
      </c>
      <c r="AA85">
        <v>34723977</v>
      </c>
      <c r="AB85">
        <f t="shared" si="97"/>
        <v>0</v>
      </c>
      <c r="AC85">
        <f t="shared" si="85"/>
        <v>0</v>
      </c>
      <c r="AD85">
        <f t="shared" si="98"/>
        <v>0</v>
      </c>
      <c r="AE85">
        <f t="shared" si="99"/>
        <v>0</v>
      </c>
      <c r="AF85">
        <f t="shared" si="100"/>
        <v>0</v>
      </c>
      <c r="AG85">
        <f t="shared" si="101"/>
        <v>0</v>
      </c>
      <c r="AH85">
        <f t="shared" si="102"/>
        <v>0</v>
      </c>
      <c r="AI85">
        <f t="shared" si="103"/>
        <v>0</v>
      </c>
      <c r="AJ85">
        <f t="shared" si="104"/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90</v>
      </c>
      <c r="AU85">
        <v>52</v>
      </c>
      <c r="AV85">
        <v>1</v>
      </c>
      <c r="AW85">
        <v>1</v>
      </c>
      <c r="AZ85">
        <v>1</v>
      </c>
      <c r="BA85">
        <v>18.3</v>
      </c>
      <c r="BB85">
        <v>12.5</v>
      </c>
      <c r="BC85">
        <v>7.5</v>
      </c>
      <c r="BD85" t="s">
        <v>3</v>
      </c>
      <c r="BE85" t="s">
        <v>3</v>
      </c>
      <c r="BF85" t="s">
        <v>3</v>
      </c>
      <c r="BG85" t="s">
        <v>3</v>
      </c>
      <c r="BH85">
        <v>0</v>
      </c>
      <c r="BI85">
        <v>1</v>
      </c>
      <c r="BJ85" t="s">
        <v>3</v>
      </c>
      <c r="BM85">
        <v>0</v>
      </c>
      <c r="BN85">
        <v>0</v>
      </c>
      <c r="BO85" t="s">
        <v>3</v>
      </c>
      <c r="BP85">
        <v>0</v>
      </c>
      <c r="BQ85">
        <v>20</v>
      </c>
      <c r="BR85">
        <v>0</v>
      </c>
      <c r="BS85">
        <v>18.3</v>
      </c>
      <c r="BT85">
        <v>1</v>
      </c>
      <c r="BU85">
        <v>1</v>
      </c>
      <c r="BV85">
        <v>1</v>
      </c>
      <c r="BW85">
        <v>1</v>
      </c>
      <c r="BX85">
        <v>1</v>
      </c>
      <c r="BY85" t="s">
        <v>3</v>
      </c>
      <c r="BZ85">
        <v>106</v>
      </c>
      <c r="CA85">
        <v>65</v>
      </c>
      <c r="CF85">
        <v>0</v>
      </c>
      <c r="CG85">
        <v>0</v>
      </c>
      <c r="CM85">
        <v>0</v>
      </c>
      <c r="CN85" t="s">
        <v>3</v>
      </c>
      <c r="CO85">
        <v>0</v>
      </c>
      <c r="CP85">
        <f t="shared" si="105"/>
        <v>0</v>
      </c>
      <c r="CQ85">
        <f t="shared" si="106"/>
        <v>0</v>
      </c>
      <c r="CR85">
        <f t="shared" si="107"/>
        <v>0</v>
      </c>
      <c r="CS85">
        <f t="shared" si="108"/>
        <v>0</v>
      </c>
      <c r="CT85">
        <f t="shared" si="109"/>
        <v>0</v>
      </c>
      <c r="CU85">
        <f t="shared" si="110"/>
        <v>0</v>
      </c>
      <c r="CV85">
        <f t="shared" si="111"/>
        <v>0</v>
      </c>
      <c r="CW85">
        <f t="shared" si="112"/>
        <v>0</v>
      </c>
      <c r="CX85">
        <f t="shared" si="113"/>
        <v>0</v>
      </c>
      <c r="CY85">
        <f t="shared" si="114"/>
        <v>0</v>
      </c>
      <c r="CZ85">
        <f t="shared" si="115"/>
        <v>0</v>
      </c>
      <c r="DC85" t="s">
        <v>3</v>
      </c>
      <c r="DD85" t="s">
        <v>3</v>
      </c>
      <c r="DE85" t="s">
        <v>3</v>
      </c>
      <c r="DF85" t="s">
        <v>3</v>
      </c>
      <c r="DG85" t="s">
        <v>3</v>
      </c>
      <c r="DH85" t="s">
        <v>3</v>
      </c>
      <c r="DI85" t="s">
        <v>3</v>
      </c>
      <c r="DJ85" t="s">
        <v>3</v>
      </c>
      <c r="DK85" t="s">
        <v>3</v>
      </c>
      <c r="DL85" t="s">
        <v>3</v>
      </c>
      <c r="DM85" t="s">
        <v>3</v>
      </c>
      <c r="DN85">
        <v>0</v>
      </c>
      <c r="DO85">
        <v>0</v>
      </c>
      <c r="DP85">
        <v>1</v>
      </c>
      <c r="DQ85">
        <v>1</v>
      </c>
      <c r="EE85">
        <v>32653299</v>
      </c>
      <c r="EF85">
        <v>20</v>
      </c>
      <c r="EG85" t="s">
        <v>113</v>
      </c>
      <c r="EH85">
        <v>0</v>
      </c>
      <c r="EI85" t="s">
        <v>3</v>
      </c>
      <c r="EJ85">
        <v>1</v>
      </c>
      <c r="EK85">
        <v>0</v>
      </c>
      <c r="EL85" t="s">
        <v>156</v>
      </c>
      <c r="EM85" t="s">
        <v>157</v>
      </c>
      <c r="EO85" t="s">
        <v>3</v>
      </c>
      <c r="EQ85">
        <v>0</v>
      </c>
      <c r="ER85">
        <v>0</v>
      </c>
      <c r="ES85">
        <v>0</v>
      </c>
      <c r="ET85">
        <v>0</v>
      </c>
      <c r="EU85">
        <v>0</v>
      </c>
      <c r="EV85">
        <v>0</v>
      </c>
      <c r="EW85">
        <v>0</v>
      </c>
      <c r="EX85">
        <v>0</v>
      </c>
      <c r="EY85">
        <v>0</v>
      </c>
      <c r="FQ85">
        <v>0</v>
      </c>
      <c r="FR85">
        <f t="shared" si="82"/>
        <v>0</v>
      </c>
      <c r="FS85">
        <v>0</v>
      </c>
      <c r="FV85" t="s">
        <v>20</v>
      </c>
      <c r="FW85" t="s">
        <v>21</v>
      </c>
      <c r="FX85">
        <v>106</v>
      </c>
      <c r="FY85">
        <v>65</v>
      </c>
      <c r="GA85" t="s">
        <v>3</v>
      </c>
      <c r="GD85">
        <v>0</v>
      </c>
      <c r="GF85">
        <v>1255953653</v>
      </c>
      <c r="GG85">
        <v>2</v>
      </c>
      <c r="GH85">
        <v>0</v>
      </c>
      <c r="GI85">
        <v>4</v>
      </c>
      <c r="GJ85">
        <v>0</v>
      </c>
      <c r="GK85">
        <f>ROUND(R85*(S12)/100,2)</f>
        <v>0</v>
      </c>
      <c r="GL85">
        <f t="shared" si="83"/>
        <v>0</v>
      </c>
      <c r="GM85">
        <f t="shared" si="116"/>
        <v>0</v>
      </c>
      <c r="GN85">
        <f t="shared" si="117"/>
        <v>0</v>
      </c>
      <c r="GO85">
        <f t="shared" si="118"/>
        <v>0</v>
      </c>
      <c r="GP85">
        <f t="shared" si="119"/>
        <v>0</v>
      </c>
      <c r="GR85">
        <v>0</v>
      </c>
      <c r="GS85">
        <v>3</v>
      </c>
      <c r="GT85">
        <v>0</v>
      </c>
      <c r="GU85" t="s">
        <v>3</v>
      </c>
      <c r="GV85">
        <f t="shared" si="120"/>
        <v>0</v>
      </c>
      <c r="GW85">
        <v>18.3</v>
      </c>
      <c r="GX85">
        <f t="shared" si="84"/>
        <v>0</v>
      </c>
      <c r="HA85">
        <v>0</v>
      </c>
      <c r="HB85">
        <v>0</v>
      </c>
      <c r="IK85">
        <v>0</v>
      </c>
    </row>
    <row r="86" spans="1:255" x14ac:dyDescent="0.2">
      <c r="A86" s="2">
        <v>17</v>
      </c>
      <c r="B86" s="2">
        <v>1</v>
      </c>
      <c r="C86" s="2"/>
      <c r="D86" s="2"/>
      <c r="E86" s="2" t="s">
        <v>159</v>
      </c>
      <c r="F86" s="2" t="s">
        <v>3</v>
      </c>
      <c r="G86" s="2" t="s">
        <v>3</v>
      </c>
      <c r="H86" s="2" t="s">
        <v>3</v>
      </c>
      <c r="I86" s="2">
        <v>0</v>
      </c>
      <c r="J86" s="2">
        <v>0</v>
      </c>
      <c r="K86" s="2"/>
      <c r="L86" s="2"/>
      <c r="M86" s="2"/>
      <c r="N86" s="2"/>
      <c r="O86" s="2">
        <f t="shared" si="86"/>
        <v>0</v>
      </c>
      <c r="P86" s="2">
        <f t="shared" si="87"/>
        <v>0</v>
      </c>
      <c r="Q86" s="2">
        <f t="shared" si="88"/>
        <v>0</v>
      </c>
      <c r="R86" s="2">
        <f t="shared" si="89"/>
        <v>0</v>
      </c>
      <c r="S86" s="2">
        <f t="shared" si="90"/>
        <v>0</v>
      </c>
      <c r="T86" s="2">
        <f t="shared" si="91"/>
        <v>0</v>
      </c>
      <c r="U86" s="2">
        <f t="shared" si="92"/>
        <v>0</v>
      </c>
      <c r="V86" s="2">
        <f t="shared" si="93"/>
        <v>0</v>
      </c>
      <c r="W86" s="2">
        <f t="shared" si="94"/>
        <v>0</v>
      </c>
      <c r="X86" s="2">
        <f t="shared" si="95"/>
        <v>0</v>
      </c>
      <c r="Y86" s="2">
        <f t="shared" si="96"/>
        <v>0</v>
      </c>
      <c r="Z86" s="2"/>
      <c r="AA86" s="2">
        <v>34723976</v>
      </c>
      <c r="AB86" s="2">
        <f t="shared" si="97"/>
        <v>0</v>
      </c>
      <c r="AC86" s="2">
        <f t="shared" si="85"/>
        <v>0</v>
      </c>
      <c r="AD86" s="2">
        <f t="shared" si="98"/>
        <v>0</v>
      </c>
      <c r="AE86" s="2">
        <f t="shared" si="99"/>
        <v>0</v>
      </c>
      <c r="AF86" s="2">
        <f t="shared" si="100"/>
        <v>0</v>
      </c>
      <c r="AG86" s="2">
        <f t="shared" si="101"/>
        <v>0</v>
      </c>
      <c r="AH86" s="2">
        <f t="shared" si="102"/>
        <v>0</v>
      </c>
      <c r="AI86" s="2">
        <f t="shared" si="103"/>
        <v>0</v>
      </c>
      <c r="AJ86" s="2">
        <f t="shared" si="104"/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106</v>
      </c>
      <c r="AU86" s="2">
        <v>65</v>
      </c>
      <c r="AV86" s="2">
        <v>1</v>
      </c>
      <c r="AW86" s="2">
        <v>1</v>
      </c>
      <c r="AX86" s="2"/>
      <c r="AY86" s="2"/>
      <c r="AZ86" s="2">
        <v>1</v>
      </c>
      <c r="BA86" s="2">
        <v>1</v>
      </c>
      <c r="BB86" s="2">
        <v>1</v>
      </c>
      <c r="BC86" s="2">
        <v>1</v>
      </c>
      <c r="BD86" s="2" t="s">
        <v>3</v>
      </c>
      <c r="BE86" s="2" t="s">
        <v>3</v>
      </c>
      <c r="BF86" s="2" t="s">
        <v>3</v>
      </c>
      <c r="BG86" s="2" t="s">
        <v>3</v>
      </c>
      <c r="BH86" s="2">
        <v>0</v>
      </c>
      <c r="BI86" s="2">
        <v>1</v>
      </c>
      <c r="BJ86" s="2" t="s">
        <v>3</v>
      </c>
      <c r="BK86" s="2"/>
      <c r="BL86" s="2"/>
      <c r="BM86" s="2">
        <v>0</v>
      </c>
      <c r="BN86" s="2">
        <v>0</v>
      </c>
      <c r="BO86" s="2" t="s">
        <v>3</v>
      </c>
      <c r="BP86" s="2">
        <v>0</v>
      </c>
      <c r="BQ86" s="2">
        <v>20</v>
      </c>
      <c r="BR86" s="2">
        <v>0</v>
      </c>
      <c r="BS86" s="2">
        <v>1</v>
      </c>
      <c r="BT86" s="2">
        <v>1</v>
      </c>
      <c r="BU86" s="2">
        <v>1</v>
      </c>
      <c r="BV86" s="2">
        <v>1</v>
      </c>
      <c r="BW86" s="2">
        <v>1</v>
      </c>
      <c r="BX86" s="2">
        <v>1</v>
      </c>
      <c r="BY86" s="2" t="s">
        <v>3</v>
      </c>
      <c r="BZ86" s="2">
        <v>106</v>
      </c>
      <c r="CA86" s="2">
        <v>65</v>
      </c>
      <c r="CB86" s="2"/>
      <c r="CC86" s="2"/>
      <c r="CD86" s="2"/>
      <c r="CE86" s="2"/>
      <c r="CF86" s="2">
        <v>0</v>
      </c>
      <c r="CG86" s="2">
        <v>0</v>
      </c>
      <c r="CH86" s="2"/>
      <c r="CI86" s="2"/>
      <c r="CJ86" s="2"/>
      <c r="CK86" s="2"/>
      <c r="CL86" s="2"/>
      <c r="CM86" s="2">
        <v>0</v>
      </c>
      <c r="CN86" s="2" t="s">
        <v>3</v>
      </c>
      <c r="CO86" s="2">
        <v>0</v>
      </c>
      <c r="CP86" s="2">
        <f t="shared" si="105"/>
        <v>0</v>
      </c>
      <c r="CQ86" s="2">
        <f t="shared" si="106"/>
        <v>0</v>
      </c>
      <c r="CR86" s="2">
        <f t="shared" si="107"/>
        <v>0</v>
      </c>
      <c r="CS86" s="2">
        <f t="shared" si="108"/>
        <v>0</v>
      </c>
      <c r="CT86" s="2">
        <f t="shared" si="109"/>
        <v>0</v>
      </c>
      <c r="CU86" s="2">
        <f t="shared" si="110"/>
        <v>0</v>
      </c>
      <c r="CV86" s="2">
        <f t="shared" si="111"/>
        <v>0</v>
      </c>
      <c r="CW86" s="2">
        <f t="shared" si="112"/>
        <v>0</v>
      </c>
      <c r="CX86" s="2">
        <f t="shared" si="113"/>
        <v>0</v>
      </c>
      <c r="CY86" s="2">
        <f t="shared" si="114"/>
        <v>0</v>
      </c>
      <c r="CZ86" s="2">
        <f t="shared" si="115"/>
        <v>0</v>
      </c>
      <c r="DA86" s="2"/>
      <c r="DB86" s="2"/>
      <c r="DC86" s="2" t="s">
        <v>3</v>
      </c>
      <c r="DD86" s="2" t="s">
        <v>3</v>
      </c>
      <c r="DE86" s="2" t="s">
        <v>3</v>
      </c>
      <c r="DF86" s="2" t="s">
        <v>3</v>
      </c>
      <c r="DG86" s="2" t="s">
        <v>3</v>
      </c>
      <c r="DH86" s="2" t="s">
        <v>3</v>
      </c>
      <c r="DI86" s="2" t="s">
        <v>3</v>
      </c>
      <c r="DJ86" s="2" t="s">
        <v>3</v>
      </c>
      <c r="DK86" s="2" t="s">
        <v>3</v>
      </c>
      <c r="DL86" s="2" t="s">
        <v>3</v>
      </c>
      <c r="DM86" s="2" t="s">
        <v>3</v>
      </c>
      <c r="DN86" s="2">
        <v>0</v>
      </c>
      <c r="DO86" s="2">
        <v>0</v>
      </c>
      <c r="DP86" s="2">
        <v>1</v>
      </c>
      <c r="DQ86" s="2">
        <v>1</v>
      </c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>
        <v>32653299</v>
      </c>
      <c r="EF86" s="2">
        <v>20</v>
      </c>
      <c r="EG86" s="2" t="s">
        <v>113</v>
      </c>
      <c r="EH86" s="2">
        <v>0</v>
      </c>
      <c r="EI86" s="2" t="s">
        <v>3</v>
      </c>
      <c r="EJ86" s="2">
        <v>1</v>
      </c>
      <c r="EK86" s="2">
        <v>0</v>
      </c>
      <c r="EL86" s="2" t="s">
        <v>156</v>
      </c>
      <c r="EM86" s="2" t="s">
        <v>157</v>
      </c>
      <c r="EN86" s="2"/>
      <c r="EO86" s="2" t="s">
        <v>3</v>
      </c>
      <c r="EP86" s="2"/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>
        <v>0</v>
      </c>
      <c r="FR86" s="2">
        <f t="shared" si="82"/>
        <v>0</v>
      </c>
      <c r="FS86" s="2">
        <v>0</v>
      </c>
      <c r="FT86" s="2"/>
      <c r="FU86" s="2"/>
      <c r="FV86" s="2"/>
      <c r="FW86" s="2"/>
      <c r="FX86" s="2">
        <v>106</v>
      </c>
      <c r="FY86" s="2">
        <v>65</v>
      </c>
      <c r="FZ86" s="2"/>
      <c r="GA86" s="2" t="s">
        <v>3</v>
      </c>
      <c r="GB86" s="2"/>
      <c r="GC86" s="2"/>
      <c r="GD86" s="2">
        <v>0</v>
      </c>
      <c r="GE86" s="2"/>
      <c r="GF86" s="2">
        <v>1255953653</v>
      </c>
      <c r="GG86" s="2">
        <v>2</v>
      </c>
      <c r="GH86" s="2">
        <v>0</v>
      </c>
      <c r="GI86" s="2">
        <v>-2</v>
      </c>
      <c r="GJ86" s="2">
        <v>0</v>
      </c>
      <c r="GK86" s="2">
        <f>ROUND(R86*(R12)/100,2)</f>
        <v>0</v>
      </c>
      <c r="GL86" s="2">
        <f t="shared" si="83"/>
        <v>0</v>
      </c>
      <c r="GM86" s="2">
        <f t="shared" si="116"/>
        <v>0</v>
      </c>
      <c r="GN86" s="2">
        <f t="shared" si="117"/>
        <v>0</v>
      </c>
      <c r="GO86" s="2">
        <f t="shared" si="118"/>
        <v>0</v>
      </c>
      <c r="GP86" s="2">
        <f t="shared" si="119"/>
        <v>0</v>
      </c>
      <c r="GQ86" s="2"/>
      <c r="GR86" s="2">
        <v>0</v>
      </c>
      <c r="GS86" s="2">
        <v>3</v>
      </c>
      <c r="GT86" s="2">
        <v>0</v>
      </c>
      <c r="GU86" s="2" t="s">
        <v>3</v>
      </c>
      <c r="GV86" s="2">
        <f t="shared" si="120"/>
        <v>0</v>
      </c>
      <c r="GW86" s="2">
        <v>1</v>
      </c>
      <c r="GX86" s="2">
        <f t="shared" si="84"/>
        <v>0</v>
      </c>
      <c r="GY86" s="2"/>
      <c r="GZ86" s="2"/>
      <c r="HA86" s="2">
        <v>0</v>
      </c>
      <c r="HB86" s="2">
        <v>0</v>
      </c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>
        <v>0</v>
      </c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 x14ac:dyDescent="0.2">
      <c r="A87">
        <v>17</v>
      </c>
      <c r="B87">
        <v>1</v>
      </c>
      <c r="E87" t="s">
        <v>159</v>
      </c>
      <c r="F87" t="s">
        <v>3</v>
      </c>
      <c r="G87" t="s">
        <v>3</v>
      </c>
      <c r="H87" t="s">
        <v>3</v>
      </c>
      <c r="I87">
        <v>0</v>
      </c>
      <c r="J87">
        <v>0</v>
      </c>
      <c r="O87">
        <f t="shared" si="86"/>
        <v>0</v>
      </c>
      <c r="P87">
        <f t="shared" si="87"/>
        <v>0</v>
      </c>
      <c r="Q87">
        <f t="shared" si="88"/>
        <v>0</v>
      </c>
      <c r="R87">
        <f t="shared" si="89"/>
        <v>0</v>
      </c>
      <c r="S87">
        <f t="shared" si="90"/>
        <v>0</v>
      </c>
      <c r="T87">
        <f t="shared" si="91"/>
        <v>0</v>
      </c>
      <c r="U87">
        <f t="shared" si="92"/>
        <v>0</v>
      </c>
      <c r="V87">
        <f t="shared" si="93"/>
        <v>0</v>
      </c>
      <c r="W87">
        <f t="shared" si="94"/>
        <v>0</v>
      </c>
      <c r="X87">
        <f t="shared" si="95"/>
        <v>0</v>
      </c>
      <c r="Y87">
        <f t="shared" si="96"/>
        <v>0</v>
      </c>
      <c r="AA87">
        <v>34723977</v>
      </c>
      <c r="AB87">
        <f t="shared" si="97"/>
        <v>0</v>
      </c>
      <c r="AC87">
        <f t="shared" si="85"/>
        <v>0</v>
      </c>
      <c r="AD87">
        <f t="shared" si="98"/>
        <v>0</v>
      </c>
      <c r="AE87">
        <f t="shared" si="99"/>
        <v>0</v>
      </c>
      <c r="AF87">
        <f t="shared" si="100"/>
        <v>0</v>
      </c>
      <c r="AG87">
        <f t="shared" si="101"/>
        <v>0</v>
      </c>
      <c r="AH87">
        <f t="shared" si="102"/>
        <v>0</v>
      </c>
      <c r="AI87">
        <f t="shared" si="103"/>
        <v>0</v>
      </c>
      <c r="AJ87">
        <f t="shared" si="104"/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90</v>
      </c>
      <c r="AU87">
        <v>52</v>
      </c>
      <c r="AV87">
        <v>1</v>
      </c>
      <c r="AW87">
        <v>1</v>
      </c>
      <c r="AZ87">
        <v>1</v>
      </c>
      <c r="BA87">
        <v>18.3</v>
      </c>
      <c r="BB87">
        <v>12.5</v>
      </c>
      <c r="BC87">
        <v>7.5</v>
      </c>
      <c r="BD87" t="s">
        <v>3</v>
      </c>
      <c r="BE87" t="s">
        <v>3</v>
      </c>
      <c r="BF87" t="s">
        <v>3</v>
      </c>
      <c r="BG87" t="s">
        <v>3</v>
      </c>
      <c r="BH87">
        <v>0</v>
      </c>
      <c r="BI87">
        <v>1</v>
      </c>
      <c r="BJ87" t="s">
        <v>3</v>
      </c>
      <c r="BM87">
        <v>0</v>
      </c>
      <c r="BN87">
        <v>0</v>
      </c>
      <c r="BO87" t="s">
        <v>3</v>
      </c>
      <c r="BP87">
        <v>0</v>
      </c>
      <c r="BQ87">
        <v>20</v>
      </c>
      <c r="BR87">
        <v>0</v>
      </c>
      <c r="BS87">
        <v>18.3</v>
      </c>
      <c r="BT87">
        <v>1</v>
      </c>
      <c r="BU87">
        <v>1</v>
      </c>
      <c r="BV87">
        <v>1</v>
      </c>
      <c r="BW87">
        <v>1</v>
      </c>
      <c r="BX87">
        <v>1</v>
      </c>
      <c r="BY87" t="s">
        <v>3</v>
      </c>
      <c r="BZ87">
        <v>106</v>
      </c>
      <c r="CA87">
        <v>65</v>
      </c>
      <c r="CF87">
        <v>0</v>
      </c>
      <c r="CG87">
        <v>0</v>
      </c>
      <c r="CM87">
        <v>0</v>
      </c>
      <c r="CN87" t="s">
        <v>3</v>
      </c>
      <c r="CO87">
        <v>0</v>
      </c>
      <c r="CP87">
        <f t="shared" si="105"/>
        <v>0</v>
      </c>
      <c r="CQ87">
        <f t="shared" si="106"/>
        <v>0</v>
      </c>
      <c r="CR87">
        <f t="shared" si="107"/>
        <v>0</v>
      </c>
      <c r="CS87">
        <f t="shared" si="108"/>
        <v>0</v>
      </c>
      <c r="CT87">
        <f t="shared" si="109"/>
        <v>0</v>
      </c>
      <c r="CU87">
        <f t="shared" si="110"/>
        <v>0</v>
      </c>
      <c r="CV87">
        <f t="shared" si="111"/>
        <v>0</v>
      </c>
      <c r="CW87">
        <f t="shared" si="112"/>
        <v>0</v>
      </c>
      <c r="CX87">
        <f t="shared" si="113"/>
        <v>0</v>
      </c>
      <c r="CY87">
        <f t="shared" si="114"/>
        <v>0</v>
      </c>
      <c r="CZ87">
        <f t="shared" si="115"/>
        <v>0</v>
      </c>
      <c r="DC87" t="s">
        <v>3</v>
      </c>
      <c r="DD87" t="s">
        <v>3</v>
      </c>
      <c r="DE87" t="s">
        <v>3</v>
      </c>
      <c r="DF87" t="s">
        <v>3</v>
      </c>
      <c r="DG87" t="s">
        <v>3</v>
      </c>
      <c r="DH87" t="s">
        <v>3</v>
      </c>
      <c r="DI87" t="s">
        <v>3</v>
      </c>
      <c r="DJ87" t="s">
        <v>3</v>
      </c>
      <c r="DK87" t="s">
        <v>3</v>
      </c>
      <c r="DL87" t="s">
        <v>3</v>
      </c>
      <c r="DM87" t="s">
        <v>3</v>
      </c>
      <c r="DN87">
        <v>0</v>
      </c>
      <c r="DO87">
        <v>0</v>
      </c>
      <c r="DP87">
        <v>1</v>
      </c>
      <c r="DQ87">
        <v>1</v>
      </c>
      <c r="EE87">
        <v>32653299</v>
      </c>
      <c r="EF87">
        <v>20</v>
      </c>
      <c r="EG87" t="s">
        <v>113</v>
      </c>
      <c r="EH87">
        <v>0</v>
      </c>
      <c r="EI87" t="s">
        <v>3</v>
      </c>
      <c r="EJ87">
        <v>1</v>
      </c>
      <c r="EK87">
        <v>0</v>
      </c>
      <c r="EL87" t="s">
        <v>156</v>
      </c>
      <c r="EM87" t="s">
        <v>157</v>
      </c>
      <c r="EO87" t="s">
        <v>3</v>
      </c>
      <c r="EQ87">
        <v>0</v>
      </c>
      <c r="ER87">
        <v>0</v>
      </c>
      <c r="ES87">
        <v>0</v>
      </c>
      <c r="ET87">
        <v>0</v>
      </c>
      <c r="EU87">
        <v>0</v>
      </c>
      <c r="EV87">
        <v>0</v>
      </c>
      <c r="EW87">
        <v>0</v>
      </c>
      <c r="EX87">
        <v>0</v>
      </c>
      <c r="EY87">
        <v>0</v>
      </c>
      <c r="FQ87">
        <v>0</v>
      </c>
      <c r="FR87">
        <f t="shared" si="82"/>
        <v>0</v>
      </c>
      <c r="FS87">
        <v>0</v>
      </c>
      <c r="FV87" t="s">
        <v>20</v>
      </c>
      <c r="FW87" t="s">
        <v>21</v>
      </c>
      <c r="FX87">
        <v>106</v>
      </c>
      <c r="FY87">
        <v>65</v>
      </c>
      <c r="GA87" t="s">
        <v>3</v>
      </c>
      <c r="GD87">
        <v>0</v>
      </c>
      <c r="GF87">
        <v>1255953653</v>
      </c>
      <c r="GG87">
        <v>2</v>
      </c>
      <c r="GH87">
        <v>0</v>
      </c>
      <c r="GI87">
        <v>4</v>
      </c>
      <c r="GJ87">
        <v>0</v>
      </c>
      <c r="GK87">
        <f>ROUND(R87*(S12)/100,2)</f>
        <v>0</v>
      </c>
      <c r="GL87">
        <f t="shared" si="83"/>
        <v>0</v>
      </c>
      <c r="GM87">
        <f t="shared" si="116"/>
        <v>0</v>
      </c>
      <c r="GN87">
        <f t="shared" si="117"/>
        <v>0</v>
      </c>
      <c r="GO87">
        <f t="shared" si="118"/>
        <v>0</v>
      </c>
      <c r="GP87">
        <f t="shared" si="119"/>
        <v>0</v>
      </c>
      <c r="GR87">
        <v>0</v>
      </c>
      <c r="GS87">
        <v>3</v>
      </c>
      <c r="GT87">
        <v>0</v>
      </c>
      <c r="GU87" t="s">
        <v>3</v>
      </c>
      <c r="GV87">
        <f t="shared" si="120"/>
        <v>0</v>
      </c>
      <c r="GW87">
        <v>18.3</v>
      </c>
      <c r="GX87">
        <f t="shared" si="84"/>
        <v>0</v>
      </c>
      <c r="HA87">
        <v>0</v>
      </c>
      <c r="HB87">
        <v>0</v>
      </c>
      <c r="IK87">
        <v>0</v>
      </c>
    </row>
    <row r="89" spans="1:255" x14ac:dyDescent="0.2">
      <c r="A89" s="3">
        <v>51</v>
      </c>
      <c r="B89" s="3">
        <f>B20</f>
        <v>1</v>
      </c>
      <c r="C89" s="3">
        <f>A20</f>
        <v>3</v>
      </c>
      <c r="D89" s="3">
        <f>ROW(A20)</f>
        <v>20</v>
      </c>
      <c r="E89" s="3"/>
      <c r="F89" s="3" t="str">
        <f>IF(F20&lt;&gt;"",F20,"")</f>
        <v>Новая локальная смета</v>
      </c>
      <c r="G89" s="3" t="str">
        <f>IF(G20&lt;&gt;"",G20,"")</f>
        <v>Новая локальная смета</v>
      </c>
      <c r="H89" s="3">
        <v>0</v>
      </c>
      <c r="I89" s="3"/>
      <c r="J89" s="3"/>
      <c r="K89" s="3"/>
      <c r="L89" s="3"/>
      <c r="M89" s="3"/>
      <c r="N89" s="3"/>
      <c r="O89" s="3">
        <f t="shared" ref="O89:T89" si="121">ROUND(AB89,2)</f>
        <v>178739.46</v>
      </c>
      <c r="P89" s="3">
        <f t="shared" si="121"/>
        <v>143308.49</v>
      </c>
      <c r="Q89" s="3">
        <f t="shared" si="121"/>
        <v>31146.69</v>
      </c>
      <c r="R89" s="3">
        <f t="shared" si="121"/>
        <v>1763.08</v>
      </c>
      <c r="S89" s="3">
        <f t="shared" si="121"/>
        <v>4284.28</v>
      </c>
      <c r="T89" s="3">
        <f t="shared" si="121"/>
        <v>0</v>
      </c>
      <c r="U89" s="3">
        <f>AH89</f>
        <v>439.01255020000002</v>
      </c>
      <c r="V89" s="3">
        <f>AI89</f>
        <v>132.551259305</v>
      </c>
      <c r="W89" s="3">
        <f>ROUND(AJ89,2)</f>
        <v>0</v>
      </c>
      <c r="X89" s="3">
        <f>ROUND(AK89,2)</f>
        <v>5880.38</v>
      </c>
      <c r="Y89" s="3">
        <f>ROUND(AL89,2)</f>
        <v>3869.59</v>
      </c>
      <c r="Z89" s="3"/>
      <c r="AA89" s="3"/>
      <c r="AB89" s="3">
        <f>ROUND(SUMIF(AA24:AA87,"=34723976",O24:O87),2)</f>
        <v>178739.46</v>
      </c>
      <c r="AC89" s="3">
        <f>ROUND(SUMIF(AA24:AA87,"=34723976",P24:P87),2)</f>
        <v>143308.49</v>
      </c>
      <c r="AD89" s="3">
        <f>ROUND(SUMIF(AA24:AA87,"=34723976",Q24:Q87),2)</f>
        <v>31146.69</v>
      </c>
      <c r="AE89" s="3">
        <f>ROUND(SUMIF(AA24:AA87,"=34723976",R24:R87),2)</f>
        <v>1763.08</v>
      </c>
      <c r="AF89" s="3">
        <f>ROUND(SUMIF(AA24:AA87,"=34723976",S24:S87),2)</f>
        <v>4284.28</v>
      </c>
      <c r="AG89" s="3">
        <f>ROUND(SUMIF(AA24:AA87,"=34723976",T24:T87),2)</f>
        <v>0</v>
      </c>
      <c r="AH89" s="3">
        <f>SUMIF(AA24:AA87,"=34723976",U24:U87)</f>
        <v>439.01255020000002</v>
      </c>
      <c r="AI89" s="3">
        <f>SUMIF(AA24:AA87,"=34723976",V24:V87)</f>
        <v>132.551259305</v>
      </c>
      <c r="AJ89" s="3">
        <f>ROUND(SUMIF(AA24:AA87,"=34723976",W24:W87),2)</f>
        <v>0</v>
      </c>
      <c r="AK89" s="3">
        <f>ROUND(SUMIF(AA24:AA87,"=34723976",X24:X87),2)</f>
        <v>5880.38</v>
      </c>
      <c r="AL89" s="3">
        <f>ROUND(SUMIF(AA24:AA87,"=34723976",Y24:Y87),2)</f>
        <v>3869.59</v>
      </c>
      <c r="AM89" s="3"/>
      <c r="AN89" s="3"/>
      <c r="AO89" s="3">
        <f t="shared" ref="AO89:BC89" si="122">ROUND(BX89,2)</f>
        <v>0</v>
      </c>
      <c r="AP89" s="3">
        <f t="shared" si="122"/>
        <v>0</v>
      </c>
      <c r="AQ89" s="3">
        <f t="shared" si="122"/>
        <v>0</v>
      </c>
      <c r="AR89" s="3">
        <f t="shared" si="122"/>
        <v>188914.71</v>
      </c>
      <c r="AS89" s="3">
        <f t="shared" si="122"/>
        <v>180820.5</v>
      </c>
      <c r="AT89" s="3">
        <f t="shared" si="122"/>
        <v>7958.48</v>
      </c>
      <c r="AU89" s="3">
        <f t="shared" si="122"/>
        <v>135.72999999999999</v>
      </c>
      <c r="AV89" s="3">
        <f t="shared" si="122"/>
        <v>143308.49</v>
      </c>
      <c r="AW89" s="3">
        <f t="shared" si="122"/>
        <v>143308.49</v>
      </c>
      <c r="AX89" s="3">
        <f t="shared" si="122"/>
        <v>0</v>
      </c>
      <c r="AY89" s="3">
        <f t="shared" si="122"/>
        <v>143308.49</v>
      </c>
      <c r="AZ89" s="3">
        <f t="shared" si="122"/>
        <v>0</v>
      </c>
      <c r="BA89" s="3">
        <f t="shared" si="122"/>
        <v>0</v>
      </c>
      <c r="BB89" s="3">
        <f t="shared" si="122"/>
        <v>0</v>
      </c>
      <c r="BC89" s="3">
        <f t="shared" si="122"/>
        <v>0</v>
      </c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>
        <f>ROUND(SUMIF(AA24:AA87,"=34723976",FQ24:FQ87),2)</f>
        <v>0</v>
      </c>
      <c r="BY89" s="3">
        <f>ROUND(SUMIF(AA24:AA87,"=34723976",FR24:FR87),2)</f>
        <v>0</v>
      </c>
      <c r="BZ89" s="3">
        <f>ROUND(SUMIF(AA24:AA87,"=34723976",GL24:GL87),2)</f>
        <v>0</v>
      </c>
      <c r="CA89" s="3">
        <f>ROUND(SUMIF(AA24:AA87,"=34723976",GM24:GM87),2)</f>
        <v>188914.71</v>
      </c>
      <c r="CB89" s="3">
        <f>ROUND(SUMIF(AA24:AA87,"=34723976",GN24:GN87),2)</f>
        <v>180820.5</v>
      </c>
      <c r="CC89" s="3">
        <f>ROUND(SUMIF(AA24:AA87,"=34723976",GO24:GO87),2)</f>
        <v>7958.48</v>
      </c>
      <c r="CD89" s="3">
        <f>ROUND(SUMIF(AA24:AA87,"=34723976",GP24:GP87),2)</f>
        <v>135.72999999999999</v>
      </c>
      <c r="CE89" s="3">
        <f>AC89-BX89</f>
        <v>143308.49</v>
      </c>
      <c r="CF89" s="3">
        <f>AC89-BY89</f>
        <v>143308.49</v>
      </c>
      <c r="CG89" s="3">
        <f>BX89-BZ89</f>
        <v>0</v>
      </c>
      <c r="CH89" s="3">
        <f>AC89-BX89-BY89+BZ89</f>
        <v>143308.49</v>
      </c>
      <c r="CI89" s="3">
        <f>BY89-BZ89</f>
        <v>0</v>
      </c>
      <c r="CJ89" s="3">
        <f>ROUND(SUMIF(AA24:AA87,"=34723976",GX24:GX87),2)</f>
        <v>0</v>
      </c>
      <c r="CK89" s="3">
        <f>ROUND(SUMIF(AA24:AA87,"=34723976",GY24:GY87),2)</f>
        <v>0</v>
      </c>
      <c r="CL89" s="3">
        <f>ROUND(SUMIF(AA24:AA87,"=34723976",GZ24:GZ87),2)</f>
        <v>0</v>
      </c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4">
        <f t="shared" ref="DG89:DL89" si="123">ROUND(DT89,2)</f>
        <v>1542549.53</v>
      </c>
      <c r="DH89" s="4">
        <f t="shared" si="123"/>
        <v>1074813.6599999999</v>
      </c>
      <c r="DI89" s="4">
        <f t="shared" si="123"/>
        <v>389333.52</v>
      </c>
      <c r="DJ89" s="4">
        <f t="shared" si="123"/>
        <v>32264.28</v>
      </c>
      <c r="DK89" s="4">
        <f t="shared" si="123"/>
        <v>78402.350000000006</v>
      </c>
      <c r="DL89" s="4">
        <f t="shared" si="123"/>
        <v>0</v>
      </c>
      <c r="DM89" s="4">
        <f>DZ89</f>
        <v>439.01255020000002</v>
      </c>
      <c r="DN89" s="4">
        <f>EA89</f>
        <v>132.551259305</v>
      </c>
      <c r="DO89" s="4">
        <f>ROUND(EB89,2)</f>
        <v>0</v>
      </c>
      <c r="DP89" s="4">
        <f>ROUND(EC89,2)</f>
        <v>91568.12</v>
      </c>
      <c r="DQ89" s="4">
        <f>ROUND(ED89,2)</f>
        <v>56650.79</v>
      </c>
      <c r="DR89" s="4"/>
      <c r="DS89" s="4"/>
      <c r="DT89" s="4">
        <f>ROUND(SUMIF(AA24:AA87,"=34723977",O24:O87),2)</f>
        <v>1542549.53</v>
      </c>
      <c r="DU89" s="4">
        <f>ROUND(SUMIF(AA24:AA87,"=34723977",P24:P87),2)</f>
        <v>1074813.6599999999</v>
      </c>
      <c r="DV89" s="4">
        <f>ROUND(SUMIF(AA24:AA87,"=34723977",Q24:Q87),2)</f>
        <v>389333.52</v>
      </c>
      <c r="DW89" s="4">
        <f>ROUND(SUMIF(AA24:AA87,"=34723977",R24:R87),2)</f>
        <v>32264.28</v>
      </c>
      <c r="DX89" s="4">
        <f>ROUND(SUMIF(AA24:AA87,"=34723977",S24:S87),2)</f>
        <v>78402.350000000006</v>
      </c>
      <c r="DY89" s="4">
        <f>ROUND(SUMIF(AA24:AA87,"=34723977",T24:T87),2)</f>
        <v>0</v>
      </c>
      <c r="DZ89" s="4">
        <f>SUMIF(AA24:AA87,"=34723977",U24:U87)</f>
        <v>439.01255020000002</v>
      </c>
      <c r="EA89" s="4">
        <f>SUMIF(AA24:AA87,"=34723977",V24:V87)</f>
        <v>132.551259305</v>
      </c>
      <c r="EB89" s="4">
        <f>ROUND(SUMIF(AA24:AA87,"=34723977",W24:W87),2)</f>
        <v>0</v>
      </c>
      <c r="EC89" s="4">
        <f>ROUND(SUMIF(AA24:AA87,"=34723977",X24:X87),2)</f>
        <v>91568.12</v>
      </c>
      <c r="ED89" s="4">
        <f>ROUND(SUMIF(AA24:AA87,"=34723977",Y24:Y87),2)</f>
        <v>56650.79</v>
      </c>
      <c r="EE89" s="4"/>
      <c r="EF89" s="4"/>
      <c r="EG89" s="4">
        <f t="shared" ref="EG89:EU89" si="124">ROUND(FP89,2)</f>
        <v>0</v>
      </c>
      <c r="EH89" s="4">
        <f t="shared" si="124"/>
        <v>0</v>
      </c>
      <c r="EI89" s="4">
        <f t="shared" si="124"/>
        <v>0</v>
      </c>
      <c r="EJ89" s="4">
        <f t="shared" si="124"/>
        <v>1696084.45</v>
      </c>
      <c r="EK89" s="4">
        <f t="shared" si="124"/>
        <v>1574647.31</v>
      </c>
      <c r="EL89" s="4">
        <f t="shared" si="124"/>
        <v>119171.37</v>
      </c>
      <c r="EM89" s="4">
        <f t="shared" si="124"/>
        <v>2265.77</v>
      </c>
      <c r="EN89" s="4">
        <f t="shared" si="124"/>
        <v>1074813.6599999999</v>
      </c>
      <c r="EO89" s="4">
        <f t="shared" si="124"/>
        <v>1074813.6599999999</v>
      </c>
      <c r="EP89" s="4">
        <f t="shared" si="124"/>
        <v>0</v>
      </c>
      <c r="EQ89" s="4">
        <f t="shared" si="124"/>
        <v>1074813.6599999999</v>
      </c>
      <c r="ER89" s="4">
        <f t="shared" si="124"/>
        <v>0</v>
      </c>
      <c r="ES89" s="4">
        <f t="shared" si="124"/>
        <v>0</v>
      </c>
      <c r="ET89" s="4">
        <f t="shared" si="124"/>
        <v>0</v>
      </c>
      <c r="EU89" s="4">
        <f t="shared" si="124"/>
        <v>0</v>
      </c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>
        <f>ROUND(SUMIF(AA24:AA87,"=34723977",FQ24:FQ87),2)</f>
        <v>0</v>
      </c>
      <c r="FQ89" s="4">
        <f>ROUND(SUMIF(AA24:AA87,"=34723977",FR24:FR87),2)</f>
        <v>0</v>
      </c>
      <c r="FR89" s="4">
        <f>ROUND(SUMIF(AA24:AA87,"=34723977",GL24:GL87),2)</f>
        <v>0</v>
      </c>
      <c r="FS89" s="4">
        <f>ROUND(SUMIF(AA24:AA87,"=34723977",GM24:GM87),2)</f>
        <v>1696084.45</v>
      </c>
      <c r="FT89" s="4">
        <f>ROUND(SUMIF(AA24:AA87,"=34723977",GN24:GN87),2)</f>
        <v>1574647.31</v>
      </c>
      <c r="FU89" s="4">
        <f>ROUND(SUMIF(AA24:AA87,"=34723977",GO24:GO87),2)</f>
        <v>119171.37</v>
      </c>
      <c r="FV89" s="4">
        <f>ROUND(SUMIF(AA24:AA87,"=34723977",GP24:GP87),2)</f>
        <v>2265.77</v>
      </c>
      <c r="FW89" s="4">
        <f>DU89-FP89</f>
        <v>1074813.6599999999</v>
      </c>
      <c r="FX89" s="4">
        <f>DU89-FQ89</f>
        <v>1074813.6599999999</v>
      </c>
      <c r="FY89" s="4">
        <f>FP89-FR89</f>
        <v>0</v>
      </c>
      <c r="FZ89" s="4">
        <f>DU89-FP89-FQ89+FR89</f>
        <v>1074813.6599999999</v>
      </c>
      <c r="GA89" s="4">
        <f>FQ89-FR89</f>
        <v>0</v>
      </c>
      <c r="GB89" s="4">
        <f>ROUND(SUMIF(AA24:AA87,"=34723977",GX24:GX87),2)</f>
        <v>0</v>
      </c>
      <c r="GC89" s="4">
        <f>ROUND(SUMIF(AA24:AA87,"=34723977",GY24:GY87),2)</f>
        <v>0</v>
      </c>
      <c r="GD89" s="4">
        <f>ROUND(SUMIF(AA24:AA87,"=34723977",GZ24:GZ87),2)</f>
        <v>0</v>
      </c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>
        <v>0</v>
      </c>
    </row>
    <row r="91" spans="1:255" x14ac:dyDescent="0.2">
      <c r="A91" s="5">
        <v>50</v>
      </c>
      <c r="B91" s="5">
        <v>0</v>
      </c>
      <c r="C91" s="5">
        <v>0</v>
      </c>
      <c r="D91" s="5">
        <v>1</v>
      </c>
      <c r="E91" s="5">
        <v>201</v>
      </c>
      <c r="F91" s="5">
        <f>ROUND(Source!O89,O91)</f>
        <v>178739.46</v>
      </c>
      <c r="G91" s="5" t="s">
        <v>160</v>
      </c>
      <c r="H91" s="5" t="s">
        <v>161</v>
      </c>
      <c r="I91" s="5"/>
      <c r="J91" s="5"/>
      <c r="K91" s="5">
        <v>201</v>
      </c>
      <c r="L91" s="5">
        <v>1</v>
      </c>
      <c r="M91" s="5">
        <v>3</v>
      </c>
      <c r="N91" s="5" t="s">
        <v>3</v>
      </c>
      <c r="O91" s="5">
        <v>2</v>
      </c>
      <c r="P91" s="5">
        <f>ROUND(Source!DG89,O91)</f>
        <v>1542549.53</v>
      </c>
      <c r="Q91" s="5"/>
      <c r="R91" s="5"/>
      <c r="S91" s="5"/>
      <c r="T91" s="5"/>
      <c r="U91" s="5"/>
      <c r="V91" s="5"/>
      <c r="W91" s="5"/>
    </row>
    <row r="92" spans="1:255" x14ac:dyDescent="0.2">
      <c r="A92" s="5">
        <v>50</v>
      </c>
      <c r="B92" s="5">
        <v>0</v>
      </c>
      <c r="C92" s="5">
        <v>0</v>
      </c>
      <c r="D92" s="5">
        <v>1</v>
      </c>
      <c r="E92" s="5">
        <v>202</v>
      </c>
      <c r="F92" s="5">
        <f>ROUND(Source!P89,O92)</f>
        <v>143308.49</v>
      </c>
      <c r="G92" s="5" t="s">
        <v>162</v>
      </c>
      <c r="H92" s="5" t="s">
        <v>163</v>
      </c>
      <c r="I92" s="5"/>
      <c r="J92" s="5"/>
      <c r="K92" s="5">
        <v>202</v>
      </c>
      <c r="L92" s="5">
        <v>2</v>
      </c>
      <c r="M92" s="5">
        <v>3</v>
      </c>
      <c r="N92" s="5" t="s">
        <v>3</v>
      </c>
      <c r="O92" s="5">
        <v>2</v>
      </c>
      <c r="P92" s="5">
        <f>ROUND(Source!DH89,O92)</f>
        <v>1074813.6599999999</v>
      </c>
      <c r="Q92" s="5"/>
      <c r="R92" s="5"/>
      <c r="S92" s="5"/>
      <c r="T92" s="5"/>
      <c r="U92" s="5"/>
      <c r="V92" s="5"/>
      <c r="W92" s="5"/>
    </row>
    <row r="93" spans="1:255" x14ac:dyDescent="0.2">
      <c r="A93" s="5">
        <v>50</v>
      </c>
      <c r="B93" s="5">
        <v>0</v>
      </c>
      <c r="C93" s="5">
        <v>0</v>
      </c>
      <c r="D93" s="5">
        <v>1</v>
      </c>
      <c r="E93" s="5">
        <v>222</v>
      </c>
      <c r="F93" s="5">
        <f>ROUND(Source!AO89,O93)</f>
        <v>0</v>
      </c>
      <c r="G93" s="5" t="s">
        <v>164</v>
      </c>
      <c r="H93" s="5" t="s">
        <v>165</v>
      </c>
      <c r="I93" s="5"/>
      <c r="J93" s="5"/>
      <c r="K93" s="5">
        <v>222</v>
      </c>
      <c r="L93" s="5">
        <v>3</v>
      </c>
      <c r="M93" s="5">
        <v>3</v>
      </c>
      <c r="N93" s="5" t="s">
        <v>3</v>
      </c>
      <c r="O93" s="5">
        <v>2</v>
      </c>
      <c r="P93" s="5">
        <f>ROUND(Source!EG89,O93)</f>
        <v>0</v>
      </c>
      <c r="Q93" s="5"/>
      <c r="R93" s="5"/>
      <c r="S93" s="5"/>
      <c r="T93" s="5"/>
      <c r="U93" s="5"/>
      <c r="V93" s="5"/>
      <c r="W93" s="5"/>
    </row>
    <row r="94" spans="1:255" x14ac:dyDescent="0.2">
      <c r="A94" s="5">
        <v>50</v>
      </c>
      <c r="B94" s="5">
        <v>0</v>
      </c>
      <c r="C94" s="5">
        <v>0</v>
      </c>
      <c r="D94" s="5">
        <v>1</v>
      </c>
      <c r="E94" s="5">
        <v>225</v>
      </c>
      <c r="F94" s="5">
        <f>ROUND(Source!AV89,O94)</f>
        <v>143308.49</v>
      </c>
      <c r="G94" s="5" t="s">
        <v>166</v>
      </c>
      <c r="H94" s="5" t="s">
        <v>167</v>
      </c>
      <c r="I94" s="5"/>
      <c r="J94" s="5"/>
      <c r="K94" s="5">
        <v>225</v>
      </c>
      <c r="L94" s="5">
        <v>4</v>
      </c>
      <c r="M94" s="5">
        <v>3</v>
      </c>
      <c r="N94" s="5" t="s">
        <v>3</v>
      </c>
      <c r="O94" s="5">
        <v>2</v>
      </c>
      <c r="P94" s="5">
        <f>ROUND(Source!EN89,O94)</f>
        <v>1074813.6599999999</v>
      </c>
      <c r="Q94" s="5"/>
      <c r="R94" s="5"/>
      <c r="S94" s="5"/>
      <c r="T94" s="5"/>
      <c r="U94" s="5"/>
      <c r="V94" s="5"/>
      <c r="W94" s="5"/>
    </row>
    <row r="95" spans="1:255" x14ac:dyDescent="0.2">
      <c r="A95" s="5">
        <v>50</v>
      </c>
      <c r="B95" s="5">
        <v>0</v>
      </c>
      <c r="C95" s="5">
        <v>0</v>
      </c>
      <c r="D95" s="5">
        <v>1</v>
      </c>
      <c r="E95" s="5">
        <v>226</v>
      </c>
      <c r="F95" s="5">
        <f>ROUND(Source!AW89,O95)</f>
        <v>143308.49</v>
      </c>
      <c r="G95" s="5" t="s">
        <v>168</v>
      </c>
      <c r="H95" s="5" t="s">
        <v>169</v>
      </c>
      <c r="I95" s="5"/>
      <c r="J95" s="5"/>
      <c r="K95" s="5">
        <v>226</v>
      </c>
      <c r="L95" s="5">
        <v>5</v>
      </c>
      <c r="M95" s="5">
        <v>3</v>
      </c>
      <c r="N95" s="5" t="s">
        <v>3</v>
      </c>
      <c r="O95" s="5">
        <v>2</v>
      </c>
      <c r="P95" s="5">
        <f>ROUND(Source!EO89,O95)</f>
        <v>1074813.6599999999</v>
      </c>
      <c r="Q95" s="5"/>
      <c r="R95" s="5"/>
      <c r="S95" s="5"/>
      <c r="T95" s="5"/>
      <c r="U95" s="5"/>
      <c r="V95" s="5"/>
      <c r="W95" s="5"/>
    </row>
    <row r="96" spans="1:255" x14ac:dyDescent="0.2">
      <c r="A96" s="5">
        <v>50</v>
      </c>
      <c r="B96" s="5">
        <v>0</v>
      </c>
      <c r="C96" s="5">
        <v>0</v>
      </c>
      <c r="D96" s="5">
        <v>1</v>
      </c>
      <c r="E96" s="5">
        <v>227</v>
      </c>
      <c r="F96" s="5">
        <f>ROUND(Source!AX89,O96)</f>
        <v>0</v>
      </c>
      <c r="G96" s="5" t="s">
        <v>170</v>
      </c>
      <c r="H96" s="5" t="s">
        <v>171</v>
      </c>
      <c r="I96" s="5"/>
      <c r="J96" s="5"/>
      <c r="K96" s="5">
        <v>227</v>
      </c>
      <c r="L96" s="5">
        <v>6</v>
      </c>
      <c r="M96" s="5">
        <v>3</v>
      </c>
      <c r="N96" s="5" t="s">
        <v>3</v>
      </c>
      <c r="O96" s="5">
        <v>2</v>
      </c>
      <c r="P96" s="5">
        <f>ROUND(Source!EP89,O96)</f>
        <v>0</v>
      </c>
      <c r="Q96" s="5"/>
      <c r="R96" s="5"/>
      <c r="S96" s="5"/>
      <c r="T96" s="5"/>
      <c r="U96" s="5"/>
      <c r="V96" s="5"/>
      <c r="W96" s="5"/>
    </row>
    <row r="97" spans="1:23" x14ac:dyDescent="0.2">
      <c r="A97" s="5">
        <v>50</v>
      </c>
      <c r="B97" s="5">
        <v>0</v>
      </c>
      <c r="C97" s="5">
        <v>0</v>
      </c>
      <c r="D97" s="5">
        <v>1</v>
      </c>
      <c r="E97" s="5">
        <v>228</v>
      </c>
      <c r="F97" s="5">
        <f>ROUND(Source!AY89,O97)</f>
        <v>143308.49</v>
      </c>
      <c r="G97" s="5" t="s">
        <v>172</v>
      </c>
      <c r="H97" s="5" t="s">
        <v>173</v>
      </c>
      <c r="I97" s="5"/>
      <c r="J97" s="5"/>
      <c r="K97" s="5">
        <v>228</v>
      </c>
      <c r="L97" s="5">
        <v>7</v>
      </c>
      <c r="M97" s="5">
        <v>3</v>
      </c>
      <c r="N97" s="5" t="s">
        <v>3</v>
      </c>
      <c r="O97" s="5">
        <v>2</v>
      </c>
      <c r="P97" s="5">
        <f>ROUND(Source!EQ89,O97)</f>
        <v>1074813.6599999999</v>
      </c>
      <c r="Q97" s="5"/>
      <c r="R97" s="5"/>
      <c r="S97" s="5"/>
      <c r="T97" s="5"/>
      <c r="U97" s="5"/>
      <c r="V97" s="5"/>
      <c r="W97" s="5"/>
    </row>
    <row r="98" spans="1:23" x14ac:dyDescent="0.2">
      <c r="A98" s="5">
        <v>50</v>
      </c>
      <c r="B98" s="5">
        <v>0</v>
      </c>
      <c r="C98" s="5">
        <v>0</v>
      </c>
      <c r="D98" s="5">
        <v>1</v>
      </c>
      <c r="E98" s="5">
        <v>216</v>
      </c>
      <c r="F98" s="5">
        <f>ROUND(Source!AP89,O98)</f>
        <v>0</v>
      </c>
      <c r="G98" s="5" t="s">
        <v>174</v>
      </c>
      <c r="H98" s="5" t="s">
        <v>175</v>
      </c>
      <c r="I98" s="5"/>
      <c r="J98" s="5"/>
      <c r="K98" s="5">
        <v>216</v>
      </c>
      <c r="L98" s="5">
        <v>8</v>
      </c>
      <c r="M98" s="5">
        <v>3</v>
      </c>
      <c r="N98" s="5" t="s">
        <v>3</v>
      </c>
      <c r="O98" s="5">
        <v>2</v>
      </c>
      <c r="P98" s="5">
        <f>ROUND(Source!EH89,O98)</f>
        <v>0</v>
      </c>
      <c r="Q98" s="5"/>
      <c r="R98" s="5"/>
      <c r="S98" s="5"/>
      <c r="T98" s="5"/>
      <c r="U98" s="5"/>
      <c r="V98" s="5"/>
      <c r="W98" s="5"/>
    </row>
    <row r="99" spans="1:23" x14ac:dyDescent="0.2">
      <c r="A99" s="5">
        <v>50</v>
      </c>
      <c r="B99" s="5">
        <v>0</v>
      </c>
      <c r="C99" s="5">
        <v>0</v>
      </c>
      <c r="D99" s="5">
        <v>1</v>
      </c>
      <c r="E99" s="5">
        <v>223</v>
      </c>
      <c r="F99" s="5">
        <f>ROUND(Source!AQ89,O99)</f>
        <v>0</v>
      </c>
      <c r="G99" s="5" t="s">
        <v>176</v>
      </c>
      <c r="H99" s="5" t="s">
        <v>177</v>
      </c>
      <c r="I99" s="5"/>
      <c r="J99" s="5"/>
      <c r="K99" s="5">
        <v>223</v>
      </c>
      <c r="L99" s="5">
        <v>9</v>
      </c>
      <c r="M99" s="5">
        <v>3</v>
      </c>
      <c r="N99" s="5" t="s">
        <v>3</v>
      </c>
      <c r="O99" s="5">
        <v>2</v>
      </c>
      <c r="P99" s="5">
        <f>ROUND(Source!EI89,O99)</f>
        <v>0</v>
      </c>
      <c r="Q99" s="5"/>
      <c r="R99" s="5"/>
      <c r="S99" s="5"/>
      <c r="T99" s="5"/>
      <c r="U99" s="5"/>
      <c r="V99" s="5"/>
      <c r="W99" s="5"/>
    </row>
    <row r="100" spans="1:23" x14ac:dyDescent="0.2">
      <c r="A100" s="5">
        <v>50</v>
      </c>
      <c r="B100" s="5">
        <v>0</v>
      </c>
      <c r="C100" s="5">
        <v>0</v>
      </c>
      <c r="D100" s="5">
        <v>1</v>
      </c>
      <c r="E100" s="5">
        <v>229</v>
      </c>
      <c r="F100" s="5">
        <f>ROUND(Source!AZ89,O100)</f>
        <v>0</v>
      </c>
      <c r="G100" s="5" t="s">
        <v>178</v>
      </c>
      <c r="H100" s="5" t="s">
        <v>179</v>
      </c>
      <c r="I100" s="5"/>
      <c r="J100" s="5"/>
      <c r="K100" s="5">
        <v>229</v>
      </c>
      <c r="L100" s="5">
        <v>10</v>
      </c>
      <c r="M100" s="5">
        <v>3</v>
      </c>
      <c r="N100" s="5" t="s">
        <v>3</v>
      </c>
      <c r="O100" s="5">
        <v>2</v>
      </c>
      <c r="P100" s="5">
        <f>ROUND(Source!ER89,O100)</f>
        <v>0</v>
      </c>
      <c r="Q100" s="5"/>
      <c r="R100" s="5"/>
      <c r="S100" s="5"/>
      <c r="T100" s="5"/>
      <c r="U100" s="5"/>
      <c r="V100" s="5"/>
      <c r="W100" s="5"/>
    </row>
    <row r="101" spans="1:23" x14ac:dyDescent="0.2">
      <c r="A101" s="5">
        <v>50</v>
      </c>
      <c r="B101" s="5">
        <v>0</v>
      </c>
      <c r="C101" s="5">
        <v>0</v>
      </c>
      <c r="D101" s="5">
        <v>1</v>
      </c>
      <c r="E101" s="5">
        <v>203</v>
      </c>
      <c r="F101" s="5">
        <f>ROUND(Source!Q89,O101)</f>
        <v>31146.69</v>
      </c>
      <c r="G101" s="5" t="s">
        <v>180</v>
      </c>
      <c r="H101" s="5" t="s">
        <v>181</v>
      </c>
      <c r="I101" s="5"/>
      <c r="J101" s="5"/>
      <c r="K101" s="5">
        <v>203</v>
      </c>
      <c r="L101" s="5">
        <v>11</v>
      </c>
      <c r="M101" s="5">
        <v>3</v>
      </c>
      <c r="N101" s="5" t="s">
        <v>3</v>
      </c>
      <c r="O101" s="5">
        <v>2</v>
      </c>
      <c r="P101" s="5">
        <f>ROUND(Source!DI89,O101)</f>
        <v>389333.52</v>
      </c>
      <c r="Q101" s="5"/>
      <c r="R101" s="5"/>
      <c r="S101" s="5"/>
      <c r="T101" s="5"/>
      <c r="U101" s="5"/>
      <c r="V101" s="5"/>
      <c r="W101" s="5"/>
    </row>
    <row r="102" spans="1:23" x14ac:dyDescent="0.2">
      <c r="A102" s="5">
        <v>50</v>
      </c>
      <c r="B102" s="5">
        <v>0</v>
      </c>
      <c r="C102" s="5">
        <v>0</v>
      </c>
      <c r="D102" s="5">
        <v>1</v>
      </c>
      <c r="E102" s="5">
        <v>231</v>
      </c>
      <c r="F102" s="5">
        <f>ROUND(Source!BB89,O102)</f>
        <v>0</v>
      </c>
      <c r="G102" s="5" t="s">
        <v>182</v>
      </c>
      <c r="H102" s="5" t="s">
        <v>183</v>
      </c>
      <c r="I102" s="5"/>
      <c r="J102" s="5"/>
      <c r="K102" s="5">
        <v>231</v>
      </c>
      <c r="L102" s="5">
        <v>12</v>
      </c>
      <c r="M102" s="5">
        <v>3</v>
      </c>
      <c r="N102" s="5" t="s">
        <v>3</v>
      </c>
      <c r="O102" s="5">
        <v>2</v>
      </c>
      <c r="P102" s="5">
        <f>ROUND(Source!ET89,O102)</f>
        <v>0</v>
      </c>
      <c r="Q102" s="5"/>
      <c r="R102" s="5"/>
      <c r="S102" s="5"/>
      <c r="T102" s="5"/>
      <c r="U102" s="5"/>
      <c r="V102" s="5"/>
      <c r="W102" s="5"/>
    </row>
    <row r="103" spans="1:23" x14ac:dyDescent="0.2">
      <c r="A103" s="5">
        <v>50</v>
      </c>
      <c r="B103" s="5">
        <v>0</v>
      </c>
      <c r="C103" s="5">
        <v>0</v>
      </c>
      <c r="D103" s="5">
        <v>1</v>
      </c>
      <c r="E103" s="5">
        <v>204</v>
      </c>
      <c r="F103" s="5">
        <f>ROUND(Source!R89,O103)</f>
        <v>1763.08</v>
      </c>
      <c r="G103" s="5" t="s">
        <v>184</v>
      </c>
      <c r="H103" s="5" t="s">
        <v>185</v>
      </c>
      <c r="I103" s="5"/>
      <c r="J103" s="5"/>
      <c r="K103" s="5">
        <v>204</v>
      </c>
      <c r="L103" s="5">
        <v>13</v>
      </c>
      <c r="M103" s="5">
        <v>3</v>
      </c>
      <c r="N103" s="5" t="s">
        <v>3</v>
      </c>
      <c r="O103" s="5">
        <v>2</v>
      </c>
      <c r="P103" s="5">
        <f>ROUND(Source!DJ89,O103)</f>
        <v>32264.28</v>
      </c>
      <c r="Q103" s="5"/>
      <c r="R103" s="5"/>
      <c r="S103" s="5"/>
      <c r="T103" s="5"/>
      <c r="U103" s="5"/>
      <c r="V103" s="5"/>
      <c r="W103" s="5"/>
    </row>
    <row r="104" spans="1:23" x14ac:dyDescent="0.2">
      <c r="A104" s="5">
        <v>50</v>
      </c>
      <c r="B104" s="5">
        <v>0</v>
      </c>
      <c r="C104" s="5">
        <v>0</v>
      </c>
      <c r="D104" s="5">
        <v>1</v>
      </c>
      <c r="E104" s="5">
        <v>205</v>
      </c>
      <c r="F104" s="5">
        <f>ROUND(Source!S89,O104)</f>
        <v>4284.28</v>
      </c>
      <c r="G104" s="5" t="s">
        <v>186</v>
      </c>
      <c r="H104" s="5" t="s">
        <v>187</v>
      </c>
      <c r="I104" s="5"/>
      <c r="J104" s="5"/>
      <c r="K104" s="5">
        <v>205</v>
      </c>
      <c r="L104" s="5">
        <v>14</v>
      </c>
      <c r="M104" s="5">
        <v>3</v>
      </c>
      <c r="N104" s="5" t="s">
        <v>3</v>
      </c>
      <c r="O104" s="5">
        <v>2</v>
      </c>
      <c r="P104" s="5">
        <f>ROUND(Source!DK89,O104)</f>
        <v>78402.350000000006</v>
      </c>
      <c r="Q104" s="5"/>
      <c r="R104" s="5"/>
      <c r="S104" s="5"/>
      <c r="T104" s="5"/>
      <c r="U104" s="5"/>
      <c r="V104" s="5"/>
      <c r="W104" s="5"/>
    </row>
    <row r="105" spans="1:23" x14ac:dyDescent="0.2">
      <c r="A105" s="5">
        <v>50</v>
      </c>
      <c r="B105" s="5">
        <v>0</v>
      </c>
      <c r="C105" s="5">
        <v>0</v>
      </c>
      <c r="D105" s="5">
        <v>1</v>
      </c>
      <c r="E105" s="5">
        <v>232</v>
      </c>
      <c r="F105" s="5">
        <f>ROUND(Source!BC89,O105)</f>
        <v>0</v>
      </c>
      <c r="G105" s="5" t="s">
        <v>188</v>
      </c>
      <c r="H105" s="5" t="s">
        <v>189</v>
      </c>
      <c r="I105" s="5"/>
      <c r="J105" s="5"/>
      <c r="K105" s="5">
        <v>232</v>
      </c>
      <c r="L105" s="5">
        <v>15</v>
      </c>
      <c r="M105" s="5">
        <v>3</v>
      </c>
      <c r="N105" s="5" t="s">
        <v>3</v>
      </c>
      <c r="O105" s="5">
        <v>2</v>
      </c>
      <c r="P105" s="5">
        <f>ROUND(Source!EU89,O105)</f>
        <v>0</v>
      </c>
      <c r="Q105" s="5"/>
      <c r="R105" s="5"/>
      <c r="S105" s="5"/>
      <c r="T105" s="5"/>
      <c r="U105" s="5"/>
      <c r="V105" s="5"/>
      <c r="W105" s="5"/>
    </row>
    <row r="106" spans="1:23" x14ac:dyDescent="0.2">
      <c r="A106" s="5">
        <v>50</v>
      </c>
      <c r="B106" s="5">
        <v>0</v>
      </c>
      <c r="C106" s="5">
        <v>0</v>
      </c>
      <c r="D106" s="5">
        <v>1</v>
      </c>
      <c r="E106" s="5">
        <v>214</v>
      </c>
      <c r="F106" s="5">
        <f>ROUND(Source!AS89,O106)</f>
        <v>180820.5</v>
      </c>
      <c r="G106" s="5" t="s">
        <v>190</v>
      </c>
      <c r="H106" s="5" t="s">
        <v>191</v>
      </c>
      <c r="I106" s="5"/>
      <c r="J106" s="5"/>
      <c r="K106" s="5">
        <v>214</v>
      </c>
      <c r="L106" s="5">
        <v>16</v>
      </c>
      <c r="M106" s="5">
        <v>3</v>
      </c>
      <c r="N106" s="5" t="s">
        <v>3</v>
      </c>
      <c r="O106" s="5">
        <v>2</v>
      </c>
      <c r="P106" s="5">
        <f>ROUND(Source!EK89,O106)</f>
        <v>1574647.31</v>
      </c>
      <c r="Q106" s="5"/>
      <c r="R106" s="5"/>
      <c r="S106" s="5"/>
      <c r="T106" s="5"/>
      <c r="U106" s="5"/>
      <c r="V106" s="5"/>
      <c r="W106" s="5"/>
    </row>
    <row r="107" spans="1:23" x14ac:dyDescent="0.2">
      <c r="A107" s="5">
        <v>50</v>
      </c>
      <c r="B107" s="5">
        <v>0</v>
      </c>
      <c r="C107" s="5">
        <v>0</v>
      </c>
      <c r="D107" s="5">
        <v>1</v>
      </c>
      <c r="E107" s="5">
        <v>215</v>
      </c>
      <c r="F107" s="5">
        <f>ROUND(Source!AT89,O107)</f>
        <v>7958.48</v>
      </c>
      <c r="G107" s="5" t="s">
        <v>192</v>
      </c>
      <c r="H107" s="5" t="s">
        <v>193</v>
      </c>
      <c r="I107" s="5"/>
      <c r="J107" s="5"/>
      <c r="K107" s="5">
        <v>215</v>
      </c>
      <c r="L107" s="5">
        <v>17</v>
      </c>
      <c r="M107" s="5">
        <v>3</v>
      </c>
      <c r="N107" s="5" t="s">
        <v>3</v>
      </c>
      <c r="O107" s="5">
        <v>2</v>
      </c>
      <c r="P107" s="5">
        <f>ROUND(Source!EL89,O107)</f>
        <v>119171.37</v>
      </c>
      <c r="Q107" s="5"/>
      <c r="R107" s="5"/>
      <c r="S107" s="5"/>
      <c r="T107" s="5"/>
      <c r="U107" s="5"/>
      <c r="V107" s="5"/>
      <c r="W107" s="5"/>
    </row>
    <row r="108" spans="1:23" x14ac:dyDescent="0.2">
      <c r="A108" s="5">
        <v>50</v>
      </c>
      <c r="B108" s="5">
        <v>0</v>
      </c>
      <c r="C108" s="5">
        <v>0</v>
      </c>
      <c r="D108" s="5">
        <v>1</v>
      </c>
      <c r="E108" s="5">
        <v>217</v>
      </c>
      <c r="F108" s="5">
        <f>ROUND(Source!AU89,O108)</f>
        <v>135.72999999999999</v>
      </c>
      <c r="G108" s="5" t="s">
        <v>194</v>
      </c>
      <c r="H108" s="5" t="s">
        <v>195</v>
      </c>
      <c r="I108" s="5"/>
      <c r="J108" s="5"/>
      <c r="K108" s="5">
        <v>217</v>
      </c>
      <c r="L108" s="5">
        <v>18</v>
      </c>
      <c r="M108" s="5">
        <v>3</v>
      </c>
      <c r="N108" s="5" t="s">
        <v>3</v>
      </c>
      <c r="O108" s="5">
        <v>2</v>
      </c>
      <c r="P108" s="5">
        <f>ROUND(Source!EM89,O108)</f>
        <v>2265.77</v>
      </c>
      <c r="Q108" s="5"/>
      <c r="R108" s="5"/>
      <c r="S108" s="5"/>
      <c r="T108" s="5"/>
      <c r="U108" s="5"/>
      <c r="V108" s="5"/>
      <c r="W108" s="5"/>
    </row>
    <row r="109" spans="1:23" x14ac:dyDescent="0.2">
      <c r="A109" s="5">
        <v>50</v>
      </c>
      <c r="B109" s="5">
        <v>0</v>
      </c>
      <c r="C109" s="5">
        <v>0</v>
      </c>
      <c r="D109" s="5">
        <v>1</v>
      </c>
      <c r="E109" s="5">
        <v>230</v>
      </c>
      <c r="F109" s="5">
        <f>ROUND(Source!BA89,O109)</f>
        <v>0</v>
      </c>
      <c r="G109" s="5" t="s">
        <v>196</v>
      </c>
      <c r="H109" s="5" t="s">
        <v>197</v>
      </c>
      <c r="I109" s="5"/>
      <c r="J109" s="5"/>
      <c r="K109" s="5">
        <v>230</v>
      </c>
      <c r="L109" s="5">
        <v>19</v>
      </c>
      <c r="M109" s="5">
        <v>3</v>
      </c>
      <c r="N109" s="5" t="s">
        <v>3</v>
      </c>
      <c r="O109" s="5">
        <v>2</v>
      </c>
      <c r="P109" s="5">
        <f>ROUND(Source!ES89,O109)</f>
        <v>0</v>
      </c>
      <c r="Q109" s="5"/>
      <c r="R109" s="5"/>
      <c r="S109" s="5"/>
      <c r="T109" s="5"/>
      <c r="U109" s="5"/>
      <c r="V109" s="5"/>
      <c r="W109" s="5"/>
    </row>
    <row r="110" spans="1:23" x14ac:dyDescent="0.2">
      <c r="A110" s="5">
        <v>50</v>
      </c>
      <c r="B110" s="5">
        <v>0</v>
      </c>
      <c r="C110" s="5">
        <v>0</v>
      </c>
      <c r="D110" s="5">
        <v>1</v>
      </c>
      <c r="E110" s="5">
        <v>206</v>
      </c>
      <c r="F110" s="5">
        <f>ROUND(Source!T89,O110)</f>
        <v>0</v>
      </c>
      <c r="G110" s="5" t="s">
        <v>198</v>
      </c>
      <c r="H110" s="5" t="s">
        <v>199</v>
      </c>
      <c r="I110" s="5"/>
      <c r="J110" s="5"/>
      <c r="K110" s="5">
        <v>206</v>
      </c>
      <c r="L110" s="5">
        <v>20</v>
      </c>
      <c r="M110" s="5">
        <v>3</v>
      </c>
      <c r="N110" s="5" t="s">
        <v>3</v>
      </c>
      <c r="O110" s="5">
        <v>2</v>
      </c>
      <c r="P110" s="5">
        <f>ROUND(Source!DL89,O110)</f>
        <v>0</v>
      </c>
      <c r="Q110" s="5"/>
      <c r="R110" s="5"/>
      <c r="S110" s="5"/>
      <c r="T110" s="5"/>
      <c r="U110" s="5"/>
      <c r="V110" s="5"/>
      <c r="W110" s="5"/>
    </row>
    <row r="111" spans="1:23" x14ac:dyDescent="0.2">
      <c r="A111" s="5">
        <v>50</v>
      </c>
      <c r="B111" s="5">
        <v>0</v>
      </c>
      <c r="C111" s="5">
        <v>0</v>
      </c>
      <c r="D111" s="5">
        <v>1</v>
      </c>
      <c r="E111" s="5">
        <v>207</v>
      </c>
      <c r="F111" s="5">
        <f>Source!U89</f>
        <v>439.01255020000002</v>
      </c>
      <c r="G111" s="5" t="s">
        <v>200</v>
      </c>
      <c r="H111" s="5" t="s">
        <v>201</v>
      </c>
      <c r="I111" s="5"/>
      <c r="J111" s="5"/>
      <c r="K111" s="5">
        <v>207</v>
      </c>
      <c r="L111" s="5">
        <v>21</v>
      </c>
      <c r="M111" s="5">
        <v>3</v>
      </c>
      <c r="N111" s="5" t="s">
        <v>3</v>
      </c>
      <c r="O111" s="5">
        <v>-1</v>
      </c>
      <c r="P111" s="5">
        <f>Source!DM89</f>
        <v>439.01255020000002</v>
      </c>
      <c r="Q111" s="5"/>
      <c r="R111" s="5"/>
      <c r="S111" s="5"/>
      <c r="T111" s="5"/>
      <c r="U111" s="5"/>
      <c r="V111" s="5"/>
      <c r="W111" s="5"/>
    </row>
    <row r="112" spans="1:23" x14ac:dyDescent="0.2">
      <c r="A112" s="5">
        <v>50</v>
      </c>
      <c r="B112" s="5">
        <v>0</v>
      </c>
      <c r="C112" s="5">
        <v>0</v>
      </c>
      <c r="D112" s="5">
        <v>1</v>
      </c>
      <c r="E112" s="5">
        <v>208</v>
      </c>
      <c r="F112" s="5">
        <f>Source!V89</f>
        <v>132.551259305</v>
      </c>
      <c r="G112" s="5" t="s">
        <v>202</v>
      </c>
      <c r="H112" s="5" t="s">
        <v>203</v>
      </c>
      <c r="I112" s="5"/>
      <c r="J112" s="5"/>
      <c r="K112" s="5">
        <v>208</v>
      </c>
      <c r="L112" s="5">
        <v>22</v>
      </c>
      <c r="M112" s="5">
        <v>3</v>
      </c>
      <c r="N112" s="5" t="s">
        <v>3</v>
      </c>
      <c r="O112" s="5">
        <v>-1</v>
      </c>
      <c r="P112" s="5">
        <f>Source!DN89</f>
        <v>132.551259305</v>
      </c>
      <c r="Q112" s="5"/>
      <c r="R112" s="5"/>
      <c r="S112" s="5"/>
      <c r="T112" s="5"/>
      <c r="U112" s="5"/>
      <c r="V112" s="5"/>
      <c r="W112" s="5"/>
    </row>
    <row r="113" spans="1:206" x14ac:dyDescent="0.2">
      <c r="A113" s="5">
        <v>50</v>
      </c>
      <c r="B113" s="5">
        <v>0</v>
      </c>
      <c r="C113" s="5">
        <v>0</v>
      </c>
      <c r="D113" s="5">
        <v>1</v>
      </c>
      <c r="E113" s="5">
        <v>209</v>
      </c>
      <c r="F113" s="5">
        <f>ROUND(Source!W89,O113)</f>
        <v>0</v>
      </c>
      <c r="G113" s="5" t="s">
        <v>204</v>
      </c>
      <c r="H113" s="5" t="s">
        <v>205</v>
      </c>
      <c r="I113" s="5"/>
      <c r="J113" s="5"/>
      <c r="K113" s="5">
        <v>209</v>
      </c>
      <c r="L113" s="5">
        <v>23</v>
      </c>
      <c r="M113" s="5">
        <v>3</v>
      </c>
      <c r="N113" s="5" t="s">
        <v>3</v>
      </c>
      <c r="O113" s="5">
        <v>2</v>
      </c>
      <c r="P113" s="5">
        <f>ROUND(Source!DO89,O113)</f>
        <v>0</v>
      </c>
      <c r="Q113" s="5"/>
      <c r="R113" s="5"/>
      <c r="S113" s="5"/>
      <c r="T113" s="5"/>
      <c r="U113" s="5"/>
      <c r="V113" s="5"/>
      <c r="W113" s="5"/>
    </row>
    <row r="114" spans="1:206" x14ac:dyDescent="0.2">
      <c r="A114" s="5">
        <v>50</v>
      </c>
      <c r="B114" s="5">
        <v>0</v>
      </c>
      <c r="C114" s="5">
        <v>0</v>
      </c>
      <c r="D114" s="5">
        <v>1</v>
      </c>
      <c r="E114" s="5">
        <v>210</v>
      </c>
      <c r="F114" s="5">
        <f>ROUND(Source!X89,O114)</f>
        <v>5880.38</v>
      </c>
      <c r="G114" s="5" t="s">
        <v>206</v>
      </c>
      <c r="H114" s="5" t="s">
        <v>207</v>
      </c>
      <c r="I114" s="5"/>
      <c r="J114" s="5"/>
      <c r="K114" s="5">
        <v>210</v>
      </c>
      <c r="L114" s="5">
        <v>24</v>
      </c>
      <c r="M114" s="5">
        <v>3</v>
      </c>
      <c r="N114" s="5" t="s">
        <v>3</v>
      </c>
      <c r="O114" s="5">
        <v>2</v>
      </c>
      <c r="P114" s="5">
        <f>ROUND(Source!DP89,O114)</f>
        <v>91568.12</v>
      </c>
      <c r="Q114" s="5"/>
      <c r="R114" s="5"/>
      <c r="S114" s="5"/>
      <c r="T114" s="5"/>
      <c r="U114" s="5"/>
      <c r="V114" s="5"/>
      <c r="W114" s="5"/>
    </row>
    <row r="115" spans="1:206" x14ac:dyDescent="0.2">
      <c r="A115" s="5">
        <v>50</v>
      </c>
      <c r="B115" s="5">
        <v>0</v>
      </c>
      <c r="C115" s="5">
        <v>0</v>
      </c>
      <c r="D115" s="5">
        <v>1</v>
      </c>
      <c r="E115" s="5">
        <v>211</v>
      </c>
      <c r="F115" s="5">
        <f>ROUND(Source!Y89,O115)</f>
        <v>3869.59</v>
      </c>
      <c r="G115" s="5" t="s">
        <v>208</v>
      </c>
      <c r="H115" s="5" t="s">
        <v>209</v>
      </c>
      <c r="I115" s="5"/>
      <c r="J115" s="5"/>
      <c r="K115" s="5">
        <v>211</v>
      </c>
      <c r="L115" s="5">
        <v>25</v>
      </c>
      <c r="M115" s="5">
        <v>3</v>
      </c>
      <c r="N115" s="5" t="s">
        <v>3</v>
      </c>
      <c r="O115" s="5">
        <v>2</v>
      </c>
      <c r="P115" s="5">
        <f>ROUND(Source!DQ89,O115)</f>
        <v>56650.79</v>
      </c>
      <c r="Q115" s="5"/>
      <c r="R115" s="5"/>
      <c r="S115" s="5"/>
      <c r="T115" s="5"/>
      <c r="U115" s="5"/>
      <c r="V115" s="5"/>
      <c r="W115" s="5"/>
    </row>
    <row r="116" spans="1:206" x14ac:dyDescent="0.2">
      <c r="A116" s="5">
        <v>50</v>
      </c>
      <c r="B116" s="5">
        <v>0</v>
      </c>
      <c r="C116" s="5">
        <v>0</v>
      </c>
      <c r="D116" s="5">
        <v>1</v>
      </c>
      <c r="E116" s="5">
        <v>224</v>
      </c>
      <c r="F116" s="5">
        <f>ROUND(Source!AR89,O116)</f>
        <v>188914.71</v>
      </c>
      <c r="G116" s="5" t="s">
        <v>210</v>
      </c>
      <c r="H116" s="5" t="s">
        <v>211</v>
      </c>
      <c r="I116" s="5"/>
      <c r="J116" s="5"/>
      <c r="K116" s="5">
        <v>224</v>
      </c>
      <c r="L116" s="5">
        <v>26</v>
      </c>
      <c r="M116" s="5">
        <v>3</v>
      </c>
      <c r="N116" s="5" t="s">
        <v>3</v>
      </c>
      <c r="O116" s="5">
        <v>2</v>
      </c>
      <c r="P116" s="5">
        <f>ROUND(Source!EJ89,O116)</f>
        <v>1696084.45</v>
      </c>
      <c r="Q116" s="5"/>
      <c r="R116" s="5"/>
      <c r="S116" s="5"/>
      <c r="T116" s="5"/>
      <c r="U116" s="5"/>
      <c r="V116" s="5"/>
      <c r="W116" s="5"/>
    </row>
    <row r="118" spans="1:206" x14ac:dyDescent="0.2">
      <c r="A118" s="3">
        <v>51</v>
      </c>
      <c r="B118" s="3">
        <f>B12</f>
        <v>181</v>
      </c>
      <c r="C118" s="3">
        <f>A12</f>
        <v>1</v>
      </c>
      <c r="D118" s="3">
        <f>ROW(A12)</f>
        <v>12</v>
      </c>
      <c r="E118" s="3"/>
      <c r="F118" s="3" t="str">
        <f>IF(F12&lt;&gt;"",F12,"")</f>
        <v/>
      </c>
      <c r="G118" s="3" t="str">
        <f>IF(G12&lt;&gt;"",G12,"")</f>
        <v>Коррект_Новое строительство. Строительство КЛ 0,4 кВ №23 ТП051 г.Ливны с материалами</v>
      </c>
      <c r="H118" s="3">
        <v>0</v>
      </c>
      <c r="I118" s="3"/>
      <c r="J118" s="3"/>
      <c r="K118" s="3"/>
      <c r="L118" s="3"/>
      <c r="M118" s="3"/>
      <c r="N118" s="3"/>
      <c r="O118" s="3">
        <f t="shared" ref="O118:T118" si="125">ROUND(O89,2)</f>
        <v>178739.46</v>
      </c>
      <c r="P118" s="3">
        <f t="shared" si="125"/>
        <v>143308.49</v>
      </c>
      <c r="Q118" s="3">
        <f t="shared" si="125"/>
        <v>31146.69</v>
      </c>
      <c r="R118" s="3">
        <f t="shared" si="125"/>
        <v>1763.08</v>
      </c>
      <c r="S118" s="3">
        <f t="shared" si="125"/>
        <v>4284.28</v>
      </c>
      <c r="T118" s="3">
        <f t="shared" si="125"/>
        <v>0</v>
      </c>
      <c r="U118" s="3">
        <f>U89</f>
        <v>439.01255020000002</v>
      </c>
      <c r="V118" s="3">
        <f>V89</f>
        <v>132.551259305</v>
      </c>
      <c r="W118" s="3">
        <f>ROUND(W89,2)</f>
        <v>0</v>
      </c>
      <c r="X118" s="3">
        <f>ROUND(X89,2)</f>
        <v>5880.38</v>
      </c>
      <c r="Y118" s="3">
        <f>ROUND(Y89,2)</f>
        <v>3869.59</v>
      </c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>
        <f t="shared" ref="AO118:BC118" si="126">ROUND(AO89,2)</f>
        <v>0</v>
      </c>
      <c r="AP118" s="3">
        <f t="shared" si="126"/>
        <v>0</v>
      </c>
      <c r="AQ118" s="3">
        <f t="shared" si="126"/>
        <v>0</v>
      </c>
      <c r="AR118" s="3">
        <f t="shared" si="126"/>
        <v>188914.71</v>
      </c>
      <c r="AS118" s="3">
        <f t="shared" si="126"/>
        <v>180820.5</v>
      </c>
      <c r="AT118" s="3">
        <f t="shared" si="126"/>
        <v>7958.48</v>
      </c>
      <c r="AU118" s="3">
        <f t="shared" si="126"/>
        <v>135.72999999999999</v>
      </c>
      <c r="AV118" s="3">
        <f t="shared" si="126"/>
        <v>143308.49</v>
      </c>
      <c r="AW118" s="3">
        <f t="shared" si="126"/>
        <v>143308.49</v>
      </c>
      <c r="AX118" s="3">
        <f t="shared" si="126"/>
        <v>0</v>
      </c>
      <c r="AY118" s="3">
        <f t="shared" si="126"/>
        <v>143308.49</v>
      </c>
      <c r="AZ118" s="3">
        <f t="shared" si="126"/>
        <v>0</v>
      </c>
      <c r="BA118" s="3">
        <f t="shared" si="126"/>
        <v>0</v>
      </c>
      <c r="BB118" s="3">
        <f t="shared" si="126"/>
        <v>0</v>
      </c>
      <c r="BC118" s="3">
        <f t="shared" si="126"/>
        <v>0</v>
      </c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4">
        <f t="shared" ref="DG118:DL118" si="127">ROUND(DG89,2)</f>
        <v>1542549.53</v>
      </c>
      <c r="DH118" s="4">
        <f t="shared" si="127"/>
        <v>1074813.6599999999</v>
      </c>
      <c r="DI118" s="4">
        <f t="shared" si="127"/>
        <v>389333.52</v>
      </c>
      <c r="DJ118" s="4">
        <f t="shared" si="127"/>
        <v>32264.28</v>
      </c>
      <c r="DK118" s="4">
        <f t="shared" si="127"/>
        <v>78402.350000000006</v>
      </c>
      <c r="DL118" s="4">
        <f t="shared" si="127"/>
        <v>0</v>
      </c>
      <c r="DM118" s="4">
        <f>DM89</f>
        <v>439.01255020000002</v>
      </c>
      <c r="DN118" s="4">
        <f>DN89</f>
        <v>132.551259305</v>
      </c>
      <c r="DO118" s="4">
        <f>ROUND(DO89,2)</f>
        <v>0</v>
      </c>
      <c r="DP118" s="4">
        <f>ROUND(DP89,2)</f>
        <v>91568.12</v>
      </c>
      <c r="DQ118" s="4">
        <f>ROUND(DQ89,2)</f>
        <v>56650.79</v>
      </c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>
        <f t="shared" ref="EG118:EU118" si="128">ROUND(EG89,2)</f>
        <v>0</v>
      </c>
      <c r="EH118" s="4">
        <f t="shared" si="128"/>
        <v>0</v>
      </c>
      <c r="EI118" s="4">
        <f t="shared" si="128"/>
        <v>0</v>
      </c>
      <c r="EJ118" s="4">
        <f t="shared" si="128"/>
        <v>1696084.45</v>
      </c>
      <c r="EK118" s="4">
        <f t="shared" si="128"/>
        <v>1574647.31</v>
      </c>
      <c r="EL118" s="4">
        <f t="shared" si="128"/>
        <v>119171.37</v>
      </c>
      <c r="EM118" s="4">
        <f t="shared" si="128"/>
        <v>2265.77</v>
      </c>
      <c r="EN118" s="4">
        <f t="shared" si="128"/>
        <v>1074813.6599999999</v>
      </c>
      <c r="EO118" s="4">
        <f t="shared" si="128"/>
        <v>1074813.6599999999</v>
      </c>
      <c r="EP118" s="4">
        <f t="shared" si="128"/>
        <v>0</v>
      </c>
      <c r="EQ118" s="4">
        <f t="shared" si="128"/>
        <v>1074813.6599999999</v>
      </c>
      <c r="ER118" s="4">
        <f t="shared" si="128"/>
        <v>0</v>
      </c>
      <c r="ES118" s="4">
        <f t="shared" si="128"/>
        <v>0</v>
      </c>
      <c r="ET118" s="4">
        <f t="shared" si="128"/>
        <v>0</v>
      </c>
      <c r="EU118" s="4">
        <f t="shared" si="128"/>
        <v>0</v>
      </c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>
        <v>0</v>
      </c>
    </row>
    <row r="120" spans="1:206" x14ac:dyDescent="0.2">
      <c r="A120" s="5">
        <v>50</v>
      </c>
      <c r="B120" s="5">
        <v>0</v>
      </c>
      <c r="C120" s="5">
        <v>0</v>
      </c>
      <c r="D120" s="5">
        <v>1</v>
      </c>
      <c r="E120" s="5">
        <v>201</v>
      </c>
      <c r="F120" s="5">
        <f>ROUND(Source!O118,O120)</f>
        <v>178739.46</v>
      </c>
      <c r="G120" s="5" t="s">
        <v>160</v>
      </c>
      <c r="H120" s="5" t="s">
        <v>161</v>
      </c>
      <c r="I120" s="5"/>
      <c r="J120" s="5"/>
      <c r="K120" s="5">
        <v>201</v>
      </c>
      <c r="L120" s="5">
        <v>1</v>
      </c>
      <c r="M120" s="5">
        <v>3</v>
      </c>
      <c r="N120" s="5" t="s">
        <v>3</v>
      </c>
      <c r="O120" s="5">
        <v>2</v>
      </c>
      <c r="P120" s="5">
        <f>ROUND(Source!DG118,O120)</f>
        <v>1542549.53</v>
      </c>
      <c r="Q120" s="5"/>
      <c r="R120" s="5"/>
      <c r="S120" s="5"/>
      <c r="T120" s="5"/>
      <c r="U120" s="5"/>
      <c r="V120" s="5"/>
      <c r="W120" s="5"/>
    </row>
    <row r="121" spans="1:206" x14ac:dyDescent="0.2">
      <c r="A121" s="5">
        <v>50</v>
      </c>
      <c r="B121" s="5">
        <v>0</v>
      </c>
      <c r="C121" s="5">
        <v>0</v>
      </c>
      <c r="D121" s="5">
        <v>1</v>
      </c>
      <c r="E121" s="5">
        <v>202</v>
      </c>
      <c r="F121" s="5">
        <f>ROUND(Source!P118,O121)</f>
        <v>143308.49</v>
      </c>
      <c r="G121" s="5" t="s">
        <v>162</v>
      </c>
      <c r="H121" s="5" t="s">
        <v>163</v>
      </c>
      <c r="I121" s="5"/>
      <c r="J121" s="5"/>
      <c r="K121" s="5">
        <v>202</v>
      </c>
      <c r="L121" s="5">
        <v>2</v>
      </c>
      <c r="M121" s="5">
        <v>3</v>
      </c>
      <c r="N121" s="5" t="s">
        <v>3</v>
      </c>
      <c r="O121" s="5">
        <v>2</v>
      </c>
      <c r="P121" s="5">
        <f>ROUND(Source!DH118,O121)</f>
        <v>1074813.6599999999</v>
      </c>
      <c r="Q121" s="5"/>
      <c r="R121" s="5"/>
      <c r="S121" s="5"/>
      <c r="T121" s="5"/>
      <c r="U121" s="5"/>
      <c r="V121" s="5"/>
      <c r="W121" s="5"/>
    </row>
    <row r="122" spans="1:206" x14ac:dyDescent="0.2">
      <c r="A122" s="5">
        <v>50</v>
      </c>
      <c r="B122" s="5">
        <v>0</v>
      </c>
      <c r="C122" s="5">
        <v>0</v>
      </c>
      <c r="D122" s="5">
        <v>1</v>
      </c>
      <c r="E122" s="5">
        <v>222</v>
      </c>
      <c r="F122" s="5">
        <f>ROUND(Source!AO118,O122)</f>
        <v>0</v>
      </c>
      <c r="G122" s="5" t="s">
        <v>164</v>
      </c>
      <c r="H122" s="5" t="s">
        <v>165</v>
      </c>
      <c r="I122" s="5"/>
      <c r="J122" s="5"/>
      <c r="K122" s="5">
        <v>222</v>
      </c>
      <c r="L122" s="5">
        <v>3</v>
      </c>
      <c r="M122" s="5">
        <v>3</v>
      </c>
      <c r="N122" s="5" t="s">
        <v>3</v>
      </c>
      <c r="O122" s="5">
        <v>2</v>
      </c>
      <c r="P122" s="5">
        <f>ROUND(Source!EG118,O122)</f>
        <v>0</v>
      </c>
      <c r="Q122" s="5"/>
      <c r="R122" s="5"/>
      <c r="S122" s="5"/>
      <c r="T122" s="5"/>
      <c r="U122" s="5"/>
      <c r="V122" s="5"/>
      <c r="W122" s="5"/>
    </row>
    <row r="123" spans="1:206" x14ac:dyDescent="0.2">
      <c r="A123" s="5">
        <v>50</v>
      </c>
      <c r="B123" s="5">
        <v>0</v>
      </c>
      <c r="C123" s="5">
        <v>0</v>
      </c>
      <c r="D123" s="5">
        <v>1</v>
      </c>
      <c r="E123" s="5">
        <v>225</v>
      </c>
      <c r="F123" s="5">
        <f>ROUND(Source!AV118,O123)</f>
        <v>143308.49</v>
      </c>
      <c r="G123" s="5" t="s">
        <v>166</v>
      </c>
      <c r="H123" s="5" t="s">
        <v>167</v>
      </c>
      <c r="I123" s="5"/>
      <c r="J123" s="5"/>
      <c r="K123" s="5">
        <v>225</v>
      </c>
      <c r="L123" s="5">
        <v>4</v>
      </c>
      <c r="M123" s="5">
        <v>3</v>
      </c>
      <c r="N123" s="5" t="s">
        <v>3</v>
      </c>
      <c r="O123" s="5">
        <v>2</v>
      </c>
      <c r="P123" s="5">
        <f>ROUND(Source!EN118,O123)</f>
        <v>1074813.6599999999</v>
      </c>
      <c r="Q123" s="5"/>
      <c r="R123" s="5"/>
      <c r="S123" s="5"/>
      <c r="T123" s="5"/>
      <c r="U123" s="5"/>
      <c r="V123" s="5"/>
      <c r="W123" s="5"/>
    </row>
    <row r="124" spans="1:206" x14ac:dyDescent="0.2">
      <c r="A124" s="5">
        <v>50</v>
      </c>
      <c r="B124" s="5">
        <v>0</v>
      </c>
      <c r="C124" s="5">
        <v>0</v>
      </c>
      <c r="D124" s="5">
        <v>1</v>
      </c>
      <c r="E124" s="5">
        <v>226</v>
      </c>
      <c r="F124" s="5">
        <f>ROUND(Source!AW118,O124)</f>
        <v>143308.49</v>
      </c>
      <c r="G124" s="5" t="s">
        <v>168</v>
      </c>
      <c r="H124" s="5" t="s">
        <v>169</v>
      </c>
      <c r="I124" s="5"/>
      <c r="J124" s="5"/>
      <c r="K124" s="5">
        <v>226</v>
      </c>
      <c r="L124" s="5">
        <v>5</v>
      </c>
      <c r="M124" s="5">
        <v>3</v>
      </c>
      <c r="N124" s="5" t="s">
        <v>3</v>
      </c>
      <c r="O124" s="5">
        <v>2</v>
      </c>
      <c r="P124" s="5">
        <f>ROUND(Source!EO118,O124)</f>
        <v>1074813.6599999999</v>
      </c>
      <c r="Q124" s="5"/>
      <c r="R124" s="5"/>
      <c r="S124" s="5"/>
      <c r="T124" s="5"/>
      <c r="U124" s="5"/>
      <c r="V124" s="5"/>
      <c r="W124" s="5"/>
    </row>
    <row r="125" spans="1:206" x14ac:dyDescent="0.2">
      <c r="A125" s="5">
        <v>50</v>
      </c>
      <c r="B125" s="5">
        <v>0</v>
      </c>
      <c r="C125" s="5">
        <v>0</v>
      </c>
      <c r="D125" s="5">
        <v>1</v>
      </c>
      <c r="E125" s="5">
        <v>227</v>
      </c>
      <c r="F125" s="5">
        <f>ROUND(Source!AX118,O125)</f>
        <v>0</v>
      </c>
      <c r="G125" s="5" t="s">
        <v>170</v>
      </c>
      <c r="H125" s="5" t="s">
        <v>171</v>
      </c>
      <c r="I125" s="5"/>
      <c r="J125" s="5"/>
      <c r="K125" s="5">
        <v>227</v>
      </c>
      <c r="L125" s="5">
        <v>6</v>
      </c>
      <c r="M125" s="5">
        <v>3</v>
      </c>
      <c r="N125" s="5" t="s">
        <v>3</v>
      </c>
      <c r="O125" s="5">
        <v>2</v>
      </c>
      <c r="P125" s="5">
        <f>ROUND(Source!EP118,O125)</f>
        <v>0</v>
      </c>
      <c r="Q125" s="5"/>
      <c r="R125" s="5"/>
      <c r="S125" s="5"/>
      <c r="T125" s="5"/>
      <c r="U125" s="5"/>
      <c r="V125" s="5"/>
      <c r="W125" s="5"/>
    </row>
    <row r="126" spans="1:206" x14ac:dyDescent="0.2">
      <c r="A126" s="5">
        <v>50</v>
      </c>
      <c r="B126" s="5">
        <v>0</v>
      </c>
      <c r="C126" s="5">
        <v>0</v>
      </c>
      <c r="D126" s="5">
        <v>1</v>
      </c>
      <c r="E126" s="5">
        <v>228</v>
      </c>
      <c r="F126" s="5">
        <f>ROUND(Source!AY118,O126)</f>
        <v>143308.49</v>
      </c>
      <c r="G126" s="5" t="s">
        <v>172</v>
      </c>
      <c r="H126" s="5" t="s">
        <v>173</v>
      </c>
      <c r="I126" s="5"/>
      <c r="J126" s="5"/>
      <c r="K126" s="5">
        <v>228</v>
      </c>
      <c r="L126" s="5">
        <v>7</v>
      </c>
      <c r="M126" s="5">
        <v>3</v>
      </c>
      <c r="N126" s="5" t="s">
        <v>3</v>
      </c>
      <c r="O126" s="5">
        <v>2</v>
      </c>
      <c r="P126" s="5">
        <f>ROUND(Source!EQ118,O126)</f>
        <v>1074813.6599999999</v>
      </c>
      <c r="Q126" s="5"/>
      <c r="R126" s="5"/>
      <c r="S126" s="5"/>
      <c r="T126" s="5"/>
      <c r="U126" s="5"/>
      <c r="V126" s="5"/>
      <c r="W126" s="5"/>
    </row>
    <row r="127" spans="1:206" x14ac:dyDescent="0.2">
      <c r="A127" s="5">
        <v>50</v>
      </c>
      <c r="B127" s="5">
        <v>0</v>
      </c>
      <c r="C127" s="5">
        <v>0</v>
      </c>
      <c r="D127" s="5">
        <v>1</v>
      </c>
      <c r="E127" s="5">
        <v>216</v>
      </c>
      <c r="F127" s="5">
        <f>ROUND(Source!AP118,O127)</f>
        <v>0</v>
      </c>
      <c r="G127" s="5" t="s">
        <v>174</v>
      </c>
      <c r="H127" s="5" t="s">
        <v>175</v>
      </c>
      <c r="I127" s="5"/>
      <c r="J127" s="5"/>
      <c r="K127" s="5">
        <v>216</v>
      </c>
      <c r="L127" s="5">
        <v>8</v>
      </c>
      <c r="M127" s="5">
        <v>3</v>
      </c>
      <c r="N127" s="5" t="s">
        <v>3</v>
      </c>
      <c r="O127" s="5">
        <v>2</v>
      </c>
      <c r="P127" s="5">
        <f>ROUND(Source!EH118,O127)</f>
        <v>0</v>
      </c>
      <c r="Q127" s="5"/>
      <c r="R127" s="5"/>
      <c r="S127" s="5"/>
      <c r="T127" s="5"/>
      <c r="U127" s="5"/>
      <c r="V127" s="5"/>
      <c r="W127" s="5"/>
    </row>
    <row r="128" spans="1:206" x14ac:dyDescent="0.2">
      <c r="A128" s="5">
        <v>50</v>
      </c>
      <c r="B128" s="5">
        <v>0</v>
      </c>
      <c r="C128" s="5">
        <v>0</v>
      </c>
      <c r="D128" s="5">
        <v>1</v>
      </c>
      <c r="E128" s="5">
        <v>223</v>
      </c>
      <c r="F128" s="5">
        <f>ROUND(Source!AQ118,O128)</f>
        <v>0</v>
      </c>
      <c r="G128" s="5" t="s">
        <v>176</v>
      </c>
      <c r="H128" s="5" t="s">
        <v>177</v>
      </c>
      <c r="I128" s="5"/>
      <c r="J128" s="5"/>
      <c r="K128" s="5">
        <v>223</v>
      </c>
      <c r="L128" s="5">
        <v>9</v>
      </c>
      <c r="M128" s="5">
        <v>3</v>
      </c>
      <c r="N128" s="5" t="s">
        <v>3</v>
      </c>
      <c r="O128" s="5">
        <v>2</v>
      </c>
      <c r="P128" s="5">
        <f>ROUND(Source!EI118,O128)</f>
        <v>0</v>
      </c>
      <c r="Q128" s="5"/>
      <c r="R128" s="5"/>
      <c r="S128" s="5"/>
      <c r="T128" s="5"/>
      <c r="U128" s="5"/>
      <c r="V128" s="5"/>
      <c r="W128" s="5"/>
    </row>
    <row r="129" spans="1:23" x14ac:dyDescent="0.2">
      <c r="A129" s="5">
        <v>50</v>
      </c>
      <c r="B129" s="5">
        <v>0</v>
      </c>
      <c r="C129" s="5">
        <v>0</v>
      </c>
      <c r="D129" s="5">
        <v>1</v>
      </c>
      <c r="E129" s="5">
        <v>229</v>
      </c>
      <c r="F129" s="5">
        <f>ROUND(Source!AZ118,O129)</f>
        <v>0</v>
      </c>
      <c r="G129" s="5" t="s">
        <v>178</v>
      </c>
      <c r="H129" s="5" t="s">
        <v>179</v>
      </c>
      <c r="I129" s="5"/>
      <c r="J129" s="5"/>
      <c r="K129" s="5">
        <v>229</v>
      </c>
      <c r="L129" s="5">
        <v>10</v>
      </c>
      <c r="M129" s="5">
        <v>3</v>
      </c>
      <c r="N129" s="5" t="s">
        <v>3</v>
      </c>
      <c r="O129" s="5">
        <v>2</v>
      </c>
      <c r="P129" s="5">
        <f>ROUND(Source!ER118,O129)</f>
        <v>0</v>
      </c>
      <c r="Q129" s="5"/>
      <c r="R129" s="5"/>
      <c r="S129" s="5"/>
      <c r="T129" s="5"/>
      <c r="U129" s="5"/>
      <c r="V129" s="5"/>
      <c r="W129" s="5"/>
    </row>
    <row r="130" spans="1:23" x14ac:dyDescent="0.2">
      <c r="A130" s="5">
        <v>50</v>
      </c>
      <c r="B130" s="5">
        <v>0</v>
      </c>
      <c r="C130" s="5">
        <v>0</v>
      </c>
      <c r="D130" s="5">
        <v>1</v>
      </c>
      <c r="E130" s="5">
        <v>203</v>
      </c>
      <c r="F130" s="5">
        <f>ROUND(Source!Q118,O130)</f>
        <v>31146.69</v>
      </c>
      <c r="G130" s="5" t="s">
        <v>180</v>
      </c>
      <c r="H130" s="5" t="s">
        <v>181</v>
      </c>
      <c r="I130" s="5"/>
      <c r="J130" s="5"/>
      <c r="K130" s="5">
        <v>203</v>
      </c>
      <c r="L130" s="5">
        <v>11</v>
      </c>
      <c r="M130" s="5">
        <v>3</v>
      </c>
      <c r="N130" s="5" t="s">
        <v>3</v>
      </c>
      <c r="O130" s="5">
        <v>2</v>
      </c>
      <c r="P130" s="5">
        <f>ROUND(Source!DI118,O130)</f>
        <v>389333.52</v>
      </c>
      <c r="Q130" s="5"/>
      <c r="R130" s="5"/>
      <c r="S130" s="5"/>
      <c r="T130" s="5"/>
      <c r="U130" s="5"/>
      <c r="V130" s="5"/>
      <c r="W130" s="5"/>
    </row>
    <row r="131" spans="1:23" x14ac:dyDescent="0.2">
      <c r="A131" s="5">
        <v>50</v>
      </c>
      <c r="B131" s="5">
        <v>0</v>
      </c>
      <c r="C131" s="5">
        <v>0</v>
      </c>
      <c r="D131" s="5">
        <v>1</v>
      </c>
      <c r="E131" s="5">
        <v>231</v>
      </c>
      <c r="F131" s="5">
        <f>ROUND(Source!BB118,O131)</f>
        <v>0</v>
      </c>
      <c r="G131" s="5" t="s">
        <v>182</v>
      </c>
      <c r="H131" s="5" t="s">
        <v>183</v>
      </c>
      <c r="I131" s="5"/>
      <c r="J131" s="5"/>
      <c r="K131" s="5">
        <v>231</v>
      </c>
      <c r="L131" s="5">
        <v>12</v>
      </c>
      <c r="M131" s="5">
        <v>3</v>
      </c>
      <c r="N131" s="5" t="s">
        <v>3</v>
      </c>
      <c r="O131" s="5">
        <v>2</v>
      </c>
      <c r="P131" s="5">
        <f>ROUND(Source!ET118,O131)</f>
        <v>0</v>
      </c>
      <c r="Q131" s="5"/>
      <c r="R131" s="5"/>
      <c r="S131" s="5"/>
      <c r="T131" s="5"/>
      <c r="U131" s="5"/>
      <c r="V131" s="5"/>
      <c r="W131" s="5"/>
    </row>
    <row r="132" spans="1:23" x14ac:dyDescent="0.2">
      <c r="A132" s="5">
        <v>50</v>
      </c>
      <c r="B132" s="5">
        <v>0</v>
      </c>
      <c r="C132" s="5">
        <v>0</v>
      </c>
      <c r="D132" s="5">
        <v>1</v>
      </c>
      <c r="E132" s="5">
        <v>204</v>
      </c>
      <c r="F132" s="5">
        <f>ROUND(Source!R118,O132)</f>
        <v>1763.08</v>
      </c>
      <c r="G132" s="5" t="s">
        <v>184</v>
      </c>
      <c r="H132" s="5" t="s">
        <v>185</v>
      </c>
      <c r="I132" s="5"/>
      <c r="J132" s="5"/>
      <c r="K132" s="5">
        <v>204</v>
      </c>
      <c r="L132" s="5">
        <v>13</v>
      </c>
      <c r="M132" s="5">
        <v>3</v>
      </c>
      <c r="N132" s="5" t="s">
        <v>3</v>
      </c>
      <c r="O132" s="5">
        <v>2</v>
      </c>
      <c r="P132" s="5">
        <f>ROUND(Source!DJ118,O132)</f>
        <v>32264.28</v>
      </c>
      <c r="Q132" s="5"/>
      <c r="R132" s="5"/>
      <c r="S132" s="5"/>
      <c r="T132" s="5"/>
      <c r="U132" s="5"/>
      <c r="V132" s="5"/>
      <c r="W132" s="5"/>
    </row>
    <row r="133" spans="1:23" x14ac:dyDescent="0.2">
      <c r="A133" s="5">
        <v>50</v>
      </c>
      <c r="B133" s="5">
        <v>0</v>
      </c>
      <c r="C133" s="5">
        <v>0</v>
      </c>
      <c r="D133" s="5">
        <v>1</v>
      </c>
      <c r="E133" s="5">
        <v>205</v>
      </c>
      <c r="F133" s="5">
        <f>ROUND(Source!S118,O133)</f>
        <v>4284.28</v>
      </c>
      <c r="G133" s="5" t="s">
        <v>186</v>
      </c>
      <c r="H133" s="5" t="s">
        <v>187</v>
      </c>
      <c r="I133" s="5"/>
      <c r="J133" s="5"/>
      <c r="K133" s="5">
        <v>205</v>
      </c>
      <c r="L133" s="5">
        <v>14</v>
      </c>
      <c r="M133" s="5">
        <v>3</v>
      </c>
      <c r="N133" s="5" t="s">
        <v>3</v>
      </c>
      <c r="O133" s="5">
        <v>2</v>
      </c>
      <c r="P133" s="5">
        <f>ROUND(Source!DK118,O133)</f>
        <v>78402.350000000006</v>
      </c>
      <c r="Q133" s="5"/>
      <c r="R133" s="5"/>
      <c r="S133" s="5"/>
      <c r="T133" s="5"/>
      <c r="U133" s="5"/>
      <c r="V133" s="5"/>
      <c r="W133" s="5"/>
    </row>
    <row r="134" spans="1:23" x14ac:dyDescent="0.2">
      <c r="A134" s="5">
        <v>50</v>
      </c>
      <c r="B134" s="5">
        <v>0</v>
      </c>
      <c r="C134" s="5">
        <v>0</v>
      </c>
      <c r="D134" s="5">
        <v>1</v>
      </c>
      <c r="E134" s="5">
        <v>232</v>
      </c>
      <c r="F134" s="5">
        <f>ROUND(Source!BC118,O134)</f>
        <v>0</v>
      </c>
      <c r="G134" s="5" t="s">
        <v>188</v>
      </c>
      <c r="H134" s="5" t="s">
        <v>189</v>
      </c>
      <c r="I134" s="5"/>
      <c r="J134" s="5"/>
      <c r="K134" s="5">
        <v>232</v>
      </c>
      <c r="L134" s="5">
        <v>15</v>
      </c>
      <c r="M134" s="5">
        <v>3</v>
      </c>
      <c r="N134" s="5" t="s">
        <v>3</v>
      </c>
      <c r="O134" s="5">
        <v>2</v>
      </c>
      <c r="P134" s="5">
        <f>ROUND(Source!EU118,O134)</f>
        <v>0</v>
      </c>
      <c r="Q134" s="5"/>
      <c r="R134" s="5"/>
      <c r="S134" s="5"/>
      <c r="T134" s="5"/>
      <c r="U134" s="5"/>
      <c r="V134" s="5"/>
      <c r="W134" s="5"/>
    </row>
    <row r="135" spans="1:23" x14ac:dyDescent="0.2">
      <c r="A135" s="5">
        <v>50</v>
      </c>
      <c r="B135" s="5">
        <v>0</v>
      </c>
      <c r="C135" s="5">
        <v>0</v>
      </c>
      <c r="D135" s="5">
        <v>1</v>
      </c>
      <c r="E135" s="5">
        <v>214</v>
      </c>
      <c r="F135" s="5">
        <f>ROUND(Source!AS118,O135)</f>
        <v>180820.5</v>
      </c>
      <c r="G135" s="5" t="s">
        <v>190</v>
      </c>
      <c r="H135" s="5" t="s">
        <v>191</v>
      </c>
      <c r="I135" s="5"/>
      <c r="J135" s="5"/>
      <c r="K135" s="5">
        <v>214</v>
      </c>
      <c r="L135" s="5">
        <v>16</v>
      </c>
      <c r="M135" s="5">
        <v>3</v>
      </c>
      <c r="N135" s="5" t="s">
        <v>3</v>
      </c>
      <c r="O135" s="5">
        <v>2</v>
      </c>
      <c r="P135" s="5">
        <f>ROUND(Source!EK118,O135)</f>
        <v>1574647.31</v>
      </c>
      <c r="Q135" s="5"/>
      <c r="R135" s="5"/>
      <c r="S135" s="5"/>
      <c r="T135" s="5"/>
      <c r="U135" s="5"/>
      <c r="V135" s="5"/>
      <c r="W135" s="5"/>
    </row>
    <row r="136" spans="1:23" x14ac:dyDescent="0.2">
      <c r="A136" s="5">
        <v>50</v>
      </c>
      <c r="B136" s="5">
        <v>0</v>
      </c>
      <c r="C136" s="5">
        <v>0</v>
      </c>
      <c r="D136" s="5">
        <v>1</v>
      </c>
      <c r="E136" s="5">
        <v>215</v>
      </c>
      <c r="F136" s="5">
        <f>ROUND(Source!AT118,O136)</f>
        <v>7958.48</v>
      </c>
      <c r="G136" s="5" t="s">
        <v>192</v>
      </c>
      <c r="H136" s="5" t="s">
        <v>193</v>
      </c>
      <c r="I136" s="5"/>
      <c r="J136" s="5"/>
      <c r="K136" s="5">
        <v>215</v>
      </c>
      <c r="L136" s="5">
        <v>17</v>
      </c>
      <c r="M136" s="5">
        <v>3</v>
      </c>
      <c r="N136" s="5" t="s">
        <v>3</v>
      </c>
      <c r="O136" s="5">
        <v>2</v>
      </c>
      <c r="P136" s="5">
        <f>ROUND(Source!EL118,O136)</f>
        <v>119171.37</v>
      </c>
      <c r="Q136" s="5"/>
      <c r="R136" s="5"/>
      <c r="S136" s="5"/>
      <c r="T136" s="5"/>
      <c r="U136" s="5"/>
      <c r="V136" s="5"/>
      <c r="W136" s="5"/>
    </row>
    <row r="137" spans="1:23" x14ac:dyDescent="0.2">
      <c r="A137" s="5">
        <v>50</v>
      </c>
      <c r="B137" s="5">
        <v>0</v>
      </c>
      <c r="C137" s="5">
        <v>0</v>
      </c>
      <c r="D137" s="5">
        <v>1</v>
      </c>
      <c r="E137" s="5">
        <v>217</v>
      </c>
      <c r="F137" s="5">
        <f>ROUND(Source!AU118,O137)</f>
        <v>135.72999999999999</v>
      </c>
      <c r="G137" s="5" t="s">
        <v>194</v>
      </c>
      <c r="H137" s="5" t="s">
        <v>195</v>
      </c>
      <c r="I137" s="5"/>
      <c r="J137" s="5"/>
      <c r="K137" s="5">
        <v>217</v>
      </c>
      <c r="L137" s="5">
        <v>18</v>
      </c>
      <c r="M137" s="5">
        <v>3</v>
      </c>
      <c r="N137" s="5" t="s">
        <v>3</v>
      </c>
      <c r="O137" s="5">
        <v>2</v>
      </c>
      <c r="P137" s="5">
        <f>ROUND(Source!EM118,O137)</f>
        <v>2265.77</v>
      </c>
      <c r="Q137" s="5"/>
      <c r="R137" s="5"/>
      <c r="S137" s="5"/>
      <c r="T137" s="5"/>
      <c r="U137" s="5"/>
      <c r="V137" s="5"/>
      <c r="W137" s="5"/>
    </row>
    <row r="138" spans="1:23" x14ac:dyDescent="0.2">
      <c r="A138" s="5">
        <v>50</v>
      </c>
      <c r="B138" s="5">
        <v>0</v>
      </c>
      <c r="C138" s="5">
        <v>0</v>
      </c>
      <c r="D138" s="5">
        <v>1</v>
      </c>
      <c r="E138" s="5">
        <v>230</v>
      </c>
      <c r="F138" s="5">
        <f>ROUND(Source!BA118,O138)</f>
        <v>0</v>
      </c>
      <c r="G138" s="5" t="s">
        <v>196</v>
      </c>
      <c r="H138" s="5" t="s">
        <v>197</v>
      </c>
      <c r="I138" s="5"/>
      <c r="J138" s="5"/>
      <c r="K138" s="5">
        <v>230</v>
      </c>
      <c r="L138" s="5">
        <v>19</v>
      </c>
      <c r="M138" s="5">
        <v>3</v>
      </c>
      <c r="N138" s="5" t="s">
        <v>3</v>
      </c>
      <c r="O138" s="5">
        <v>2</v>
      </c>
      <c r="P138" s="5">
        <f>ROUND(Source!ES118,O138)</f>
        <v>0</v>
      </c>
      <c r="Q138" s="5"/>
      <c r="R138" s="5"/>
      <c r="S138" s="5"/>
      <c r="T138" s="5"/>
      <c r="U138" s="5"/>
      <c r="V138" s="5"/>
      <c r="W138" s="5"/>
    </row>
    <row r="139" spans="1:23" x14ac:dyDescent="0.2">
      <c r="A139" s="5">
        <v>50</v>
      </c>
      <c r="B139" s="5">
        <v>0</v>
      </c>
      <c r="C139" s="5">
        <v>0</v>
      </c>
      <c r="D139" s="5">
        <v>1</v>
      </c>
      <c r="E139" s="5">
        <v>206</v>
      </c>
      <c r="F139" s="5">
        <f>ROUND(Source!T118,O139)</f>
        <v>0</v>
      </c>
      <c r="G139" s="5" t="s">
        <v>198</v>
      </c>
      <c r="H139" s="5" t="s">
        <v>199</v>
      </c>
      <c r="I139" s="5"/>
      <c r="J139" s="5"/>
      <c r="K139" s="5">
        <v>206</v>
      </c>
      <c r="L139" s="5">
        <v>20</v>
      </c>
      <c r="M139" s="5">
        <v>3</v>
      </c>
      <c r="N139" s="5" t="s">
        <v>3</v>
      </c>
      <c r="O139" s="5">
        <v>2</v>
      </c>
      <c r="P139" s="5">
        <f>ROUND(Source!DL118,O139)</f>
        <v>0</v>
      </c>
      <c r="Q139" s="5"/>
      <c r="R139" s="5"/>
      <c r="S139" s="5"/>
      <c r="T139" s="5"/>
      <c r="U139" s="5"/>
      <c r="V139" s="5"/>
      <c r="W139" s="5"/>
    </row>
    <row r="140" spans="1:23" x14ac:dyDescent="0.2">
      <c r="A140" s="5">
        <v>50</v>
      </c>
      <c r="B140" s="5">
        <v>0</v>
      </c>
      <c r="C140" s="5">
        <v>0</v>
      </c>
      <c r="D140" s="5">
        <v>1</v>
      </c>
      <c r="E140" s="5">
        <v>207</v>
      </c>
      <c r="F140" s="5">
        <f>Source!U118</f>
        <v>439.01255020000002</v>
      </c>
      <c r="G140" s="5" t="s">
        <v>200</v>
      </c>
      <c r="H140" s="5" t="s">
        <v>201</v>
      </c>
      <c r="I140" s="5"/>
      <c r="J140" s="5"/>
      <c r="K140" s="5">
        <v>207</v>
      </c>
      <c r="L140" s="5">
        <v>21</v>
      </c>
      <c r="M140" s="5">
        <v>3</v>
      </c>
      <c r="N140" s="5" t="s">
        <v>3</v>
      </c>
      <c r="O140" s="5">
        <v>-1</v>
      </c>
      <c r="P140" s="5">
        <f>Source!DM118</f>
        <v>439.01255020000002</v>
      </c>
      <c r="Q140" s="5"/>
      <c r="R140" s="5"/>
      <c r="S140" s="5"/>
      <c r="T140" s="5"/>
      <c r="U140" s="5"/>
      <c r="V140" s="5"/>
      <c r="W140" s="5"/>
    </row>
    <row r="141" spans="1:23" x14ac:dyDescent="0.2">
      <c r="A141" s="5">
        <v>50</v>
      </c>
      <c r="B141" s="5">
        <v>0</v>
      </c>
      <c r="C141" s="5">
        <v>0</v>
      </c>
      <c r="D141" s="5">
        <v>1</v>
      </c>
      <c r="E141" s="5">
        <v>208</v>
      </c>
      <c r="F141" s="5">
        <f>Source!V118</f>
        <v>132.551259305</v>
      </c>
      <c r="G141" s="5" t="s">
        <v>202</v>
      </c>
      <c r="H141" s="5" t="s">
        <v>203</v>
      </c>
      <c r="I141" s="5"/>
      <c r="J141" s="5"/>
      <c r="K141" s="5">
        <v>208</v>
      </c>
      <c r="L141" s="5">
        <v>22</v>
      </c>
      <c r="M141" s="5">
        <v>3</v>
      </c>
      <c r="N141" s="5" t="s">
        <v>3</v>
      </c>
      <c r="O141" s="5">
        <v>-1</v>
      </c>
      <c r="P141" s="5">
        <f>Source!DN118</f>
        <v>132.551259305</v>
      </c>
      <c r="Q141" s="5"/>
      <c r="R141" s="5"/>
      <c r="S141" s="5"/>
      <c r="T141" s="5"/>
      <c r="U141" s="5"/>
      <c r="V141" s="5"/>
      <c r="W141" s="5"/>
    </row>
    <row r="142" spans="1:23" x14ac:dyDescent="0.2">
      <c r="A142" s="5">
        <v>50</v>
      </c>
      <c r="B142" s="5">
        <v>0</v>
      </c>
      <c r="C142" s="5">
        <v>0</v>
      </c>
      <c r="D142" s="5">
        <v>1</v>
      </c>
      <c r="E142" s="5">
        <v>209</v>
      </c>
      <c r="F142" s="5">
        <f>ROUND(Source!W118,O142)</f>
        <v>0</v>
      </c>
      <c r="G142" s="5" t="s">
        <v>204</v>
      </c>
      <c r="H142" s="5" t="s">
        <v>205</v>
      </c>
      <c r="I142" s="5"/>
      <c r="J142" s="5"/>
      <c r="K142" s="5">
        <v>209</v>
      </c>
      <c r="L142" s="5">
        <v>23</v>
      </c>
      <c r="M142" s="5">
        <v>3</v>
      </c>
      <c r="N142" s="5" t="s">
        <v>3</v>
      </c>
      <c r="O142" s="5">
        <v>2</v>
      </c>
      <c r="P142" s="5">
        <f>ROUND(Source!DO118,O142)</f>
        <v>0</v>
      </c>
      <c r="Q142" s="5"/>
      <c r="R142" s="5"/>
      <c r="S142" s="5"/>
      <c r="T142" s="5"/>
      <c r="U142" s="5"/>
      <c r="V142" s="5"/>
      <c r="W142" s="5"/>
    </row>
    <row r="143" spans="1:23" x14ac:dyDescent="0.2">
      <c r="A143" s="5">
        <v>50</v>
      </c>
      <c r="B143" s="5">
        <v>0</v>
      </c>
      <c r="C143" s="5">
        <v>0</v>
      </c>
      <c r="D143" s="5">
        <v>1</v>
      </c>
      <c r="E143" s="5">
        <v>210</v>
      </c>
      <c r="F143" s="5">
        <f>ROUND(Source!X118,O143)</f>
        <v>5880.38</v>
      </c>
      <c r="G143" s="5" t="s">
        <v>206</v>
      </c>
      <c r="H143" s="5" t="s">
        <v>207</v>
      </c>
      <c r="I143" s="5"/>
      <c r="J143" s="5"/>
      <c r="K143" s="5">
        <v>210</v>
      </c>
      <c r="L143" s="5">
        <v>24</v>
      </c>
      <c r="M143" s="5">
        <v>3</v>
      </c>
      <c r="N143" s="5" t="s">
        <v>3</v>
      </c>
      <c r="O143" s="5">
        <v>2</v>
      </c>
      <c r="P143" s="5">
        <f>ROUND(Source!DP118,O143)</f>
        <v>91568.12</v>
      </c>
      <c r="Q143" s="5"/>
      <c r="R143" s="5"/>
      <c r="S143" s="5"/>
      <c r="T143" s="5"/>
      <c r="U143" s="5"/>
      <c r="V143" s="5"/>
      <c r="W143" s="5"/>
    </row>
    <row r="144" spans="1:23" x14ac:dyDescent="0.2">
      <c r="A144" s="5">
        <v>50</v>
      </c>
      <c r="B144" s="5">
        <v>0</v>
      </c>
      <c r="C144" s="5">
        <v>0</v>
      </c>
      <c r="D144" s="5">
        <v>1</v>
      </c>
      <c r="E144" s="5">
        <v>211</v>
      </c>
      <c r="F144" s="5">
        <f>ROUND(Source!Y118,O144)</f>
        <v>3869.59</v>
      </c>
      <c r="G144" s="5" t="s">
        <v>208</v>
      </c>
      <c r="H144" s="5" t="s">
        <v>209</v>
      </c>
      <c r="I144" s="5"/>
      <c r="J144" s="5"/>
      <c r="K144" s="5">
        <v>211</v>
      </c>
      <c r="L144" s="5">
        <v>25</v>
      </c>
      <c r="M144" s="5">
        <v>3</v>
      </c>
      <c r="N144" s="5" t="s">
        <v>3</v>
      </c>
      <c r="O144" s="5">
        <v>2</v>
      </c>
      <c r="P144" s="5">
        <f>ROUND(Source!DQ118,O144)</f>
        <v>56650.79</v>
      </c>
      <c r="Q144" s="5"/>
      <c r="R144" s="5"/>
      <c r="S144" s="5"/>
      <c r="T144" s="5"/>
      <c r="U144" s="5"/>
      <c r="V144" s="5"/>
      <c r="W144" s="5"/>
    </row>
    <row r="145" spans="1:23" x14ac:dyDescent="0.2">
      <c r="A145" s="5">
        <v>50</v>
      </c>
      <c r="B145" s="5">
        <v>0</v>
      </c>
      <c r="C145" s="5">
        <v>0</v>
      </c>
      <c r="D145" s="5">
        <v>1</v>
      </c>
      <c r="E145" s="5">
        <v>224</v>
      </c>
      <c r="F145" s="5">
        <f>ROUND(Source!AR118,O145)</f>
        <v>188914.71</v>
      </c>
      <c r="G145" s="5" t="s">
        <v>210</v>
      </c>
      <c r="H145" s="5" t="s">
        <v>211</v>
      </c>
      <c r="I145" s="5"/>
      <c r="J145" s="5"/>
      <c r="K145" s="5">
        <v>224</v>
      </c>
      <c r="L145" s="5">
        <v>26</v>
      </c>
      <c r="M145" s="5">
        <v>3</v>
      </c>
      <c r="N145" s="5" t="s">
        <v>3</v>
      </c>
      <c r="O145" s="5">
        <v>2</v>
      </c>
      <c r="P145" s="5">
        <f>ROUND(Source!EJ118,O145)</f>
        <v>1696084.45</v>
      </c>
      <c r="Q145" s="5"/>
      <c r="R145" s="5"/>
      <c r="S145" s="5"/>
      <c r="T145" s="5"/>
      <c r="U145" s="5"/>
      <c r="V145" s="5"/>
      <c r="W145" s="5"/>
    </row>
    <row r="148" spans="1:23" x14ac:dyDescent="0.2">
      <c r="A148">
        <v>70</v>
      </c>
      <c r="B148">
        <v>1</v>
      </c>
      <c r="D148">
        <v>1</v>
      </c>
      <c r="E148" t="s">
        <v>212</v>
      </c>
      <c r="F148" t="s">
        <v>213</v>
      </c>
      <c r="G148">
        <v>1</v>
      </c>
      <c r="H148">
        <v>0</v>
      </c>
      <c r="I148" t="s">
        <v>214</v>
      </c>
      <c r="J148">
        <v>0</v>
      </c>
      <c r="K148">
        <v>0</v>
      </c>
      <c r="L148" t="s">
        <v>3</v>
      </c>
      <c r="M148" t="s">
        <v>3</v>
      </c>
      <c r="N148">
        <v>0</v>
      </c>
      <c r="O148">
        <v>1</v>
      </c>
    </row>
    <row r="149" spans="1:23" x14ac:dyDescent="0.2">
      <c r="A149">
        <v>70</v>
      </c>
      <c r="B149">
        <v>1</v>
      </c>
      <c r="D149">
        <v>2</v>
      </c>
      <c r="E149" t="s">
        <v>215</v>
      </c>
      <c r="F149" t="s">
        <v>216</v>
      </c>
      <c r="G149">
        <v>0</v>
      </c>
      <c r="H149">
        <v>0</v>
      </c>
      <c r="I149" t="s">
        <v>214</v>
      </c>
      <c r="J149">
        <v>0</v>
      </c>
      <c r="K149">
        <v>0</v>
      </c>
      <c r="L149" t="s">
        <v>3</v>
      </c>
      <c r="M149" t="s">
        <v>3</v>
      </c>
      <c r="N149">
        <v>0</v>
      </c>
      <c r="O149">
        <v>0</v>
      </c>
    </row>
    <row r="150" spans="1:23" x14ac:dyDescent="0.2">
      <c r="A150">
        <v>70</v>
      </c>
      <c r="B150">
        <v>1</v>
      </c>
      <c r="D150">
        <v>3</v>
      </c>
      <c r="E150" t="s">
        <v>217</v>
      </c>
      <c r="F150" t="s">
        <v>218</v>
      </c>
      <c r="G150">
        <v>0</v>
      </c>
      <c r="H150">
        <v>0</v>
      </c>
      <c r="I150" t="s">
        <v>214</v>
      </c>
      <c r="J150">
        <v>0</v>
      </c>
      <c r="K150">
        <v>0</v>
      </c>
      <c r="L150" t="s">
        <v>3</v>
      </c>
      <c r="M150" t="s">
        <v>3</v>
      </c>
      <c r="N150">
        <v>0</v>
      </c>
      <c r="O150">
        <v>0</v>
      </c>
    </row>
    <row r="151" spans="1:23" x14ac:dyDescent="0.2">
      <c r="A151">
        <v>70</v>
      </c>
      <c r="B151">
        <v>1</v>
      </c>
      <c r="D151">
        <v>4</v>
      </c>
      <c r="E151" t="s">
        <v>219</v>
      </c>
      <c r="F151" t="s">
        <v>220</v>
      </c>
      <c r="G151">
        <v>0</v>
      </c>
      <c r="H151">
        <v>0</v>
      </c>
      <c r="I151" t="s">
        <v>214</v>
      </c>
      <c r="J151">
        <v>0</v>
      </c>
      <c r="K151">
        <v>0</v>
      </c>
      <c r="L151" t="s">
        <v>3</v>
      </c>
      <c r="M151" t="s">
        <v>3</v>
      </c>
      <c r="N151">
        <v>0</v>
      </c>
      <c r="O151">
        <v>0</v>
      </c>
    </row>
    <row r="152" spans="1:23" x14ac:dyDescent="0.2">
      <c r="A152">
        <v>70</v>
      </c>
      <c r="B152">
        <v>1</v>
      </c>
      <c r="D152">
        <v>5</v>
      </c>
      <c r="E152" t="s">
        <v>221</v>
      </c>
      <c r="F152" t="s">
        <v>222</v>
      </c>
      <c r="G152">
        <v>0</v>
      </c>
      <c r="H152">
        <v>0</v>
      </c>
      <c r="I152" t="s">
        <v>214</v>
      </c>
      <c r="J152">
        <v>0</v>
      </c>
      <c r="K152">
        <v>0</v>
      </c>
      <c r="L152" t="s">
        <v>3</v>
      </c>
      <c r="M152" t="s">
        <v>3</v>
      </c>
      <c r="N152">
        <v>0</v>
      </c>
      <c r="O152">
        <v>0</v>
      </c>
    </row>
    <row r="153" spans="1:23" x14ac:dyDescent="0.2">
      <c r="A153">
        <v>70</v>
      </c>
      <c r="B153">
        <v>1</v>
      </c>
      <c r="D153">
        <v>6</v>
      </c>
      <c r="E153" t="s">
        <v>223</v>
      </c>
      <c r="F153" t="s">
        <v>224</v>
      </c>
      <c r="G153">
        <v>0</v>
      </c>
      <c r="H153">
        <v>0</v>
      </c>
      <c r="I153" t="s">
        <v>214</v>
      </c>
      <c r="J153">
        <v>0</v>
      </c>
      <c r="K153">
        <v>0</v>
      </c>
      <c r="L153" t="s">
        <v>3</v>
      </c>
      <c r="M153" t="s">
        <v>3</v>
      </c>
      <c r="N153">
        <v>0</v>
      </c>
      <c r="O153">
        <v>0</v>
      </c>
    </row>
    <row r="154" spans="1:23" x14ac:dyDescent="0.2">
      <c r="A154">
        <v>70</v>
      </c>
      <c r="B154">
        <v>1</v>
      </c>
      <c r="D154">
        <v>7</v>
      </c>
      <c r="E154" t="s">
        <v>225</v>
      </c>
      <c r="F154" t="s">
        <v>226</v>
      </c>
      <c r="G154">
        <v>0</v>
      </c>
      <c r="H154">
        <v>0</v>
      </c>
      <c r="I154" t="s">
        <v>214</v>
      </c>
      <c r="J154">
        <v>0</v>
      </c>
      <c r="K154">
        <v>0</v>
      </c>
      <c r="L154" t="s">
        <v>3</v>
      </c>
      <c r="M154" t="s">
        <v>3</v>
      </c>
      <c r="N154">
        <v>0</v>
      </c>
      <c r="O154">
        <v>0</v>
      </c>
    </row>
    <row r="155" spans="1:23" x14ac:dyDescent="0.2">
      <c r="A155">
        <v>70</v>
      </c>
      <c r="B155">
        <v>1</v>
      </c>
      <c r="D155">
        <v>8</v>
      </c>
      <c r="E155" t="s">
        <v>227</v>
      </c>
      <c r="F155" t="s">
        <v>228</v>
      </c>
      <c r="G155">
        <v>0</v>
      </c>
      <c r="H155">
        <v>0</v>
      </c>
      <c r="I155" t="s">
        <v>214</v>
      </c>
      <c r="J155">
        <v>0</v>
      </c>
      <c r="K155">
        <v>0</v>
      </c>
      <c r="L155" t="s">
        <v>3</v>
      </c>
      <c r="M155" t="s">
        <v>3</v>
      </c>
      <c r="N155">
        <v>0</v>
      </c>
      <c r="O155">
        <v>0</v>
      </c>
    </row>
    <row r="156" spans="1:23" x14ac:dyDescent="0.2">
      <c r="A156">
        <v>70</v>
      </c>
      <c r="B156">
        <v>1</v>
      </c>
      <c r="D156">
        <v>9</v>
      </c>
      <c r="E156" t="s">
        <v>229</v>
      </c>
      <c r="F156" t="s">
        <v>230</v>
      </c>
      <c r="G156">
        <v>0</v>
      </c>
      <c r="H156">
        <v>0</v>
      </c>
      <c r="I156" t="s">
        <v>214</v>
      </c>
      <c r="J156">
        <v>0</v>
      </c>
      <c r="K156">
        <v>0</v>
      </c>
      <c r="L156" t="s">
        <v>3</v>
      </c>
      <c r="M156" t="s">
        <v>3</v>
      </c>
      <c r="N156">
        <v>0</v>
      </c>
      <c r="O156">
        <v>0</v>
      </c>
    </row>
    <row r="157" spans="1:23" x14ac:dyDescent="0.2">
      <c r="A157">
        <v>70</v>
      </c>
      <c r="B157">
        <v>1</v>
      </c>
      <c r="D157">
        <v>1</v>
      </c>
      <c r="E157" t="s">
        <v>231</v>
      </c>
      <c r="F157" t="s">
        <v>232</v>
      </c>
      <c r="G157">
        <v>1</v>
      </c>
      <c r="H157">
        <v>1</v>
      </c>
      <c r="I157" t="s">
        <v>214</v>
      </c>
      <c r="J157">
        <v>0</v>
      </c>
      <c r="K157">
        <v>0</v>
      </c>
      <c r="L157" t="s">
        <v>3</v>
      </c>
      <c r="M157" t="s">
        <v>3</v>
      </c>
      <c r="N157">
        <v>0</v>
      </c>
      <c r="O157">
        <v>1</v>
      </c>
    </row>
    <row r="158" spans="1:23" x14ac:dyDescent="0.2">
      <c r="A158">
        <v>70</v>
      </c>
      <c r="B158">
        <v>1</v>
      </c>
      <c r="D158">
        <v>2</v>
      </c>
      <c r="E158" t="s">
        <v>233</v>
      </c>
      <c r="F158" t="s">
        <v>234</v>
      </c>
      <c r="G158">
        <v>1</v>
      </c>
      <c r="H158">
        <v>1</v>
      </c>
      <c r="I158" t="s">
        <v>214</v>
      </c>
      <c r="J158">
        <v>0</v>
      </c>
      <c r="K158">
        <v>0</v>
      </c>
      <c r="L158" t="s">
        <v>3</v>
      </c>
      <c r="M158" t="s">
        <v>3</v>
      </c>
      <c r="N158">
        <v>0</v>
      </c>
      <c r="O158">
        <v>1</v>
      </c>
    </row>
    <row r="159" spans="1:23" x14ac:dyDescent="0.2">
      <c r="A159">
        <v>70</v>
      </c>
      <c r="B159">
        <v>1</v>
      </c>
      <c r="D159">
        <v>3</v>
      </c>
      <c r="E159" t="s">
        <v>235</v>
      </c>
      <c r="F159" t="s">
        <v>236</v>
      </c>
      <c r="G159">
        <v>1</v>
      </c>
      <c r="H159">
        <v>0</v>
      </c>
      <c r="I159" t="s">
        <v>214</v>
      </c>
      <c r="J159">
        <v>0</v>
      </c>
      <c r="K159">
        <v>0</v>
      </c>
      <c r="L159" t="s">
        <v>3</v>
      </c>
      <c r="M159" t="s">
        <v>3</v>
      </c>
      <c r="N159">
        <v>0</v>
      </c>
      <c r="O159">
        <v>1</v>
      </c>
    </row>
    <row r="160" spans="1:23" x14ac:dyDescent="0.2">
      <c r="A160">
        <v>70</v>
      </c>
      <c r="B160">
        <v>1</v>
      </c>
      <c r="D160">
        <v>4</v>
      </c>
      <c r="E160" t="s">
        <v>237</v>
      </c>
      <c r="F160" t="s">
        <v>238</v>
      </c>
      <c r="G160">
        <v>1</v>
      </c>
      <c r="H160">
        <v>0</v>
      </c>
      <c r="I160" t="s">
        <v>214</v>
      </c>
      <c r="J160">
        <v>0</v>
      </c>
      <c r="K160">
        <v>0</v>
      </c>
      <c r="L160" t="s">
        <v>3</v>
      </c>
      <c r="M160" t="s">
        <v>3</v>
      </c>
      <c r="N160">
        <v>0</v>
      </c>
      <c r="O160">
        <v>1</v>
      </c>
    </row>
    <row r="161" spans="1:15" x14ac:dyDescent="0.2">
      <c r="A161">
        <v>70</v>
      </c>
      <c r="B161">
        <v>1</v>
      </c>
      <c r="D161">
        <v>5</v>
      </c>
      <c r="E161" t="s">
        <v>239</v>
      </c>
      <c r="F161" t="s">
        <v>240</v>
      </c>
      <c r="G161">
        <v>1</v>
      </c>
      <c r="H161">
        <v>0</v>
      </c>
      <c r="I161" t="s">
        <v>214</v>
      </c>
      <c r="J161">
        <v>0</v>
      </c>
      <c r="K161">
        <v>0</v>
      </c>
      <c r="L161" t="s">
        <v>3</v>
      </c>
      <c r="M161" t="s">
        <v>3</v>
      </c>
      <c r="N161">
        <v>0</v>
      </c>
      <c r="O161">
        <v>0.85</v>
      </c>
    </row>
    <row r="162" spans="1:15" x14ac:dyDescent="0.2">
      <c r="A162">
        <v>70</v>
      </c>
      <c r="B162">
        <v>1</v>
      </c>
      <c r="D162">
        <v>6</v>
      </c>
      <c r="E162" t="s">
        <v>241</v>
      </c>
      <c r="F162" t="s">
        <v>242</v>
      </c>
      <c r="G162">
        <v>1</v>
      </c>
      <c r="H162">
        <v>0</v>
      </c>
      <c r="I162" t="s">
        <v>214</v>
      </c>
      <c r="J162">
        <v>0</v>
      </c>
      <c r="K162">
        <v>0</v>
      </c>
      <c r="L162" t="s">
        <v>3</v>
      </c>
      <c r="M162" t="s">
        <v>3</v>
      </c>
      <c r="N162">
        <v>0</v>
      </c>
      <c r="O162">
        <v>0.8</v>
      </c>
    </row>
    <row r="163" spans="1:15" x14ac:dyDescent="0.2">
      <c r="A163">
        <v>70</v>
      </c>
      <c r="B163">
        <v>1</v>
      </c>
      <c r="D163">
        <v>7</v>
      </c>
      <c r="E163" t="s">
        <v>243</v>
      </c>
      <c r="F163" t="s">
        <v>244</v>
      </c>
      <c r="G163">
        <v>1</v>
      </c>
      <c r="H163">
        <v>0</v>
      </c>
      <c r="I163" t="s">
        <v>214</v>
      </c>
      <c r="J163">
        <v>0</v>
      </c>
      <c r="K163">
        <v>0</v>
      </c>
      <c r="L163" t="s">
        <v>3</v>
      </c>
      <c r="M163" t="s">
        <v>3</v>
      </c>
      <c r="N163">
        <v>0</v>
      </c>
      <c r="O163">
        <v>1</v>
      </c>
    </row>
    <row r="164" spans="1:15" x14ac:dyDescent="0.2">
      <c r="A164">
        <v>70</v>
      </c>
      <c r="B164">
        <v>1</v>
      </c>
      <c r="D164">
        <v>8</v>
      </c>
      <c r="E164" t="s">
        <v>245</v>
      </c>
      <c r="F164" t="s">
        <v>246</v>
      </c>
      <c r="G164">
        <v>1</v>
      </c>
      <c r="H164">
        <v>0.8</v>
      </c>
      <c r="I164" t="s">
        <v>214</v>
      </c>
      <c r="J164">
        <v>0</v>
      </c>
      <c r="K164">
        <v>0</v>
      </c>
      <c r="L164" t="s">
        <v>3</v>
      </c>
      <c r="M164" t="s">
        <v>3</v>
      </c>
      <c r="N164">
        <v>0</v>
      </c>
      <c r="O164">
        <v>1</v>
      </c>
    </row>
    <row r="165" spans="1:15" x14ac:dyDescent="0.2">
      <c r="A165">
        <v>70</v>
      </c>
      <c r="B165">
        <v>1</v>
      </c>
      <c r="D165">
        <v>9</v>
      </c>
      <c r="E165" t="s">
        <v>247</v>
      </c>
      <c r="F165" t="s">
        <v>248</v>
      </c>
      <c r="G165">
        <v>1</v>
      </c>
      <c r="H165">
        <v>0.85</v>
      </c>
      <c r="I165" t="s">
        <v>214</v>
      </c>
      <c r="J165">
        <v>0</v>
      </c>
      <c r="K165">
        <v>0</v>
      </c>
      <c r="L165" t="s">
        <v>3</v>
      </c>
      <c r="M165" t="s">
        <v>3</v>
      </c>
      <c r="N165">
        <v>0</v>
      </c>
      <c r="O165">
        <v>1</v>
      </c>
    </row>
    <row r="166" spans="1:15" x14ac:dyDescent="0.2">
      <c r="A166">
        <v>70</v>
      </c>
      <c r="B166">
        <v>1</v>
      </c>
      <c r="D166">
        <v>10</v>
      </c>
      <c r="E166" t="s">
        <v>249</v>
      </c>
      <c r="F166" t="s">
        <v>250</v>
      </c>
      <c r="G166">
        <v>1</v>
      </c>
      <c r="H166">
        <v>0</v>
      </c>
      <c r="I166" t="s">
        <v>214</v>
      </c>
      <c r="J166">
        <v>0</v>
      </c>
      <c r="K166">
        <v>0</v>
      </c>
      <c r="L166" t="s">
        <v>3</v>
      </c>
      <c r="M166" t="s">
        <v>3</v>
      </c>
      <c r="N166">
        <v>0</v>
      </c>
      <c r="O166">
        <v>1</v>
      </c>
    </row>
    <row r="167" spans="1:15" x14ac:dyDescent="0.2">
      <c r="A167">
        <v>70</v>
      </c>
      <c r="B167">
        <v>1</v>
      </c>
      <c r="D167">
        <v>11</v>
      </c>
      <c r="E167" t="s">
        <v>251</v>
      </c>
      <c r="F167" t="s">
        <v>252</v>
      </c>
      <c r="G167">
        <v>1</v>
      </c>
      <c r="H167">
        <v>0</v>
      </c>
      <c r="I167" t="s">
        <v>214</v>
      </c>
      <c r="J167">
        <v>0</v>
      </c>
      <c r="K167">
        <v>0</v>
      </c>
      <c r="L167" t="s">
        <v>3</v>
      </c>
      <c r="M167" t="s">
        <v>3</v>
      </c>
      <c r="N167">
        <v>0</v>
      </c>
      <c r="O167">
        <v>0.94</v>
      </c>
    </row>
    <row r="168" spans="1:15" x14ac:dyDescent="0.2">
      <c r="A168">
        <v>70</v>
      </c>
      <c r="B168">
        <v>1</v>
      </c>
      <c r="D168">
        <v>12</v>
      </c>
      <c r="E168" t="s">
        <v>253</v>
      </c>
      <c r="F168" t="s">
        <v>254</v>
      </c>
      <c r="G168">
        <v>1</v>
      </c>
      <c r="H168">
        <v>0</v>
      </c>
      <c r="I168" t="s">
        <v>214</v>
      </c>
      <c r="J168">
        <v>0</v>
      </c>
      <c r="K168">
        <v>0</v>
      </c>
      <c r="L168" t="s">
        <v>3</v>
      </c>
      <c r="M168" t="s">
        <v>3</v>
      </c>
      <c r="N168">
        <v>0</v>
      </c>
      <c r="O168">
        <v>0.9</v>
      </c>
    </row>
    <row r="169" spans="1:15" x14ac:dyDescent="0.2">
      <c r="A169">
        <v>70</v>
      </c>
      <c r="B169">
        <v>1</v>
      </c>
      <c r="D169">
        <v>13</v>
      </c>
      <c r="E169" t="s">
        <v>255</v>
      </c>
      <c r="F169" t="s">
        <v>256</v>
      </c>
      <c r="G169">
        <v>0.6</v>
      </c>
      <c r="H169">
        <v>0</v>
      </c>
      <c r="I169" t="s">
        <v>214</v>
      </c>
      <c r="J169">
        <v>0</v>
      </c>
      <c r="K169">
        <v>0</v>
      </c>
      <c r="L169" t="s">
        <v>3</v>
      </c>
      <c r="M169" t="s">
        <v>3</v>
      </c>
      <c r="N169">
        <v>0</v>
      </c>
      <c r="O169">
        <v>0.6</v>
      </c>
    </row>
    <row r="170" spans="1:15" x14ac:dyDescent="0.2">
      <c r="A170">
        <v>70</v>
      </c>
      <c r="B170">
        <v>1</v>
      </c>
      <c r="D170">
        <v>14</v>
      </c>
      <c r="E170" t="s">
        <v>257</v>
      </c>
      <c r="F170" t="s">
        <v>258</v>
      </c>
      <c r="G170">
        <v>1</v>
      </c>
      <c r="H170">
        <v>0</v>
      </c>
      <c r="I170" t="s">
        <v>214</v>
      </c>
      <c r="J170">
        <v>0</v>
      </c>
      <c r="K170">
        <v>0</v>
      </c>
      <c r="L170" t="s">
        <v>3</v>
      </c>
      <c r="M170" t="s">
        <v>3</v>
      </c>
      <c r="N170">
        <v>0</v>
      </c>
      <c r="O170">
        <v>1</v>
      </c>
    </row>
    <row r="171" spans="1:15" x14ac:dyDescent="0.2">
      <c r="A171">
        <v>70</v>
      </c>
      <c r="B171">
        <v>1</v>
      </c>
      <c r="D171">
        <v>15</v>
      </c>
      <c r="E171" t="s">
        <v>259</v>
      </c>
      <c r="F171" t="s">
        <v>260</v>
      </c>
      <c r="G171">
        <v>1.2</v>
      </c>
      <c r="H171">
        <v>0</v>
      </c>
      <c r="I171" t="s">
        <v>214</v>
      </c>
      <c r="J171">
        <v>0</v>
      </c>
      <c r="K171">
        <v>0</v>
      </c>
      <c r="L171" t="s">
        <v>3</v>
      </c>
      <c r="M171" t="s">
        <v>3</v>
      </c>
      <c r="N171">
        <v>0</v>
      </c>
      <c r="O171">
        <v>1.2</v>
      </c>
    </row>
    <row r="172" spans="1:15" x14ac:dyDescent="0.2">
      <c r="A172">
        <v>70</v>
      </c>
      <c r="B172">
        <v>1</v>
      </c>
      <c r="D172">
        <v>16</v>
      </c>
      <c r="E172" t="s">
        <v>261</v>
      </c>
      <c r="F172" t="s">
        <v>262</v>
      </c>
      <c r="G172">
        <v>1</v>
      </c>
      <c r="H172">
        <v>0</v>
      </c>
      <c r="I172" t="s">
        <v>214</v>
      </c>
      <c r="J172">
        <v>0</v>
      </c>
      <c r="K172">
        <v>0</v>
      </c>
      <c r="L172" t="s">
        <v>3</v>
      </c>
      <c r="M172" t="s">
        <v>3</v>
      </c>
      <c r="N172">
        <v>0</v>
      </c>
      <c r="O172">
        <v>1</v>
      </c>
    </row>
    <row r="173" spans="1:15" x14ac:dyDescent="0.2">
      <c r="A173">
        <v>70</v>
      </c>
      <c r="B173">
        <v>1</v>
      </c>
      <c r="D173">
        <v>17</v>
      </c>
      <c r="E173" t="s">
        <v>263</v>
      </c>
      <c r="F173" t="s">
        <v>264</v>
      </c>
      <c r="G173">
        <v>1</v>
      </c>
      <c r="H173">
        <v>0</v>
      </c>
      <c r="I173" t="s">
        <v>214</v>
      </c>
      <c r="J173">
        <v>0</v>
      </c>
      <c r="K173">
        <v>0</v>
      </c>
      <c r="L173" t="s">
        <v>3</v>
      </c>
      <c r="M173" t="s">
        <v>3</v>
      </c>
      <c r="N173">
        <v>0</v>
      </c>
      <c r="O173">
        <v>1</v>
      </c>
    </row>
    <row r="174" spans="1:15" x14ac:dyDescent="0.2">
      <c r="A174">
        <v>70</v>
      </c>
      <c r="B174">
        <v>1</v>
      </c>
      <c r="D174">
        <v>18</v>
      </c>
      <c r="E174" t="s">
        <v>265</v>
      </c>
      <c r="F174" t="s">
        <v>266</v>
      </c>
      <c r="G174">
        <v>1</v>
      </c>
      <c r="H174">
        <v>0</v>
      </c>
      <c r="I174" t="s">
        <v>214</v>
      </c>
      <c r="J174">
        <v>0</v>
      </c>
      <c r="K174">
        <v>0</v>
      </c>
      <c r="L174" t="s">
        <v>3</v>
      </c>
      <c r="M174" t="s">
        <v>3</v>
      </c>
      <c r="N174">
        <v>0</v>
      </c>
      <c r="O174">
        <v>1</v>
      </c>
    </row>
    <row r="175" spans="1:15" x14ac:dyDescent="0.2">
      <c r="A175">
        <v>70</v>
      </c>
      <c r="B175">
        <v>1</v>
      </c>
      <c r="D175">
        <v>19</v>
      </c>
      <c r="E175" t="s">
        <v>267</v>
      </c>
      <c r="F175" t="s">
        <v>264</v>
      </c>
      <c r="G175">
        <v>1</v>
      </c>
      <c r="H175">
        <v>0</v>
      </c>
      <c r="I175" t="s">
        <v>214</v>
      </c>
      <c r="J175">
        <v>0</v>
      </c>
      <c r="K175">
        <v>0</v>
      </c>
      <c r="L175" t="s">
        <v>3</v>
      </c>
      <c r="M175" t="s">
        <v>3</v>
      </c>
      <c r="N175">
        <v>0</v>
      </c>
      <c r="O175">
        <v>1</v>
      </c>
    </row>
    <row r="176" spans="1:15" x14ac:dyDescent="0.2">
      <c r="A176">
        <v>70</v>
      </c>
      <c r="B176">
        <v>1</v>
      </c>
      <c r="D176">
        <v>20</v>
      </c>
      <c r="E176" t="s">
        <v>268</v>
      </c>
      <c r="F176" t="s">
        <v>266</v>
      </c>
      <c r="G176">
        <v>1</v>
      </c>
      <c r="H176">
        <v>0</v>
      </c>
      <c r="I176" t="s">
        <v>214</v>
      </c>
      <c r="J176">
        <v>0</v>
      </c>
      <c r="K176">
        <v>0</v>
      </c>
      <c r="L176" t="s">
        <v>3</v>
      </c>
      <c r="M176" t="s">
        <v>3</v>
      </c>
      <c r="N176">
        <v>0</v>
      </c>
      <c r="O176">
        <v>1</v>
      </c>
    </row>
    <row r="177" spans="1:34" x14ac:dyDescent="0.2">
      <c r="A177">
        <v>70</v>
      </c>
      <c r="B177">
        <v>1</v>
      </c>
      <c r="D177">
        <v>21</v>
      </c>
      <c r="E177" t="s">
        <v>269</v>
      </c>
      <c r="F177" t="s">
        <v>270</v>
      </c>
      <c r="G177">
        <v>0</v>
      </c>
      <c r="H177">
        <v>0</v>
      </c>
      <c r="I177" t="s">
        <v>214</v>
      </c>
      <c r="J177">
        <v>0</v>
      </c>
      <c r="K177">
        <v>0</v>
      </c>
      <c r="L177" t="s">
        <v>3</v>
      </c>
      <c r="M177" t="s">
        <v>3</v>
      </c>
      <c r="N177">
        <v>0</v>
      </c>
      <c r="O177">
        <v>0</v>
      </c>
    </row>
    <row r="179" spans="1:34" x14ac:dyDescent="0.2">
      <c r="A179">
        <v>-1</v>
      </c>
    </row>
    <row r="181" spans="1:34" x14ac:dyDescent="0.2">
      <c r="A181" s="4">
        <v>75</v>
      </c>
      <c r="B181" s="4" t="s">
        <v>271</v>
      </c>
      <c r="C181" s="4">
        <v>2000</v>
      </c>
      <c r="D181" s="4">
        <v>0</v>
      </c>
      <c r="E181" s="4">
        <v>1</v>
      </c>
      <c r="F181" s="4">
        <v>0</v>
      </c>
      <c r="G181" s="4">
        <v>0</v>
      </c>
      <c r="H181" s="4">
        <v>1</v>
      </c>
      <c r="I181" s="4">
        <v>0</v>
      </c>
      <c r="J181" s="4">
        <v>4</v>
      </c>
      <c r="K181" s="4">
        <v>0</v>
      </c>
      <c r="L181" s="4">
        <v>0</v>
      </c>
      <c r="M181" s="4">
        <v>0</v>
      </c>
      <c r="N181" s="4">
        <v>34723976</v>
      </c>
      <c r="O181" s="4">
        <v>1</v>
      </c>
    </row>
    <row r="182" spans="1:34" x14ac:dyDescent="0.2">
      <c r="A182" s="4">
        <v>75</v>
      </c>
      <c r="B182" s="4" t="s">
        <v>272</v>
      </c>
      <c r="C182" s="4">
        <v>2018</v>
      </c>
      <c r="D182" s="4">
        <v>1</v>
      </c>
      <c r="E182" s="4">
        <v>0</v>
      </c>
      <c r="F182" s="4">
        <v>0</v>
      </c>
      <c r="G182" s="4">
        <v>0</v>
      </c>
      <c r="H182" s="4">
        <v>1</v>
      </c>
      <c r="I182" s="4">
        <v>0</v>
      </c>
      <c r="J182" s="4">
        <v>4</v>
      </c>
      <c r="K182" s="4">
        <v>0</v>
      </c>
      <c r="L182" s="4">
        <v>0</v>
      </c>
      <c r="M182" s="4">
        <v>1</v>
      </c>
      <c r="N182" s="4">
        <v>34723977</v>
      </c>
      <c r="O182" s="4">
        <v>2</v>
      </c>
    </row>
    <row r="183" spans="1:34" x14ac:dyDescent="0.2">
      <c r="A183" s="6">
        <v>3</v>
      </c>
      <c r="B183" s="6" t="s">
        <v>273</v>
      </c>
      <c r="C183" s="6">
        <v>12.5</v>
      </c>
      <c r="D183" s="6">
        <v>7.5</v>
      </c>
      <c r="E183" s="6">
        <v>12.5</v>
      </c>
      <c r="F183" s="6">
        <v>18.3</v>
      </c>
      <c r="G183" s="6">
        <v>18.3</v>
      </c>
      <c r="H183" s="6">
        <v>7.5</v>
      </c>
      <c r="I183" s="6">
        <v>18.3</v>
      </c>
      <c r="J183" s="6">
        <v>2</v>
      </c>
      <c r="K183" s="6">
        <v>18.3</v>
      </c>
      <c r="L183" s="6">
        <v>12.5</v>
      </c>
      <c r="M183" s="6">
        <v>12.5</v>
      </c>
      <c r="N183" s="6">
        <v>7.5</v>
      </c>
      <c r="O183" s="6">
        <v>7.5</v>
      </c>
      <c r="P183" s="6">
        <v>18.3</v>
      </c>
      <c r="Q183" s="6">
        <v>18.3</v>
      </c>
      <c r="R183" s="6">
        <v>12.5</v>
      </c>
      <c r="S183" s="6" t="s">
        <v>3</v>
      </c>
      <c r="T183" s="6" t="s">
        <v>3</v>
      </c>
      <c r="U183" s="6" t="s">
        <v>3</v>
      </c>
      <c r="V183" s="6" t="s">
        <v>3</v>
      </c>
      <c r="W183" s="6" t="s">
        <v>3</v>
      </c>
      <c r="X183" s="6" t="s">
        <v>3</v>
      </c>
      <c r="Y183" s="6" t="s">
        <v>3</v>
      </c>
      <c r="Z183" s="6" t="s">
        <v>3</v>
      </c>
      <c r="AA183" s="6" t="s">
        <v>3</v>
      </c>
      <c r="AB183" s="6" t="s">
        <v>3</v>
      </c>
      <c r="AC183" s="6" t="s">
        <v>3</v>
      </c>
      <c r="AD183" s="6" t="s">
        <v>3</v>
      </c>
      <c r="AE183" s="6" t="s">
        <v>3</v>
      </c>
      <c r="AF183" s="6" t="s">
        <v>3</v>
      </c>
      <c r="AG183" s="6" t="s">
        <v>3</v>
      </c>
      <c r="AH183" s="6" t="s">
        <v>3</v>
      </c>
    </row>
    <row r="187" spans="1:34" x14ac:dyDescent="0.2">
      <c r="A187">
        <v>65</v>
      </c>
      <c r="C187">
        <v>1</v>
      </c>
      <c r="D187">
        <v>0</v>
      </c>
      <c r="E187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52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274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16331</v>
      </c>
      <c r="M1">
        <v>10</v>
      </c>
    </row>
    <row r="12" spans="1:133" x14ac:dyDescent="0.2">
      <c r="A12" s="1">
        <v>1</v>
      </c>
      <c r="B12" s="1">
        <v>50</v>
      </c>
      <c r="C12" s="1">
        <v>0</v>
      </c>
      <c r="D12" s="1"/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/>
      <c r="M12" s="1"/>
      <c r="N12" s="1"/>
      <c r="O12" s="1">
        <v>0</v>
      </c>
      <c r="P12" s="1">
        <v>0</v>
      </c>
      <c r="Q12" s="1">
        <v>2</v>
      </c>
      <c r="R12" s="1">
        <v>0</v>
      </c>
      <c r="S12" s="1">
        <v>0</v>
      </c>
      <c r="T12" s="1"/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/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565769</v>
      </c>
      <c r="CI12" s="1" t="s">
        <v>3</v>
      </c>
      <c r="CJ12" s="1" t="s">
        <v>3</v>
      </c>
      <c r="CK12" s="1">
        <v>4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0</v>
      </c>
      <c r="C14" s="1">
        <v>0</v>
      </c>
      <c r="D14" s="1">
        <v>34723976</v>
      </c>
      <c r="E14" s="1">
        <v>34723977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7">
        <v>3</v>
      </c>
      <c r="B16" s="7">
        <v>1</v>
      </c>
      <c r="C16" s="7" t="s">
        <v>11</v>
      </c>
      <c r="D16" s="7" t="s">
        <v>11</v>
      </c>
      <c r="E16" s="8">
        <f>(Source!F106)/1000</f>
        <v>180.82050000000001</v>
      </c>
      <c r="F16" s="8">
        <f>(Source!F107)/1000</f>
        <v>7.9584799999999998</v>
      </c>
      <c r="G16" s="8">
        <f>(Source!F98)/1000</f>
        <v>0</v>
      </c>
      <c r="H16" s="8">
        <f>(Source!F108)/1000+(Source!F109)/1000</f>
        <v>0.13572999999999999</v>
      </c>
      <c r="I16" s="8">
        <f>E16+F16+G16+H16</f>
        <v>188.91471000000001</v>
      </c>
      <c r="J16" s="8">
        <f>(Source!F104)/1000</f>
        <v>4.2842799999999999</v>
      </c>
      <c r="T16" s="9">
        <f>(Source!P106)/1000</f>
        <v>1574.6473100000001</v>
      </c>
      <c r="U16" s="9">
        <f>(Source!P107)/1000</f>
        <v>119.17137</v>
      </c>
      <c r="V16" s="9">
        <f>(Source!P98)/1000</f>
        <v>0</v>
      </c>
      <c r="W16" s="9">
        <f>(Source!P108)/1000+(Source!P109)/1000</f>
        <v>2.2657699999999998</v>
      </c>
      <c r="X16" s="9">
        <f>T16+U16+V16+W16</f>
        <v>1696.0844500000001</v>
      </c>
      <c r="Y16" s="9">
        <f>(Source!P104)/1000</f>
        <v>78.402350000000013</v>
      </c>
      <c r="AI16" s="7">
        <v>0</v>
      </c>
      <c r="AJ16" s="7">
        <v>0</v>
      </c>
      <c r="AK16" s="7" t="s">
        <v>3</v>
      </c>
      <c r="AL16" s="7" t="s">
        <v>3</v>
      </c>
      <c r="AM16" s="7" t="s">
        <v>3</v>
      </c>
      <c r="AN16" s="7">
        <v>0</v>
      </c>
      <c r="AO16" s="7" t="s">
        <v>3</v>
      </c>
      <c r="AP16" s="7" t="s">
        <v>3</v>
      </c>
      <c r="AT16" s="8">
        <v>178739.46</v>
      </c>
      <c r="AU16" s="8">
        <v>143308.49</v>
      </c>
      <c r="AV16" s="8">
        <v>0</v>
      </c>
      <c r="AW16" s="8">
        <v>0</v>
      </c>
      <c r="AX16" s="8">
        <v>0</v>
      </c>
      <c r="AY16" s="8">
        <v>31146.69</v>
      </c>
      <c r="AZ16" s="8">
        <v>1763.08</v>
      </c>
      <c r="BA16" s="8">
        <v>4284.28</v>
      </c>
      <c r="BB16" s="8">
        <v>180820.5</v>
      </c>
      <c r="BC16" s="8">
        <v>7958.48</v>
      </c>
      <c r="BD16" s="8">
        <v>135.72999999999999</v>
      </c>
      <c r="BE16" s="8">
        <v>0</v>
      </c>
      <c r="BF16" s="8">
        <v>439.01255020000002</v>
      </c>
      <c r="BG16" s="8">
        <v>132.551259305</v>
      </c>
      <c r="BH16" s="8">
        <v>0</v>
      </c>
      <c r="BI16" s="8">
        <v>5880.38</v>
      </c>
      <c r="BJ16" s="8">
        <v>3869.59</v>
      </c>
      <c r="BK16" s="8">
        <v>188914.71</v>
      </c>
      <c r="BR16" s="9">
        <v>1542549.53</v>
      </c>
      <c r="BS16" s="9">
        <v>1074813.6599999999</v>
      </c>
      <c r="BT16" s="9">
        <v>0</v>
      </c>
      <c r="BU16" s="9">
        <v>0</v>
      </c>
      <c r="BV16" s="9">
        <v>0</v>
      </c>
      <c r="BW16" s="9">
        <v>389333.52</v>
      </c>
      <c r="BX16" s="9">
        <v>32264.28</v>
      </c>
      <c r="BY16" s="9">
        <v>78402.350000000006</v>
      </c>
      <c r="BZ16" s="9">
        <v>1574647.31</v>
      </c>
      <c r="CA16" s="9">
        <v>119171.37</v>
      </c>
      <c r="CB16" s="9">
        <v>2265.77</v>
      </c>
      <c r="CC16" s="9">
        <v>0</v>
      </c>
      <c r="CD16" s="9">
        <v>439.01255020000002</v>
      </c>
      <c r="CE16" s="9">
        <v>132.551259305</v>
      </c>
      <c r="CF16" s="9">
        <v>0</v>
      </c>
      <c r="CG16" s="9">
        <v>91568.12</v>
      </c>
      <c r="CH16" s="9">
        <v>56650.79</v>
      </c>
      <c r="CI16" s="9">
        <v>1696084.45</v>
      </c>
    </row>
    <row r="18" spans="1:40" x14ac:dyDescent="0.2">
      <c r="A18">
        <v>51</v>
      </c>
      <c r="E18" s="10">
        <f>SUMIF(A16:A17,3,E16:E17)</f>
        <v>180.82050000000001</v>
      </c>
      <c r="F18" s="10">
        <f>SUMIF(A16:A17,3,F16:F17)</f>
        <v>7.9584799999999998</v>
      </c>
      <c r="G18" s="10">
        <f>SUMIF(A16:A17,3,G16:G17)</f>
        <v>0</v>
      </c>
      <c r="H18" s="10">
        <f>SUMIF(A16:A17,3,H16:H17)</f>
        <v>0.13572999999999999</v>
      </c>
      <c r="I18" s="10">
        <f>SUMIF(A16:A17,3,I16:I17)</f>
        <v>188.91471000000001</v>
      </c>
      <c r="J18" s="10">
        <f>SUMIF(A16:A17,3,J16:J17)</f>
        <v>4.2842799999999999</v>
      </c>
      <c r="K18" s="10"/>
      <c r="L18" s="10"/>
      <c r="M18" s="10"/>
      <c r="N18" s="10"/>
      <c r="O18" s="10"/>
      <c r="P18" s="10"/>
      <c r="Q18" s="10"/>
      <c r="R18" s="10"/>
      <c r="S18" s="10"/>
      <c r="T18" s="3">
        <f>SUMIF(A16:A17,3,T16:T17)</f>
        <v>1574.6473100000001</v>
      </c>
      <c r="U18" s="3">
        <f>SUMIF(A16:A17,3,U16:U17)</f>
        <v>119.17137</v>
      </c>
      <c r="V18" s="3">
        <f>SUMIF(A16:A17,3,V16:V17)</f>
        <v>0</v>
      </c>
      <c r="W18" s="3">
        <f>SUMIF(A16:A17,3,W16:W17)</f>
        <v>2.2657699999999998</v>
      </c>
      <c r="X18" s="3">
        <f>SUMIF(A16:A17,3,X16:X17)</f>
        <v>1696.0844500000001</v>
      </c>
      <c r="Y18" s="3">
        <f>SUMIF(A16:A17,3,Y16:Y17)</f>
        <v>78.402350000000013</v>
      </c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20" spans="1:40" x14ac:dyDescent="0.2">
      <c r="A20" s="5">
        <v>50</v>
      </c>
      <c r="B20" s="5">
        <v>0</v>
      </c>
      <c r="C20" s="5">
        <v>0</v>
      </c>
      <c r="D20" s="5">
        <v>1</v>
      </c>
      <c r="E20" s="5">
        <v>201</v>
      </c>
      <c r="F20" s="5">
        <v>178739.46</v>
      </c>
      <c r="G20" s="5" t="s">
        <v>160</v>
      </c>
      <c r="H20" s="5" t="s">
        <v>161</v>
      </c>
      <c r="I20" s="5"/>
      <c r="J20" s="5"/>
      <c r="K20" s="5">
        <v>201</v>
      </c>
      <c r="L20" s="5">
        <v>1</v>
      </c>
      <c r="M20" s="5">
        <v>3</v>
      </c>
      <c r="N20" s="5" t="s">
        <v>3</v>
      </c>
      <c r="O20" s="5">
        <v>2</v>
      </c>
      <c r="P20" s="5">
        <v>1542549.53</v>
      </c>
    </row>
    <row r="21" spans="1:40" x14ac:dyDescent="0.2">
      <c r="A21" s="5">
        <v>50</v>
      </c>
      <c r="B21" s="5">
        <v>0</v>
      </c>
      <c r="C21" s="5">
        <v>0</v>
      </c>
      <c r="D21" s="5">
        <v>1</v>
      </c>
      <c r="E21" s="5">
        <v>202</v>
      </c>
      <c r="F21" s="5">
        <v>143308.49</v>
      </c>
      <c r="G21" s="5" t="s">
        <v>162</v>
      </c>
      <c r="H21" s="5" t="s">
        <v>163</v>
      </c>
      <c r="I21" s="5"/>
      <c r="J21" s="5"/>
      <c r="K21" s="5">
        <v>202</v>
      </c>
      <c r="L21" s="5">
        <v>2</v>
      </c>
      <c r="M21" s="5">
        <v>3</v>
      </c>
      <c r="N21" s="5" t="s">
        <v>3</v>
      </c>
      <c r="O21" s="5">
        <v>2</v>
      </c>
      <c r="P21" s="5">
        <v>1074813.6599999999</v>
      </c>
    </row>
    <row r="22" spans="1:40" x14ac:dyDescent="0.2">
      <c r="A22" s="5">
        <v>50</v>
      </c>
      <c r="B22" s="5">
        <v>0</v>
      </c>
      <c r="C22" s="5">
        <v>0</v>
      </c>
      <c r="D22" s="5">
        <v>1</v>
      </c>
      <c r="E22" s="5">
        <v>222</v>
      </c>
      <c r="F22" s="5">
        <v>0</v>
      </c>
      <c r="G22" s="5" t="s">
        <v>164</v>
      </c>
      <c r="H22" s="5" t="s">
        <v>165</v>
      </c>
      <c r="I22" s="5"/>
      <c r="J22" s="5"/>
      <c r="K22" s="5">
        <v>222</v>
      </c>
      <c r="L22" s="5">
        <v>3</v>
      </c>
      <c r="M22" s="5">
        <v>3</v>
      </c>
      <c r="N22" s="5" t="s">
        <v>3</v>
      </c>
      <c r="O22" s="5">
        <v>2</v>
      </c>
      <c r="P22" s="5">
        <v>0</v>
      </c>
    </row>
    <row r="23" spans="1:40" x14ac:dyDescent="0.2">
      <c r="A23" s="5">
        <v>50</v>
      </c>
      <c r="B23" s="5">
        <v>0</v>
      </c>
      <c r="C23" s="5">
        <v>0</v>
      </c>
      <c r="D23" s="5">
        <v>1</v>
      </c>
      <c r="E23" s="5">
        <v>225</v>
      </c>
      <c r="F23" s="5">
        <v>143308.49</v>
      </c>
      <c r="G23" s="5" t="s">
        <v>166</v>
      </c>
      <c r="H23" s="5" t="s">
        <v>167</v>
      </c>
      <c r="I23" s="5"/>
      <c r="J23" s="5"/>
      <c r="K23" s="5">
        <v>225</v>
      </c>
      <c r="L23" s="5">
        <v>4</v>
      </c>
      <c r="M23" s="5">
        <v>3</v>
      </c>
      <c r="N23" s="5" t="s">
        <v>3</v>
      </c>
      <c r="O23" s="5">
        <v>2</v>
      </c>
      <c r="P23" s="5">
        <v>1074813.6599999999</v>
      </c>
    </row>
    <row r="24" spans="1:40" x14ac:dyDescent="0.2">
      <c r="A24" s="5">
        <v>50</v>
      </c>
      <c r="B24" s="5">
        <v>0</v>
      </c>
      <c r="C24" s="5">
        <v>0</v>
      </c>
      <c r="D24" s="5">
        <v>1</v>
      </c>
      <c r="E24" s="5">
        <v>226</v>
      </c>
      <c r="F24" s="5">
        <v>143308.49</v>
      </c>
      <c r="G24" s="5" t="s">
        <v>168</v>
      </c>
      <c r="H24" s="5" t="s">
        <v>169</v>
      </c>
      <c r="I24" s="5"/>
      <c r="J24" s="5"/>
      <c r="K24" s="5">
        <v>226</v>
      </c>
      <c r="L24" s="5">
        <v>5</v>
      </c>
      <c r="M24" s="5">
        <v>3</v>
      </c>
      <c r="N24" s="5" t="s">
        <v>3</v>
      </c>
      <c r="O24" s="5">
        <v>2</v>
      </c>
      <c r="P24" s="5">
        <v>1074813.6599999999</v>
      </c>
    </row>
    <row r="25" spans="1:40" x14ac:dyDescent="0.2">
      <c r="A25" s="5">
        <v>50</v>
      </c>
      <c r="B25" s="5">
        <v>0</v>
      </c>
      <c r="C25" s="5">
        <v>0</v>
      </c>
      <c r="D25" s="5">
        <v>1</v>
      </c>
      <c r="E25" s="5">
        <v>227</v>
      </c>
      <c r="F25" s="5">
        <v>0</v>
      </c>
      <c r="G25" s="5" t="s">
        <v>170</v>
      </c>
      <c r="H25" s="5" t="s">
        <v>171</v>
      </c>
      <c r="I25" s="5"/>
      <c r="J25" s="5"/>
      <c r="K25" s="5">
        <v>227</v>
      </c>
      <c r="L25" s="5">
        <v>6</v>
      </c>
      <c r="M25" s="5">
        <v>3</v>
      </c>
      <c r="N25" s="5" t="s">
        <v>3</v>
      </c>
      <c r="O25" s="5">
        <v>2</v>
      </c>
      <c r="P25" s="5">
        <v>0</v>
      </c>
    </row>
    <row r="26" spans="1:40" x14ac:dyDescent="0.2">
      <c r="A26" s="5">
        <v>50</v>
      </c>
      <c r="B26" s="5">
        <v>0</v>
      </c>
      <c r="C26" s="5">
        <v>0</v>
      </c>
      <c r="D26" s="5">
        <v>1</v>
      </c>
      <c r="E26" s="5">
        <v>228</v>
      </c>
      <c r="F26" s="5">
        <v>143308.49</v>
      </c>
      <c r="G26" s="5" t="s">
        <v>172</v>
      </c>
      <c r="H26" s="5" t="s">
        <v>173</v>
      </c>
      <c r="I26" s="5"/>
      <c r="J26" s="5"/>
      <c r="K26" s="5">
        <v>228</v>
      </c>
      <c r="L26" s="5">
        <v>7</v>
      </c>
      <c r="M26" s="5">
        <v>3</v>
      </c>
      <c r="N26" s="5" t="s">
        <v>3</v>
      </c>
      <c r="O26" s="5">
        <v>2</v>
      </c>
      <c r="P26" s="5">
        <v>1074813.6599999999</v>
      </c>
    </row>
    <row r="27" spans="1:40" x14ac:dyDescent="0.2">
      <c r="A27" s="5">
        <v>50</v>
      </c>
      <c r="B27" s="5">
        <v>0</v>
      </c>
      <c r="C27" s="5">
        <v>0</v>
      </c>
      <c r="D27" s="5">
        <v>1</v>
      </c>
      <c r="E27" s="5">
        <v>216</v>
      </c>
      <c r="F27" s="5">
        <v>0</v>
      </c>
      <c r="G27" s="5" t="s">
        <v>174</v>
      </c>
      <c r="H27" s="5" t="s">
        <v>175</v>
      </c>
      <c r="I27" s="5"/>
      <c r="J27" s="5"/>
      <c r="K27" s="5">
        <v>216</v>
      </c>
      <c r="L27" s="5">
        <v>8</v>
      </c>
      <c r="M27" s="5">
        <v>3</v>
      </c>
      <c r="N27" s="5" t="s">
        <v>3</v>
      </c>
      <c r="O27" s="5">
        <v>2</v>
      </c>
      <c r="P27" s="5">
        <v>0</v>
      </c>
    </row>
    <row r="28" spans="1:40" x14ac:dyDescent="0.2">
      <c r="A28" s="5">
        <v>50</v>
      </c>
      <c r="B28" s="5">
        <v>0</v>
      </c>
      <c r="C28" s="5">
        <v>0</v>
      </c>
      <c r="D28" s="5">
        <v>1</v>
      </c>
      <c r="E28" s="5">
        <v>223</v>
      </c>
      <c r="F28" s="5">
        <v>0</v>
      </c>
      <c r="G28" s="5" t="s">
        <v>176</v>
      </c>
      <c r="H28" s="5" t="s">
        <v>177</v>
      </c>
      <c r="I28" s="5"/>
      <c r="J28" s="5"/>
      <c r="K28" s="5">
        <v>223</v>
      </c>
      <c r="L28" s="5">
        <v>9</v>
      </c>
      <c r="M28" s="5">
        <v>3</v>
      </c>
      <c r="N28" s="5" t="s">
        <v>3</v>
      </c>
      <c r="O28" s="5">
        <v>2</v>
      </c>
      <c r="P28" s="5">
        <v>0</v>
      </c>
    </row>
    <row r="29" spans="1:40" x14ac:dyDescent="0.2">
      <c r="A29" s="5">
        <v>50</v>
      </c>
      <c r="B29" s="5">
        <v>0</v>
      </c>
      <c r="C29" s="5">
        <v>0</v>
      </c>
      <c r="D29" s="5">
        <v>1</v>
      </c>
      <c r="E29" s="5">
        <v>229</v>
      </c>
      <c r="F29" s="5">
        <v>0</v>
      </c>
      <c r="G29" s="5" t="s">
        <v>178</v>
      </c>
      <c r="H29" s="5" t="s">
        <v>179</v>
      </c>
      <c r="I29" s="5"/>
      <c r="J29" s="5"/>
      <c r="K29" s="5">
        <v>229</v>
      </c>
      <c r="L29" s="5">
        <v>10</v>
      </c>
      <c r="M29" s="5">
        <v>3</v>
      </c>
      <c r="N29" s="5" t="s">
        <v>3</v>
      </c>
      <c r="O29" s="5">
        <v>2</v>
      </c>
      <c r="P29" s="5">
        <v>0</v>
      </c>
    </row>
    <row r="30" spans="1:40" x14ac:dyDescent="0.2">
      <c r="A30" s="5">
        <v>50</v>
      </c>
      <c r="B30" s="5">
        <v>0</v>
      </c>
      <c r="C30" s="5">
        <v>0</v>
      </c>
      <c r="D30" s="5">
        <v>1</v>
      </c>
      <c r="E30" s="5">
        <v>203</v>
      </c>
      <c r="F30" s="5">
        <v>31146.69</v>
      </c>
      <c r="G30" s="5" t="s">
        <v>180</v>
      </c>
      <c r="H30" s="5" t="s">
        <v>181</v>
      </c>
      <c r="I30" s="5"/>
      <c r="J30" s="5"/>
      <c r="K30" s="5">
        <v>203</v>
      </c>
      <c r="L30" s="5">
        <v>11</v>
      </c>
      <c r="M30" s="5">
        <v>3</v>
      </c>
      <c r="N30" s="5" t="s">
        <v>3</v>
      </c>
      <c r="O30" s="5">
        <v>2</v>
      </c>
      <c r="P30" s="5">
        <v>389333.52</v>
      </c>
    </row>
    <row r="31" spans="1:40" x14ac:dyDescent="0.2">
      <c r="A31" s="5">
        <v>50</v>
      </c>
      <c r="B31" s="5">
        <v>0</v>
      </c>
      <c r="C31" s="5">
        <v>0</v>
      </c>
      <c r="D31" s="5">
        <v>1</v>
      </c>
      <c r="E31" s="5">
        <v>231</v>
      </c>
      <c r="F31" s="5">
        <v>0</v>
      </c>
      <c r="G31" s="5" t="s">
        <v>182</v>
      </c>
      <c r="H31" s="5" t="s">
        <v>183</v>
      </c>
      <c r="I31" s="5"/>
      <c r="J31" s="5"/>
      <c r="K31" s="5">
        <v>231</v>
      </c>
      <c r="L31" s="5">
        <v>12</v>
      </c>
      <c r="M31" s="5">
        <v>3</v>
      </c>
      <c r="N31" s="5" t="s">
        <v>3</v>
      </c>
      <c r="O31" s="5">
        <v>2</v>
      </c>
      <c r="P31" s="5">
        <v>0</v>
      </c>
    </row>
    <row r="32" spans="1:40" x14ac:dyDescent="0.2">
      <c r="A32" s="5">
        <v>50</v>
      </c>
      <c r="B32" s="5">
        <v>0</v>
      </c>
      <c r="C32" s="5">
        <v>0</v>
      </c>
      <c r="D32" s="5">
        <v>1</v>
      </c>
      <c r="E32" s="5">
        <v>204</v>
      </c>
      <c r="F32" s="5">
        <v>1763.08</v>
      </c>
      <c r="G32" s="5" t="s">
        <v>184</v>
      </c>
      <c r="H32" s="5" t="s">
        <v>185</v>
      </c>
      <c r="I32" s="5"/>
      <c r="J32" s="5"/>
      <c r="K32" s="5">
        <v>204</v>
      </c>
      <c r="L32" s="5">
        <v>13</v>
      </c>
      <c r="M32" s="5">
        <v>3</v>
      </c>
      <c r="N32" s="5" t="s">
        <v>3</v>
      </c>
      <c r="O32" s="5">
        <v>2</v>
      </c>
      <c r="P32" s="5">
        <v>32264.28</v>
      </c>
    </row>
    <row r="33" spans="1:16" x14ac:dyDescent="0.2">
      <c r="A33" s="5">
        <v>50</v>
      </c>
      <c r="B33" s="5">
        <v>0</v>
      </c>
      <c r="C33" s="5">
        <v>0</v>
      </c>
      <c r="D33" s="5">
        <v>1</v>
      </c>
      <c r="E33" s="5">
        <v>205</v>
      </c>
      <c r="F33" s="5">
        <v>4284.28</v>
      </c>
      <c r="G33" s="5" t="s">
        <v>186</v>
      </c>
      <c r="H33" s="5" t="s">
        <v>187</v>
      </c>
      <c r="I33" s="5"/>
      <c r="J33" s="5"/>
      <c r="K33" s="5">
        <v>205</v>
      </c>
      <c r="L33" s="5">
        <v>14</v>
      </c>
      <c r="M33" s="5">
        <v>3</v>
      </c>
      <c r="N33" s="5" t="s">
        <v>3</v>
      </c>
      <c r="O33" s="5">
        <v>2</v>
      </c>
      <c r="P33" s="5">
        <v>78402.350000000006</v>
      </c>
    </row>
    <row r="34" spans="1:16" x14ac:dyDescent="0.2">
      <c r="A34" s="5">
        <v>50</v>
      </c>
      <c r="B34" s="5">
        <v>0</v>
      </c>
      <c r="C34" s="5">
        <v>0</v>
      </c>
      <c r="D34" s="5">
        <v>1</v>
      </c>
      <c r="E34" s="5">
        <v>232</v>
      </c>
      <c r="F34" s="5">
        <v>0</v>
      </c>
      <c r="G34" s="5" t="s">
        <v>188</v>
      </c>
      <c r="H34" s="5" t="s">
        <v>189</v>
      </c>
      <c r="I34" s="5"/>
      <c r="J34" s="5"/>
      <c r="K34" s="5">
        <v>232</v>
      </c>
      <c r="L34" s="5">
        <v>15</v>
      </c>
      <c r="M34" s="5">
        <v>3</v>
      </c>
      <c r="N34" s="5" t="s">
        <v>3</v>
      </c>
      <c r="O34" s="5">
        <v>2</v>
      </c>
      <c r="P34" s="5">
        <v>0</v>
      </c>
    </row>
    <row r="35" spans="1:16" x14ac:dyDescent="0.2">
      <c r="A35" s="5">
        <v>50</v>
      </c>
      <c r="B35" s="5">
        <v>0</v>
      </c>
      <c r="C35" s="5">
        <v>0</v>
      </c>
      <c r="D35" s="5">
        <v>1</v>
      </c>
      <c r="E35" s="5">
        <v>214</v>
      </c>
      <c r="F35" s="5">
        <v>180820.5</v>
      </c>
      <c r="G35" s="5" t="s">
        <v>190</v>
      </c>
      <c r="H35" s="5" t="s">
        <v>191</v>
      </c>
      <c r="I35" s="5"/>
      <c r="J35" s="5"/>
      <c r="K35" s="5">
        <v>214</v>
      </c>
      <c r="L35" s="5">
        <v>16</v>
      </c>
      <c r="M35" s="5">
        <v>3</v>
      </c>
      <c r="N35" s="5" t="s">
        <v>3</v>
      </c>
      <c r="O35" s="5">
        <v>2</v>
      </c>
      <c r="P35" s="5">
        <v>1574647.31</v>
      </c>
    </row>
    <row r="36" spans="1:16" x14ac:dyDescent="0.2">
      <c r="A36" s="5">
        <v>50</v>
      </c>
      <c r="B36" s="5">
        <v>0</v>
      </c>
      <c r="C36" s="5">
        <v>0</v>
      </c>
      <c r="D36" s="5">
        <v>1</v>
      </c>
      <c r="E36" s="5">
        <v>215</v>
      </c>
      <c r="F36" s="5">
        <v>7958.48</v>
      </c>
      <c r="G36" s="5" t="s">
        <v>192</v>
      </c>
      <c r="H36" s="5" t="s">
        <v>193</v>
      </c>
      <c r="I36" s="5"/>
      <c r="J36" s="5"/>
      <c r="K36" s="5">
        <v>215</v>
      </c>
      <c r="L36" s="5">
        <v>17</v>
      </c>
      <c r="M36" s="5">
        <v>3</v>
      </c>
      <c r="N36" s="5" t="s">
        <v>3</v>
      </c>
      <c r="O36" s="5">
        <v>2</v>
      </c>
      <c r="P36" s="5">
        <v>119171.37</v>
      </c>
    </row>
    <row r="37" spans="1:16" x14ac:dyDescent="0.2">
      <c r="A37" s="5">
        <v>50</v>
      </c>
      <c r="B37" s="5">
        <v>0</v>
      </c>
      <c r="C37" s="5">
        <v>0</v>
      </c>
      <c r="D37" s="5">
        <v>1</v>
      </c>
      <c r="E37" s="5">
        <v>217</v>
      </c>
      <c r="F37" s="5">
        <v>135.72999999999999</v>
      </c>
      <c r="G37" s="5" t="s">
        <v>194</v>
      </c>
      <c r="H37" s="5" t="s">
        <v>195</v>
      </c>
      <c r="I37" s="5"/>
      <c r="J37" s="5"/>
      <c r="K37" s="5">
        <v>217</v>
      </c>
      <c r="L37" s="5">
        <v>18</v>
      </c>
      <c r="M37" s="5">
        <v>3</v>
      </c>
      <c r="N37" s="5" t="s">
        <v>3</v>
      </c>
      <c r="O37" s="5">
        <v>2</v>
      </c>
      <c r="P37" s="5">
        <v>2265.77</v>
      </c>
    </row>
    <row r="38" spans="1:16" x14ac:dyDescent="0.2">
      <c r="A38" s="5">
        <v>50</v>
      </c>
      <c r="B38" s="5">
        <v>0</v>
      </c>
      <c r="C38" s="5">
        <v>0</v>
      </c>
      <c r="D38" s="5">
        <v>1</v>
      </c>
      <c r="E38" s="5">
        <v>230</v>
      </c>
      <c r="F38" s="5">
        <v>0</v>
      </c>
      <c r="G38" s="5" t="s">
        <v>196</v>
      </c>
      <c r="H38" s="5" t="s">
        <v>197</v>
      </c>
      <c r="I38" s="5"/>
      <c r="J38" s="5"/>
      <c r="K38" s="5">
        <v>230</v>
      </c>
      <c r="L38" s="5">
        <v>19</v>
      </c>
      <c r="M38" s="5">
        <v>3</v>
      </c>
      <c r="N38" s="5" t="s">
        <v>3</v>
      </c>
      <c r="O38" s="5">
        <v>2</v>
      </c>
      <c r="P38" s="5">
        <v>0</v>
      </c>
    </row>
    <row r="39" spans="1:16" x14ac:dyDescent="0.2">
      <c r="A39" s="5">
        <v>50</v>
      </c>
      <c r="B39" s="5">
        <v>0</v>
      </c>
      <c r="C39" s="5">
        <v>0</v>
      </c>
      <c r="D39" s="5">
        <v>1</v>
      </c>
      <c r="E39" s="5">
        <v>206</v>
      </c>
      <c r="F39" s="5">
        <v>0</v>
      </c>
      <c r="G39" s="5" t="s">
        <v>198</v>
      </c>
      <c r="H39" s="5" t="s">
        <v>199</v>
      </c>
      <c r="I39" s="5"/>
      <c r="J39" s="5"/>
      <c r="K39" s="5">
        <v>206</v>
      </c>
      <c r="L39" s="5">
        <v>20</v>
      </c>
      <c r="M39" s="5">
        <v>3</v>
      </c>
      <c r="N39" s="5" t="s">
        <v>3</v>
      </c>
      <c r="O39" s="5">
        <v>2</v>
      </c>
      <c r="P39" s="5">
        <v>0</v>
      </c>
    </row>
    <row r="40" spans="1:16" x14ac:dyDescent="0.2">
      <c r="A40" s="5">
        <v>50</v>
      </c>
      <c r="B40" s="5">
        <v>0</v>
      </c>
      <c r="C40" s="5">
        <v>0</v>
      </c>
      <c r="D40" s="5">
        <v>1</v>
      </c>
      <c r="E40" s="5">
        <v>207</v>
      </c>
      <c r="F40" s="5">
        <v>439.01255020000002</v>
      </c>
      <c r="G40" s="5" t="s">
        <v>200</v>
      </c>
      <c r="H40" s="5" t="s">
        <v>201</v>
      </c>
      <c r="I40" s="5"/>
      <c r="J40" s="5"/>
      <c r="K40" s="5">
        <v>207</v>
      </c>
      <c r="L40" s="5">
        <v>21</v>
      </c>
      <c r="M40" s="5">
        <v>3</v>
      </c>
      <c r="N40" s="5" t="s">
        <v>3</v>
      </c>
      <c r="O40" s="5">
        <v>-1</v>
      </c>
      <c r="P40" s="5">
        <v>439.01255020000002</v>
      </c>
    </row>
    <row r="41" spans="1:16" x14ac:dyDescent="0.2">
      <c r="A41" s="5">
        <v>50</v>
      </c>
      <c r="B41" s="5">
        <v>0</v>
      </c>
      <c r="C41" s="5">
        <v>0</v>
      </c>
      <c r="D41" s="5">
        <v>1</v>
      </c>
      <c r="E41" s="5">
        <v>208</v>
      </c>
      <c r="F41" s="5">
        <v>132.551259305</v>
      </c>
      <c r="G41" s="5" t="s">
        <v>202</v>
      </c>
      <c r="H41" s="5" t="s">
        <v>203</v>
      </c>
      <c r="I41" s="5"/>
      <c r="J41" s="5"/>
      <c r="K41" s="5">
        <v>208</v>
      </c>
      <c r="L41" s="5">
        <v>22</v>
      </c>
      <c r="M41" s="5">
        <v>3</v>
      </c>
      <c r="N41" s="5" t="s">
        <v>3</v>
      </c>
      <c r="O41" s="5">
        <v>-1</v>
      </c>
      <c r="P41" s="5">
        <v>132.551259305</v>
      </c>
    </row>
    <row r="42" spans="1:16" x14ac:dyDescent="0.2">
      <c r="A42" s="5">
        <v>50</v>
      </c>
      <c r="B42" s="5">
        <v>0</v>
      </c>
      <c r="C42" s="5">
        <v>0</v>
      </c>
      <c r="D42" s="5">
        <v>1</v>
      </c>
      <c r="E42" s="5">
        <v>209</v>
      </c>
      <c r="F42" s="5">
        <v>0</v>
      </c>
      <c r="G42" s="5" t="s">
        <v>204</v>
      </c>
      <c r="H42" s="5" t="s">
        <v>205</v>
      </c>
      <c r="I42" s="5"/>
      <c r="J42" s="5"/>
      <c r="K42" s="5">
        <v>209</v>
      </c>
      <c r="L42" s="5">
        <v>23</v>
      </c>
      <c r="M42" s="5">
        <v>3</v>
      </c>
      <c r="N42" s="5" t="s">
        <v>3</v>
      </c>
      <c r="O42" s="5">
        <v>2</v>
      </c>
      <c r="P42" s="5">
        <v>0</v>
      </c>
    </row>
    <row r="43" spans="1:16" x14ac:dyDescent="0.2">
      <c r="A43" s="5">
        <v>50</v>
      </c>
      <c r="B43" s="5">
        <v>0</v>
      </c>
      <c r="C43" s="5">
        <v>0</v>
      </c>
      <c r="D43" s="5">
        <v>1</v>
      </c>
      <c r="E43" s="5">
        <v>210</v>
      </c>
      <c r="F43" s="5">
        <v>5880.38</v>
      </c>
      <c r="G43" s="5" t="s">
        <v>206</v>
      </c>
      <c r="H43" s="5" t="s">
        <v>207</v>
      </c>
      <c r="I43" s="5"/>
      <c r="J43" s="5"/>
      <c r="K43" s="5">
        <v>210</v>
      </c>
      <c r="L43" s="5">
        <v>24</v>
      </c>
      <c r="M43" s="5">
        <v>3</v>
      </c>
      <c r="N43" s="5" t="s">
        <v>3</v>
      </c>
      <c r="O43" s="5">
        <v>2</v>
      </c>
      <c r="P43" s="5">
        <v>91568.12</v>
      </c>
    </row>
    <row r="44" spans="1:16" x14ac:dyDescent="0.2">
      <c r="A44" s="5">
        <v>50</v>
      </c>
      <c r="B44" s="5">
        <v>0</v>
      </c>
      <c r="C44" s="5">
        <v>0</v>
      </c>
      <c r="D44" s="5">
        <v>1</v>
      </c>
      <c r="E44" s="5">
        <v>211</v>
      </c>
      <c r="F44" s="5">
        <v>3869.59</v>
      </c>
      <c r="G44" s="5" t="s">
        <v>208</v>
      </c>
      <c r="H44" s="5" t="s">
        <v>209</v>
      </c>
      <c r="I44" s="5"/>
      <c r="J44" s="5"/>
      <c r="K44" s="5">
        <v>211</v>
      </c>
      <c r="L44" s="5">
        <v>25</v>
      </c>
      <c r="M44" s="5">
        <v>3</v>
      </c>
      <c r="N44" s="5" t="s">
        <v>3</v>
      </c>
      <c r="O44" s="5">
        <v>2</v>
      </c>
      <c r="P44" s="5">
        <v>56650.79</v>
      </c>
    </row>
    <row r="45" spans="1:16" x14ac:dyDescent="0.2">
      <c r="A45" s="5">
        <v>50</v>
      </c>
      <c r="B45" s="5">
        <v>0</v>
      </c>
      <c r="C45" s="5">
        <v>0</v>
      </c>
      <c r="D45" s="5">
        <v>1</v>
      </c>
      <c r="E45" s="5">
        <v>224</v>
      </c>
      <c r="F45" s="5">
        <v>188914.71</v>
      </c>
      <c r="G45" s="5" t="s">
        <v>210</v>
      </c>
      <c r="H45" s="5" t="s">
        <v>211</v>
      </c>
      <c r="I45" s="5"/>
      <c r="J45" s="5"/>
      <c r="K45" s="5">
        <v>224</v>
      </c>
      <c r="L45" s="5">
        <v>26</v>
      </c>
      <c r="M45" s="5">
        <v>3</v>
      </c>
      <c r="N45" s="5" t="s">
        <v>3</v>
      </c>
      <c r="O45" s="5">
        <v>2</v>
      </c>
      <c r="P45" s="5">
        <v>1696084.45</v>
      </c>
    </row>
    <row r="47" spans="1:16" x14ac:dyDescent="0.2">
      <c r="A47">
        <v>-1</v>
      </c>
    </row>
    <row r="50" spans="1:34" x14ac:dyDescent="0.2">
      <c r="A50" s="4">
        <v>75</v>
      </c>
      <c r="B50" s="4" t="s">
        <v>271</v>
      </c>
      <c r="C50" s="4">
        <v>2000</v>
      </c>
      <c r="D50" s="4">
        <v>0</v>
      </c>
      <c r="E50" s="4">
        <v>1</v>
      </c>
      <c r="F50" s="4">
        <v>0</v>
      </c>
      <c r="G50" s="4">
        <v>0</v>
      </c>
      <c r="H50" s="4">
        <v>1</v>
      </c>
      <c r="I50" s="4">
        <v>0</v>
      </c>
      <c r="J50" s="4">
        <v>4</v>
      </c>
      <c r="K50" s="4">
        <v>0</v>
      </c>
      <c r="L50" s="4">
        <v>0</v>
      </c>
      <c r="M50" s="4">
        <v>0</v>
      </c>
      <c r="N50" s="4">
        <v>34723976</v>
      </c>
      <c r="O50" s="4">
        <v>1</v>
      </c>
    </row>
    <row r="51" spans="1:34" x14ac:dyDescent="0.2">
      <c r="A51" s="4">
        <v>75</v>
      </c>
      <c r="B51" s="4" t="s">
        <v>272</v>
      </c>
      <c r="C51" s="4">
        <v>2018</v>
      </c>
      <c r="D51" s="4">
        <v>1</v>
      </c>
      <c r="E51" s="4">
        <v>0</v>
      </c>
      <c r="F51" s="4">
        <v>0</v>
      </c>
      <c r="G51" s="4">
        <v>0</v>
      </c>
      <c r="H51" s="4">
        <v>1</v>
      </c>
      <c r="I51" s="4">
        <v>0</v>
      </c>
      <c r="J51" s="4">
        <v>4</v>
      </c>
      <c r="K51" s="4">
        <v>0</v>
      </c>
      <c r="L51" s="4">
        <v>0</v>
      </c>
      <c r="M51" s="4">
        <v>1</v>
      </c>
      <c r="N51" s="4">
        <v>34723977</v>
      </c>
      <c r="O51" s="4">
        <v>2</v>
      </c>
    </row>
    <row r="52" spans="1:34" x14ac:dyDescent="0.2">
      <c r="A52" s="6">
        <v>3</v>
      </c>
      <c r="B52" s="6" t="s">
        <v>273</v>
      </c>
      <c r="C52" s="6">
        <v>12.5</v>
      </c>
      <c r="D52" s="6">
        <v>7.5</v>
      </c>
      <c r="E52" s="6">
        <v>12.5</v>
      </c>
      <c r="F52" s="6">
        <v>18.3</v>
      </c>
      <c r="G52" s="6">
        <v>18.3</v>
      </c>
      <c r="H52" s="6">
        <v>7.5</v>
      </c>
      <c r="I52" s="6">
        <v>18.3</v>
      </c>
      <c r="J52" s="6">
        <v>2</v>
      </c>
      <c r="K52" s="6">
        <v>18.3</v>
      </c>
      <c r="L52" s="6">
        <v>12.5</v>
      </c>
      <c r="M52" s="6">
        <v>12.5</v>
      </c>
      <c r="N52" s="6">
        <v>7.5</v>
      </c>
      <c r="O52" s="6">
        <v>7.5</v>
      </c>
      <c r="P52" s="6">
        <v>18.3</v>
      </c>
      <c r="Q52" s="6">
        <v>18.3</v>
      </c>
      <c r="R52" s="6">
        <v>12.5</v>
      </c>
      <c r="S52" s="6" t="s">
        <v>3</v>
      </c>
      <c r="T52" s="6" t="s">
        <v>3</v>
      </c>
      <c r="U52" s="6" t="s">
        <v>3</v>
      </c>
      <c r="V52" s="6" t="s">
        <v>3</v>
      </c>
      <c r="W52" s="6" t="s">
        <v>3</v>
      </c>
      <c r="X52" s="6" t="s">
        <v>3</v>
      </c>
      <c r="Y52" s="6" t="s">
        <v>3</v>
      </c>
      <c r="Z52" s="6" t="s">
        <v>3</v>
      </c>
      <c r="AA52" s="6" t="s">
        <v>3</v>
      </c>
      <c r="AB52" s="6" t="s">
        <v>3</v>
      </c>
      <c r="AC52" s="6" t="s">
        <v>3</v>
      </c>
      <c r="AD52" s="6" t="s">
        <v>3</v>
      </c>
      <c r="AE52" s="6" t="s">
        <v>3</v>
      </c>
      <c r="AF52" s="6" t="s">
        <v>3</v>
      </c>
      <c r="AG52" s="6" t="s">
        <v>3</v>
      </c>
      <c r="AH52" s="6" t="s">
        <v>3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9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06" x14ac:dyDescent="0.2">
      <c r="A1">
        <f>ROW(Source!A24)</f>
        <v>24</v>
      </c>
      <c r="B1">
        <v>34723976</v>
      </c>
      <c r="C1">
        <v>34724039</v>
      </c>
      <c r="D1">
        <v>31709613</v>
      </c>
      <c r="E1">
        <v>1</v>
      </c>
      <c r="F1">
        <v>1</v>
      </c>
      <c r="G1">
        <v>1</v>
      </c>
      <c r="H1">
        <v>1</v>
      </c>
      <c r="I1" t="s">
        <v>275</v>
      </c>
      <c r="J1" t="s">
        <v>3</v>
      </c>
      <c r="K1" t="s">
        <v>276</v>
      </c>
      <c r="L1">
        <v>1191</v>
      </c>
      <c r="N1">
        <v>1013</v>
      </c>
      <c r="O1" t="s">
        <v>277</v>
      </c>
      <c r="P1" t="s">
        <v>277</v>
      </c>
      <c r="Q1">
        <v>1</v>
      </c>
      <c r="W1">
        <v>0</v>
      </c>
      <c r="X1">
        <v>735429535</v>
      </c>
      <c r="Y1">
        <v>12.86</v>
      </c>
      <c r="AA1">
        <v>0</v>
      </c>
      <c r="AB1">
        <v>0</v>
      </c>
      <c r="AC1">
        <v>0</v>
      </c>
      <c r="AD1">
        <v>7.8</v>
      </c>
      <c r="AE1">
        <v>0</v>
      </c>
      <c r="AF1">
        <v>0</v>
      </c>
      <c r="AG1">
        <v>0</v>
      </c>
      <c r="AH1">
        <v>7.8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12.86</v>
      </c>
      <c r="AU1" t="s">
        <v>3</v>
      </c>
      <c r="AV1">
        <v>1</v>
      </c>
      <c r="AW1">
        <v>2</v>
      </c>
      <c r="AX1">
        <v>34724043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Y1*Source!I24</f>
        <v>0.9461101999999999</v>
      </c>
      <c r="CY1">
        <f>AD1</f>
        <v>7.8</v>
      </c>
      <c r="CZ1">
        <f>AH1</f>
        <v>7.8</v>
      </c>
      <c r="DA1">
        <f>AL1</f>
        <v>1</v>
      </c>
      <c r="DB1">
        <v>0</v>
      </c>
    </row>
    <row r="2" spans="1:106" x14ac:dyDescent="0.2">
      <c r="A2">
        <f>ROW(Source!A24)</f>
        <v>24</v>
      </c>
      <c r="B2">
        <v>34723976</v>
      </c>
      <c r="C2">
        <v>34724039</v>
      </c>
      <c r="D2">
        <v>31709492</v>
      </c>
      <c r="E2">
        <v>1</v>
      </c>
      <c r="F2">
        <v>1</v>
      </c>
      <c r="G2">
        <v>1</v>
      </c>
      <c r="H2">
        <v>1</v>
      </c>
      <c r="I2" t="s">
        <v>278</v>
      </c>
      <c r="J2" t="s">
        <v>3</v>
      </c>
      <c r="K2" t="s">
        <v>279</v>
      </c>
      <c r="L2">
        <v>1191</v>
      </c>
      <c r="N2">
        <v>1013</v>
      </c>
      <c r="O2" t="s">
        <v>277</v>
      </c>
      <c r="P2" t="s">
        <v>277</v>
      </c>
      <c r="Q2">
        <v>1</v>
      </c>
      <c r="W2">
        <v>0</v>
      </c>
      <c r="X2">
        <v>-1417349443</v>
      </c>
      <c r="Y2">
        <v>58.76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58.76</v>
      </c>
      <c r="AU2" t="s">
        <v>3</v>
      </c>
      <c r="AV2">
        <v>2</v>
      </c>
      <c r="AW2">
        <v>2</v>
      </c>
      <c r="AX2">
        <v>34724044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Y2*Source!I24</f>
        <v>4.3229731999999998</v>
      </c>
      <c r="CY2">
        <f>AD2</f>
        <v>0</v>
      </c>
      <c r="CZ2">
        <f>AH2</f>
        <v>0</v>
      </c>
      <c r="DA2">
        <f>AL2</f>
        <v>1</v>
      </c>
      <c r="DB2">
        <v>0</v>
      </c>
    </row>
    <row r="3" spans="1:106" x14ac:dyDescent="0.2">
      <c r="A3">
        <f>ROW(Source!A24)</f>
        <v>24</v>
      </c>
      <c r="B3">
        <v>34723976</v>
      </c>
      <c r="C3">
        <v>34724039</v>
      </c>
      <c r="D3">
        <v>31526076</v>
      </c>
      <c r="E3">
        <v>1</v>
      </c>
      <c r="F3">
        <v>1</v>
      </c>
      <c r="G3">
        <v>1</v>
      </c>
      <c r="H3">
        <v>2</v>
      </c>
      <c r="I3" t="s">
        <v>280</v>
      </c>
      <c r="J3" t="s">
        <v>281</v>
      </c>
      <c r="K3" t="s">
        <v>282</v>
      </c>
      <c r="L3">
        <v>1368</v>
      </c>
      <c r="N3">
        <v>1011</v>
      </c>
      <c r="O3" t="s">
        <v>283</v>
      </c>
      <c r="P3" t="s">
        <v>283</v>
      </c>
      <c r="Q3">
        <v>1</v>
      </c>
      <c r="W3">
        <v>0</v>
      </c>
      <c r="X3">
        <v>312278592</v>
      </c>
      <c r="Y3">
        <v>58.76</v>
      </c>
      <c r="AA3">
        <v>0</v>
      </c>
      <c r="AB3">
        <v>70.010000000000005</v>
      </c>
      <c r="AC3">
        <v>11.6</v>
      </c>
      <c r="AD3">
        <v>0</v>
      </c>
      <c r="AE3">
        <v>0</v>
      </c>
      <c r="AF3">
        <v>70.010000000000005</v>
      </c>
      <c r="AG3">
        <v>11.6</v>
      </c>
      <c r="AH3">
        <v>0</v>
      </c>
      <c r="AI3">
        <v>1</v>
      </c>
      <c r="AJ3">
        <v>1</v>
      </c>
      <c r="AK3">
        <v>1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58.76</v>
      </c>
      <c r="AU3" t="s">
        <v>3</v>
      </c>
      <c r="AV3">
        <v>0</v>
      </c>
      <c r="AW3">
        <v>2</v>
      </c>
      <c r="AX3">
        <v>34724045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Y3*Source!I24</f>
        <v>4.3229731999999998</v>
      </c>
      <c r="CY3">
        <f>AB3</f>
        <v>70.010000000000005</v>
      </c>
      <c r="CZ3">
        <f>AF3</f>
        <v>70.010000000000005</v>
      </c>
      <c r="DA3">
        <f>AJ3</f>
        <v>1</v>
      </c>
      <c r="DB3">
        <v>0</v>
      </c>
    </row>
    <row r="4" spans="1:106" x14ac:dyDescent="0.2">
      <c r="A4">
        <f>ROW(Source!A25)</f>
        <v>25</v>
      </c>
      <c r="B4">
        <v>34723977</v>
      </c>
      <c r="C4">
        <v>34724039</v>
      </c>
      <c r="D4">
        <v>31709613</v>
      </c>
      <c r="E4">
        <v>1</v>
      </c>
      <c r="F4">
        <v>1</v>
      </c>
      <c r="G4">
        <v>1</v>
      </c>
      <c r="H4">
        <v>1</v>
      </c>
      <c r="I4" t="s">
        <v>275</v>
      </c>
      <c r="J4" t="s">
        <v>3</v>
      </c>
      <c r="K4" t="s">
        <v>276</v>
      </c>
      <c r="L4">
        <v>1191</v>
      </c>
      <c r="N4">
        <v>1013</v>
      </c>
      <c r="O4" t="s">
        <v>277</v>
      </c>
      <c r="P4" t="s">
        <v>277</v>
      </c>
      <c r="Q4">
        <v>1</v>
      </c>
      <c r="W4">
        <v>0</v>
      </c>
      <c r="X4">
        <v>735429535</v>
      </c>
      <c r="Y4">
        <v>12.86</v>
      </c>
      <c r="AA4">
        <v>0</v>
      </c>
      <c r="AB4">
        <v>0</v>
      </c>
      <c r="AC4">
        <v>0</v>
      </c>
      <c r="AD4">
        <v>142.74</v>
      </c>
      <c r="AE4">
        <v>0</v>
      </c>
      <c r="AF4">
        <v>0</v>
      </c>
      <c r="AG4">
        <v>0</v>
      </c>
      <c r="AH4">
        <v>7.8</v>
      </c>
      <c r="AI4">
        <v>1</v>
      </c>
      <c r="AJ4">
        <v>1</v>
      </c>
      <c r="AK4">
        <v>1</v>
      </c>
      <c r="AL4">
        <v>18.3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12.86</v>
      </c>
      <c r="AU4" t="s">
        <v>3</v>
      </c>
      <c r="AV4">
        <v>1</v>
      </c>
      <c r="AW4">
        <v>2</v>
      </c>
      <c r="AX4">
        <v>34724043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Y4*Source!I25</f>
        <v>0.9461101999999999</v>
      </c>
      <c r="CY4">
        <f>AD4</f>
        <v>142.74</v>
      </c>
      <c r="CZ4">
        <f>AH4</f>
        <v>7.8</v>
      </c>
      <c r="DA4">
        <f>AL4</f>
        <v>18.3</v>
      </c>
      <c r="DB4">
        <v>0</v>
      </c>
    </row>
    <row r="5" spans="1:106" x14ac:dyDescent="0.2">
      <c r="A5">
        <f>ROW(Source!A25)</f>
        <v>25</v>
      </c>
      <c r="B5">
        <v>34723977</v>
      </c>
      <c r="C5">
        <v>34724039</v>
      </c>
      <c r="D5">
        <v>31709492</v>
      </c>
      <c r="E5">
        <v>1</v>
      </c>
      <c r="F5">
        <v>1</v>
      </c>
      <c r="G5">
        <v>1</v>
      </c>
      <c r="H5">
        <v>1</v>
      </c>
      <c r="I5" t="s">
        <v>278</v>
      </c>
      <c r="J5" t="s">
        <v>3</v>
      </c>
      <c r="K5" t="s">
        <v>279</v>
      </c>
      <c r="L5">
        <v>1191</v>
      </c>
      <c r="N5">
        <v>1013</v>
      </c>
      <c r="O5" t="s">
        <v>277</v>
      </c>
      <c r="P5" t="s">
        <v>277</v>
      </c>
      <c r="Q5">
        <v>1</v>
      </c>
      <c r="W5">
        <v>0</v>
      </c>
      <c r="X5">
        <v>-1417349443</v>
      </c>
      <c r="Y5">
        <v>58.76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18.3</v>
      </c>
      <c r="AL5">
        <v>1</v>
      </c>
      <c r="AN5">
        <v>0</v>
      </c>
      <c r="AO5">
        <v>1</v>
      </c>
      <c r="AP5">
        <v>0</v>
      </c>
      <c r="AQ5">
        <v>0</v>
      </c>
      <c r="AR5">
        <v>0</v>
      </c>
      <c r="AS5" t="s">
        <v>3</v>
      </c>
      <c r="AT5">
        <v>58.76</v>
      </c>
      <c r="AU5" t="s">
        <v>3</v>
      </c>
      <c r="AV5">
        <v>2</v>
      </c>
      <c r="AW5">
        <v>2</v>
      </c>
      <c r="AX5">
        <v>34724044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Y5*Source!I25</f>
        <v>4.3229731999999998</v>
      </c>
      <c r="CY5">
        <f>AD5</f>
        <v>0</v>
      </c>
      <c r="CZ5">
        <f>AH5</f>
        <v>0</v>
      </c>
      <c r="DA5">
        <f>AL5</f>
        <v>1</v>
      </c>
      <c r="DB5">
        <v>0</v>
      </c>
    </row>
    <row r="6" spans="1:106" x14ac:dyDescent="0.2">
      <c r="A6">
        <f>ROW(Source!A25)</f>
        <v>25</v>
      </c>
      <c r="B6">
        <v>34723977</v>
      </c>
      <c r="C6">
        <v>34724039</v>
      </c>
      <c r="D6">
        <v>31526076</v>
      </c>
      <c r="E6">
        <v>1</v>
      </c>
      <c r="F6">
        <v>1</v>
      </c>
      <c r="G6">
        <v>1</v>
      </c>
      <c r="H6">
        <v>2</v>
      </c>
      <c r="I6" t="s">
        <v>280</v>
      </c>
      <c r="J6" t="s">
        <v>281</v>
      </c>
      <c r="K6" t="s">
        <v>282</v>
      </c>
      <c r="L6">
        <v>1368</v>
      </c>
      <c r="N6">
        <v>1011</v>
      </c>
      <c r="O6" t="s">
        <v>283</v>
      </c>
      <c r="P6" t="s">
        <v>283</v>
      </c>
      <c r="Q6">
        <v>1</v>
      </c>
      <c r="W6">
        <v>0</v>
      </c>
      <c r="X6">
        <v>312278592</v>
      </c>
      <c r="Y6">
        <v>58.76</v>
      </c>
      <c r="AA6">
        <v>0</v>
      </c>
      <c r="AB6">
        <v>875.13</v>
      </c>
      <c r="AC6">
        <v>212.28</v>
      </c>
      <c r="AD6">
        <v>0</v>
      </c>
      <c r="AE6">
        <v>0</v>
      </c>
      <c r="AF6">
        <v>70.010000000000005</v>
      </c>
      <c r="AG6">
        <v>11.6</v>
      </c>
      <c r="AH6">
        <v>0</v>
      </c>
      <c r="AI6">
        <v>1</v>
      </c>
      <c r="AJ6">
        <v>12.5</v>
      </c>
      <c r="AK6">
        <v>18.3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58.76</v>
      </c>
      <c r="AU6" t="s">
        <v>3</v>
      </c>
      <c r="AV6">
        <v>0</v>
      </c>
      <c r="AW6">
        <v>2</v>
      </c>
      <c r="AX6">
        <v>34724045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Y6*Source!I25</f>
        <v>4.3229731999999998</v>
      </c>
      <c r="CY6">
        <f>AB6</f>
        <v>875.13</v>
      </c>
      <c r="CZ6">
        <f>AF6</f>
        <v>70.010000000000005</v>
      </c>
      <c r="DA6">
        <f>AJ6</f>
        <v>12.5</v>
      </c>
      <c r="DB6">
        <v>0</v>
      </c>
    </row>
    <row r="7" spans="1:106" x14ac:dyDescent="0.2">
      <c r="A7">
        <f>ROW(Source!A26)</f>
        <v>26</v>
      </c>
      <c r="B7">
        <v>34723976</v>
      </c>
      <c r="C7">
        <v>34724046</v>
      </c>
      <c r="D7">
        <v>31709613</v>
      </c>
      <c r="E7">
        <v>1</v>
      </c>
      <c r="F7">
        <v>1</v>
      </c>
      <c r="G7">
        <v>1</v>
      </c>
      <c r="H7">
        <v>1</v>
      </c>
      <c r="I7" t="s">
        <v>275</v>
      </c>
      <c r="J7" t="s">
        <v>3</v>
      </c>
      <c r="K7" t="s">
        <v>276</v>
      </c>
      <c r="L7">
        <v>1191</v>
      </c>
      <c r="N7">
        <v>1013</v>
      </c>
      <c r="O7" t="s">
        <v>277</v>
      </c>
      <c r="P7" t="s">
        <v>277</v>
      </c>
      <c r="Q7">
        <v>1</v>
      </c>
      <c r="W7">
        <v>0</v>
      </c>
      <c r="X7">
        <v>735429535</v>
      </c>
      <c r="Y7">
        <v>154</v>
      </c>
      <c r="AA7">
        <v>0</v>
      </c>
      <c r="AB7">
        <v>0</v>
      </c>
      <c r="AC7">
        <v>0</v>
      </c>
      <c r="AD7">
        <v>7.8</v>
      </c>
      <c r="AE7">
        <v>0</v>
      </c>
      <c r="AF7">
        <v>0</v>
      </c>
      <c r="AG7">
        <v>0</v>
      </c>
      <c r="AH7">
        <v>7.8</v>
      </c>
      <c r="AI7">
        <v>1</v>
      </c>
      <c r="AJ7">
        <v>1</v>
      </c>
      <c r="AK7">
        <v>1</v>
      </c>
      <c r="AL7">
        <v>1</v>
      </c>
      <c r="AN7">
        <v>0</v>
      </c>
      <c r="AO7">
        <v>1</v>
      </c>
      <c r="AP7">
        <v>0</v>
      </c>
      <c r="AQ7">
        <v>0</v>
      </c>
      <c r="AR7">
        <v>0</v>
      </c>
      <c r="AS7" t="s">
        <v>3</v>
      </c>
      <c r="AT7">
        <v>154</v>
      </c>
      <c r="AU7" t="s">
        <v>3</v>
      </c>
      <c r="AV7">
        <v>1</v>
      </c>
      <c r="AW7">
        <v>2</v>
      </c>
      <c r="AX7">
        <v>34724048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Y7*Source!I26</f>
        <v>17.032399999999999</v>
      </c>
      <c r="CY7">
        <f>AD7</f>
        <v>7.8</v>
      </c>
      <c r="CZ7">
        <f>AH7</f>
        <v>7.8</v>
      </c>
      <c r="DA7">
        <f>AL7</f>
        <v>1</v>
      </c>
      <c r="DB7">
        <v>0</v>
      </c>
    </row>
    <row r="8" spans="1:106" x14ac:dyDescent="0.2">
      <c r="A8">
        <f>ROW(Source!A27)</f>
        <v>27</v>
      </c>
      <c r="B8">
        <v>34723977</v>
      </c>
      <c r="C8">
        <v>34724046</v>
      </c>
      <c r="D8">
        <v>31709613</v>
      </c>
      <c r="E8">
        <v>1</v>
      </c>
      <c r="F8">
        <v>1</v>
      </c>
      <c r="G8">
        <v>1</v>
      </c>
      <c r="H8">
        <v>1</v>
      </c>
      <c r="I8" t="s">
        <v>275</v>
      </c>
      <c r="J8" t="s">
        <v>3</v>
      </c>
      <c r="K8" t="s">
        <v>276</v>
      </c>
      <c r="L8">
        <v>1191</v>
      </c>
      <c r="N8">
        <v>1013</v>
      </c>
      <c r="O8" t="s">
        <v>277</v>
      </c>
      <c r="P8" t="s">
        <v>277</v>
      </c>
      <c r="Q8">
        <v>1</v>
      </c>
      <c r="W8">
        <v>0</v>
      </c>
      <c r="X8">
        <v>735429535</v>
      </c>
      <c r="Y8">
        <v>154</v>
      </c>
      <c r="AA8">
        <v>0</v>
      </c>
      <c r="AB8">
        <v>0</v>
      </c>
      <c r="AC8">
        <v>0</v>
      </c>
      <c r="AD8">
        <v>142.74</v>
      </c>
      <c r="AE8">
        <v>0</v>
      </c>
      <c r="AF8">
        <v>0</v>
      </c>
      <c r="AG8">
        <v>0</v>
      </c>
      <c r="AH8">
        <v>7.8</v>
      </c>
      <c r="AI8">
        <v>1</v>
      </c>
      <c r="AJ8">
        <v>1</v>
      </c>
      <c r="AK8">
        <v>1</v>
      </c>
      <c r="AL8">
        <v>18.3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154</v>
      </c>
      <c r="AU8" t="s">
        <v>3</v>
      </c>
      <c r="AV8">
        <v>1</v>
      </c>
      <c r="AW8">
        <v>2</v>
      </c>
      <c r="AX8">
        <v>34724048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Y8*Source!I27</f>
        <v>17.032399999999999</v>
      </c>
      <c r="CY8">
        <f>AD8</f>
        <v>142.74</v>
      </c>
      <c r="CZ8">
        <f>AH8</f>
        <v>7.8</v>
      </c>
      <c r="DA8">
        <f>AL8</f>
        <v>18.3</v>
      </c>
      <c r="DB8">
        <v>0</v>
      </c>
    </row>
    <row r="9" spans="1:106" x14ac:dyDescent="0.2">
      <c r="A9">
        <f>ROW(Source!A28)</f>
        <v>28</v>
      </c>
      <c r="B9">
        <v>34723976</v>
      </c>
      <c r="C9">
        <v>34724049</v>
      </c>
      <c r="D9">
        <v>31709492</v>
      </c>
      <c r="E9">
        <v>1</v>
      </c>
      <c r="F9">
        <v>1</v>
      </c>
      <c r="G9">
        <v>1</v>
      </c>
      <c r="H9">
        <v>1</v>
      </c>
      <c r="I9" t="s">
        <v>278</v>
      </c>
      <c r="J9" t="s">
        <v>3</v>
      </c>
      <c r="K9" t="s">
        <v>279</v>
      </c>
      <c r="L9">
        <v>1191</v>
      </c>
      <c r="N9">
        <v>1013</v>
      </c>
      <c r="O9" t="s">
        <v>277</v>
      </c>
      <c r="P9" t="s">
        <v>277</v>
      </c>
      <c r="Q9">
        <v>1</v>
      </c>
      <c r="W9">
        <v>0</v>
      </c>
      <c r="X9">
        <v>-1417349443</v>
      </c>
      <c r="Y9">
        <v>8.8699999999999992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1</v>
      </c>
      <c r="AJ9">
        <v>1</v>
      </c>
      <c r="AK9">
        <v>1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8.8699999999999992</v>
      </c>
      <c r="AU9" t="s">
        <v>3</v>
      </c>
      <c r="AV9">
        <v>2</v>
      </c>
      <c r="AW9">
        <v>2</v>
      </c>
      <c r="AX9">
        <v>34724052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Y9*Source!I28</f>
        <v>0.39153510499999999</v>
      </c>
      <c r="CY9">
        <f>AD9</f>
        <v>0</v>
      </c>
      <c r="CZ9">
        <f>AH9</f>
        <v>0</v>
      </c>
      <c r="DA9">
        <f>AL9</f>
        <v>1</v>
      </c>
      <c r="DB9">
        <v>0</v>
      </c>
    </row>
    <row r="10" spans="1:106" x14ac:dyDescent="0.2">
      <c r="A10">
        <f>ROW(Source!A28)</f>
        <v>28</v>
      </c>
      <c r="B10">
        <v>34723976</v>
      </c>
      <c r="C10">
        <v>34724049</v>
      </c>
      <c r="D10">
        <v>31525947</v>
      </c>
      <c r="E10">
        <v>1</v>
      </c>
      <c r="F10">
        <v>1</v>
      </c>
      <c r="G10">
        <v>1</v>
      </c>
      <c r="H10">
        <v>2</v>
      </c>
      <c r="I10" t="s">
        <v>284</v>
      </c>
      <c r="J10" t="s">
        <v>285</v>
      </c>
      <c r="K10" t="s">
        <v>286</v>
      </c>
      <c r="L10">
        <v>1368</v>
      </c>
      <c r="N10">
        <v>1011</v>
      </c>
      <c r="O10" t="s">
        <v>283</v>
      </c>
      <c r="P10" t="s">
        <v>283</v>
      </c>
      <c r="Q10">
        <v>1</v>
      </c>
      <c r="W10">
        <v>0</v>
      </c>
      <c r="X10">
        <v>-1734052855</v>
      </c>
      <c r="Y10">
        <v>8.8699999999999992</v>
      </c>
      <c r="AA10">
        <v>0</v>
      </c>
      <c r="AB10">
        <v>59.47</v>
      </c>
      <c r="AC10">
        <v>11.6</v>
      </c>
      <c r="AD10">
        <v>0</v>
      </c>
      <c r="AE10">
        <v>0</v>
      </c>
      <c r="AF10">
        <v>59.47</v>
      </c>
      <c r="AG10">
        <v>11.6</v>
      </c>
      <c r="AH10">
        <v>0</v>
      </c>
      <c r="AI10">
        <v>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8.8699999999999992</v>
      </c>
      <c r="AU10" t="s">
        <v>3</v>
      </c>
      <c r="AV10">
        <v>0</v>
      </c>
      <c r="AW10">
        <v>2</v>
      </c>
      <c r="AX10">
        <v>34724053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Y10*Source!I28</f>
        <v>0.39153510499999999</v>
      </c>
      <c r="CY10">
        <f>AB10</f>
        <v>59.47</v>
      </c>
      <c r="CZ10">
        <f>AF10</f>
        <v>59.47</v>
      </c>
      <c r="DA10">
        <f>AJ10</f>
        <v>1</v>
      </c>
      <c r="DB10">
        <v>0</v>
      </c>
    </row>
    <row r="11" spans="1:106" x14ac:dyDescent="0.2">
      <c r="A11">
        <f>ROW(Source!A29)</f>
        <v>29</v>
      </c>
      <c r="B11">
        <v>34723977</v>
      </c>
      <c r="C11">
        <v>34724049</v>
      </c>
      <c r="D11">
        <v>31709492</v>
      </c>
      <c r="E11">
        <v>1</v>
      </c>
      <c r="F11">
        <v>1</v>
      </c>
      <c r="G11">
        <v>1</v>
      </c>
      <c r="H11">
        <v>1</v>
      </c>
      <c r="I11" t="s">
        <v>278</v>
      </c>
      <c r="J11" t="s">
        <v>3</v>
      </c>
      <c r="K11" t="s">
        <v>279</v>
      </c>
      <c r="L11">
        <v>1191</v>
      </c>
      <c r="N11">
        <v>1013</v>
      </c>
      <c r="O11" t="s">
        <v>277</v>
      </c>
      <c r="P11" t="s">
        <v>277</v>
      </c>
      <c r="Q11">
        <v>1</v>
      </c>
      <c r="W11">
        <v>0</v>
      </c>
      <c r="X11">
        <v>-1417349443</v>
      </c>
      <c r="Y11">
        <v>8.8699999999999992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1</v>
      </c>
      <c r="AJ11">
        <v>1</v>
      </c>
      <c r="AK11">
        <v>18.3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8.8699999999999992</v>
      </c>
      <c r="AU11" t="s">
        <v>3</v>
      </c>
      <c r="AV11">
        <v>2</v>
      </c>
      <c r="AW11">
        <v>2</v>
      </c>
      <c r="AX11">
        <v>34724052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Y11*Source!I29</f>
        <v>0.39153510499999999</v>
      </c>
      <c r="CY11">
        <f>AD11</f>
        <v>0</v>
      </c>
      <c r="CZ11">
        <f>AH11</f>
        <v>0</v>
      </c>
      <c r="DA11">
        <f>AL11</f>
        <v>1</v>
      </c>
      <c r="DB11">
        <v>0</v>
      </c>
    </row>
    <row r="12" spans="1:106" x14ac:dyDescent="0.2">
      <c r="A12">
        <f>ROW(Source!A29)</f>
        <v>29</v>
      </c>
      <c r="B12">
        <v>34723977</v>
      </c>
      <c r="C12">
        <v>34724049</v>
      </c>
      <c r="D12">
        <v>31525947</v>
      </c>
      <c r="E12">
        <v>1</v>
      </c>
      <c r="F12">
        <v>1</v>
      </c>
      <c r="G12">
        <v>1</v>
      </c>
      <c r="H12">
        <v>2</v>
      </c>
      <c r="I12" t="s">
        <v>284</v>
      </c>
      <c r="J12" t="s">
        <v>285</v>
      </c>
      <c r="K12" t="s">
        <v>286</v>
      </c>
      <c r="L12">
        <v>1368</v>
      </c>
      <c r="N12">
        <v>1011</v>
      </c>
      <c r="O12" t="s">
        <v>283</v>
      </c>
      <c r="P12" t="s">
        <v>283</v>
      </c>
      <c r="Q12">
        <v>1</v>
      </c>
      <c r="W12">
        <v>0</v>
      </c>
      <c r="X12">
        <v>-1734052855</v>
      </c>
      <c r="Y12">
        <v>8.8699999999999992</v>
      </c>
      <c r="AA12">
        <v>0</v>
      </c>
      <c r="AB12">
        <v>743.38</v>
      </c>
      <c r="AC12">
        <v>212.28</v>
      </c>
      <c r="AD12">
        <v>0</v>
      </c>
      <c r="AE12">
        <v>0</v>
      </c>
      <c r="AF12">
        <v>59.47</v>
      </c>
      <c r="AG12">
        <v>11.6</v>
      </c>
      <c r="AH12">
        <v>0</v>
      </c>
      <c r="AI12">
        <v>1</v>
      </c>
      <c r="AJ12">
        <v>12.5</v>
      </c>
      <c r="AK12">
        <v>18.3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8.8699999999999992</v>
      </c>
      <c r="AU12" t="s">
        <v>3</v>
      </c>
      <c r="AV12">
        <v>0</v>
      </c>
      <c r="AW12">
        <v>2</v>
      </c>
      <c r="AX12">
        <v>34724053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Y12*Source!I29</f>
        <v>0.39153510499999999</v>
      </c>
      <c r="CY12">
        <f>AB12</f>
        <v>743.38</v>
      </c>
      <c r="CZ12">
        <f>AF12</f>
        <v>59.47</v>
      </c>
      <c r="DA12">
        <f>AJ12</f>
        <v>12.5</v>
      </c>
      <c r="DB12">
        <v>0</v>
      </c>
    </row>
    <row r="13" spans="1:106" x14ac:dyDescent="0.2">
      <c r="A13">
        <f>ROW(Source!A30)</f>
        <v>30</v>
      </c>
      <c r="B13">
        <v>34723976</v>
      </c>
      <c r="C13">
        <v>34724054</v>
      </c>
      <c r="D13">
        <v>31716117</v>
      </c>
      <c r="E13">
        <v>1</v>
      </c>
      <c r="F13">
        <v>1</v>
      </c>
      <c r="G13">
        <v>1</v>
      </c>
      <c r="H13">
        <v>1</v>
      </c>
      <c r="I13" t="s">
        <v>287</v>
      </c>
      <c r="J13" t="s">
        <v>3</v>
      </c>
      <c r="K13" t="s">
        <v>288</v>
      </c>
      <c r="L13">
        <v>1191</v>
      </c>
      <c r="N13">
        <v>1013</v>
      </c>
      <c r="O13" t="s">
        <v>277</v>
      </c>
      <c r="P13" t="s">
        <v>277</v>
      </c>
      <c r="Q13">
        <v>1</v>
      </c>
      <c r="W13">
        <v>0</v>
      </c>
      <c r="X13">
        <v>-1972610816</v>
      </c>
      <c r="Y13">
        <v>97.2</v>
      </c>
      <c r="AA13">
        <v>0</v>
      </c>
      <c r="AB13">
        <v>0</v>
      </c>
      <c r="AC13">
        <v>0</v>
      </c>
      <c r="AD13">
        <v>7.5</v>
      </c>
      <c r="AE13">
        <v>0</v>
      </c>
      <c r="AF13">
        <v>0</v>
      </c>
      <c r="AG13">
        <v>0</v>
      </c>
      <c r="AH13">
        <v>7.5</v>
      </c>
      <c r="AI13">
        <v>1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97.2</v>
      </c>
      <c r="AU13" t="s">
        <v>3</v>
      </c>
      <c r="AV13">
        <v>1</v>
      </c>
      <c r="AW13">
        <v>2</v>
      </c>
      <c r="AX13">
        <v>34724056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Y13*Source!I30</f>
        <v>6.4346399999999999</v>
      </c>
      <c r="CY13">
        <f>AD13</f>
        <v>7.5</v>
      </c>
      <c r="CZ13">
        <f>AH13</f>
        <v>7.5</v>
      </c>
      <c r="DA13">
        <f>AL13</f>
        <v>1</v>
      </c>
      <c r="DB13">
        <v>0</v>
      </c>
    </row>
    <row r="14" spans="1:106" x14ac:dyDescent="0.2">
      <c r="A14">
        <f>ROW(Source!A31)</f>
        <v>31</v>
      </c>
      <c r="B14">
        <v>34723977</v>
      </c>
      <c r="C14">
        <v>34724054</v>
      </c>
      <c r="D14">
        <v>31716117</v>
      </c>
      <c r="E14">
        <v>1</v>
      </c>
      <c r="F14">
        <v>1</v>
      </c>
      <c r="G14">
        <v>1</v>
      </c>
      <c r="H14">
        <v>1</v>
      </c>
      <c r="I14" t="s">
        <v>287</v>
      </c>
      <c r="J14" t="s">
        <v>3</v>
      </c>
      <c r="K14" t="s">
        <v>288</v>
      </c>
      <c r="L14">
        <v>1191</v>
      </c>
      <c r="N14">
        <v>1013</v>
      </c>
      <c r="O14" t="s">
        <v>277</v>
      </c>
      <c r="P14" t="s">
        <v>277</v>
      </c>
      <c r="Q14">
        <v>1</v>
      </c>
      <c r="W14">
        <v>0</v>
      </c>
      <c r="X14">
        <v>-1972610816</v>
      </c>
      <c r="Y14">
        <v>97.2</v>
      </c>
      <c r="AA14">
        <v>0</v>
      </c>
      <c r="AB14">
        <v>0</v>
      </c>
      <c r="AC14">
        <v>0</v>
      </c>
      <c r="AD14">
        <v>137.25</v>
      </c>
      <c r="AE14">
        <v>0</v>
      </c>
      <c r="AF14">
        <v>0</v>
      </c>
      <c r="AG14">
        <v>0</v>
      </c>
      <c r="AH14">
        <v>7.5</v>
      </c>
      <c r="AI14">
        <v>1</v>
      </c>
      <c r="AJ14">
        <v>1</v>
      </c>
      <c r="AK14">
        <v>1</v>
      </c>
      <c r="AL14">
        <v>18.3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97.2</v>
      </c>
      <c r="AU14" t="s">
        <v>3</v>
      </c>
      <c r="AV14">
        <v>1</v>
      </c>
      <c r="AW14">
        <v>2</v>
      </c>
      <c r="AX14">
        <v>34724056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Y14*Source!I31</f>
        <v>6.4346399999999999</v>
      </c>
      <c r="CY14">
        <f>AD14</f>
        <v>137.25</v>
      </c>
      <c r="CZ14">
        <f>AH14</f>
        <v>7.5</v>
      </c>
      <c r="DA14">
        <f>AL14</f>
        <v>18.3</v>
      </c>
      <c r="DB14">
        <v>0</v>
      </c>
    </row>
    <row r="15" spans="1:106" x14ac:dyDescent="0.2">
      <c r="A15">
        <f>ROW(Source!A34)</f>
        <v>34</v>
      </c>
      <c r="B15">
        <v>34723976</v>
      </c>
      <c r="C15">
        <v>34724058</v>
      </c>
      <c r="D15">
        <v>31709492</v>
      </c>
      <c r="E15">
        <v>1</v>
      </c>
      <c r="F15">
        <v>1</v>
      </c>
      <c r="G15">
        <v>1</v>
      </c>
      <c r="H15">
        <v>1</v>
      </c>
      <c r="I15" t="s">
        <v>278</v>
      </c>
      <c r="J15" t="s">
        <v>3</v>
      </c>
      <c r="K15" t="s">
        <v>279</v>
      </c>
      <c r="L15">
        <v>1191</v>
      </c>
      <c r="N15">
        <v>1013</v>
      </c>
      <c r="O15" t="s">
        <v>277</v>
      </c>
      <c r="P15" t="s">
        <v>277</v>
      </c>
      <c r="Q15">
        <v>1</v>
      </c>
      <c r="W15">
        <v>0</v>
      </c>
      <c r="X15">
        <v>-1417349443</v>
      </c>
      <c r="Y15">
        <v>0.38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0.38</v>
      </c>
      <c r="AU15" t="s">
        <v>3</v>
      </c>
      <c r="AV15">
        <v>2</v>
      </c>
      <c r="AW15">
        <v>2</v>
      </c>
      <c r="AX15">
        <v>34724061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Y15*Source!I34</f>
        <v>2.3351E-2</v>
      </c>
      <c r="CY15">
        <f>AD15</f>
        <v>0</v>
      </c>
      <c r="CZ15">
        <f>AH15</f>
        <v>0</v>
      </c>
      <c r="DA15">
        <f>AL15</f>
        <v>1</v>
      </c>
      <c r="DB15">
        <v>0</v>
      </c>
    </row>
    <row r="16" spans="1:106" x14ac:dyDescent="0.2">
      <c r="A16">
        <f>ROW(Source!A34)</f>
        <v>34</v>
      </c>
      <c r="B16">
        <v>34723976</v>
      </c>
      <c r="C16">
        <v>34724058</v>
      </c>
      <c r="D16">
        <v>31525947</v>
      </c>
      <c r="E16">
        <v>1</v>
      </c>
      <c r="F16">
        <v>1</v>
      </c>
      <c r="G16">
        <v>1</v>
      </c>
      <c r="H16">
        <v>2</v>
      </c>
      <c r="I16" t="s">
        <v>284</v>
      </c>
      <c r="J16" t="s">
        <v>285</v>
      </c>
      <c r="K16" t="s">
        <v>286</v>
      </c>
      <c r="L16">
        <v>1368</v>
      </c>
      <c r="N16">
        <v>1011</v>
      </c>
      <c r="O16" t="s">
        <v>283</v>
      </c>
      <c r="P16" t="s">
        <v>283</v>
      </c>
      <c r="Q16">
        <v>1</v>
      </c>
      <c r="W16">
        <v>0</v>
      </c>
      <c r="X16">
        <v>-1734052855</v>
      </c>
      <c r="Y16">
        <v>0.38</v>
      </c>
      <c r="AA16">
        <v>0</v>
      </c>
      <c r="AB16">
        <v>59.47</v>
      </c>
      <c r="AC16">
        <v>11.6</v>
      </c>
      <c r="AD16">
        <v>0</v>
      </c>
      <c r="AE16">
        <v>0</v>
      </c>
      <c r="AF16">
        <v>59.47</v>
      </c>
      <c r="AG16">
        <v>11.6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0.38</v>
      </c>
      <c r="AU16" t="s">
        <v>3</v>
      </c>
      <c r="AV16">
        <v>0</v>
      </c>
      <c r="AW16">
        <v>2</v>
      </c>
      <c r="AX16">
        <v>34724062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Y16*Source!I34</f>
        <v>2.3351E-2</v>
      </c>
      <c r="CY16">
        <f>AB16</f>
        <v>59.47</v>
      </c>
      <c r="CZ16">
        <f>AF16</f>
        <v>59.47</v>
      </c>
      <c r="DA16">
        <f>AJ16</f>
        <v>1</v>
      </c>
      <c r="DB16">
        <v>0</v>
      </c>
    </row>
    <row r="17" spans="1:106" x14ac:dyDescent="0.2">
      <c r="A17">
        <f>ROW(Source!A35)</f>
        <v>35</v>
      </c>
      <c r="B17">
        <v>34723977</v>
      </c>
      <c r="C17">
        <v>34724058</v>
      </c>
      <c r="D17">
        <v>31709492</v>
      </c>
      <c r="E17">
        <v>1</v>
      </c>
      <c r="F17">
        <v>1</v>
      </c>
      <c r="G17">
        <v>1</v>
      </c>
      <c r="H17">
        <v>1</v>
      </c>
      <c r="I17" t="s">
        <v>278</v>
      </c>
      <c r="J17" t="s">
        <v>3</v>
      </c>
      <c r="K17" t="s">
        <v>279</v>
      </c>
      <c r="L17">
        <v>1191</v>
      </c>
      <c r="N17">
        <v>1013</v>
      </c>
      <c r="O17" t="s">
        <v>277</v>
      </c>
      <c r="P17" t="s">
        <v>277</v>
      </c>
      <c r="Q17">
        <v>1</v>
      </c>
      <c r="W17">
        <v>0</v>
      </c>
      <c r="X17">
        <v>-1417349443</v>
      </c>
      <c r="Y17">
        <v>0.38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1</v>
      </c>
      <c r="AJ17">
        <v>1</v>
      </c>
      <c r="AK17">
        <v>18.3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0.38</v>
      </c>
      <c r="AU17" t="s">
        <v>3</v>
      </c>
      <c r="AV17">
        <v>2</v>
      </c>
      <c r="AW17">
        <v>2</v>
      </c>
      <c r="AX17">
        <v>34724061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Y17*Source!I35</f>
        <v>2.3351E-2</v>
      </c>
      <c r="CY17">
        <f>AD17</f>
        <v>0</v>
      </c>
      <c r="CZ17">
        <f>AH17</f>
        <v>0</v>
      </c>
      <c r="DA17">
        <f>AL17</f>
        <v>1</v>
      </c>
      <c r="DB17">
        <v>0</v>
      </c>
    </row>
    <row r="18" spans="1:106" x14ac:dyDescent="0.2">
      <c r="A18">
        <f>ROW(Source!A35)</f>
        <v>35</v>
      </c>
      <c r="B18">
        <v>34723977</v>
      </c>
      <c r="C18">
        <v>34724058</v>
      </c>
      <c r="D18">
        <v>31525947</v>
      </c>
      <c r="E18">
        <v>1</v>
      </c>
      <c r="F18">
        <v>1</v>
      </c>
      <c r="G18">
        <v>1</v>
      </c>
      <c r="H18">
        <v>2</v>
      </c>
      <c r="I18" t="s">
        <v>284</v>
      </c>
      <c r="J18" t="s">
        <v>285</v>
      </c>
      <c r="K18" t="s">
        <v>286</v>
      </c>
      <c r="L18">
        <v>1368</v>
      </c>
      <c r="N18">
        <v>1011</v>
      </c>
      <c r="O18" t="s">
        <v>283</v>
      </c>
      <c r="P18" t="s">
        <v>283</v>
      </c>
      <c r="Q18">
        <v>1</v>
      </c>
      <c r="W18">
        <v>0</v>
      </c>
      <c r="X18">
        <v>-1734052855</v>
      </c>
      <c r="Y18">
        <v>0.38</v>
      </c>
      <c r="AA18">
        <v>0</v>
      </c>
      <c r="AB18">
        <v>743.38</v>
      </c>
      <c r="AC18">
        <v>212.28</v>
      </c>
      <c r="AD18">
        <v>0</v>
      </c>
      <c r="AE18">
        <v>0</v>
      </c>
      <c r="AF18">
        <v>59.47</v>
      </c>
      <c r="AG18">
        <v>11.6</v>
      </c>
      <c r="AH18">
        <v>0</v>
      </c>
      <c r="AI18">
        <v>1</v>
      </c>
      <c r="AJ18">
        <v>12.5</v>
      </c>
      <c r="AK18">
        <v>18.3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0.38</v>
      </c>
      <c r="AU18" t="s">
        <v>3</v>
      </c>
      <c r="AV18">
        <v>0</v>
      </c>
      <c r="AW18">
        <v>2</v>
      </c>
      <c r="AX18">
        <v>34724062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Y18*Source!I35</f>
        <v>2.3351E-2</v>
      </c>
      <c r="CY18">
        <f>AB18</f>
        <v>743.38</v>
      </c>
      <c r="CZ18">
        <f>AF18</f>
        <v>59.47</v>
      </c>
      <c r="DA18">
        <f>AJ18</f>
        <v>12.5</v>
      </c>
      <c r="DB18">
        <v>0</v>
      </c>
    </row>
    <row r="19" spans="1:106" x14ac:dyDescent="0.2">
      <c r="A19">
        <f>ROW(Source!A36)</f>
        <v>36</v>
      </c>
      <c r="B19">
        <v>34723976</v>
      </c>
      <c r="C19">
        <v>34724063</v>
      </c>
      <c r="D19">
        <v>31711354</v>
      </c>
      <c r="E19">
        <v>1</v>
      </c>
      <c r="F19">
        <v>1</v>
      </c>
      <c r="G19">
        <v>1</v>
      </c>
      <c r="H19">
        <v>1</v>
      </c>
      <c r="I19" t="s">
        <v>289</v>
      </c>
      <c r="J19" t="s">
        <v>3</v>
      </c>
      <c r="K19" t="s">
        <v>290</v>
      </c>
      <c r="L19">
        <v>1191</v>
      </c>
      <c r="N19">
        <v>1013</v>
      </c>
      <c r="O19" t="s">
        <v>277</v>
      </c>
      <c r="P19" t="s">
        <v>277</v>
      </c>
      <c r="Q19">
        <v>1</v>
      </c>
      <c r="W19">
        <v>0</v>
      </c>
      <c r="X19">
        <v>-608433632</v>
      </c>
      <c r="Y19">
        <v>133</v>
      </c>
      <c r="AA19">
        <v>0</v>
      </c>
      <c r="AB19">
        <v>0</v>
      </c>
      <c r="AC19">
        <v>0</v>
      </c>
      <c r="AD19">
        <v>8.4600000000000009</v>
      </c>
      <c r="AE19">
        <v>0</v>
      </c>
      <c r="AF19">
        <v>0</v>
      </c>
      <c r="AG19">
        <v>0</v>
      </c>
      <c r="AH19">
        <v>8.4600000000000009</v>
      </c>
      <c r="AI19">
        <v>1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133</v>
      </c>
      <c r="AU19" t="s">
        <v>3</v>
      </c>
      <c r="AV19">
        <v>1</v>
      </c>
      <c r="AW19">
        <v>2</v>
      </c>
      <c r="AX19">
        <v>34724065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Y19*Source!I36</f>
        <v>33.515999999999998</v>
      </c>
      <c r="CY19">
        <f>AD19</f>
        <v>8.4600000000000009</v>
      </c>
      <c r="CZ19">
        <f>AH19</f>
        <v>8.4600000000000009</v>
      </c>
      <c r="DA19">
        <f>AL19</f>
        <v>1</v>
      </c>
      <c r="DB19">
        <v>0</v>
      </c>
    </row>
    <row r="20" spans="1:106" x14ac:dyDescent="0.2">
      <c r="A20">
        <f>ROW(Source!A37)</f>
        <v>37</v>
      </c>
      <c r="B20">
        <v>34723977</v>
      </c>
      <c r="C20">
        <v>34724063</v>
      </c>
      <c r="D20">
        <v>31711354</v>
      </c>
      <c r="E20">
        <v>1</v>
      </c>
      <c r="F20">
        <v>1</v>
      </c>
      <c r="G20">
        <v>1</v>
      </c>
      <c r="H20">
        <v>1</v>
      </c>
      <c r="I20" t="s">
        <v>289</v>
      </c>
      <c r="J20" t="s">
        <v>3</v>
      </c>
      <c r="K20" t="s">
        <v>290</v>
      </c>
      <c r="L20">
        <v>1191</v>
      </c>
      <c r="N20">
        <v>1013</v>
      </c>
      <c r="O20" t="s">
        <v>277</v>
      </c>
      <c r="P20" t="s">
        <v>277</v>
      </c>
      <c r="Q20">
        <v>1</v>
      </c>
      <c r="W20">
        <v>0</v>
      </c>
      <c r="X20">
        <v>-608433632</v>
      </c>
      <c r="Y20">
        <v>133</v>
      </c>
      <c r="AA20">
        <v>0</v>
      </c>
      <c r="AB20">
        <v>0</v>
      </c>
      <c r="AC20">
        <v>0</v>
      </c>
      <c r="AD20">
        <v>154.82</v>
      </c>
      <c r="AE20">
        <v>0</v>
      </c>
      <c r="AF20">
        <v>0</v>
      </c>
      <c r="AG20">
        <v>0</v>
      </c>
      <c r="AH20">
        <v>8.4600000000000009</v>
      </c>
      <c r="AI20">
        <v>1</v>
      </c>
      <c r="AJ20">
        <v>1</v>
      </c>
      <c r="AK20">
        <v>1</v>
      </c>
      <c r="AL20">
        <v>18.3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133</v>
      </c>
      <c r="AU20" t="s">
        <v>3</v>
      </c>
      <c r="AV20">
        <v>1</v>
      </c>
      <c r="AW20">
        <v>2</v>
      </c>
      <c r="AX20">
        <v>34724065</v>
      </c>
      <c r="AY20">
        <v>1</v>
      </c>
      <c r="AZ20">
        <v>0</v>
      </c>
      <c r="BA20">
        <v>23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Y20*Source!I37</f>
        <v>33.515999999999998</v>
      </c>
      <c r="CY20">
        <f>AD20</f>
        <v>154.82</v>
      </c>
      <c r="CZ20">
        <f>AH20</f>
        <v>8.4600000000000009</v>
      </c>
      <c r="DA20">
        <f>AL20</f>
        <v>18.3</v>
      </c>
      <c r="DB20">
        <v>0</v>
      </c>
    </row>
    <row r="21" spans="1:106" x14ac:dyDescent="0.2">
      <c r="A21">
        <f>ROW(Source!A38)</f>
        <v>38</v>
      </c>
      <c r="B21">
        <v>34723976</v>
      </c>
      <c r="C21">
        <v>34724069</v>
      </c>
      <c r="D21">
        <v>31714858</v>
      </c>
      <c r="E21">
        <v>1</v>
      </c>
      <c r="F21">
        <v>1</v>
      </c>
      <c r="G21">
        <v>1</v>
      </c>
      <c r="H21">
        <v>1</v>
      </c>
      <c r="I21" t="s">
        <v>291</v>
      </c>
      <c r="J21" t="s">
        <v>3</v>
      </c>
      <c r="K21" t="s">
        <v>292</v>
      </c>
      <c r="L21">
        <v>1191</v>
      </c>
      <c r="N21">
        <v>1013</v>
      </c>
      <c r="O21" t="s">
        <v>277</v>
      </c>
      <c r="P21" t="s">
        <v>277</v>
      </c>
      <c r="Q21">
        <v>1</v>
      </c>
      <c r="W21">
        <v>0</v>
      </c>
      <c r="X21">
        <v>1627947075</v>
      </c>
      <c r="Y21">
        <v>12.18</v>
      </c>
      <c r="AA21">
        <v>0</v>
      </c>
      <c r="AB21">
        <v>0</v>
      </c>
      <c r="AC21">
        <v>0</v>
      </c>
      <c r="AD21">
        <v>10.35</v>
      </c>
      <c r="AE21">
        <v>0</v>
      </c>
      <c r="AF21">
        <v>0</v>
      </c>
      <c r="AG21">
        <v>0</v>
      </c>
      <c r="AH21">
        <v>10.35</v>
      </c>
      <c r="AI21">
        <v>1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12.18</v>
      </c>
      <c r="AU21" t="s">
        <v>3</v>
      </c>
      <c r="AV21">
        <v>1</v>
      </c>
      <c r="AW21">
        <v>2</v>
      </c>
      <c r="AX21">
        <v>34724073</v>
      </c>
      <c r="AY21">
        <v>1</v>
      </c>
      <c r="AZ21">
        <v>0</v>
      </c>
      <c r="BA21">
        <v>27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Y21*Source!I38</f>
        <v>30.45</v>
      </c>
      <c r="CY21">
        <f>AD21</f>
        <v>10.35</v>
      </c>
      <c r="CZ21">
        <f>AH21</f>
        <v>10.35</v>
      </c>
      <c r="DA21">
        <f>AL21</f>
        <v>1</v>
      </c>
      <c r="DB21">
        <v>0</v>
      </c>
    </row>
    <row r="22" spans="1:106" x14ac:dyDescent="0.2">
      <c r="A22">
        <f>ROW(Source!A38)</f>
        <v>38</v>
      </c>
      <c r="B22">
        <v>34723976</v>
      </c>
      <c r="C22">
        <v>34724069</v>
      </c>
      <c r="D22">
        <v>31709492</v>
      </c>
      <c r="E22">
        <v>1</v>
      </c>
      <c r="F22">
        <v>1</v>
      </c>
      <c r="G22">
        <v>1</v>
      </c>
      <c r="H22">
        <v>1</v>
      </c>
      <c r="I22" t="s">
        <v>278</v>
      </c>
      <c r="J22" t="s">
        <v>3</v>
      </c>
      <c r="K22" t="s">
        <v>279</v>
      </c>
      <c r="L22">
        <v>1191</v>
      </c>
      <c r="N22">
        <v>1013</v>
      </c>
      <c r="O22" t="s">
        <v>277</v>
      </c>
      <c r="P22" t="s">
        <v>277</v>
      </c>
      <c r="Q22">
        <v>1</v>
      </c>
      <c r="W22">
        <v>0</v>
      </c>
      <c r="X22">
        <v>-1417349443</v>
      </c>
      <c r="Y22">
        <v>6.33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6.33</v>
      </c>
      <c r="AU22" t="s">
        <v>3</v>
      </c>
      <c r="AV22">
        <v>2</v>
      </c>
      <c r="AW22">
        <v>2</v>
      </c>
      <c r="AX22">
        <v>34724074</v>
      </c>
      <c r="AY22">
        <v>1</v>
      </c>
      <c r="AZ22">
        <v>0</v>
      </c>
      <c r="BA22">
        <v>28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Y22*Source!I38</f>
        <v>15.824999999999999</v>
      </c>
      <c r="CY22">
        <f>AD22</f>
        <v>0</v>
      </c>
      <c r="CZ22">
        <f>AH22</f>
        <v>0</v>
      </c>
      <c r="DA22">
        <f>AL22</f>
        <v>1</v>
      </c>
      <c r="DB22">
        <v>0</v>
      </c>
    </row>
    <row r="23" spans="1:106" x14ac:dyDescent="0.2">
      <c r="A23">
        <f>ROW(Source!A38)</f>
        <v>38</v>
      </c>
      <c r="B23">
        <v>34723976</v>
      </c>
      <c r="C23">
        <v>34724069</v>
      </c>
      <c r="D23">
        <v>31527922</v>
      </c>
      <c r="E23">
        <v>1</v>
      </c>
      <c r="F23">
        <v>1</v>
      </c>
      <c r="G23">
        <v>1</v>
      </c>
      <c r="H23">
        <v>2</v>
      </c>
      <c r="I23" t="s">
        <v>293</v>
      </c>
      <c r="J23" t="s">
        <v>294</v>
      </c>
      <c r="K23" t="s">
        <v>295</v>
      </c>
      <c r="L23">
        <v>1368</v>
      </c>
      <c r="N23">
        <v>1011</v>
      </c>
      <c r="O23" t="s">
        <v>283</v>
      </c>
      <c r="P23" t="s">
        <v>283</v>
      </c>
      <c r="Q23">
        <v>1</v>
      </c>
      <c r="W23">
        <v>0</v>
      </c>
      <c r="X23">
        <v>1232026932</v>
      </c>
      <c r="Y23">
        <v>6.33</v>
      </c>
      <c r="AA23">
        <v>0</v>
      </c>
      <c r="AB23">
        <v>273.31</v>
      </c>
      <c r="AC23">
        <v>13.5</v>
      </c>
      <c r="AD23">
        <v>0</v>
      </c>
      <c r="AE23">
        <v>0</v>
      </c>
      <c r="AF23">
        <v>273.31</v>
      </c>
      <c r="AG23">
        <v>13.5</v>
      </c>
      <c r="AH23">
        <v>0</v>
      </c>
      <c r="AI23">
        <v>1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6.33</v>
      </c>
      <c r="AU23" t="s">
        <v>3</v>
      </c>
      <c r="AV23">
        <v>0</v>
      </c>
      <c r="AW23">
        <v>2</v>
      </c>
      <c r="AX23">
        <v>34724075</v>
      </c>
      <c r="AY23">
        <v>1</v>
      </c>
      <c r="AZ23">
        <v>0</v>
      </c>
      <c r="BA23">
        <v>29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Y23*Source!I38</f>
        <v>15.824999999999999</v>
      </c>
      <c r="CY23">
        <f>AB23</f>
        <v>273.31</v>
      </c>
      <c r="CZ23">
        <f>AF23</f>
        <v>273.31</v>
      </c>
      <c r="DA23">
        <f>AJ23</f>
        <v>1</v>
      </c>
      <c r="DB23">
        <v>0</v>
      </c>
    </row>
    <row r="24" spans="1:106" x14ac:dyDescent="0.2">
      <c r="A24">
        <f>ROW(Source!A39)</f>
        <v>39</v>
      </c>
      <c r="B24">
        <v>34723977</v>
      </c>
      <c r="C24">
        <v>34724069</v>
      </c>
      <c r="D24">
        <v>31714858</v>
      </c>
      <c r="E24">
        <v>1</v>
      </c>
      <c r="F24">
        <v>1</v>
      </c>
      <c r="G24">
        <v>1</v>
      </c>
      <c r="H24">
        <v>1</v>
      </c>
      <c r="I24" t="s">
        <v>291</v>
      </c>
      <c r="J24" t="s">
        <v>3</v>
      </c>
      <c r="K24" t="s">
        <v>292</v>
      </c>
      <c r="L24">
        <v>1191</v>
      </c>
      <c r="N24">
        <v>1013</v>
      </c>
      <c r="O24" t="s">
        <v>277</v>
      </c>
      <c r="P24" t="s">
        <v>277</v>
      </c>
      <c r="Q24">
        <v>1</v>
      </c>
      <c r="W24">
        <v>0</v>
      </c>
      <c r="X24">
        <v>1627947075</v>
      </c>
      <c r="Y24">
        <v>12.18</v>
      </c>
      <c r="AA24">
        <v>0</v>
      </c>
      <c r="AB24">
        <v>0</v>
      </c>
      <c r="AC24">
        <v>0</v>
      </c>
      <c r="AD24">
        <v>189.41</v>
      </c>
      <c r="AE24">
        <v>0</v>
      </c>
      <c r="AF24">
        <v>0</v>
      </c>
      <c r="AG24">
        <v>0</v>
      </c>
      <c r="AH24">
        <v>10.35</v>
      </c>
      <c r="AI24">
        <v>1</v>
      </c>
      <c r="AJ24">
        <v>1</v>
      </c>
      <c r="AK24">
        <v>1</v>
      </c>
      <c r="AL24">
        <v>18.3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12.18</v>
      </c>
      <c r="AU24" t="s">
        <v>3</v>
      </c>
      <c r="AV24">
        <v>1</v>
      </c>
      <c r="AW24">
        <v>2</v>
      </c>
      <c r="AX24">
        <v>34724073</v>
      </c>
      <c r="AY24">
        <v>1</v>
      </c>
      <c r="AZ24">
        <v>0</v>
      </c>
      <c r="BA24">
        <v>36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Y24*Source!I39</f>
        <v>30.45</v>
      </c>
      <c r="CY24">
        <f>AD24</f>
        <v>189.41</v>
      </c>
      <c r="CZ24">
        <f>AH24</f>
        <v>10.35</v>
      </c>
      <c r="DA24">
        <f>AL24</f>
        <v>18.3</v>
      </c>
      <c r="DB24">
        <v>0</v>
      </c>
    </row>
    <row r="25" spans="1:106" x14ac:dyDescent="0.2">
      <c r="A25">
        <f>ROW(Source!A39)</f>
        <v>39</v>
      </c>
      <c r="B25">
        <v>34723977</v>
      </c>
      <c r="C25">
        <v>34724069</v>
      </c>
      <c r="D25">
        <v>31709492</v>
      </c>
      <c r="E25">
        <v>1</v>
      </c>
      <c r="F25">
        <v>1</v>
      </c>
      <c r="G25">
        <v>1</v>
      </c>
      <c r="H25">
        <v>1</v>
      </c>
      <c r="I25" t="s">
        <v>278</v>
      </c>
      <c r="J25" t="s">
        <v>3</v>
      </c>
      <c r="K25" t="s">
        <v>279</v>
      </c>
      <c r="L25">
        <v>1191</v>
      </c>
      <c r="N25">
        <v>1013</v>
      </c>
      <c r="O25" t="s">
        <v>277</v>
      </c>
      <c r="P25" t="s">
        <v>277</v>
      </c>
      <c r="Q25">
        <v>1</v>
      </c>
      <c r="W25">
        <v>0</v>
      </c>
      <c r="X25">
        <v>-1417349443</v>
      </c>
      <c r="Y25">
        <v>6.33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18.3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6.33</v>
      </c>
      <c r="AU25" t="s">
        <v>3</v>
      </c>
      <c r="AV25">
        <v>2</v>
      </c>
      <c r="AW25">
        <v>2</v>
      </c>
      <c r="AX25">
        <v>34724074</v>
      </c>
      <c r="AY25">
        <v>1</v>
      </c>
      <c r="AZ25">
        <v>0</v>
      </c>
      <c r="BA25">
        <v>37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Y25*Source!I39</f>
        <v>15.824999999999999</v>
      </c>
      <c r="CY25">
        <f>AD25</f>
        <v>0</v>
      </c>
      <c r="CZ25">
        <f>AH25</f>
        <v>0</v>
      </c>
      <c r="DA25">
        <f>AL25</f>
        <v>1</v>
      </c>
      <c r="DB25">
        <v>0</v>
      </c>
    </row>
    <row r="26" spans="1:106" x14ac:dyDescent="0.2">
      <c r="A26">
        <f>ROW(Source!A39)</f>
        <v>39</v>
      </c>
      <c r="B26">
        <v>34723977</v>
      </c>
      <c r="C26">
        <v>34724069</v>
      </c>
      <c r="D26">
        <v>31527922</v>
      </c>
      <c r="E26">
        <v>1</v>
      </c>
      <c r="F26">
        <v>1</v>
      </c>
      <c r="G26">
        <v>1</v>
      </c>
      <c r="H26">
        <v>2</v>
      </c>
      <c r="I26" t="s">
        <v>293</v>
      </c>
      <c r="J26" t="s">
        <v>294</v>
      </c>
      <c r="K26" t="s">
        <v>295</v>
      </c>
      <c r="L26">
        <v>1368</v>
      </c>
      <c r="N26">
        <v>1011</v>
      </c>
      <c r="O26" t="s">
        <v>283</v>
      </c>
      <c r="P26" t="s">
        <v>283</v>
      </c>
      <c r="Q26">
        <v>1</v>
      </c>
      <c r="W26">
        <v>0</v>
      </c>
      <c r="X26">
        <v>1232026932</v>
      </c>
      <c r="Y26">
        <v>6.33</v>
      </c>
      <c r="AA26">
        <v>0</v>
      </c>
      <c r="AB26">
        <v>3416.38</v>
      </c>
      <c r="AC26">
        <v>247.05</v>
      </c>
      <c r="AD26">
        <v>0</v>
      </c>
      <c r="AE26">
        <v>0</v>
      </c>
      <c r="AF26">
        <v>273.31</v>
      </c>
      <c r="AG26">
        <v>13.5</v>
      </c>
      <c r="AH26">
        <v>0</v>
      </c>
      <c r="AI26">
        <v>1</v>
      </c>
      <c r="AJ26">
        <v>12.5</v>
      </c>
      <c r="AK26">
        <v>18.3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6.33</v>
      </c>
      <c r="AU26" t="s">
        <v>3</v>
      </c>
      <c r="AV26">
        <v>0</v>
      </c>
      <c r="AW26">
        <v>2</v>
      </c>
      <c r="AX26">
        <v>34724075</v>
      </c>
      <c r="AY26">
        <v>1</v>
      </c>
      <c r="AZ26">
        <v>0</v>
      </c>
      <c r="BA26">
        <v>38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Y26*Source!I39</f>
        <v>15.824999999999999</v>
      </c>
      <c r="CY26">
        <f>AB26</f>
        <v>3416.38</v>
      </c>
      <c r="CZ26">
        <f>AF26</f>
        <v>273.31</v>
      </c>
      <c r="DA26">
        <f>AJ26</f>
        <v>12.5</v>
      </c>
      <c r="DB26">
        <v>0</v>
      </c>
    </row>
    <row r="27" spans="1:106" x14ac:dyDescent="0.2">
      <c r="A27">
        <f>ROW(Source!A40)</f>
        <v>40</v>
      </c>
      <c r="B27">
        <v>34723976</v>
      </c>
      <c r="C27">
        <v>34724082</v>
      </c>
      <c r="D27">
        <v>31714858</v>
      </c>
      <c r="E27">
        <v>1</v>
      </c>
      <c r="F27">
        <v>1</v>
      </c>
      <c r="G27">
        <v>1</v>
      </c>
      <c r="H27">
        <v>1</v>
      </c>
      <c r="I27" t="s">
        <v>291</v>
      </c>
      <c r="J27" t="s">
        <v>3</v>
      </c>
      <c r="K27" t="s">
        <v>292</v>
      </c>
      <c r="L27">
        <v>1191</v>
      </c>
      <c r="N27">
        <v>1013</v>
      </c>
      <c r="O27" t="s">
        <v>277</v>
      </c>
      <c r="P27" t="s">
        <v>277</v>
      </c>
      <c r="Q27">
        <v>1</v>
      </c>
      <c r="W27">
        <v>0</v>
      </c>
      <c r="X27">
        <v>1627947075</v>
      </c>
      <c r="Y27">
        <v>4.4400000000000004</v>
      </c>
      <c r="AA27">
        <v>0</v>
      </c>
      <c r="AB27">
        <v>0</v>
      </c>
      <c r="AC27">
        <v>0</v>
      </c>
      <c r="AD27">
        <v>10.35</v>
      </c>
      <c r="AE27">
        <v>0</v>
      </c>
      <c r="AF27">
        <v>0</v>
      </c>
      <c r="AG27">
        <v>0</v>
      </c>
      <c r="AH27">
        <v>10.35</v>
      </c>
      <c r="AI27">
        <v>1</v>
      </c>
      <c r="AJ27">
        <v>1</v>
      </c>
      <c r="AK27">
        <v>1</v>
      </c>
      <c r="AL27">
        <v>1</v>
      </c>
      <c r="AN27">
        <v>0</v>
      </c>
      <c r="AO27">
        <v>1</v>
      </c>
      <c r="AP27">
        <v>0</v>
      </c>
      <c r="AQ27">
        <v>0</v>
      </c>
      <c r="AR27">
        <v>0</v>
      </c>
      <c r="AS27" t="s">
        <v>3</v>
      </c>
      <c r="AT27">
        <v>4.4400000000000004</v>
      </c>
      <c r="AU27" t="s">
        <v>3</v>
      </c>
      <c r="AV27">
        <v>1</v>
      </c>
      <c r="AW27">
        <v>2</v>
      </c>
      <c r="AX27">
        <v>34724086</v>
      </c>
      <c r="AY27">
        <v>1</v>
      </c>
      <c r="AZ27">
        <v>0</v>
      </c>
      <c r="BA27">
        <v>45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X27">
        <f>Y27*Source!I40</f>
        <v>155.4</v>
      </c>
      <c r="CY27">
        <f>AD27</f>
        <v>10.35</v>
      </c>
      <c r="CZ27">
        <f>AH27</f>
        <v>10.35</v>
      </c>
      <c r="DA27">
        <f>AL27</f>
        <v>1</v>
      </c>
      <c r="DB27">
        <v>0</v>
      </c>
    </row>
    <row r="28" spans="1:106" x14ac:dyDescent="0.2">
      <c r="A28">
        <f>ROW(Source!A40)</f>
        <v>40</v>
      </c>
      <c r="B28">
        <v>34723976</v>
      </c>
      <c r="C28">
        <v>34724082</v>
      </c>
      <c r="D28">
        <v>31709492</v>
      </c>
      <c r="E28">
        <v>1</v>
      </c>
      <c r="F28">
        <v>1</v>
      </c>
      <c r="G28">
        <v>1</v>
      </c>
      <c r="H28">
        <v>1</v>
      </c>
      <c r="I28" t="s">
        <v>278</v>
      </c>
      <c r="J28" t="s">
        <v>3</v>
      </c>
      <c r="K28" t="s">
        <v>279</v>
      </c>
      <c r="L28">
        <v>1191</v>
      </c>
      <c r="N28">
        <v>1013</v>
      </c>
      <c r="O28" t="s">
        <v>277</v>
      </c>
      <c r="P28" t="s">
        <v>277</v>
      </c>
      <c r="Q28">
        <v>1</v>
      </c>
      <c r="W28">
        <v>0</v>
      </c>
      <c r="X28">
        <v>-1417349443</v>
      </c>
      <c r="Y28">
        <v>2.48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1</v>
      </c>
      <c r="AJ28">
        <v>1</v>
      </c>
      <c r="AK28">
        <v>1</v>
      </c>
      <c r="AL28">
        <v>1</v>
      </c>
      <c r="AN28">
        <v>0</v>
      </c>
      <c r="AO28">
        <v>1</v>
      </c>
      <c r="AP28">
        <v>0</v>
      </c>
      <c r="AQ28">
        <v>0</v>
      </c>
      <c r="AR28">
        <v>0</v>
      </c>
      <c r="AS28" t="s">
        <v>3</v>
      </c>
      <c r="AT28">
        <v>2.48</v>
      </c>
      <c r="AU28" t="s">
        <v>3</v>
      </c>
      <c r="AV28">
        <v>2</v>
      </c>
      <c r="AW28">
        <v>2</v>
      </c>
      <c r="AX28">
        <v>34724087</v>
      </c>
      <c r="AY28">
        <v>1</v>
      </c>
      <c r="AZ28">
        <v>0</v>
      </c>
      <c r="BA28">
        <v>46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X28">
        <f>Y28*Source!I40</f>
        <v>86.8</v>
      </c>
      <c r="CY28">
        <f>AD28</f>
        <v>0</v>
      </c>
      <c r="CZ28">
        <f>AH28</f>
        <v>0</v>
      </c>
      <c r="DA28">
        <f>AL28</f>
        <v>1</v>
      </c>
      <c r="DB28">
        <v>0</v>
      </c>
    </row>
    <row r="29" spans="1:106" x14ac:dyDescent="0.2">
      <c r="A29">
        <f>ROW(Source!A40)</f>
        <v>40</v>
      </c>
      <c r="B29">
        <v>34723976</v>
      </c>
      <c r="C29">
        <v>34724082</v>
      </c>
      <c r="D29">
        <v>31527922</v>
      </c>
      <c r="E29">
        <v>1</v>
      </c>
      <c r="F29">
        <v>1</v>
      </c>
      <c r="G29">
        <v>1</v>
      </c>
      <c r="H29">
        <v>2</v>
      </c>
      <c r="I29" t="s">
        <v>293</v>
      </c>
      <c r="J29" t="s">
        <v>294</v>
      </c>
      <c r="K29" t="s">
        <v>295</v>
      </c>
      <c r="L29">
        <v>1368</v>
      </c>
      <c r="N29">
        <v>1011</v>
      </c>
      <c r="O29" t="s">
        <v>283</v>
      </c>
      <c r="P29" t="s">
        <v>283</v>
      </c>
      <c r="Q29">
        <v>1</v>
      </c>
      <c r="W29">
        <v>0</v>
      </c>
      <c r="X29">
        <v>1232026932</v>
      </c>
      <c r="Y29">
        <v>2.48</v>
      </c>
      <c r="AA29">
        <v>0</v>
      </c>
      <c r="AB29">
        <v>273.31</v>
      </c>
      <c r="AC29">
        <v>13.5</v>
      </c>
      <c r="AD29">
        <v>0</v>
      </c>
      <c r="AE29">
        <v>0</v>
      </c>
      <c r="AF29">
        <v>273.31</v>
      </c>
      <c r="AG29">
        <v>13.5</v>
      </c>
      <c r="AH29">
        <v>0</v>
      </c>
      <c r="AI29">
        <v>1</v>
      </c>
      <c r="AJ29">
        <v>1</v>
      </c>
      <c r="AK29">
        <v>1</v>
      </c>
      <c r="AL29">
        <v>1</v>
      </c>
      <c r="AN29">
        <v>0</v>
      </c>
      <c r="AO29">
        <v>1</v>
      </c>
      <c r="AP29">
        <v>0</v>
      </c>
      <c r="AQ29">
        <v>0</v>
      </c>
      <c r="AR29">
        <v>0</v>
      </c>
      <c r="AS29" t="s">
        <v>3</v>
      </c>
      <c r="AT29">
        <v>2.48</v>
      </c>
      <c r="AU29" t="s">
        <v>3</v>
      </c>
      <c r="AV29">
        <v>0</v>
      </c>
      <c r="AW29">
        <v>2</v>
      </c>
      <c r="AX29">
        <v>34724088</v>
      </c>
      <c r="AY29">
        <v>1</v>
      </c>
      <c r="AZ29">
        <v>0</v>
      </c>
      <c r="BA29">
        <v>47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X29">
        <f>Y29*Source!I40</f>
        <v>86.8</v>
      </c>
      <c r="CY29">
        <f>AB29</f>
        <v>273.31</v>
      </c>
      <c r="CZ29">
        <f>AF29</f>
        <v>273.31</v>
      </c>
      <c r="DA29">
        <f>AJ29</f>
        <v>1</v>
      </c>
      <c r="DB29">
        <v>0</v>
      </c>
    </row>
    <row r="30" spans="1:106" x14ac:dyDescent="0.2">
      <c r="A30">
        <f>ROW(Source!A41)</f>
        <v>41</v>
      </c>
      <c r="B30">
        <v>34723977</v>
      </c>
      <c r="C30">
        <v>34724082</v>
      </c>
      <c r="D30">
        <v>31714858</v>
      </c>
      <c r="E30">
        <v>1</v>
      </c>
      <c r="F30">
        <v>1</v>
      </c>
      <c r="G30">
        <v>1</v>
      </c>
      <c r="H30">
        <v>1</v>
      </c>
      <c r="I30" t="s">
        <v>291</v>
      </c>
      <c r="J30" t="s">
        <v>3</v>
      </c>
      <c r="K30" t="s">
        <v>292</v>
      </c>
      <c r="L30">
        <v>1191</v>
      </c>
      <c r="N30">
        <v>1013</v>
      </c>
      <c r="O30" t="s">
        <v>277</v>
      </c>
      <c r="P30" t="s">
        <v>277</v>
      </c>
      <c r="Q30">
        <v>1</v>
      </c>
      <c r="W30">
        <v>0</v>
      </c>
      <c r="X30">
        <v>1627947075</v>
      </c>
      <c r="Y30">
        <v>4.4400000000000004</v>
      </c>
      <c r="AA30">
        <v>0</v>
      </c>
      <c r="AB30">
        <v>0</v>
      </c>
      <c r="AC30">
        <v>0</v>
      </c>
      <c r="AD30">
        <v>189.41</v>
      </c>
      <c r="AE30">
        <v>0</v>
      </c>
      <c r="AF30">
        <v>0</v>
      </c>
      <c r="AG30">
        <v>0</v>
      </c>
      <c r="AH30">
        <v>10.35</v>
      </c>
      <c r="AI30">
        <v>1</v>
      </c>
      <c r="AJ30">
        <v>1</v>
      </c>
      <c r="AK30">
        <v>1</v>
      </c>
      <c r="AL30">
        <v>18.3</v>
      </c>
      <c r="AN30">
        <v>0</v>
      </c>
      <c r="AO30">
        <v>1</v>
      </c>
      <c r="AP30">
        <v>0</v>
      </c>
      <c r="AQ30">
        <v>0</v>
      </c>
      <c r="AR30">
        <v>0</v>
      </c>
      <c r="AS30" t="s">
        <v>3</v>
      </c>
      <c r="AT30">
        <v>4.4400000000000004</v>
      </c>
      <c r="AU30" t="s">
        <v>3</v>
      </c>
      <c r="AV30">
        <v>1</v>
      </c>
      <c r="AW30">
        <v>2</v>
      </c>
      <c r="AX30">
        <v>34724086</v>
      </c>
      <c r="AY30">
        <v>1</v>
      </c>
      <c r="AZ30">
        <v>0</v>
      </c>
      <c r="BA30">
        <v>54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X30">
        <f>Y30*Source!I41</f>
        <v>155.4</v>
      </c>
      <c r="CY30">
        <f>AD30</f>
        <v>189.41</v>
      </c>
      <c r="CZ30">
        <f>AH30</f>
        <v>10.35</v>
      </c>
      <c r="DA30">
        <f>AL30</f>
        <v>18.3</v>
      </c>
      <c r="DB30">
        <v>0</v>
      </c>
    </row>
    <row r="31" spans="1:106" x14ac:dyDescent="0.2">
      <c r="A31">
        <f>ROW(Source!A41)</f>
        <v>41</v>
      </c>
      <c r="B31">
        <v>34723977</v>
      </c>
      <c r="C31">
        <v>34724082</v>
      </c>
      <c r="D31">
        <v>31709492</v>
      </c>
      <c r="E31">
        <v>1</v>
      </c>
      <c r="F31">
        <v>1</v>
      </c>
      <c r="G31">
        <v>1</v>
      </c>
      <c r="H31">
        <v>1</v>
      </c>
      <c r="I31" t="s">
        <v>278</v>
      </c>
      <c r="J31" t="s">
        <v>3</v>
      </c>
      <c r="K31" t="s">
        <v>279</v>
      </c>
      <c r="L31">
        <v>1191</v>
      </c>
      <c r="N31">
        <v>1013</v>
      </c>
      <c r="O31" t="s">
        <v>277</v>
      </c>
      <c r="P31" t="s">
        <v>277</v>
      </c>
      <c r="Q31">
        <v>1</v>
      </c>
      <c r="W31">
        <v>0</v>
      </c>
      <c r="X31">
        <v>-1417349443</v>
      </c>
      <c r="Y31">
        <v>2.48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1</v>
      </c>
      <c r="AJ31">
        <v>1</v>
      </c>
      <c r="AK31">
        <v>18.3</v>
      </c>
      <c r="AL31">
        <v>1</v>
      </c>
      <c r="AN31">
        <v>0</v>
      </c>
      <c r="AO31">
        <v>1</v>
      </c>
      <c r="AP31">
        <v>0</v>
      </c>
      <c r="AQ31">
        <v>0</v>
      </c>
      <c r="AR31">
        <v>0</v>
      </c>
      <c r="AS31" t="s">
        <v>3</v>
      </c>
      <c r="AT31">
        <v>2.48</v>
      </c>
      <c r="AU31" t="s">
        <v>3</v>
      </c>
      <c r="AV31">
        <v>2</v>
      </c>
      <c r="AW31">
        <v>2</v>
      </c>
      <c r="AX31">
        <v>34724087</v>
      </c>
      <c r="AY31">
        <v>1</v>
      </c>
      <c r="AZ31">
        <v>0</v>
      </c>
      <c r="BA31">
        <v>55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X31">
        <f>Y31*Source!I41</f>
        <v>86.8</v>
      </c>
      <c r="CY31">
        <f>AD31</f>
        <v>0</v>
      </c>
      <c r="CZ31">
        <f>AH31</f>
        <v>0</v>
      </c>
      <c r="DA31">
        <f>AL31</f>
        <v>1</v>
      </c>
      <c r="DB31">
        <v>0</v>
      </c>
    </row>
    <row r="32" spans="1:106" x14ac:dyDescent="0.2">
      <c r="A32">
        <f>ROW(Source!A41)</f>
        <v>41</v>
      </c>
      <c r="B32">
        <v>34723977</v>
      </c>
      <c r="C32">
        <v>34724082</v>
      </c>
      <c r="D32">
        <v>31527922</v>
      </c>
      <c r="E32">
        <v>1</v>
      </c>
      <c r="F32">
        <v>1</v>
      </c>
      <c r="G32">
        <v>1</v>
      </c>
      <c r="H32">
        <v>2</v>
      </c>
      <c r="I32" t="s">
        <v>293</v>
      </c>
      <c r="J32" t="s">
        <v>294</v>
      </c>
      <c r="K32" t="s">
        <v>295</v>
      </c>
      <c r="L32">
        <v>1368</v>
      </c>
      <c r="N32">
        <v>1011</v>
      </c>
      <c r="O32" t="s">
        <v>283</v>
      </c>
      <c r="P32" t="s">
        <v>283</v>
      </c>
      <c r="Q32">
        <v>1</v>
      </c>
      <c r="W32">
        <v>0</v>
      </c>
      <c r="X32">
        <v>1232026932</v>
      </c>
      <c r="Y32">
        <v>2.48</v>
      </c>
      <c r="AA32">
        <v>0</v>
      </c>
      <c r="AB32">
        <v>3416.38</v>
      </c>
      <c r="AC32">
        <v>247.05</v>
      </c>
      <c r="AD32">
        <v>0</v>
      </c>
      <c r="AE32">
        <v>0</v>
      </c>
      <c r="AF32">
        <v>273.31</v>
      </c>
      <c r="AG32">
        <v>13.5</v>
      </c>
      <c r="AH32">
        <v>0</v>
      </c>
      <c r="AI32">
        <v>1</v>
      </c>
      <c r="AJ32">
        <v>12.5</v>
      </c>
      <c r="AK32">
        <v>18.3</v>
      </c>
      <c r="AL32">
        <v>1</v>
      </c>
      <c r="AN32">
        <v>0</v>
      </c>
      <c r="AO32">
        <v>1</v>
      </c>
      <c r="AP32">
        <v>0</v>
      </c>
      <c r="AQ32">
        <v>0</v>
      </c>
      <c r="AR32">
        <v>0</v>
      </c>
      <c r="AS32" t="s">
        <v>3</v>
      </c>
      <c r="AT32">
        <v>2.48</v>
      </c>
      <c r="AU32" t="s">
        <v>3</v>
      </c>
      <c r="AV32">
        <v>0</v>
      </c>
      <c r="AW32">
        <v>2</v>
      </c>
      <c r="AX32">
        <v>34724088</v>
      </c>
      <c r="AY32">
        <v>1</v>
      </c>
      <c r="AZ32">
        <v>0</v>
      </c>
      <c r="BA32">
        <v>56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X32">
        <f>Y32*Source!I41</f>
        <v>86.8</v>
      </c>
      <c r="CY32">
        <f>AB32</f>
        <v>3416.38</v>
      </c>
      <c r="CZ32">
        <f>AF32</f>
        <v>273.31</v>
      </c>
      <c r="DA32">
        <f>AJ32</f>
        <v>12.5</v>
      </c>
      <c r="DB32">
        <v>0</v>
      </c>
    </row>
    <row r="33" spans="1:106" x14ac:dyDescent="0.2">
      <c r="A33">
        <f>ROW(Source!A42)</f>
        <v>42</v>
      </c>
      <c r="B33">
        <v>34723976</v>
      </c>
      <c r="C33">
        <v>34724095</v>
      </c>
      <c r="D33">
        <v>31717381</v>
      </c>
      <c r="E33">
        <v>1</v>
      </c>
      <c r="F33">
        <v>1</v>
      </c>
      <c r="G33">
        <v>1</v>
      </c>
      <c r="H33">
        <v>1</v>
      </c>
      <c r="I33" t="s">
        <v>296</v>
      </c>
      <c r="J33" t="s">
        <v>3</v>
      </c>
      <c r="K33" t="s">
        <v>297</v>
      </c>
      <c r="L33">
        <v>1191</v>
      </c>
      <c r="N33">
        <v>1013</v>
      </c>
      <c r="O33" t="s">
        <v>277</v>
      </c>
      <c r="P33" t="s">
        <v>277</v>
      </c>
      <c r="Q33">
        <v>1</v>
      </c>
      <c r="W33">
        <v>0</v>
      </c>
      <c r="X33">
        <v>-1027537862</v>
      </c>
      <c r="Y33">
        <v>50.83</v>
      </c>
      <c r="AA33">
        <v>0</v>
      </c>
      <c r="AB33">
        <v>0</v>
      </c>
      <c r="AC33">
        <v>0</v>
      </c>
      <c r="AD33">
        <v>9.18</v>
      </c>
      <c r="AE33">
        <v>0</v>
      </c>
      <c r="AF33">
        <v>0</v>
      </c>
      <c r="AG33">
        <v>0</v>
      </c>
      <c r="AH33">
        <v>9.18</v>
      </c>
      <c r="AI33">
        <v>1</v>
      </c>
      <c r="AJ33">
        <v>1</v>
      </c>
      <c r="AK33">
        <v>1</v>
      </c>
      <c r="AL33">
        <v>1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50.83</v>
      </c>
      <c r="AU33" t="s">
        <v>3</v>
      </c>
      <c r="AV33">
        <v>1</v>
      </c>
      <c r="AW33">
        <v>2</v>
      </c>
      <c r="AX33">
        <v>34724098</v>
      </c>
      <c r="AY33">
        <v>1</v>
      </c>
      <c r="AZ33">
        <v>0</v>
      </c>
      <c r="BA33">
        <v>63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X33">
        <f>Y33*Source!I42</f>
        <v>2.0331999999999999</v>
      </c>
      <c r="CY33">
        <f>AD33</f>
        <v>9.18</v>
      </c>
      <c r="CZ33">
        <f>AH33</f>
        <v>9.18</v>
      </c>
      <c r="DA33">
        <f>AL33</f>
        <v>1</v>
      </c>
      <c r="DB33">
        <v>0</v>
      </c>
    </row>
    <row r="34" spans="1:106" x14ac:dyDescent="0.2">
      <c r="A34">
        <f>ROW(Source!A42)</f>
        <v>42</v>
      </c>
      <c r="B34">
        <v>34723976</v>
      </c>
      <c r="C34">
        <v>34724095</v>
      </c>
      <c r="D34">
        <v>31528471</v>
      </c>
      <c r="E34">
        <v>1</v>
      </c>
      <c r="F34">
        <v>1</v>
      </c>
      <c r="G34">
        <v>1</v>
      </c>
      <c r="H34">
        <v>2</v>
      </c>
      <c r="I34" t="s">
        <v>298</v>
      </c>
      <c r="J34" t="s">
        <v>299</v>
      </c>
      <c r="K34" t="s">
        <v>300</v>
      </c>
      <c r="L34">
        <v>1368</v>
      </c>
      <c r="N34">
        <v>1011</v>
      </c>
      <c r="O34" t="s">
        <v>283</v>
      </c>
      <c r="P34" t="s">
        <v>283</v>
      </c>
      <c r="Q34">
        <v>1</v>
      </c>
      <c r="W34">
        <v>0</v>
      </c>
      <c r="X34">
        <v>-2111251057</v>
      </c>
      <c r="Y34">
        <v>14.62</v>
      </c>
      <c r="AA34">
        <v>0</v>
      </c>
      <c r="AB34">
        <v>32.5</v>
      </c>
      <c r="AC34">
        <v>0</v>
      </c>
      <c r="AD34">
        <v>0</v>
      </c>
      <c r="AE34">
        <v>0</v>
      </c>
      <c r="AF34">
        <v>32.5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14.62</v>
      </c>
      <c r="AU34" t="s">
        <v>3</v>
      </c>
      <c r="AV34">
        <v>0</v>
      </c>
      <c r="AW34">
        <v>2</v>
      </c>
      <c r="AX34">
        <v>34724099</v>
      </c>
      <c r="AY34">
        <v>1</v>
      </c>
      <c r="AZ34">
        <v>0</v>
      </c>
      <c r="BA34">
        <v>64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X34">
        <f>Y34*Source!I42</f>
        <v>0.58479999999999999</v>
      </c>
      <c r="CY34">
        <f>AB34</f>
        <v>32.5</v>
      </c>
      <c r="CZ34">
        <f>AF34</f>
        <v>32.5</v>
      </c>
      <c r="DA34">
        <f>AJ34</f>
        <v>1</v>
      </c>
      <c r="DB34">
        <v>0</v>
      </c>
    </row>
    <row r="35" spans="1:106" x14ac:dyDescent="0.2">
      <c r="A35">
        <f>ROW(Source!A43)</f>
        <v>43</v>
      </c>
      <c r="B35">
        <v>34723977</v>
      </c>
      <c r="C35">
        <v>34724095</v>
      </c>
      <c r="D35">
        <v>31717381</v>
      </c>
      <c r="E35">
        <v>1</v>
      </c>
      <c r="F35">
        <v>1</v>
      </c>
      <c r="G35">
        <v>1</v>
      </c>
      <c r="H35">
        <v>1</v>
      </c>
      <c r="I35" t="s">
        <v>296</v>
      </c>
      <c r="J35" t="s">
        <v>3</v>
      </c>
      <c r="K35" t="s">
        <v>297</v>
      </c>
      <c r="L35">
        <v>1191</v>
      </c>
      <c r="N35">
        <v>1013</v>
      </c>
      <c r="O35" t="s">
        <v>277</v>
      </c>
      <c r="P35" t="s">
        <v>277</v>
      </c>
      <c r="Q35">
        <v>1</v>
      </c>
      <c r="W35">
        <v>0</v>
      </c>
      <c r="X35">
        <v>-1027537862</v>
      </c>
      <c r="Y35">
        <v>50.83</v>
      </c>
      <c r="AA35">
        <v>0</v>
      </c>
      <c r="AB35">
        <v>0</v>
      </c>
      <c r="AC35">
        <v>0</v>
      </c>
      <c r="AD35">
        <v>167.99</v>
      </c>
      <c r="AE35">
        <v>0</v>
      </c>
      <c r="AF35">
        <v>0</v>
      </c>
      <c r="AG35">
        <v>0</v>
      </c>
      <c r="AH35">
        <v>9.18</v>
      </c>
      <c r="AI35">
        <v>1</v>
      </c>
      <c r="AJ35">
        <v>1</v>
      </c>
      <c r="AK35">
        <v>1</v>
      </c>
      <c r="AL35">
        <v>18.3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50.83</v>
      </c>
      <c r="AU35" t="s">
        <v>3</v>
      </c>
      <c r="AV35">
        <v>1</v>
      </c>
      <c r="AW35">
        <v>2</v>
      </c>
      <c r="AX35">
        <v>34724098</v>
      </c>
      <c r="AY35">
        <v>1</v>
      </c>
      <c r="AZ35">
        <v>0</v>
      </c>
      <c r="BA35">
        <v>65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X35">
        <f>Y35*Source!I43</f>
        <v>2.0331999999999999</v>
      </c>
      <c r="CY35">
        <f>AD35</f>
        <v>167.99</v>
      </c>
      <c r="CZ35">
        <f>AH35</f>
        <v>9.18</v>
      </c>
      <c r="DA35">
        <f>AL35</f>
        <v>18.3</v>
      </c>
      <c r="DB35">
        <v>0</v>
      </c>
    </row>
    <row r="36" spans="1:106" x14ac:dyDescent="0.2">
      <c r="A36">
        <f>ROW(Source!A43)</f>
        <v>43</v>
      </c>
      <c r="B36">
        <v>34723977</v>
      </c>
      <c r="C36">
        <v>34724095</v>
      </c>
      <c r="D36">
        <v>31528471</v>
      </c>
      <c r="E36">
        <v>1</v>
      </c>
      <c r="F36">
        <v>1</v>
      </c>
      <c r="G36">
        <v>1</v>
      </c>
      <c r="H36">
        <v>2</v>
      </c>
      <c r="I36" t="s">
        <v>298</v>
      </c>
      <c r="J36" t="s">
        <v>299</v>
      </c>
      <c r="K36" t="s">
        <v>300</v>
      </c>
      <c r="L36">
        <v>1368</v>
      </c>
      <c r="N36">
        <v>1011</v>
      </c>
      <c r="O36" t="s">
        <v>283</v>
      </c>
      <c r="P36" t="s">
        <v>283</v>
      </c>
      <c r="Q36">
        <v>1</v>
      </c>
      <c r="W36">
        <v>0</v>
      </c>
      <c r="X36">
        <v>-2111251057</v>
      </c>
      <c r="Y36">
        <v>14.62</v>
      </c>
      <c r="AA36">
        <v>0</v>
      </c>
      <c r="AB36">
        <v>406.25</v>
      </c>
      <c r="AC36">
        <v>0</v>
      </c>
      <c r="AD36">
        <v>0</v>
      </c>
      <c r="AE36">
        <v>0</v>
      </c>
      <c r="AF36">
        <v>32.5</v>
      </c>
      <c r="AG36">
        <v>0</v>
      </c>
      <c r="AH36">
        <v>0</v>
      </c>
      <c r="AI36">
        <v>1</v>
      </c>
      <c r="AJ36">
        <v>12.5</v>
      </c>
      <c r="AK36">
        <v>18.3</v>
      </c>
      <c r="AL36">
        <v>1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14.62</v>
      </c>
      <c r="AU36" t="s">
        <v>3</v>
      </c>
      <c r="AV36">
        <v>0</v>
      </c>
      <c r="AW36">
        <v>2</v>
      </c>
      <c r="AX36">
        <v>34724099</v>
      </c>
      <c r="AY36">
        <v>1</v>
      </c>
      <c r="AZ36">
        <v>0</v>
      </c>
      <c r="BA36">
        <v>66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X36">
        <f>Y36*Source!I43</f>
        <v>0.58479999999999999</v>
      </c>
      <c r="CY36">
        <f>AB36</f>
        <v>406.25</v>
      </c>
      <c r="CZ36">
        <f>AF36</f>
        <v>32.5</v>
      </c>
      <c r="DA36">
        <f>AJ36</f>
        <v>12.5</v>
      </c>
      <c r="DB36">
        <v>0</v>
      </c>
    </row>
    <row r="37" spans="1:106" x14ac:dyDescent="0.2">
      <c r="A37">
        <f>ROW(Source!A44)</f>
        <v>44</v>
      </c>
      <c r="B37">
        <v>34723976</v>
      </c>
      <c r="C37">
        <v>34724100</v>
      </c>
      <c r="D37">
        <v>31715651</v>
      </c>
      <c r="E37">
        <v>1</v>
      </c>
      <c r="F37">
        <v>1</v>
      </c>
      <c r="G37">
        <v>1</v>
      </c>
      <c r="H37">
        <v>1</v>
      </c>
      <c r="I37" t="s">
        <v>301</v>
      </c>
      <c r="J37" t="s">
        <v>3</v>
      </c>
      <c r="K37" t="s">
        <v>302</v>
      </c>
      <c r="L37">
        <v>1191</v>
      </c>
      <c r="N37">
        <v>1013</v>
      </c>
      <c r="O37" t="s">
        <v>277</v>
      </c>
      <c r="P37" t="s">
        <v>277</v>
      </c>
      <c r="Q37">
        <v>1</v>
      </c>
      <c r="W37">
        <v>0</v>
      </c>
      <c r="X37">
        <v>1069510174</v>
      </c>
      <c r="Y37">
        <v>18.670000000000002</v>
      </c>
      <c r="AA37">
        <v>0</v>
      </c>
      <c r="AB37">
        <v>0</v>
      </c>
      <c r="AC37">
        <v>0</v>
      </c>
      <c r="AD37">
        <v>9.6199999999999992</v>
      </c>
      <c r="AE37">
        <v>0</v>
      </c>
      <c r="AF37">
        <v>0</v>
      </c>
      <c r="AG37">
        <v>0</v>
      </c>
      <c r="AH37">
        <v>9.6199999999999992</v>
      </c>
      <c r="AI37">
        <v>1</v>
      </c>
      <c r="AJ37">
        <v>1</v>
      </c>
      <c r="AK37">
        <v>1</v>
      </c>
      <c r="AL37">
        <v>1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18.670000000000002</v>
      </c>
      <c r="AU37" t="s">
        <v>3</v>
      </c>
      <c r="AV37">
        <v>1</v>
      </c>
      <c r="AW37">
        <v>2</v>
      </c>
      <c r="AX37">
        <v>34724107</v>
      </c>
      <c r="AY37">
        <v>1</v>
      </c>
      <c r="AZ37">
        <v>0</v>
      </c>
      <c r="BA37">
        <v>67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X37">
        <f>Y37*Source!I44</f>
        <v>112.76680000000002</v>
      </c>
      <c r="CY37">
        <f>AD37</f>
        <v>9.6199999999999992</v>
      </c>
      <c r="CZ37">
        <f>AH37</f>
        <v>9.6199999999999992</v>
      </c>
      <c r="DA37">
        <f>AL37</f>
        <v>1</v>
      </c>
      <c r="DB37">
        <v>0</v>
      </c>
    </row>
    <row r="38" spans="1:106" x14ac:dyDescent="0.2">
      <c r="A38">
        <f>ROW(Source!A44)</f>
        <v>44</v>
      </c>
      <c r="B38">
        <v>34723976</v>
      </c>
      <c r="C38">
        <v>34724100</v>
      </c>
      <c r="D38">
        <v>31709492</v>
      </c>
      <c r="E38">
        <v>1</v>
      </c>
      <c r="F38">
        <v>1</v>
      </c>
      <c r="G38">
        <v>1</v>
      </c>
      <c r="H38">
        <v>1</v>
      </c>
      <c r="I38" t="s">
        <v>278</v>
      </c>
      <c r="J38" t="s">
        <v>3</v>
      </c>
      <c r="K38" t="s">
        <v>279</v>
      </c>
      <c r="L38">
        <v>1191</v>
      </c>
      <c r="N38">
        <v>1013</v>
      </c>
      <c r="O38" t="s">
        <v>277</v>
      </c>
      <c r="P38" t="s">
        <v>277</v>
      </c>
      <c r="Q38">
        <v>1</v>
      </c>
      <c r="W38">
        <v>0</v>
      </c>
      <c r="X38">
        <v>-1417349443</v>
      </c>
      <c r="Y38">
        <v>0.4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1</v>
      </c>
      <c r="AJ38">
        <v>1</v>
      </c>
      <c r="AK38">
        <v>1</v>
      </c>
      <c r="AL38">
        <v>1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0.4</v>
      </c>
      <c r="AU38" t="s">
        <v>3</v>
      </c>
      <c r="AV38">
        <v>2</v>
      </c>
      <c r="AW38">
        <v>2</v>
      </c>
      <c r="AX38">
        <v>34724108</v>
      </c>
      <c r="AY38">
        <v>1</v>
      </c>
      <c r="AZ38">
        <v>0</v>
      </c>
      <c r="BA38">
        <v>68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X38">
        <f>Y38*Source!I44</f>
        <v>2.4160000000000004</v>
      </c>
      <c r="CY38">
        <f>AD38</f>
        <v>0</v>
      </c>
      <c r="CZ38">
        <f>AH38</f>
        <v>0</v>
      </c>
      <c r="DA38">
        <f>AL38</f>
        <v>1</v>
      </c>
      <c r="DB38">
        <v>0</v>
      </c>
    </row>
    <row r="39" spans="1:106" x14ac:dyDescent="0.2">
      <c r="A39">
        <f>ROW(Source!A44)</f>
        <v>44</v>
      </c>
      <c r="B39">
        <v>34723976</v>
      </c>
      <c r="C39">
        <v>34724100</v>
      </c>
      <c r="D39">
        <v>31526753</v>
      </c>
      <c r="E39">
        <v>1</v>
      </c>
      <c r="F39">
        <v>1</v>
      </c>
      <c r="G39">
        <v>1</v>
      </c>
      <c r="H39">
        <v>2</v>
      </c>
      <c r="I39" t="s">
        <v>303</v>
      </c>
      <c r="J39" t="s">
        <v>304</v>
      </c>
      <c r="K39" t="s">
        <v>305</v>
      </c>
      <c r="L39">
        <v>1368</v>
      </c>
      <c r="N39">
        <v>1011</v>
      </c>
      <c r="O39" t="s">
        <v>283</v>
      </c>
      <c r="P39" t="s">
        <v>283</v>
      </c>
      <c r="Q39">
        <v>1</v>
      </c>
      <c r="W39">
        <v>0</v>
      </c>
      <c r="X39">
        <v>-1718674368</v>
      </c>
      <c r="Y39">
        <v>0.2</v>
      </c>
      <c r="AA39">
        <v>0</v>
      </c>
      <c r="AB39">
        <v>111.99</v>
      </c>
      <c r="AC39">
        <v>13.5</v>
      </c>
      <c r="AD39">
        <v>0</v>
      </c>
      <c r="AE39">
        <v>0</v>
      </c>
      <c r="AF39">
        <v>111.99</v>
      </c>
      <c r="AG39">
        <v>13.5</v>
      </c>
      <c r="AH39">
        <v>0</v>
      </c>
      <c r="AI39">
        <v>1</v>
      </c>
      <c r="AJ39">
        <v>1</v>
      </c>
      <c r="AK39">
        <v>1</v>
      </c>
      <c r="AL39">
        <v>1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0.2</v>
      </c>
      <c r="AU39" t="s">
        <v>3</v>
      </c>
      <c r="AV39">
        <v>0</v>
      </c>
      <c r="AW39">
        <v>2</v>
      </c>
      <c r="AX39">
        <v>34724109</v>
      </c>
      <c r="AY39">
        <v>1</v>
      </c>
      <c r="AZ39">
        <v>0</v>
      </c>
      <c r="BA39">
        <v>69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X39">
        <f>Y39*Source!I44</f>
        <v>1.2080000000000002</v>
      </c>
      <c r="CY39">
        <f>AB39</f>
        <v>111.99</v>
      </c>
      <c r="CZ39">
        <f>AF39</f>
        <v>111.99</v>
      </c>
      <c r="DA39">
        <f>AJ39</f>
        <v>1</v>
      </c>
      <c r="DB39">
        <v>0</v>
      </c>
    </row>
    <row r="40" spans="1:106" x14ac:dyDescent="0.2">
      <c r="A40">
        <f>ROW(Source!A44)</f>
        <v>44</v>
      </c>
      <c r="B40">
        <v>34723976</v>
      </c>
      <c r="C40">
        <v>34724100</v>
      </c>
      <c r="D40">
        <v>31526887</v>
      </c>
      <c r="E40">
        <v>1</v>
      </c>
      <c r="F40">
        <v>1</v>
      </c>
      <c r="G40">
        <v>1</v>
      </c>
      <c r="H40">
        <v>2</v>
      </c>
      <c r="I40" t="s">
        <v>306</v>
      </c>
      <c r="J40" t="s">
        <v>307</v>
      </c>
      <c r="K40" t="s">
        <v>308</v>
      </c>
      <c r="L40">
        <v>1368</v>
      </c>
      <c r="N40">
        <v>1011</v>
      </c>
      <c r="O40" t="s">
        <v>283</v>
      </c>
      <c r="P40" t="s">
        <v>283</v>
      </c>
      <c r="Q40">
        <v>1</v>
      </c>
      <c r="W40">
        <v>0</v>
      </c>
      <c r="X40">
        <v>-1692889495</v>
      </c>
      <c r="Y40">
        <v>4.2699999999999996</v>
      </c>
      <c r="AA40">
        <v>0</v>
      </c>
      <c r="AB40">
        <v>0.9</v>
      </c>
      <c r="AC40">
        <v>0</v>
      </c>
      <c r="AD40">
        <v>0</v>
      </c>
      <c r="AE40">
        <v>0</v>
      </c>
      <c r="AF40">
        <v>0.9</v>
      </c>
      <c r="AG40">
        <v>0</v>
      </c>
      <c r="AH40">
        <v>0</v>
      </c>
      <c r="AI40">
        <v>1</v>
      </c>
      <c r="AJ40">
        <v>1</v>
      </c>
      <c r="AK40">
        <v>1</v>
      </c>
      <c r="AL40">
        <v>1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4.2699999999999996</v>
      </c>
      <c r="AU40" t="s">
        <v>3</v>
      </c>
      <c r="AV40">
        <v>0</v>
      </c>
      <c r="AW40">
        <v>2</v>
      </c>
      <c r="AX40">
        <v>34724110</v>
      </c>
      <c r="AY40">
        <v>1</v>
      </c>
      <c r="AZ40">
        <v>0</v>
      </c>
      <c r="BA40">
        <v>70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X40">
        <f>Y40*Source!I44</f>
        <v>25.790799999999997</v>
      </c>
      <c r="CY40">
        <f>AB40</f>
        <v>0.9</v>
      </c>
      <c r="CZ40">
        <f>AF40</f>
        <v>0.9</v>
      </c>
      <c r="DA40">
        <f>AJ40</f>
        <v>1</v>
      </c>
      <c r="DB40">
        <v>0</v>
      </c>
    </row>
    <row r="41" spans="1:106" x14ac:dyDescent="0.2">
      <c r="A41">
        <f>ROW(Source!A44)</f>
        <v>44</v>
      </c>
      <c r="B41">
        <v>34723976</v>
      </c>
      <c r="C41">
        <v>34724100</v>
      </c>
      <c r="D41">
        <v>31526952</v>
      </c>
      <c r="E41">
        <v>1</v>
      </c>
      <c r="F41">
        <v>1</v>
      </c>
      <c r="G41">
        <v>1</v>
      </c>
      <c r="H41">
        <v>2</v>
      </c>
      <c r="I41" t="s">
        <v>309</v>
      </c>
      <c r="J41" t="s">
        <v>310</v>
      </c>
      <c r="K41" t="s">
        <v>311</v>
      </c>
      <c r="L41">
        <v>1368</v>
      </c>
      <c r="N41">
        <v>1011</v>
      </c>
      <c r="O41" t="s">
        <v>283</v>
      </c>
      <c r="P41" t="s">
        <v>283</v>
      </c>
      <c r="Q41">
        <v>1</v>
      </c>
      <c r="W41">
        <v>0</v>
      </c>
      <c r="X41">
        <v>941837819</v>
      </c>
      <c r="Y41">
        <v>4.2699999999999996</v>
      </c>
      <c r="AA41">
        <v>0</v>
      </c>
      <c r="AB41">
        <v>3.28</v>
      </c>
      <c r="AC41">
        <v>0</v>
      </c>
      <c r="AD41">
        <v>0</v>
      </c>
      <c r="AE41">
        <v>0</v>
      </c>
      <c r="AF41">
        <v>3.28</v>
      </c>
      <c r="AG41">
        <v>0</v>
      </c>
      <c r="AH41">
        <v>0</v>
      </c>
      <c r="AI41">
        <v>1</v>
      </c>
      <c r="AJ41">
        <v>1</v>
      </c>
      <c r="AK41">
        <v>1</v>
      </c>
      <c r="AL41">
        <v>1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4.2699999999999996</v>
      </c>
      <c r="AU41" t="s">
        <v>3</v>
      </c>
      <c r="AV41">
        <v>0</v>
      </c>
      <c r="AW41">
        <v>2</v>
      </c>
      <c r="AX41">
        <v>34724111</v>
      </c>
      <c r="AY41">
        <v>1</v>
      </c>
      <c r="AZ41">
        <v>0</v>
      </c>
      <c r="BA41">
        <v>71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X41">
        <f>Y41*Source!I44</f>
        <v>25.790799999999997</v>
      </c>
      <c r="CY41">
        <f>AB41</f>
        <v>3.28</v>
      </c>
      <c r="CZ41">
        <f>AF41</f>
        <v>3.28</v>
      </c>
      <c r="DA41">
        <f>AJ41</f>
        <v>1</v>
      </c>
      <c r="DB41">
        <v>0</v>
      </c>
    </row>
    <row r="42" spans="1:106" x14ac:dyDescent="0.2">
      <c r="A42">
        <f>ROW(Source!A44)</f>
        <v>44</v>
      </c>
      <c r="B42">
        <v>34723976</v>
      </c>
      <c r="C42">
        <v>34724100</v>
      </c>
      <c r="D42">
        <v>31528142</v>
      </c>
      <c r="E42">
        <v>1</v>
      </c>
      <c r="F42">
        <v>1</v>
      </c>
      <c r="G42">
        <v>1</v>
      </c>
      <c r="H42">
        <v>2</v>
      </c>
      <c r="I42" t="s">
        <v>312</v>
      </c>
      <c r="J42" t="s">
        <v>313</v>
      </c>
      <c r="K42" t="s">
        <v>314</v>
      </c>
      <c r="L42">
        <v>1368</v>
      </c>
      <c r="N42">
        <v>1011</v>
      </c>
      <c r="O42" t="s">
        <v>283</v>
      </c>
      <c r="P42" t="s">
        <v>283</v>
      </c>
      <c r="Q42">
        <v>1</v>
      </c>
      <c r="W42">
        <v>0</v>
      </c>
      <c r="X42">
        <v>1372534845</v>
      </c>
      <c r="Y42">
        <v>0.2</v>
      </c>
      <c r="AA42">
        <v>0</v>
      </c>
      <c r="AB42">
        <v>65.709999999999994</v>
      </c>
      <c r="AC42">
        <v>11.6</v>
      </c>
      <c r="AD42">
        <v>0</v>
      </c>
      <c r="AE42">
        <v>0</v>
      </c>
      <c r="AF42">
        <v>65.709999999999994</v>
      </c>
      <c r="AG42">
        <v>11.6</v>
      </c>
      <c r="AH42">
        <v>0</v>
      </c>
      <c r="AI42">
        <v>1</v>
      </c>
      <c r="AJ42">
        <v>1</v>
      </c>
      <c r="AK42">
        <v>1</v>
      </c>
      <c r="AL42">
        <v>1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0.2</v>
      </c>
      <c r="AU42" t="s">
        <v>3</v>
      </c>
      <c r="AV42">
        <v>0</v>
      </c>
      <c r="AW42">
        <v>2</v>
      </c>
      <c r="AX42">
        <v>34724112</v>
      </c>
      <c r="AY42">
        <v>1</v>
      </c>
      <c r="AZ42">
        <v>0</v>
      </c>
      <c r="BA42">
        <v>72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X42">
        <f>Y42*Source!I44</f>
        <v>1.2080000000000002</v>
      </c>
      <c r="CY42">
        <f>AB42</f>
        <v>65.709999999999994</v>
      </c>
      <c r="CZ42">
        <f>AF42</f>
        <v>65.709999999999994</v>
      </c>
      <c r="DA42">
        <f>AJ42</f>
        <v>1</v>
      </c>
      <c r="DB42">
        <v>0</v>
      </c>
    </row>
    <row r="43" spans="1:106" x14ac:dyDescent="0.2">
      <c r="A43">
        <f>ROW(Source!A45)</f>
        <v>45</v>
      </c>
      <c r="B43">
        <v>34723977</v>
      </c>
      <c r="C43">
        <v>34724100</v>
      </c>
      <c r="D43">
        <v>31715651</v>
      </c>
      <c r="E43">
        <v>1</v>
      </c>
      <c r="F43">
        <v>1</v>
      </c>
      <c r="G43">
        <v>1</v>
      </c>
      <c r="H43">
        <v>1</v>
      </c>
      <c r="I43" t="s">
        <v>301</v>
      </c>
      <c r="J43" t="s">
        <v>3</v>
      </c>
      <c r="K43" t="s">
        <v>302</v>
      </c>
      <c r="L43">
        <v>1191</v>
      </c>
      <c r="N43">
        <v>1013</v>
      </c>
      <c r="O43" t="s">
        <v>277</v>
      </c>
      <c r="P43" t="s">
        <v>277</v>
      </c>
      <c r="Q43">
        <v>1</v>
      </c>
      <c r="W43">
        <v>0</v>
      </c>
      <c r="X43">
        <v>1069510174</v>
      </c>
      <c r="Y43">
        <v>18.670000000000002</v>
      </c>
      <c r="AA43">
        <v>0</v>
      </c>
      <c r="AB43">
        <v>0</v>
      </c>
      <c r="AC43">
        <v>0</v>
      </c>
      <c r="AD43">
        <v>176.05</v>
      </c>
      <c r="AE43">
        <v>0</v>
      </c>
      <c r="AF43">
        <v>0</v>
      </c>
      <c r="AG43">
        <v>0</v>
      </c>
      <c r="AH43">
        <v>9.6199999999999992</v>
      </c>
      <c r="AI43">
        <v>1</v>
      </c>
      <c r="AJ43">
        <v>1</v>
      </c>
      <c r="AK43">
        <v>1</v>
      </c>
      <c r="AL43">
        <v>18.3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18.670000000000002</v>
      </c>
      <c r="AU43" t="s">
        <v>3</v>
      </c>
      <c r="AV43">
        <v>1</v>
      </c>
      <c r="AW43">
        <v>2</v>
      </c>
      <c r="AX43">
        <v>34724107</v>
      </c>
      <c r="AY43">
        <v>1</v>
      </c>
      <c r="AZ43">
        <v>0</v>
      </c>
      <c r="BA43">
        <v>77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X43">
        <f>Y43*Source!I45</f>
        <v>112.76680000000002</v>
      </c>
      <c r="CY43">
        <f>AD43</f>
        <v>176.05</v>
      </c>
      <c r="CZ43">
        <f>AH43</f>
        <v>9.6199999999999992</v>
      </c>
      <c r="DA43">
        <f>AL43</f>
        <v>18.3</v>
      </c>
      <c r="DB43">
        <v>0</v>
      </c>
    </row>
    <row r="44" spans="1:106" x14ac:dyDescent="0.2">
      <c r="A44">
        <f>ROW(Source!A45)</f>
        <v>45</v>
      </c>
      <c r="B44">
        <v>34723977</v>
      </c>
      <c r="C44">
        <v>34724100</v>
      </c>
      <c r="D44">
        <v>31709492</v>
      </c>
      <c r="E44">
        <v>1</v>
      </c>
      <c r="F44">
        <v>1</v>
      </c>
      <c r="G44">
        <v>1</v>
      </c>
      <c r="H44">
        <v>1</v>
      </c>
      <c r="I44" t="s">
        <v>278</v>
      </c>
      <c r="J44" t="s">
        <v>3</v>
      </c>
      <c r="K44" t="s">
        <v>279</v>
      </c>
      <c r="L44">
        <v>1191</v>
      </c>
      <c r="N44">
        <v>1013</v>
      </c>
      <c r="O44" t="s">
        <v>277</v>
      </c>
      <c r="P44" t="s">
        <v>277</v>
      </c>
      <c r="Q44">
        <v>1</v>
      </c>
      <c r="W44">
        <v>0</v>
      </c>
      <c r="X44">
        <v>-1417349443</v>
      </c>
      <c r="Y44">
        <v>0.4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1</v>
      </c>
      <c r="AJ44">
        <v>1</v>
      </c>
      <c r="AK44">
        <v>18.3</v>
      </c>
      <c r="AL44">
        <v>1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0.4</v>
      </c>
      <c r="AU44" t="s">
        <v>3</v>
      </c>
      <c r="AV44">
        <v>2</v>
      </c>
      <c r="AW44">
        <v>2</v>
      </c>
      <c r="AX44">
        <v>34724108</v>
      </c>
      <c r="AY44">
        <v>1</v>
      </c>
      <c r="AZ44">
        <v>0</v>
      </c>
      <c r="BA44">
        <v>78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X44">
        <f>Y44*Source!I45</f>
        <v>2.4160000000000004</v>
      </c>
      <c r="CY44">
        <f>AD44</f>
        <v>0</v>
      </c>
      <c r="CZ44">
        <f>AH44</f>
        <v>0</v>
      </c>
      <c r="DA44">
        <f>AL44</f>
        <v>1</v>
      </c>
      <c r="DB44">
        <v>0</v>
      </c>
    </row>
    <row r="45" spans="1:106" x14ac:dyDescent="0.2">
      <c r="A45">
        <f>ROW(Source!A45)</f>
        <v>45</v>
      </c>
      <c r="B45">
        <v>34723977</v>
      </c>
      <c r="C45">
        <v>34724100</v>
      </c>
      <c r="D45">
        <v>31526753</v>
      </c>
      <c r="E45">
        <v>1</v>
      </c>
      <c r="F45">
        <v>1</v>
      </c>
      <c r="G45">
        <v>1</v>
      </c>
      <c r="H45">
        <v>2</v>
      </c>
      <c r="I45" t="s">
        <v>303</v>
      </c>
      <c r="J45" t="s">
        <v>304</v>
      </c>
      <c r="K45" t="s">
        <v>305</v>
      </c>
      <c r="L45">
        <v>1368</v>
      </c>
      <c r="N45">
        <v>1011</v>
      </c>
      <c r="O45" t="s">
        <v>283</v>
      </c>
      <c r="P45" t="s">
        <v>283</v>
      </c>
      <c r="Q45">
        <v>1</v>
      </c>
      <c r="W45">
        <v>0</v>
      </c>
      <c r="X45">
        <v>-1718674368</v>
      </c>
      <c r="Y45">
        <v>0.2</v>
      </c>
      <c r="AA45">
        <v>0</v>
      </c>
      <c r="AB45">
        <v>1399.88</v>
      </c>
      <c r="AC45">
        <v>247.05</v>
      </c>
      <c r="AD45">
        <v>0</v>
      </c>
      <c r="AE45">
        <v>0</v>
      </c>
      <c r="AF45">
        <v>111.99</v>
      </c>
      <c r="AG45">
        <v>13.5</v>
      </c>
      <c r="AH45">
        <v>0</v>
      </c>
      <c r="AI45">
        <v>1</v>
      </c>
      <c r="AJ45">
        <v>12.5</v>
      </c>
      <c r="AK45">
        <v>18.3</v>
      </c>
      <c r="AL45">
        <v>1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0.2</v>
      </c>
      <c r="AU45" t="s">
        <v>3</v>
      </c>
      <c r="AV45">
        <v>0</v>
      </c>
      <c r="AW45">
        <v>2</v>
      </c>
      <c r="AX45">
        <v>34724109</v>
      </c>
      <c r="AY45">
        <v>1</v>
      </c>
      <c r="AZ45">
        <v>0</v>
      </c>
      <c r="BA45">
        <v>79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X45">
        <f>Y45*Source!I45</f>
        <v>1.2080000000000002</v>
      </c>
      <c r="CY45">
        <f>AB45</f>
        <v>1399.88</v>
      </c>
      <c r="CZ45">
        <f>AF45</f>
        <v>111.99</v>
      </c>
      <c r="DA45">
        <f>AJ45</f>
        <v>12.5</v>
      </c>
      <c r="DB45">
        <v>0</v>
      </c>
    </row>
    <row r="46" spans="1:106" x14ac:dyDescent="0.2">
      <c r="A46">
        <f>ROW(Source!A45)</f>
        <v>45</v>
      </c>
      <c r="B46">
        <v>34723977</v>
      </c>
      <c r="C46">
        <v>34724100</v>
      </c>
      <c r="D46">
        <v>31526887</v>
      </c>
      <c r="E46">
        <v>1</v>
      </c>
      <c r="F46">
        <v>1</v>
      </c>
      <c r="G46">
        <v>1</v>
      </c>
      <c r="H46">
        <v>2</v>
      </c>
      <c r="I46" t="s">
        <v>306</v>
      </c>
      <c r="J46" t="s">
        <v>307</v>
      </c>
      <c r="K46" t="s">
        <v>308</v>
      </c>
      <c r="L46">
        <v>1368</v>
      </c>
      <c r="N46">
        <v>1011</v>
      </c>
      <c r="O46" t="s">
        <v>283</v>
      </c>
      <c r="P46" t="s">
        <v>283</v>
      </c>
      <c r="Q46">
        <v>1</v>
      </c>
      <c r="W46">
        <v>0</v>
      </c>
      <c r="X46">
        <v>-1692889495</v>
      </c>
      <c r="Y46">
        <v>4.2699999999999996</v>
      </c>
      <c r="AA46">
        <v>0</v>
      </c>
      <c r="AB46">
        <v>11.25</v>
      </c>
      <c r="AC46">
        <v>0</v>
      </c>
      <c r="AD46">
        <v>0</v>
      </c>
      <c r="AE46">
        <v>0</v>
      </c>
      <c r="AF46">
        <v>0.9</v>
      </c>
      <c r="AG46">
        <v>0</v>
      </c>
      <c r="AH46">
        <v>0</v>
      </c>
      <c r="AI46">
        <v>1</v>
      </c>
      <c r="AJ46">
        <v>12.5</v>
      </c>
      <c r="AK46">
        <v>18.3</v>
      </c>
      <c r="AL46">
        <v>1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4.2699999999999996</v>
      </c>
      <c r="AU46" t="s">
        <v>3</v>
      </c>
      <c r="AV46">
        <v>0</v>
      </c>
      <c r="AW46">
        <v>2</v>
      </c>
      <c r="AX46">
        <v>34724110</v>
      </c>
      <c r="AY46">
        <v>1</v>
      </c>
      <c r="AZ46">
        <v>0</v>
      </c>
      <c r="BA46">
        <v>80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X46">
        <f>Y46*Source!I45</f>
        <v>25.790799999999997</v>
      </c>
      <c r="CY46">
        <f>AB46</f>
        <v>11.25</v>
      </c>
      <c r="CZ46">
        <f>AF46</f>
        <v>0.9</v>
      </c>
      <c r="DA46">
        <f>AJ46</f>
        <v>12.5</v>
      </c>
      <c r="DB46">
        <v>0</v>
      </c>
    </row>
    <row r="47" spans="1:106" x14ac:dyDescent="0.2">
      <c r="A47">
        <f>ROW(Source!A45)</f>
        <v>45</v>
      </c>
      <c r="B47">
        <v>34723977</v>
      </c>
      <c r="C47">
        <v>34724100</v>
      </c>
      <c r="D47">
        <v>31526952</v>
      </c>
      <c r="E47">
        <v>1</v>
      </c>
      <c r="F47">
        <v>1</v>
      </c>
      <c r="G47">
        <v>1</v>
      </c>
      <c r="H47">
        <v>2</v>
      </c>
      <c r="I47" t="s">
        <v>309</v>
      </c>
      <c r="J47" t="s">
        <v>310</v>
      </c>
      <c r="K47" t="s">
        <v>311</v>
      </c>
      <c r="L47">
        <v>1368</v>
      </c>
      <c r="N47">
        <v>1011</v>
      </c>
      <c r="O47" t="s">
        <v>283</v>
      </c>
      <c r="P47" t="s">
        <v>283</v>
      </c>
      <c r="Q47">
        <v>1</v>
      </c>
      <c r="W47">
        <v>0</v>
      </c>
      <c r="X47">
        <v>941837819</v>
      </c>
      <c r="Y47">
        <v>4.2699999999999996</v>
      </c>
      <c r="AA47">
        <v>0</v>
      </c>
      <c r="AB47">
        <v>41</v>
      </c>
      <c r="AC47">
        <v>0</v>
      </c>
      <c r="AD47">
        <v>0</v>
      </c>
      <c r="AE47">
        <v>0</v>
      </c>
      <c r="AF47">
        <v>3.28</v>
      </c>
      <c r="AG47">
        <v>0</v>
      </c>
      <c r="AH47">
        <v>0</v>
      </c>
      <c r="AI47">
        <v>1</v>
      </c>
      <c r="AJ47">
        <v>12.5</v>
      </c>
      <c r="AK47">
        <v>18.3</v>
      </c>
      <c r="AL47">
        <v>1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4.2699999999999996</v>
      </c>
      <c r="AU47" t="s">
        <v>3</v>
      </c>
      <c r="AV47">
        <v>0</v>
      </c>
      <c r="AW47">
        <v>2</v>
      </c>
      <c r="AX47">
        <v>34724111</v>
      </c>
      <c r="AY47">
        <v>1</v>
      </c>
      <c r="AZ47">
        <v>0</v>
      </c>
      <c r="BA47">
        <v>81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X47">
        <f>Y47*Source!I45</f>
        <v>25.790799999999997</v>
      </c>
      <c r="CY47">
        <f>AB47</f>
        <v>41</v>
      </c>
      <c r="CZ47">
        <f>AF47</f>
        <v>3.28</v>
      </c>
      <c r="DA47">
        <f>AJ47</f>
        <v>12.5</v>
      </c>
      <c r="DB47">
        <v>0</v>
      </c>
    </row>
    <row r="48" spans="1:106" x14ac:dyDescent="0.2">
      <c r="A48">
        <f>ROW(Source!A45)</f>
        <v>45</v>
      </c>
      <c r="B48">
        <v>34723977</v>
      </c>
      <c r="C48">
        <v>34724100</v>
      </c>
      <c r="D48">
        <v>31528142</v>
      </c>
      <c r="E48">
        <v>1</v>
      </c>
      <c r="F48">
        <v>1</v>
      </c>
      <c r="G48">
        <v>1</v>
      </c>
      <c r="H48">
        <v>2</v>
      </c>
      <c r="I48" t="s">
        <v>312</v>
      </c>
      <c r="J48" t="s">
        <v>313</v>
      </c>
      <c r="K48" t="s">
        <v>314</v>
      </c>
      <c r="L48">
        <v>1368</v>
      </c>
      <c r="N48">
        <v>1011</v>
      </c>
      <c r="O48" t="s">
        <v>283</v>
      </c>
      <c r="P48" t="s">
        <v>283</v>
      </c>
      <c r="Q48">
        <v>1</v>
      </c>
      <c r="W48">
        <v>0</v>
      </c>
      <c r="X48">
        <v>1372534845</v>
      </c>
      <c r="Y48">
        <v>0.2</v>
      </c>
      <c r="AA48">
        <v>0</v>
      </c>
      <c r="AB48">
        <v>821.38</v>
      </c>
      <c r="AC48">
        <v>212.28</v>
      </c>
      <c r="AD48">
        <v>0</v>
      </c>
      <c r="AE48">
        <v>0</v>
      </c>
      <c r="AF48">
        <v>65.709999999999994</v>
      </c>
      <c r="AG48">
        <v>11.6</v>
      </c>
      <c r="AH48">
        <v>0</v>
      </c>
      <c r="AI48">
        <v>1</v>
      </c>
      <c r="AJ48">
        <v>12.5</v>
      </c>
      <c r="AK48">
        <v>18.3</v>
      </c>
      <c r="AL48">
        <v>1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0.2</v>
      </c>
      <c r="AU48" t="s">
        <v>3</v>
      </c>
      <c r="AV48">
        <v>0</v>
      </c>
      <c r="AW48">
        <v>2</v>
      </c>
      <c r="AX48">
        <v>34724112</v>
      </c>
      <c r="AY48">
        <v>1</v>
      </c>
      <c r="AZ48">
        <v>0</v>
      </c>
      <c r="BA48">
        <v>82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X48">
        <f>Y48*Source!I45</f>
        <v>1.2080000000000002</v>
      </c>
      <c r="CY48">
        <f>AB48</f>
        <v>821.38</v>
      </c>
      <c r="CZ48">
        <f>AF48</f>
        <v>65.709999999999994</v>
      </c>
      <c r="DA48">
        <f>AJ48</f>
        <v>12.5</v>
      </c>
      <c r="DB48">
        <v>0</v>
      </c>
    </row>
    <row r="49" spans="1:106" x14ac:dyDescent="0.2">
      <c r="A49">
        <f>ROW(Source!A46)</f>
        <v>46</v>
      </c>
      <c r="B49">
        <v>34723976</v>
      </c>
      <c r="C49">
        <v>34724117</v>
      </c>
      <c r="D49">
        <v>31715651</v>
      </c>
      <c r="E49">
        <v>1</v>
      </c>
      <c r="F49">
        <v>1</v>
      </c>
      <c r="G49">
        <v>1</v>
      </c>
      <c r="H49">
        <v>1</v>
      </c>
      <c r="I49" t="s">
        <v>301</v>
      </c>
      <c r="J49" t="s">
        <v>3</v>
      </c>
      <c r="K49" t="s">
        <v>302</v>
      </c>
      <c r="L49">
        <v>1191</v>
      </c>
      <c r="N49">
        <v>1013</v>
      </c>
      <c r="O49" t="s">
        <v>277</v>
      </c>
      <c r="P49" t="s">
        <v>277</v>
      </c>
      <c r="Q49">
        <v>1</v>
      </c>
      <c r="W49">
        <v>0</v>
      </c>
      <c r="X49">
        <v>1069510174</v>
      </c>
      <c r="Y49">
        <v>11.47</v>
      </c>
      <c r="AA49">
        <v>0</v>
      </c>
      <c r="AB49">
        <v>0</v>
      </c>
      <c r="AC49">
        <v>0</v>
      </c>
      <c r="AD49">
        <v>9.6199999999999992</v>
      </c>
      <c r="AE49">
        <v>0</v>
      </c>
      <c r="AF49">
        <v>0</v>
      </c>
      <c r="AG49">
        <v>0</v>
      </c>
      <c r="AH49">
        <v>9.6199999999999992</v>
      </c>
      <c r="AI49">
        <v>1</v>
      </c>
      <c r="AJ49">
        <v>1</v>
      </c>
      <c r="AK49">
        <v>1</v>
      </c>
      <c r="AL49">
        <v>1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11.47</v>
      </c>
      <c r="AU49" t="s">
        <v>3</v>
      </c>
      <c r="AV49">
        <v>1</v>
      </c>
      <c r="AW49">
        <v>2</v>
      </c>
      <c r="AX49">
        <v>34724124</v>
      </c>
      <c r="AY49">
        <v>1</v>
      </c>
      <c r="AZ49">
        <v>0</v>
      </c>
      <c r="BA49">
        <v>87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X49">
        <f>Y49*Source!I46</f>
        <v>38.998000000000005</v>
      </c>
      <c r="CY49">
        <f>AD49</f>
        <v>9.6199999999999992</v>
      </c>
      <c r="CZ49">
        <f>AH49</f>
        <v>9.6199999999999992</v>
      </c>
      <c r="DA49">
        <f>AL49</f>
        <v>1</v>
      </c>
      <c r="DB49">
        <v>0</v>
      </c>
    </row>
    <row r="50" spans="1:106" x14ac:dyDescent="0.2">
      <c r="A50">
        <f>ROW(Source!A46)</f>
        <v>46</v>
      </c>
      <c r="B50">
        <v>34723976</v>
      </c>
      <c r="C50">
        <v>34724117</v>
      </c>
      <c r="D50">
        <v>31709492</v>
      </c>
      <c r="E50">
        <v>1</v>
      </c>
      <c r="F50">
        <v>1</v>
      </c>
      <c r="G50">
        <v>1</v>
      </c>
      <c r="H50">
        <v>1</v>
      </c>
      <c r="I50" t="s">
        <v>278</v>
      </c>
      <c r="J50" t="s">
        <v>3</v>
      </c>
      <c r="K50" t="s">
        <v>279</v>
      </c>
      <c r="L50">
        <v>1191</v>
      </c>
      <c r="N50">
        <v>1013</v>
      </c>
      <c r="O50" t="s">
        <v>277</v>
      </c>
      <c r="P50" t="s">
        <v>277</v>
      </c>
      <c r="Q50">
        <v>1</v>
      </c>
      <c r="W50">
        <v>0</v>
      </c>
      <c r="X50">
        <v>-1417349443</v>
      </c>
      <c r="Y50">
        <v>1.88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1</v>
      </c>
      <c r="AJ50">
        <v>1</v>
      </c>
      <c r="AK50">
        <v>1</v>
      </c>
      <c r="AL50">
        <v>1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1.88</v>
      </c>
      <c r="AU50" t="s">
        <v>3</v>
      </c>
      <c r="AV50">
        <v>2</v>
      </c>
      <c r="AW50">
        <v>2</v>
      </c>
      <c r="AX50">
        <v>34724125</v>
      </c>
      <c r="AY50">
        <v>1</v>
      </c>
      <c r="AZ50">
        <v>0</v>
      </c>
      <c r="BA50">
        <v>88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X50">
        <f>Y50*Source!I46</f>
        <v>6.3919999999999995</v>
      </c>
      <c r="CY50">
        <f>AD50</f>
        <v>0</v>
      </c>
      <c r="CZ50">
        <f>AH50</f>
        <v>0</v>
      </c>
      <c r="DA50">
        <f>AL50</f>
        <v>1</v>
      </c>
      <c r="DB50">
        <v>0</v>
      </c>
    </row>
    <row r="51" spans="1:106" x14ac:dyDescent="0.2">
      <c r="A51">
        <f>ROW(Source!A46)</f>
        <v>46</v>
      </c>
      <c r="B51">
        <v>34723976</v>
      </c>
      <c r="C51">
        <v>34724117</v>
      </c>
      <c r="D51">
        <v>31526753</v>
      </c>
      <c r="E51">
        <v>1</v>
      </c>
      <c r="F51">
        <v>1</v>
      </c>
      <c r="G51">
        <v>1</v>
      </c>
      <c r="H51">
        <v>2</v>
      </c>
      <c r="I51" t="s">
        <v>303</v>
      </c>
      <c r="J51" t="s">
        <v>304</v>
      </c>
      <c r="K51" t="s">
        <v>305</v>
      </c>
      <c r="L51">
        <v>1368</v>
      </c>
      <c r="N51">
        <v>1011</v>
      </c>
      <c r="O51" t="s">
        <v>283</v>
      </c>
      <c r="P51" t="s">
        <v>283</v>
      </c>
      <c r="Q51">
        <v>1</v>
      </c>
      <c r="W51">
        <v>0</v>
      </c>
      <c r="X51">
        <v>-1718674368</v>
      </c>
      <c r="Y51">
        <v>0.94</v>
      </c>
      <c r="AA51">
        <v>0</v>
      </c>
      <c r="AB51">
        <v>111.99</v>
      </c>
      <c r="AC51">
        <v>13.5</v>
      </c>
      <c r="AD51">
        <v>0</v>
      </c>
      <c r="AE51">
        <v>0</v>
      </c>
      <c r="AF51">
        <v>111.99</v>
      </c>
      <c r="AG51">
        <v>13.5</v>
      </c>
      <c r="AH51">
        <v>0</v>
      </c>
      <c r="AI51">
        <v>1</v>
      </c>
      <c r="AJ51">
        <v>1</v>
      </c>
      <c r="AK51">
        <v>1</v>
      </c>
      <c r="AL51">
        <v>1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0.94</v>
      </c>
      <c r="AU51" t="s">
        <v>3</v>
      </c>
      <c r="AV51">
        <v>0</v>
      </c>
      <c r="AW51">
        <v>2</v>
      </c>
      <c r="AX51">
        <v>34724126</v>
      </c>
      <c r="AY51">
        <v>1</v>
      </c>
      <c r="AZ51">
        <v>0</v>
      </c>
      <c r="BA51">
        <v>89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X51">
        <f>Y51*Source!I46</f>
        <v>3.1959999999999997</v>
      </c>
      <c r="CY51">
        <f>AB51</f>
        <v>111.99</v>
      </c>
      <c r="CZ51">
        <f>AF51</f>
        <v>111.99</v>
      </c>
      <c r="DA51">
        <f>AJ51</f>
        <v>1</v>
      </c>
      <c r="DB51">
        <v>0</v>
      </c>
    </row>
    <row r="52" spans="1:106" x14ac:dyDescent="0.2">
      <c r="A52">
        <f>ROW(Source!A46)</f>
        <v>46</v>
      </c>
      <c r="B52">
        <v>34723976</v>
      </c>
      <c r="C52">
        <v>34724117</v>
      </c>
      <c r="D52">
        <v>31526887</v>
      </c>
      <c r="E52">
        <v>1</v>
      </c>
      <c r="F52">
        <v>1</v>
      </c>
      <c r="G52">
        <v>1</v>
      </c>
      <c r="H52">
        <v>2</v>
      </c>
      <c r="I52" t="s">
        <v>306</v>
      </c>
      <c r="J52" t="s">
        <v>307</v>
      </c>
      <c r="K52" t="s">
        <v>308</v>
      </c>
      <c r="L52">
        <v>1368</v>
      </c>
      <c r="N52">
        <v>1011</v>
      </c>
      <c r="O52" t="s">
        <v>283</v>
      </c>
      <c r="P52" t="s">
        <v>283</v>
      </c>
      <c r="Q52">
        <v>1</v>
      </c>
      <c r="W52">
        <v>0</v>
      </c>
      <c r="X52">
        <v>-1692889495</v>
      </c>
      <c r="Y52">
        <v>2.58</v>
      </c>
      <c r="AA52">
        <v>0</v>
      </c>
      <c r="AB52">
        <v>0.9</v>
      </c>
      <c r="AC52">
        <v>0</v>
      </c>
      <c r="AD52">
        <v>0</v>
      </c>
      <c r="AE52">
        <v>0</v>
      </c>
      <c r="AF52">
        <v>0.9</v>
      </c>
      <c r="AG52">
        <v>0</v>
      </c>
      <c r="AH52">
        <v>0</v>
      </c>
      <c r="AI52">
        <v>1</v>
      </c>
      <c r="AJ52">
        <v>1</v>
      </c>
      <c r="AK52">
        <v>1</v>
      </c>
      <c r="AL52">
        <v>1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2.58</v>
      </c>
      <c r="AU52" t="s">
        <v>3</v>
      </c>
      <c r="AV52">
        <v>0</v>
      </c>
      <c r="AW52">
        <v>2</v>
      </c>
      <c r="AX52">
        <v>34724127</v>
      </c>
      <c r="AY52">
        <v>1</v>
      </c>
      <c r="AZ52">
        <v>0</v>
      </c>
      <c r="BA52">
        <v>90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X52">
        <f>Y52*Source!I46</f>
        <v>8.7720000000000002</v>
      </c>
      <c r="CY52">
        <f>AB52</f>
        <v>0.9</v>
      </c>
      <c r="CZ52">
        <f>AF52</f>
        <v>0.9</v>
      </c>
      <c r="DA52">
        <f>AJ52</f>
        <v>1</v>
      </c>
      <c r="DB52">
        <v>0</v>
      </c>
    </row>
    <row r="53" spans="1:106" x14ac:dyDescent="0.2">
      <c r="A53">
        <f>ROW(Source!A46)</f>
        <v>46</v>
      </c>
      <c r="B53">
        <v>34723976</v>
      </c>
      <c r="C53">
        <v>34724117</v>
      </c>
      <c r="D53">
        <v>31526952</v>
      </c>
      <c r="E53">
        <v>1</v>
      </c>
      <c r="F53">
        <v>1</v>
      </c>
      <c r="G53">
        <v>1</v>
      </c>
      <c r="H53">
        <v>2</v>
      </c>
      <c r="I53" t="s">
        <v>309</v>
      </c>
      <c r="J53" t="s">
        <v>310</v>
      </c>
      <c r="K53" t="s">
        <v>311</v>
      </c>
      <c r="L53">
        <v>1368</v>
      </c>
      <c r="N53">
        <v>1011</v>
      </c>
      <c r="O53" t="s">
        <v>283</v>
      </c>
      <c r="P53" t="s">
        <v>283</v>
      </c>
      <c r="Q53">
        <v>1</v>
      </c>
      <c r="W53">
        <v>0</v>
      </c>
      <c r="X53">
        <v>941837819</v>
      </c>
      <c r="Y53">
        <v>2.58</v>
      </c>
      <c r="AA53">
        <v>0</v>
      </c>
      <c r="AB53">
        <v>3.28</v>
      </c>
      <c r="AC53">
        <v>0</v>
      </c>
      <c r="AD53">
        <v>0</v>
      </c>
      <c r="AE53">
        <v>0</v>
      </c>
      <c r="AF53">
        <v>3.28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2.58</v>
      </c>
      <c r="AU53" t="s">
        <v>3</v>
      </c>
      <c r="AV53">
        <v>0</v>
      </c>
      <c r="AW53">
        <v>2</v>
      </c>
      <c r="AX53">
        <v>34724128</v>
      </c>
      <c r="AY53">
        <v>1</v>
      </c>
      <c r="AZ53">
        <v>0</v>
      </c>
      <c r="BA53">
        <v>91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X53">
        <f>Y53*Source!I46</f>
        <v>8.7720000000000002</v>
      </c>
      <c r="CY53">
        <f>AB53</f>
        <v>3.28</v>
      </c>
      <c r="CZ53">
        <f>AF53</f>
        <v>3.28</v>
      </c>
      <c r="DA53">
        <f>AJ53</f>
        <v>1</v>
      </c>
      <c r="DB53">
        <v>0</v>
      </c>
    </row>
    <row r="54" spans="1:106" x14ac:dyDescent="0.2">
      <c r="A54">
        <f>ROW(Source!A46)</f>
        <v>46</v>
      </c>
      <c r="B54">
        <v>34723976</v>
      </c>
      <c r="C54">
        <v>34724117</v>
      </c>
      <c r="D54">
        <v>31528142</v>
      </c>
      <c r="E54">
        <v>1</v>
      </c>
      <c r="F54">
        <v>1</v>
      </c>
      <c r="G54">
        <v>1</v>
      </c>
      <c r="H54">
        <v>2</v>
      </c>
      <c r="I54" t="s">
        <v>312</v>
      </c>
      <c r="J54" t="s">
        <v>313</v>
      </c>
      <c r="K54" t="s">
        <v>314</v>
      </c>
      <c r="L54">
        <v>1368</v>
      </c>
      <c r="N54">
        <v>1011</v>
      </c>
      <c r="O54" t="s">
        <v>283</v>
      </c>
      <c r="P54" t="s">
        <v>283</v>
      </c>
      <c r="Q54">
        <v>1</v>
      </c>
      <c r="W54">
        <v>0</v>
      </c>
      <c r="X54">
        <v>1372534845</v>
      </c>
      <c r="Y54">
        <v>0.94</v>
      </c>
      <c r="AA54">
        <v>0</v>
      </c>
      <c r="AB54">
        <v>65.709999999999994</v>
      </c>
      <c r="AC54">
        <v>11.6</v>
      </c>
      <c r="AD54">
        <v>0</v>
      </c>
      <c r="AE54">
        <v>0</v>
      </c>
      <c r="AF54">
        <v>65.709999999999994</v>
      </c>
      <c r="AG54">
        <v>11.6</v>
      </c>
      <c r="AH54">
        <v>0</v>
      </c>
      <c r="AI54">
        <v>1</v>
      </c>
      <c r="AJ54">
        <v>1</v>
      </c>
      <c r="AK54">
        <v>1</v>
      </c>
      <c r="AL54">
        <v>1</v>
      </c>
      <c r="AN54">
        <v>0</v>
      </c>
      <c r="AO54">
        <v>1</v>
      </c>
      <c r="AP54">
        <v>0</v>
      </c>
      <c r="AQ54">
        <v>0</v>
      </c>
      <c r="AR54">
        <v>0</v>
      </c>
      <c r="AS54" t="s">
        <v>3</v>
      </c>
      <c r="AT54">
        <v>0.94</v>
      </c>
      <c r="AU54" t="s">
        <v>3</v>
      </c>
      <c r="AV54">
        <v>0</v>
      </c>
      <c r="AW54">
        <v>2</v>
      </c>
      <c r="AX54">
        <v>34724129</v>
      </c>
      <c r="AY54">
        <v>1</v>
      </c>
      <c r="AZ54">
        <v>0</v>
      </c>
      <c r="BA54">
        <v>92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X54">
        <f>Y54*Source!I46</f>
        <v>3.1959999999999997</v>
      </c>
      <c r="CY54">
        <f>AB54</f>
        <v>65.709999999999994</v>
      </c>
      <c r="CZ54">
        <f>AF54</f>
        <v>65.709999999999994</v>
      </c>
      <c r="DA54">
        <f>AJ54</f>
        <v>1</v>
      </c>
      <c r="DB54">
        <v>0</v>
      </c>
    </row>
    <row r="55" spans="1:106" x14ac:dyDescent="0.2">
      <c r="A55">
        <f>ROW(Source!A47)</f>
        <v>47</v>
      </c>
      <c r="B55">
        <v>34723977</v>
      </c>
      <c r="C55">
        <v>34724117</v>
      </c>
      <c r="D55">
        <v>31715651</v>
      </c>
      <c r="E55">
        <v>1</v>
      </c>
      <c r="F55">
        <v>1</v>
      </c>
      <c r="G55">
        <v>1</v>
      </c>
      <c r="H55">
        <v>1</v>
      </c>
      <c r="I55" t="s">
        <v>301</v>
      </c>
      <c r="J55" t="s">
        <v>3</v>
      </c>
      <c r="K55" t="s">
        <v>302</v>
      </c>
      <c r="L55">
        <v>1191</v>
      </c>
      <c r="N55">
        <v>1013</v>
      </c>
      <c r="O55" t="s">
        <v>277</v>
      </c>
      <c r="P55" t="s">
        <v>277</v>
      </c>
      <c r="Q55">
        <v>1</v>
      </c>
      <c r="W55">
        <v>0</v>
      </c>
      <c r="X55">
        <v>1069510174</v>
      </c>
      <c r="Y55">
        <v>11.47</v>
      </c>
      <c r="AA55">
        <v>0</v>
      </c>
      <c r="AB55">
        <v>0</v>
      </c>
      <c r="AC55">
        <v>0</v>
      </c>
      <c r="AD55">
        <v>176.05</v>
      </c>
      <c r="AE55">
        <v>0</v>
      </c>
      <c r="AF55">
        <v>0</v>
      </c>
      <c r="AG55">
        <v>0</v>
      </c>
      <c r="AH55">
        <v>9.6199999999999992</v>
      </c>
      <c r="AI55">
        <v>1</v>
      </c>
      <c r="AJ55">
        <v>1</v>
      </c>
      <c r="AK55">
        <v>1</v>
      </c>
      <c r="AL55">
        <v>18.3</v>
      </c>
      <c r="AN55">
        <v>0</v>
      </c>
      <c r="AO55">
        <v>1</v>
      </c>
      <c r="AP55">
        <v>0</v>
      </c>
      <c r="AQ55">
        <v>0</v>
      </c>
      <c r="AR55">
        <v>0</v>
      </c>
      <c r="AS55" t="s">
        <v>3</v>
      </c>
      <c r="AT55">
        <v>11.47</v>
      </c>
      <c r="AU55" t="s">
        <v>3</v>
      </c>
      <c r="AV55">
        <v>1</v>
      </c>
      <c r="AW55">
        <v>2</v>
      </c>
      <c r="AX55">
        <v>34724124</v>
      </c>
      <c r="AY55">
        <v>1</v>
      </c>
      <c r="AZ55">
        <v>0</v>
      </c>
      <c r="BA55">
        <v>99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X55">
        <f>Y55*Source!I47</f>
        <v>38.998000000000005</v>
      </c>
      <c r="CY55">
        <f>AD55</f>
        <v>176.05</v>
      </c>
      <c r="CZ55">
        <f>AH55</f>
        <v>9.6199999999999992</v>
      </c>
      <c r="DA55">
        <f>AL55</f>
        <v>18.3</v>
      </c>
      <c r="DB55">
        <v>0</v>
      </c>
    </row>
    <row r="56" spans="1:106" x14ac:dyDescent="0.2">
      <c r="A56">
        <f>ROW(Source!A47)</f>
        <v>47</v>
      </c>
      <c r="B56">
        <v>34723977</v>
      </c>
      <c r="C56">
        <v>34724117</v>
      </c>
      <c r="D56">
        <v>31709492</v>
      </c>
      <c r="E56">
        <v>1</v>
      </c>
      <c r="F56">
        <v>1</v>
      </c>
      <c r="G56">
        <v>1</v>
      </c>
      <c r="H56">
        <v>1</v>
      </c>
      <c r="I56" t="s">
        <v>278</v>
      </c>
      <c r="J56" t="s">
        <v>3</v>
      </c>
      <c r="K56" t="s">
        <v>279</v>
      </c>
      <c r="L56">
        <v>1191</v>
      </c>
      <c r="N56">
        <v>1013</v>
      </c>
      <c r="O56" t="s">
        <v>277</v>
      </c>
      <c r="P56" t="s">
        <v>277</v>
      </c>
      <c r="Q56">
        <v>1</v>
      </c>
      <c r="W56">
        <v>0</v>
      </c>
      <c r="X56">
        <v>-1417349443</v>
      </c>
      <c r="Y56">
        <v>1.88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1</v>
      </c>
      <c r="AJ56">
        <v>1</v>
      </c>
      <c r="AK56">
        <v>18.3</v>
      </c>
      <c r="AL56">
        <v>1</v>
      </c>
      <c r="AN56">
        <v>0</v>
      </c>
      <c r="AO56">
        <v>1</v>
      </c>
      <c r="AP56">
        <v>0</v>
      </c>
      <c r="AQ56">
        <v>0</v>
      </c>
      <c r="AR56">
        <v>0</v>
      </c>
      <c r="AS56" t="s">
        <v>3</v>
      </c>
      <c r="AT56">
        <v>1.88</v>
      </c>
      <c r="AU56" t="s">
        <v>3</v>
      </c>
      <c r="AV56">
        <v>2</v>
      </c>
      <c r="AW56">
        <v>2</v>
      </c>
      <c r="AX56">
        <v>34724125</v>
      </c>
      <c r="AY56">
        <v>1</v>
      </c>
      <c r="AZ56">
        <v>0</v>
      </c>
      <c r="BA56">
        <v>100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X56">
        <f>Y56*Source!I47</f>
        <v>6.3919999999999995</v>
      </c>
      <c r="CY56">
        <f>AD56</f>
        <v>0</v>
      </c>
      <c r="CZ56">
        <f>AH56</f>
        <v>0</v>
      </c>
      <c r="DA56">
        <f>AL56</f>
        <v>1</v>
      </c>
      <c r="DB56">
        <v>0</v>
      </c>
    </row>
    <row r="57" spans="1:106" x14ac:dyDescent="0.2">
      <c r="A57">
        <f>ROW(Source!A47)</f>
        <v>47</v>
      </c>
      <c r="B57">
        <v>34723977</v>
      </c>
      <c r="C57">
        <v>34724117</v>
      </c>
      <c r="D57">
        <v>31526753</v>
      </c>
      <c r="E57">
        <v>1</v>
      </c>
      <c r="F57">
        <v>1</v>
      </c>
      <c r="G57">
        <v>1</v>
      </c>
      <c r="H57">
        <v>2</v>
      </c>
      <c r="I57" t="s">
        <v>303</v>
      </c>
      <c r="J57" t="s">
        <v>304</v>
      </c>
      <c r="K57" t="s">
        <v>305</v>
      </c>
      <c r="L57">
        <v>1368</v>
      </c>
      <c r="N57">
        <v>1011</v>
      </c>
      <c r="O57" t="s">
        <v>283</v>
      </c>
      <c r="P57" t="s">
        <v>283</v>
      </c>
      <c r="Q57">
        <v>1</v>
      </c>
      <c r="W57">
        <v>0</v>
      </c>
      <c r="X57">
        <v>-1718674368</v>
      </c>
      <c r="Y57">
        <v>0.94</v>
      </c>
      <c r="AA57">
        <v>0</v>
      </c>
      <c r="AB57">
        <v>1399.88</v>
      </c>
      <c r="AC57">
        <v>247.05</v>
      </c>
      <c r="AD57">
        <v>0</v>
      </c>
      <c r="AE57">
        <v>0</v>
      </c>
      <c r="AF57">
        <v>111.99</v>
      </c>
      <c r="AG57">
        <v>13.5</v>
      </c>
      <c r="AH57">
        <v>0</v>
      </c>
      <c r="AI57">
        <v>1</v>
      </c>
      <c r="AJ57">
        <v>12.5</v>
      </c>
      <c r="AK57">
        <v>18.3</v>
      </c>
      <c r="AL57">
        <v>1</v>
      </c>
      <c r="AN57">
        <v>0</v>
      </c>
      <c r="AO57">
        <v>1</v>
      </c>
      <c r="AP57">
        <v>0</v>
      </c>
      <c r="AQ57">
        <v>0</v>
      </c>
      <c r="AR57">
        <v>0</v>
      </c>
      <c r="AS57" t="s">
        <v>3</v>
      </c>
      <c r="AT57">
        <v>0.94</v>
      </c>
      <c r="AU57" t="s">
        <v>3</v>
      </c>
      <c r="AV57">
        <v>0</v>
      </c>
      <c r="AW57">
        <v>2</v>
      </c>
      <c r="AX57">
        <v>34724126</v>
      </c>
      <c r="AY57">
        <v>1</v>
      </c>
      <c r="AZ57">
        <v>0</v>
      </c>
      <c r="BA57">
        <v>101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X57">
        <f>Y57*Source!I47</f>
        <v>3.1959999999999997</v>
      </c>
      <c r="CY57">
        <f>AB57</f>
        <v>1399.88</v>
      </c>
      <c r="CZ57">
        <f>AF57</f>
        <v>111.99</v>
      </c>
      <c r="DA57">
        <f>AJ57</f>
        <v>12.5</v>
      </c>
      <c r="DB57">
        <v>0</v>
      </c>
    </row>
    <row r="58" spans="1:106" x14ac:dyDescent="0.2">
      <c r="A58">
        <f>ROW(Source!A47)</f>
        <v>47</v>
      </c>
      <c r="B58">
        <v>34723977</v>
      </c>
      <c r="C58">
        <v>34724117</v>
      </c>
      <c r="D58">
        <v>31526887</v>
      </c>
      <c r="E58">
        <v>1</v>
      </c>
      <c r="F58">
        <v>1</v>
      </c>
      <c r="G58">
        <v>1</v>
      </c>
      <c r="H58">
        <v>2</v>
      </c>
      <c r="I58" t="s">
        <v>306</v>
      </c>
      <c r="J58" t="s">
        <v>307</v>
      </c>
      <c r="K58" t="s">
        <v>308</v>
      </c>
      <c r="L58">
        <v>1368</v>
      </c>
      <c r="N58">
        <v>1011</v>
      </c>
      <c r="O58" t="s">
        <v>283</v>
      </c>
      <c r="P58" t="s">
        <v>283</v>
      </c>
      <c r="Q58">
        <v>1</v>
      </c>
      <c r="W58">
        <v>0</v>
      </c>
      <c r="X58">
        <v>-1692889495</v>
      </c>
      <c r="Y58">
        <v>2.58</v>
      </c>
      <c r="AA58">
        <v>0</v>
      </c>
      <c r="AB58">
        <v>11.25</v>
      </c>
      <c r="AC58">
        <v>0</v>
      </c>
      <c r="AD58">
        <v>0</v>
      </c>
      <c r="AE58">
        <v>0</v>
      </c>
      <c r="AF58">
        <v>0.9</v>
      </c>
      <c r="AG58">
        <v>0</v>
      </c>
      <c r="AH58">
        <v>0</v>
      </c>
      <c r="AI58">
        <v>1</v>
      </c>
      <c r="AJ58">
        <v>12.5</v>
      </c>
      <c r="AK58">
        <v>18.3</v>
      </c>
      <c r="AL58">
        <v>1</v>
      </c>
      <c r="AN58">
        <v>0</v>
      </c>
      <c r="AO58">
        <v>1</v>
      </c>
      <c r="AP58">
        <v>0</v>
      </c>
      <c r="AQ58">
        <v>0</v>
      </c>
      <c r="AR58">
        <v>0</v>
      </c>
      <c r="AS58" t="s">
        <v>3</v>
      </c>
      <c r="AT58">
        <v>2.58</v>
      </c>
      <c r="AU58" t="s">
        <v>3</v>
      </c>
      <c r="AV58">
        <v>0</v>
      </c>
      <c r="AW58">
        <v>2</v>
      </c>
      <c r="AX58">
        <v>34724127</v>
      </c>
      <c r="AY58">
        <v>1</v>
      </c>
      <c r="AZ58">
        <v>0</v>
      </c>
      <c r="BA58">
        <v>102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X58">
        <f>Y58*Source!I47</f>
        <v>8.7720000000000002</v>
      </c>
      <c r="CY58">
        <f>AB58</f>
        <v>11.25</v>
      </c>
      <c r="CZ58">
        <f>AF58</f>
        <v>0.9</v>
      </c>
      <c r="DA58">
        <f>AJ58</f>
        <v>12.5</v>
      </c>
      <c r="DB58">
        <v>0</v>
      </c>
    </row>
    <row r="59" spans="1:106" x14ac:dyDescent="0.2">
      <c r="A59">
        <f>ROW(Source!A47)</f>
        <v>47</v>
      </c>
      <c r="B59">
        <v>34723977</v>
      </c>
      <c r="C59">
        <v>34724117</v>
      </c>
      <c r="D59">
        <v>31526952</v>
      </c>
      <c r="E59">
        <v>1</v>
      </c>
      <c r="F59">
        <v>1</v>
      </c>
      <c r="G59">
        <v>1</v>
      </c>
      <c r="H59">
        <v>2</v>
      </c>
      <c r="I59" t="s">
        <v>309</v>
      </c>
      <c r="J59" t="s">
        <v>310</v>
      </c>
      <c r="K59" t="s">
        <v>311</v>
      </c>
      <c r="L59">
        <v>1368</v>
      </c>
      <c r="N59">
        <v>1011</v>
      </c>
      <c r="O59" t="s">
        <v>283</v>
      </c>
      <c r="P59" t="s">
        <v>283</v>
      </c>
      <c r="Q59">
        <v>1</v>
      </c>
      <c r="W59">
        <v>0</v>
      </c>
      <c r="X59">
        <v>941837819</v>
      </c>
      <c r="Y59">
        <v>2.58</v>
      </c>
      <c r="AA59">
        <v>0</v>
      </c>
      <c r="AB59">
        <v>41</v>
      </c>
      <c r="AC59">
        <v>0</v>
      </c>
      <c r="AD59">
        <v>0</v>
      </c>
      <c r="AE59">
        <v>0</v>
      </c>
      <c r="AF59">
        <v>3.28</v>
      </c>
      <c r="AG59">
        <v>0</v>
      </c>
      <c r="AH59">
        <v>0</v>
      </c>
      <c r="AI59">
        <v>1</v>
      </c>
      <c r="AJ59">
        <v>12.5</v>
      </c>
      <c r="AK59">
        <v>18.3</v>
      </c>
      <c r="AL59">
        <v>1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2.58</v>
      </c>
      <c r="AU59" t="s">
        <v>3</v>
      </c>
      <c r="AV59">
        <v>0</v>
      </c>
      <c r="AW59">
        <v>2</v>
      </c>
      <c r="AX59">
        <v>34724128</v>
      </c>
      <c r="AY59">
        <v>1</v>
      </c>
      <c r="AZ59">
        <v>0</v>
      </c>
      <c r="BA59">
        <v>103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X59">
        <f>Y59*Source!I47</f>
        <v>8.7720000000000002</v>
      </c>
      <c r="CY59">
        <f>AB59</f>
        <v>41</v>
      </c>
      <c r="CZ59">
        <f>AF59</f>
        <v>3.28</v>
      </c>
      <c r="DA59">
        <f>AJ59</f>
        <v>12.5</v>
      </c>
      <c r="DB59">
        <v>0</v>
      </c>
    </row>
    <row r="60" spans="1:106" x14ac:dyDescent="0.2">
      <c r="A60">
        <f>ROW(Source!A47)</f>
        <v>47</v>
      </c>
      <c r="B60">
        <v>34723977</v>
      </c>
      <c r="C60">
        <v>34724117</v>
      </c>
      <c r="D60">
        <v>31528142</v>
      </c>
      <c r="E60">
        <v>1</v>
      </c>
      <c r="F60">
        <v>1</v>
      </c>
      <c r="G60">
        <v>1</v>
      </c>
      <c r="H60">
        <v>2</v>
      </c>
      <c r="I60" t="s">
        <v>312</v>
      </c>
      <c r="J60" t="s">
        <v>313</v>
      </c>
      <c r="K60" t="s">
        <v>314</v>
      </c>
      <c r="L60">
        <v>1368</v>
      </c>
      <c r="N60">
        <v>1011</v>
      </c>
      <c r="O60" t="s">
        <v>283</v>
      </c>
      <c r="P60" t="s">
        <v>283</v>
      </c>
      <c r="Q60">
        <v>1</v>
      </c>
      <c r="W60">
        <v>0</v>
      </c>
      <c r="X60">
        <v>1372534845</v>
      </c>
      <c r="Y60">
        <v>0.94</v>
      </c>
      <c r="AA60">
        <v>0</v>
      </c>
      <c r="AB60">
        <v>821.38</v>
      </c>
      <c r="AC60">
        <v>212.28</v>
      </c>
      <c r="AD60">
        <v>0</v>
      </c>
      <c r="AE60">
        <v>0</v>
      </c>
      <c r="AF60">
        <v>65.709999999999994</v>
      </c>
      <c r="AG60">
        <v>11.6</v>
      </c>
      <c r="AH60">
        <v>0</v>
      </c>
      <c r="AI60">
        <v>1</v>
      </c>
      <c r="AJ60">
        <v>12.5</v>
      </c>
      <c r="AK60">
        <v>18.3</v>
      </c>
      <c r="AL60">
        <v>1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0.94</v>
      </c>
      <c r="AU60" t="s">
        <v>3</v>
      </c>
      <c r="AV60">
        <v>0</v>
      </c>
      <c r="AW60">
        <v>2</v>
      </c>
      <c r="AX60">
        <v>34724129</v>
      </c>
      <c r="AY60">
        <v>1</v>
      </c>
      <c r="AZ60">
        <v>0</v>
      </c>
      <c r="BA60">
        <v>104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X60">
        <f>Y60*Source!I47</f>
        <v>3.1959999999999997</v>
      </c>
      <c r="CY60">
        <f>AB60</f>
        <v>821.38</v>
      </c>
      <c r="CZ60">
        <f>AF60</f>
        <v>65.709999999999994</v>
      </c>
      <c r="DA60">
        <f>AJ60</f>
        <v>12.5</v>
      </c>
      <c r="DB60">
        <v>0</v>
      </c>
    </row>
    <row r="61" spans="1:106" x14ac:dyDescent="0.2">
      <c r="A61">
        <f>ROW(Source!A48)</f>
        <v>48</v>
      </c>
      <c r="B61">
        <v>34723976</v>
      </c>
      <c r="C61">
        <v>34724136</v>
      </c>
      <c r="D61">
        <v>31715651</v>
      </c>
      <c r="E61">
        <v>1</v>
      </c>
      <c r="F61">
        <v>1</v>
      </c>
      <c r="G61">
        <v>1</v>
      </c>
      <c r="H61">
        <v>1</v>
      </c>
      <c r="I61" t="s">
        <v>301</v>
      </c>
      <c r="J61" t="s">
        <v>3</v>
      </c>
      <c r="K61" t="s">
        <v>302</v>
      </c>
      <c r="L61">
        <v>1191</v>
      </c>
      <c r="N61">
        <v>1013</v>
      </c>
      <c r="O61" t="s">
        <v>277</v>
      </c>
      <c r="P61" t="s">
        <v>277</v>
      </c>
      <c r="Q61">
        <v>1</v>
      </c>
      <c r="W61">
        <v>0</v>
      </c>
      <c r="X61">
        <v>1069510174</v>
      </c>
      <c r="Y61">
        <v>6.22</v>
      </c>
      <c r="AA61">
        <v>0</v>
      </c>
      <c r="AB61">
        <v>0</v>
      </c>
      <c r="AC61">
        <v>0</v>
      </c>
      <c r="AD61">
        <v>9.6199999999999992</v>
      </c>
      <c r="AE61">
        <v>0</v>
      </c>
      <c r="AF61">
        <v>0</v>
      </c>
      <c r="AG61">
        <v>0</v>
      </c>
      <c r="AH61">
        <v>9.6199999999999992</v>
      </c>
      <c r="AI61">
        <v>1</v>
      </c>
      <c r="AJ61">
        <v>1</v>
      </c>
      <c r="AK61">
        <v>1</v>
      </c>
      <c r="AL61">
        <v>1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6.22</v>
      </c>
      <c r="AU61" t="s">
        <v>3</v>
      </c>
      <c r="AV61">
        <v>1</v>
      </c>
      <c r="AW61">
        <v>2</v>
      </c>
      <c r="AX61">
        <v>34724141</v>
      </c>
      <c r="AY61">
        <v>1</v>
      </c>
      <c r="AZ61">
        <v>0</v>
      </c>
      <c r="BA61">
        <v>111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X61">
        <f>Y61*Source!I48</f>
        <v>12.44</v>
      </c>
      <c r="CY61">
        <f>AD61</f>
        <v>9.6199999999999992</v>
      </c>
      <c r="CZ61">
        <f>AH61</f>
        <v>9.6199999999999992</v>
      </c>
      <c r="DA61">
        <f>AL61</f>
        <v>1</v>
      </c>
      <c r="DB61">
        <v>0</v>
      </c>
    </row>
    <row r="62" spans="1:106" x14ac:dyDescent="0.2">
      <c r="A62">
        <f>ROW(Source!A48)</f>
        <v>48</v>
      </c>
      <c r="B62">
        <v>34723976</v>
      </c>
      <c r="C62">
        <v>34724136</v>
      </c>
      <c r="D62">
        <v>31709492</v>
      </c>
      <c r="E62">
        <v>1</v>
      </c>
      <c r="F62">
        <v>1</v>
      </c>
      <c r="G62">
        <v>1</v>
      </c>
      <c r="H62">
        <v>1</v>
      </c>
      <c r="I62" t="s">
        <v>278</v>
      </c>
      <c r="J62" t="s">
        <v>3</v>
      </c>
      <c r="K62" t="s">
        <v>279</v>
      </c>
      <c r="L62">
        <v>1191</v>
      </c>
      <c r="N62">
        <v>1013</v>
      </c>
      <c r="O62" t="s">
        <v>277</v>
      </c>
      <c r="P62" t="s">
        <v>277</v>
      </c>
      <c r="Q62">
        <v>1</v>
      </c>
      <c r="W62">
        <v>0</v>
      </c>
      <c r="X62">
        <v>-1417349443</v>
      </c>
      <c r="Y62">
        <v>0.02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1</v>
      </c>
      <c r="AJ62">
        <v>1</v>
      </c>
      <c r="AK62">
        <v>1</v>
      </c>
      <c r="AL62">
        <v>1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0.02</v>
      </c>
      <c r="AU62" t="s">
        <v>3</v>
      </c>
      <c r="AV62">
        <v>2</v>
      </c>
      <c r="AW62">
        <v>2</v>
      </c>
      <c r="AX62">
        <v>34724142</v>
      </c>
      <c r="AY62">
        <v>1</v>
      </c>
      <c r="AZ62">
        <v>0</v>
      </c>
      <c r="BA62">
        <v>112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X62">
        <f>Y62*Source!I48</f>
        <v>0.04</v>
      </c>
      <c r="CY62">
        <f>AD62</f>
        <v>0</v>
      </c>
      <c r="CZ62">
        <f>AH62</f>
        <v>0</v>
      </c>
      <c r="DA62">
        <f>AL62</f>
        <v>1</v>
      </c>
      <c r="DB62">
        <v>0</v>
      </c>
    </row>
    <row r="63" spans="1:106" x14ac:dyDescent="0.2">
      <c r="A63">
        <f>ROW(Source!A48)</f>
        <v>48</v>
      </c>
      <c r="B63">
        <v>34723976</v>
      </c>
      <c r="C63">
        <v>34724136</v>
      </c>
      <c r="D63">
        <v>31526753</v>
      </c>
      <c r="E63">
        <v>1</v>
      </c>
      <c r="F63">
        <v>1</v>
      </c>
      <c r="G63">
        <v>1</v>
      </c>
      <c r="H63">
        <v>2</v>
      </c>
      <c r="I63" t="s">
        <v>303</v>
      </c>
      <c r="J63" t="s">
        <v>304</v>
      </c>
      <c r="K63" t="s">
        <v>305</v>
      </c>
      <c r="L63">
        <v>1368</v>
      </c>
      <c r="N63">
        <v>1011</v>
      </c>
      <c r="O63" t="s">
        <v>283</v>
      </c>
      <c r="P63" t="s">
        <v>283</v>
      </c>
      <c r="Q63">
        <v>1</v>
      </c>
      <c r="W63">
        <v>0</v>
      </c>
      <c r="X63">
        <v>-1718674368</v>
      </c>
      <c r="Y63">
        <v>0.01</v>
      </c>
      <c r="AA63">
        <v>0</v>
      </c>
      <c r="AB63">
        <v>111.99</v>
      </c>
      <c r="AC63">
        <v>13.5</v>
      </c>
      <c r="AD63">
        <v>0</v>
      </c>
      <c r="AE63">
        <v>0</v>
      </c>
      <c r="AF63">
        <v>111.99</v>
      </c>
      <c r="AG63">
        <v>13.5</v>
      </c>
      <c r="AH63">
        <v>0</v>
      </c>
      <c r="AI63">
        <v>1</v>
      </c>
      <c r="AJ63">
        <v>1</v>
      </c>
      <c r="AK63">
        <v>1</v>
      </c>
      <c r="AL63">
        <v>1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0.01</v>
      </c>
      <c r="AU63" t="s">
        <v>3</v>
      </c>
      <c r="AV63">
        <v>0</v>
      </c>
      <c r="AW63">
        <v>2</v>
      </c>
      <c r="AX63">
        <v>34724143</v>
      </c>
      <c r="AY63">
        <v>1</v>
      </c>
      <c r="AZ63">
        <v>0</v>
      </c>
      <c r="BA63">
        <v>113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X63">
        <f>Y63*Source!I48</f>
        <v>0.02</v>
      </c>
      <c r="CY63">
        <f>AB63</f>
        <v>111.99</v>
      </c>
      <c r="CZ63">
        <f>AF63</f>
        <v>111.99</v>
      </c>
      <c r="DA63">
        <f>AJ63</f>
        <v>1</v>
      </c>
      <c r="DB63">
        <v>0</v>
      </c>
    </row>
    <row r="64" spans="1:106" x14ac:dyDescent="0.2">
      <c r="A64">
        <f>ROW(Source!A48)</f>
        <v>48</v>
      </c>
      <c r="B64">
        <v>34723976</v>
      </c>
      <c r="C64">
        <v>34724136</v>
      </c>
      <c r="D64">
        <v>31528142</v>
      </c>
      <c r="E64">
        <v>1</v>
      </c>
      <c r="F64">
        <v>1</v>
      </c>
      <c r="G64">
        <v>1</v>
      </c>
      <c r="H64">
        <v>2</v>
      </c>
      <c r="I64" t="s">
        <v>312</v>
      </c>
      <c r="J64" t="s">
        <v>313</v>
      </c>
      <c r="K64" t="s">
        <v>314</v>
      </c>
      <c r="L64">
        <v>1368</v>
      </c>
      <c r="N64">
        <v>1011</v>
      </c>
      <c r="O64" t="s">
        <v>283</v>
      </c>
      <c r="P64" t="s">
        <v>283</v>
      </c>
      <c r="Q64">
        <v>1</v>
      </c>
      <c r="W64">
        <v>0</v>
      </c>
      <c r="X64">
        <v>1372534845</v>
      </c>
      <c r="Y64">
        <v>0.01</v>
      </c>
      <c r="AA64">
        <v>0</v>
      </c>
      <c r="AB64">
        <v>65.709999999999994</v>
      </c>
      <c r="AC64">
        <v>11.6</v>
      </c>
      <c r="AD64">
        <v>0</v>
      </c>
      <c r="AE64">
        <v>0</v>
      </c>
      <c r="AF64">
        <v>65.709999999999994</v>
      </c>
      <c r="AG64">
        <v>11.6</v>
      </c>
      <c r="AH64">
        <v>0</v>
      </c>
      <c r="AI64">
        <v>1</v>
      </c>
      <c r="AJ64">
        <v>1</v>
      </c>
      <c r="AK64">
        <v>1</v>
      </c>
      <c r="AL64">
        <v>1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0.01</v>
      </c>
      <c r="AU64" t="s">
        <v>3</v>
      </c>
      <c r="AV64">
        <v>0</v>
      </c>
      <c r="AW64">
        <v>2</v>
      </c>
      <c r="AX64">
        <v>34724144</v>
      </c>
      <c r="AY64">
        <v>1</v>
      </c>
      <c r="AZ64">
        <v>0</v>
      </c>
      <c r="BA64">
        <v>114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X64">
        <f>Y64*Source!I48</f>
        <v>0.02</v>
      </c>
      <c r="CY64">
        <f>AB64</f>
        <v>65.709999999999994</v>
      </c>
      <c r="CZ64">
        <f>AF64</f>
        <v>65.709999999999994</v>
      </c>
      <c r="DA64">
        <f>AJ64</f>
        <v>1</v>
      </c>
      <c r="DB64">
        <v>0</v>
      </c>
    </row>
    <row r="65" spans="1:106" x14ac:dyDescent="0.2">
      <c r="A65">
        <f>ROW(Source!A49)</f>
        <v>49</v>
      </c>
      <c r="B65">
        <v>34723977</v>
      </c>
      <c r="C65">
        <v>34724136</v>
      </c>
      <c r="D65">
        <v>31715651</v>
      </c>
      <c r="E65">
        <v>1</v>
      </c>
      <c r="F65">
        <v>1</v>
      </c>
      <c r="G65">
        <v>1</v>
      </c>
      <c r="H65">
        <v>1</v>
      </c>
      <c r="I65" t="s">
        <v>301</v>
      </c>
      <c r="J65" t="s">
        <v>3</v>
      </c>
      <c r="K65" t="s">
        <v>302</v>
      </c>
      <c r="L65">
        <v>1191</v>
      </c>
      <c r="N65">
        <v>1013</v>
      </c>
      <c r="O65" t="s">
        <v>277</v>
      </c>
      <c r="P65" t="s">
        <v>277</v>
      </c>
      <c r="Q65">
        <v>1</v>
      </c>
      <c r="W65">
        <v>0</v>
      </c>
      <c r="X65">
        <v>1069510174</v>
      </c>
      <c r="Y65">
        <v>6.22</v>
      </c>
      <c r="AA65">
        <v>0</v>
      </c>
      <c r="AB65">
        <v>0</v>
      </c>
      <c r="AC65">
        <v>0</v>
      </c>
      <c r="AD65">
        <v>176.05</v>
      </c>
      <c r="AE65">
        <v>0</v>
      </c>
      <c r="AF65">
        <v>0</v>
      </c>
      <c r="AG65">
        <v>0</v>
      </c>
      <c r="AH65">
        <v>9.6199999999999992</v>
      </c>
      <c r="AI65">
        <v>1</v>
      </c>
      <c r="AJ65">
        <v>1</v>
      </c>
      <c r="AK65">
        <v>1</v>
      </c>
      <c r="AL65">
        <v>18.3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6.22</v>
      </c>
      <c r="AU65" t="s">
        <v>3</v>
      </c>
      <c r="AV65">
        <v>1</v>
      </c>
      <c r="AW65">
        <v>2</v>
      </c>
      <c r="AX65">
        <v>34724141</v>
      </c>
      <c r="AY65">
        <v>1</v>
      </c>
      <c r="AZ65">
        <v>0</v>
      </c>
      <c r="BA65">
        <v>120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X65">
        <f>Y65*Source!I49</f>
        <v>12.44</v>
      </c>
      <c r="CY65">
        <f>AD65</f>
        <v>176.05</v>
      </c>
      <c r="CZ65">
        <f>AH65</f>
        <v>9.6199999999999992</v>
      </c>
      <c r="DA65">
        <f>AL65</f>
        <v>18.3</v>
      </c>
      <c r="DB65">
        <v>0</v>
      </c>
    </row>
    <row r="66" spans="1:106" x14ac:dyDescent="0.2">
      <c r="A66">
        <f>ROW(Source!A49)</f>
        <v>49</v>
      </c>
      <c r="B66">
        <v>34723977</v>
      </c>
      <c r="C66">
        <v>34724136</v>
      </c>
      <c r="D66">
        <v>31709492</v>
      </c>
      <c r="E66">
        <v>1</v>
      </c>
      <c r="F66">
        <v>1</v>
      </c>
      <c r="G66">
        <v>1</v>
      </c>
      <c r="H66">
        <v>1</v>
      </c>
      <c r="I66" t="s">
        <v>278</v>
      </c>
      <c r="J66" t="s">
        <v>3</v>
      </c>
      <c r="K66" t="s">
        <v>279</v>
      </c>
      <c r="L66">
        <v>1191</v>
      </c>
      <c r="N66">
        <v>1013</v>
      </c>
      <c r="O66" t="s">
        <v>277</v>
      </c>
      <c r="P66" t="s">
        <v>277</v>
      </c>
      <c r="Q66">
        <v>1</v>
      </c>
      <c r="W66">
        <v>0</v>
      </c>
      <c r="X66">
        <v>-1417349443</v>
      </c>
      <c r="Y66">
        <v>0.02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1</v>
      </c>
      <c r="AJ66">
        <v>1</v>
      </c>
      <c r="AK66">
        <v>18.3</v>
      </c>
      <c r="AL66">
        <v>1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0.02</v>
      </c>
      <c r="AU66" t="s">
        <v>3</v>
      </c>
      <c r="AV66">
        <v>2</v>
      </c>
      <c r="AW66">
        <v>2</v>
      </c>
      <c r="AX66">
        <v>34724142</v>
      </c>
      <c r="AY66">
        <v>1</v>
      </c>
      <c r="AZ66">
        <v>0</v>
      </c>
      <c r="BA66">
        <v>121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X66">
        <f>Y66*Source!I49</f>
        <v>0.04</v>
      </c>
      <c r="CY66">
        <f>AD66</f>
        <v>0</v>
      </c>
      <c r="CZ66">
        <f>AH66</f>
        <v>0</v>
      </c>
      <c r="DA66">
        <f>AL66</f>
        <v>1</v>
      </c>
      <c r="DB66">
        <v>0</v>
      </c>
    </row>
    <row r="67" spans="1:106" x14ac:dyDescent="0.2">
      <c r="A67">
        <f>ROW(Source!A49)</f>
        <v>49</v>
      </c>
      <c r="B67">
        <v>34723977</v>
      </c>
      <c r="C67">
        <v>34724136</v>
      </c>
      <c r="D67">
        <v>31526753</v>
      </c>
      <c r="E67">
        <v>1</v>
      </c>
      <c r="F67">
        <v>1</v>
      </c>
      <c r="G67">
        <v>1</v>
      </c>
      <c r="H67">
        <v>2</v>
      </c>
      <c r="I67" t="s">
        <v>303</v>
      </c>
      <c r="J67" t="s">
        <v>304</v>
      </c>
      <c r="K67" t="s">
        <v>305</v>
      </c>
      <c r="L67">
        <v>1368</v>
      </c>
      <c r="N67">
        <v>1011</v>
      </c>
      <c r="O67" t="s">
        <v>283</v>
      </c>
      <c r="P67" t="s">
        <v>283</v>
      </c>
      <c r="Q67">
        <v>1</v>
      </c>
      <c r="W67">
        <v>0</v>
      </c>
      <c r="X67">
        <v>-1718674368</v>
      </c>
      <c r="Y67">
        <v>0.01</v>
      </c>
      <c r="AA67">
        <v>0</v>
      </c>
      <c r="AB67">
        <v>1399.88</v>
      </c>
      <c r="AC67">
        <v>247.05</v>
      </c>
      <c r="AD67">
        <v>0</v>
      </c>
      <c r="AE67">
        <v>0</v>
      </c>
      <c r="AF67">
        <v>111.99</v>
      </c>
      <c r="AG67">
        <v>13.5</v>
      </c>
      <c r="AH67">
        <v>0</v>
      </c>
      <c r="AI67">
        <v>1</v>
      </c>
      <c r="AJ67">
        <v>12.5</v>
      </c>
      <c r="AK67">
        <v>18.3</v>
      </c>
      <c r="AL67">
        <v>1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0.01</v>
      </c>
      <c r="AU67" t="s">
        <v>3</v>
      </c>
      <c r="AV67">
        <v>0</v>
      </c>
      <c r="AW67">
        <v>2</v>
      </c>
      <c r="AX67">
        <v>34724143</v>
      </c>
      <c r="AY67">
        <v>1</v>
      </c>
      <c r="AZ67">
        <v>0</v>
      </c>
      <c r="BA67">
        <v>122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X67">
        <f>Y67*Source!I49</f>
        <v>0.02</v>
      </c>
      <c r="CY67">
        <f>AB67</f>
        <v>1399.88</v>
      </c>
      <c r="CZ67">
        <f>AF67</f>
        <v>111.99</v>
      </c>
      <c r="DA67">
        <f>AJ67</f>
        <v>12.5</v>
      </c>
      <c r="DB67">
        <v>0</v>
      </c>
    </row>
    <row r="68" spans="1:106" x14ac:dyDescent="0.2">
      <c r="A68">
        <f>ROW(Source!A49)</f>
        <v>49</v>
      </c>
      <c r="B68">
        <v>34723977</v>
      </c>
      <c r="C68">
        <v>34724136</v>
      </c>
      <c r="D68">
        <v>31528142</v>
      </c>
      <c r="E68">
        <v>1</v>
      </c>
      <c r="F68">
        <v>1</v>
      </c>
      <c r="G68">
        <v>1</v>
      </c>
      <c r="H68">
        <v>2</v>
      </c>
      <c r="I68" t="s">
        <v>312</v>
      </c>
      <c r="J68" t="s">
        <v>313</v>
      </c>
      <c r="K68" t="s">
        <v>314</v>
      </c>
      <c r="L68">
        <v>1368</v>
      </c>
      <c r="N68">
        <v>1011</v>
      </c>
      <c r="O68" t="s">
        <v>283</v>
      </c>
      <c r="P68" t="s">
        <v>283</v>
      </c>
      <c r="Q68">
        <v>1</v>
      </c>
      <c r="W68">
        <v>0</v>
      </c>
      <c r="X68">
        <v>1372534845</v>
      </c>
      <c r="Y68">
        <v>0.01</v>
      </c>
      <c r="AA68">
        <v>0</v>
      </c>
      <c r="AB68">
        <v>821.38</v>
      </c>
      <c r="AC68">
        <v>212.28</v>
      </c>
      <c r="AD68">
        <v>0</v>
      </c>
      <c r="AE68">
        <v>0</v>
      </c>
      <c r="AF68">
        <v>65.709999999999994</v>
      </c>
      <c r="AG68">
        <v>11.6</v>
      </c>
      <c r="AH68">
        <v>0</v>
      </c>
      <c r="AI68">
        <v>1</v>
      </c>
      <c r="AJ68">
        <v>12.5</v>
      </c>
      <c r="AK68">
        <v>18.3</v>
      </c>
      <c r="AL68">
        <v>1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0.01</v>
      </c>
      <c r="AU68" t="s">
        <v>3</v>
      </c>
      <c r="AV68">
        <v>0</v>
      </c>
      <c r="AW68">
        <v>2</v>
      </c>
      <c r="AX68">
        <v>34724144</v>
      </c>
      <c r="AY68">
        <v>1</v>
      </c>
      <c r="AZ68">
        <v>0</v>
      </c>
      <c r="BA68">
        <v>123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X68">
        <f>Y68*Source!I49</f>
        <v>0.02</v>
      </c>
      <c r="CY68">
        <f>AB68</f>
        <v>821.38</v>
      </c>
      <c r="CZ68">
        <f>AF68</f>
        <v>65.709999999999994</v>
      </c>
      <c r="DA68">
        <f>AJ68</f>
        <v>12.5</v>
      </c>
      <c r="DB68">
        <v>0</v>
      </c>
    </row>
    <row r="69" spans="1:106" x14ac:dyDescent="0.2">
      <c r="A69">
        <f>ROW(Source!A50)</f>
        <v>50</v>
      </c>
      <c r="B69">
        <v>34723976</v>
      </c>
      <c r="C69">
        <v>34724150</v>
      </c>
      <c r="D69">
        <v>31715651</v>
      </c>
      <c r="E69">
        <v>1</v>
      </c>
      <c r="F69">
        <v>1</v>
      </c>
      <c r="G69">
        <v>1</v>
      </c>
      <c r="H69">
        <v>1</v>
      </c>
      <c r="I69" t="s">
        <v>301</v>
      </c>
      <c r="J69" t="s">
        <v>3</v>
      </c>
      <c r="K69" t="s">
        <v>302</v>
      </c>
      <c r="L69">
        <v>1191</v>
      </c>
      <c r="N69">
        <v>1013</v>
      </c>
      <c r="O69" t="s">
        <v>277</v>
      </c>
      <c r="P69" t="s">
        <v>277</v>
      </c>
      <c r="Q69">
        <v>1</v>
      </c>
      <c r="W69">
        <v>0</v>
      </c>
      <c r="X69">
        <v>1069510174</v>
      </c>
      <c r="Y69">
        <v>4.5199999999999996</v>
      </c>
      <c r="AA69">
        <v>0</v>
      </c>
      <c r="AB69">
        <v>0</v>
      </c>
      <c r="AC69">
        <v>0</v>
      </c>
      <c r="AD69">
        <v>9.6199999999999992</v>
      </c>
      <c r="AE69">
        <v>0</v>
      </c>
      <c r="AF69">
        <v>0</v>
      </c>
      <c r="AG69">
        <v>0</v>
      </c>
      <c r="AH69">
        <v>9.6199999999999992</v>
      </c>
      <c r="AI69">
        <v>1</v>
      </c>
      <c r="AJ69">
        <v>1</v>
      </c>
      <c r="AK69">
        <v>1</v>
      </c>
      <c r="AL69">
        <v>1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4.5199999999999996</v>
      </c>
      <c r="AU69" t="s">
        <v>3</v>
      </c>
      <c r="AV69">
        <v>1</v>
      </c>
      <c r="AW69">
        <v>2</v>
      </c>
      <c r="AX69">
        <v>34724154</v>
      </c>
      <c r="AY69">
        <v>1</v>
      </c>
      <c r="AZ69">
        <v>0</v>
      </c>
      <c r="BA69">
        <v>129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X69">
        <f>Y69*Source!I50</f>
        <v>9.0399999999999991</v>
      </c>
      <c r="CY69">
        <f>AD69</f>
        <v>9.6199999999999992</v>
      </c>
      <c r="CZ69">
        <f>AH69</f>
        <v>9.6199999999999992</v>
      </c>
      <c r="DA69">
        <f>AL69</f>
        <v>1</v>
      </c>
      <c r="DB69">
        <v>0</v>
      </c>
    </row>
    <row r="70" spans="1:106" x14ac:dyDescent="0.2">
      <c r="A70">
        <f>ROW(Source!A50)</f>
        <v>50</v>
      </c>
      <c r="B70">
        <v>34723976</v>
      </c>
      <c r="C70">
        <v>34724150</v>
      </c>
      <c r="D70">
        <v>31709492</v>
      </c>
      <c r="E70">
        <v>1</v>
      </c>
      <c r="F70">
        <v>1</v>
      </c>
      <c r="G70">
        <v>1</v>
      </c>
      <c r="H70">
        <v>1</v>
      </c>
      <c r="I70" t="s">
        <v>278</v>
      </c>
      <c r="J70" t="s">
        <v>3</v>
      </c>
      <c r="K70" t="s">
        <v>279</v>
      </c>
      <c r="L70">
        <v>1191</v>
      </c>
      <c r="N70">
        <v>1013</v>
      </c>
      <c r="O70" t="s">
        <v>277</v>
      </c>
      <c r="P70" t="s">
        <v>277</v>
      </c>
      <c r="Q70">
        <v>1</v>
      </c>
      <c r="W70">
        <v>0</v>
      </c>
      <c r="X70">
        <v>-1417349443</v>
      </c>
      <c r="Y70">
        <v>3.43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1</v>
      </c>
      <c r="AJ70">
        <v>1</v>
      </c>
      <c r="AK70">
        <v>1</v>
      </c>
      <c r="AL70">
        <v>1</v>
      </c>
      <c r="AN70">
        <v>0</v>
      </c>
      <c r="AO70">
        <v>1</v>
      </c>
      <c r="AP70">
        <v>0</v>
      </c>
      <c r="AQ70">
        <v>0</v>
      </c>
      <c r="AR70">
        <v>0</v>
      </c>
      <c r="AS70" t="s">
        <v>3</v>
      </c>
      <c r="AT70">
        <v>3.43</v>
      </c>
      <c r="AU70" t="s">
        <v>3</v>
      </c>
      <c r="AV70">
        <v>2</v>
      </c>
      <c r="AW70">
        <v>2</v>
      </c>
      <c r="AX70">
        <v>34724155</v>
      </c>
      <c r="AY70">
        <v>1</v>
      </c>
      <c r="AZ70">
        <v>0</v>
      </c>
      <c r="BA70">
        <v>130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X70">
        <f>Y70*Source!I50</f>
        <v>6.86</v>
      </c>
      <c r="CY70">
        <f>AD70</f>
        <v>0</v>
      </c>
      <c r="CZ70">
        <f>AH70</f>
        <v>0</v>
      </c>
      <c r="DA70">
        <f>AL70</f>
        <v>1</v>
      </c>
      <c r="DB70">
        <v>0</v>
      </c>
    </row>
    <row r="71" spans="1:106" x14ac:dyDescent="0.2">
      <c r="A71">
        <f>ROW(Source!A50)</f>
        <v>50</v>
      </c>
      <c r="B71">
        <v>34723976</v>
      </c>
      <c r="C71">
        <v>34724150</v>
      </c>
      <c r="D71">
        <v>31527087</v>
      </c>
      <c r="E71">
        <v>1</v>
      </c>
      <c r="F71">
        <v>1</v>
      </c>
      <c r="G71">
        <v>1</v>
      </c>
      <c r="H71">
        <v>2</v>
      </c>
      <c r="I71" t="s">
        <v>315</v>
      </c>
      <c r="J71" t="s">
        <v>316</v>
      </c>
      <c r="K71" t="s">
        <v>317</v>
      </c>
      <c r="L71">
        <v>1368</v>
      </c>
      <c r="N71">
        <v>1011</v>
      </c>
      <c r="O71" t="s">
        <v>283</v>
      </c>
      <c r="P71" t="s">
        <v>283</v>
      </c>
      <c r="Q71">
        <v>1</v>
      </c>
      <c r="W71">
        <v>0</v>
      </c>
      <c r="X71">
        <v>1599745326</v>
      </c>
      <c r="Y71">
        <v>3.43</v>
      </c>
      <c r="AA71">
        <v>0</v>
      </c>
      <c r="AB71">
        <v>142.69999999999999</v>
      </c>
      <c r="AC71">
        <v>13.5</v>
      </c>
      <c r="AD71">
        <v>0</v>
      </c>
      <c r="AE71">
        <v>0</v>
      </c>
      <c r="AF71">
        <v>142.69999999999999</v>
      </c>
      <c r="AG71">
        <v>13.5</v>
      </c>
      <c r="AH71">
        <v>0</v>
      </c>
      <c r="AI71">
        <v>1</v>
      </c>
      <c r="AJ71">
        <v>1</v>
      </c>
      <c r="AK71">
        <v>1</v>
      </c>
      <c r="AL71">
        <v>1</v>
      </c>
      <c r="AN71">
        <v>0</v>
      </c>
      <c r="AO71">
        <v>1</v>
      </c>
      <c r="AP71">
        <v>0</v>
      </c>
      <c r="AQ71">
        <v>0</v>
      </c>
      <c r="AR71">
        <v>0</v>
      </c>
      <c r="AS71" t="s">
        <v>3</v>
      </c>
      <c r="AT71">
        <v>3.43</v>
      </c>
      <c r="AU71" t="s">
        <v>3</v>
      </c>
      <c r="AV71">
        <v>0</v>
      </c>
      <c r="AW71">
        <v>2</v>
      </c>
      <c r="AX71">
        <v>34724156</v>
      </c>
      <c r="AY71">
        <v>1</v>
      </c>
      <c r="AZ71">
        <v>0</v>
      </c>
      <c r="BA71">
        <v>131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X71">
        <f>Y71*Source!I50</f>
        <v>6.86</v>
      </c>
      <c r="CY71">
        <f>AB71</f>
        <v>142.69999999999999</v>
      </c>
      <c r="CZ71">
        <f>AF71</f>
        <v>142.69999999999999</v>
      </c>
      <c r="DA71">
        <f>AJ71</f>
        <v>1</v>
      </c>
      <c r="DB71">
        <v>0</v>
      </c>
    </row>
    <row r="72" spans="1:106" x14ac:dyDescent="0.2">
      <c r="A72">
        <f>ROW(Source!A51)</f>
        <v>51</v>
      </c>
      <c r="B72">
        <v>34723977</v>
      </c>
      <c r="C72">
        <v>34724150</v>
      </c>
      <c r="D72">
        <v>31715651</v>
      </c>
      <c r="E72">
        <v>1</v>
      </c>
      <c r="F72">
        <v>1</v>
      </c>
      <c r="G72">
        <v>1</v>
      </c>
      <c r="H72">
        <v>1</v>
      </c>
      <c r="I72" t="s">
        <v>301</v>
      </c>
      <c r="J72" t="s">
        <v>3</v>
      </c>
      <c r="K72" t="s">
        <v>302</v>
      </c>
      <c r="L72">
        <v>1191</v>
      </c>
      <c r="N72">
        <v>1013</v>
      </c>
      <c r="O72" t="s">
        <v>277</v>
      </c>
      <c r="P72" t="s">
        <v>277</v>
      </c>
      <c r="Q72">
        <v>1</v>
      </c>
      <c r="W72">
        <v>0</v>
      </c>
      <c r="X72">
        <v>1069510174</v>
      </c>
      <c r="Y72">
        <v>4.5199999999999996</v>
      </c>
      <c r="AA72">
        <v>0</v>
      </c>
      <c r="AB72">
        <v>0</v>
      </c>
      <c r="AC72">
        <v>0</v>
      </c>
      <c r="AD72">
        <v>176.05</v>
      </c>
      <c r="AE72">
        <v>0</v>
      </c>
      <c r="AF72">
        <v>0</v>
      </c>
      <c r="AG72">
        <v>0</v>
      </c>
      <c r="AH72">
        <v>9.6199999999999992</v>
      </c>
      <c r="AI72">
        <v>1</v>
      </c>
      <c r="AJ72">
        <v>1</v>
      </c>
      <c r="AK72">
        <v>1</v>
      </c>
      <c r="AL72">
        <v>18.3</v>
      </c>
      <c r="AN72">
        <v>0</v>
      </c>
      <c r="AO72">
        <v>1</v>
      </c>
      <c r="AP72">
        <v>0</v>
      </c>
      <c r="AQ72">
        <v>0</v>
      </c>
      <c r="AR72">
        <v>0</v>
      </c>
      <c r="AS72" t="s">
        <v>3</v>
      </c>
      <c r="AT72">
        <v>4.5199999999999996</v>
      </c>
      <c r="AU72" t="s">
        <v>3</v>
      </c>
      <c r="AV72">
        <v>1</v>
      </c>
      <c r="AW72">
        <v>2</v>
      </c>
      <c r="AX72">
        <v>34724154</v>
      </c>
      <c r="AY72">
        <v>1</v>
      </c>
      <c r="AZ72">
        <v>0</v>
      </c>
      <c r="BA72">
        <v>136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X72">
        <f>Y72*Source!I51</f>
        <v>9.0399999999999991</v>
      </c>
      <c r="CY72">
        <f>AD72</f>
        <v>176.05</v>
      </c>
      <c r="CZ72">
        <f>AH72</f>
        <v>9.6199999999999992</v>
      </c>
      <c r="DA72">
        <f>AL72</f>
        <v>18.3</v>
      </c>
      <c r="DB72">
        <v>0</v>
      </c>
    </row>
    <row r="73" spans="1:106" x14ac:dyDescent="0.2">
      <c r="A73">
        <f>ROW(Source!A51)</f>
        <v>51</v>
      </c>
      <c r="B73">
        <v>34723977</v>
      </c>
      <c r="C73">
        <v>34724150</v>
      </c>
      <c r="D73">
        <v>31709492</v>
      </c>
      <c r="E73">
        <v>1</v>
      </c>
      <c r="F73">
        <v>1</v>
      </c>
      <c r="G73">
        <v>1</v>
      </c>
      <c r="H73">
        <v>1</v>
      </c>
      <c r="I73" t="s">
        <v>278</v>
      </c>
      <c r="J73" t="s">
        <v>3</v>
      </c>
      <c r="K73" t="s">
        <v>279</v>
      </c>
      <c r="L73">
        <v>1191</v>
      </c>
      <c r="N73">
        <v>1013</v>
      </c>
      <c r="O73" t="s">
        <v>277</v>
      </c>
      <c r="P73" t="s">
        <v>277</v>
      </c>
      <c r="Q73">
        <v>1</v>
      </c>
      <c r="W73">
        <v>0</v>
      </c>
      <c r="X73">
        <v>-1417349443</v>
      </c>
      <c r="Y73">
        <v>3.43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1</v>
      </c>
      <c r="AK73">
        <v>18.3</v>
      </c>
      <c r="AL73">
        <v>1</v>
      </c>
      <c r="AN73">
        <v>0</v>
      </c>
      <c r="AO73">
        <v>1</v>
      </c>
      <c r="AP73">
        <v>0</v>
      </c>
      <c r="AQ73">
        <v>0</v>
      </c>
      <c r="AR73">
        <v>0</v>
      </c>
      <c r="AS73" t="s">
        <v>3</v>
      </c>
      <c r="AT73">
        <v>3.43</v>
      </c>
      <c r="AU73" t="s">
        <v>3</v>
      </c>
      <c r="AV73">
        <v>2</v>
      </c>
      <c r="AW73">
        <v>2</v>
      </c>
      <c r="AX73">
        <v>34724155</v>
      </c>
      <c r="AY73">
        <v>1</v>
      </c>
      <c r="AZ73">
        <v>0</v>
      </c>
      <c r="BA73">
        <v>137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X73">
        <f>Y73*Source!I51</f>
        <v>6.86</v>
      </c>
      <c r="CY73">
        <f>AD73</f>
        <v>0</v>
      </c>
      <c r="CZ73">
        <f>AH73</f>
        <v>0</v>
      </c>
      <c r="DA73">
        <f>AL73</f>
        <v>1</v>
      </c>
      <c r="DB73">
        <v>0</v>
      </c>
    </row>
    <row r="74" spans="1:106" x14ac:dyDescent="0.2">
      <c r="A74">
        <f>ROW(Source!A51)</f>
        <v>51</v>
      </c>
      <c r="B74">
        <v>34723977</v>
      </c>
      <c r="C74">
        <v>34724150</v>
      </c>
      <c r="D74">
        <v>31527087</v>
      </c>
      <c r="E74">
        <v>1</v>
      </c>
      <c r="F74">
        <v>1</v>
      </c>
      <c r="G74">
        <v>1</v>
      </c>
      <c r="H74">
        <v>2</v>
      </c>
      <c r="I74" t="s">
        <v>315</v>
      </c>
      <c r="J74" t="s">
        <v>316</v>
      </c>
      <c r="K74" t="s">
        <v>317</v>
      </c>
      <c r="L74">
        <v>1368</v>
      </c>
      <c r="N74">
        <v>1011</v>
      </c>
      <c r="O74" t="s">
        <v>283</v>
      </c>
      <c r="P74" t="s">
        <v>283</v>
      </c>
      <c r="Q74">
        <v>1</v>
      </c>
      <c r="W74">
        <v>0</v>
      </c>
      <c r="X74">
        <v>1599745326</v>
      </c>
      <c r="Y74">
        <v>3.43</v>
      </c>
      <c r="AA74">
        <v>0</v>
      </c>
      <c r="AB74">
        <v>1783.75</v>
      </c>
      <c r="AC74">
        <v>247.05</v>
      </c>
      <c r="AD74">
        <v>0</v>
      </c>
      <c r="AE74">
        <v>0</v>
      </c>
      <c r="AF74">
        <v>142.69999999999999</v>
      </c>
      <c r="AG74">
        <v>13.5</v>
      </c>
      <c r="AH74">
        <v>0</v>
      </c>
      <c r="AI74">
        <v>1</v>
      </c>
      <c r="AJ74">
        <v>12.5</v>
      </c>
      <c r="AK74">
        <v>18.3</v>
      </c>
      <c r="AL74">
        <v>1</v>
      </c>
      <c r="AN74">
        <v>0</v>
      </c>
      <c r="AO74">
        <v>1</v>
      </c>
      <c r="AP74">
        <v>0</v>
      </c>
      <c r="AQ74">
        <v>0</v>
      </c>
      <c r="AR74">
        <v>0</v>
      </c>
      <c r="AS74" t="s">
        <v>3</v>
      </c>
      <c r="AT74">
        <v>3.43</v>
      </c>
      <c r="AU74" t="s">
        <v>3</v>
      </c>
      <c r="AV74">
        <v>0</v>
      </c>
      <c r="AW74">
        <v>2</v>
      </c>
      <c r="AX74">
        <v>34724156</v>
      </c>
      <c r="AY74">
        <v>1</v>
      </c>
      <c r="AZ74">
        <v>0</v>
      </c>
      <c r="BA74">
        <v>138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X74">
        <f>Y74*Source!I51</f>
        <v>6.86</v>
      </c>
      <c r="CY74">
        <f>AB74</f>
        <v>1783.75</v>
      </c>
      <c r="CZ74">
        <f>AF74</f>
        <v>142.69999999999999</v>
      </c>
      <c r="DA74">
        <f>AJ74</f>
        <v>12.5</v>
      </c>
      <c r="DB74">
        <v>0</v>
      </c>
    </row>
    <row r="75" spans="1:106" x14ac:dyDescent="0.2">
      <c r="A75">
        <f>ROW(Source!A52)</f>
        <v>52</v>
      </c>
      <c r="B75">
        <v>34723976</v>
      </c>
      <c r="C75">
        <v>34724161</v>
      </c>
      <c r="D75">
        <v>32164293</v>
      </c>
      <c r="E75">
        <v>1</v>
      </c>
      <c r="F75">
        <v>1</v>
      </c>
      <c r="G75">
        <v>1</v>
      </c>
      <c r="H75">
        <v>1</v>
      </c>
      <c r="I75" t="s">
        <v>318</v>
      </c>
      <c r="J75" t="s">
        <v>3</v>
      </c>
      <c r="K75" t="s">
        <v>319</v>
      </c>
      <c r="L75">
        <v>1191</v>
      </c>
      <c r="N75">
        <v>1013</v>
      </c>
      <c r="O75" t="s">
        <v>277</v>
      </c>
      <c r="P75" t="s">
        <v>277</v>
      </c>
      <c r="Q75">
        <v>1</v>
      </c>
      <c r="W75">
        <v>0</v>
      </c>
      <c r="X75">
        <v>-1166887252</v>
      </c>
      <c r="Y75">
        <v>0.41</v>
      </c>
      <c r="AA75">
        <v>0</v>
      </c>
      <c r="AB75">
        <v>0</v>
      </c>
      <c r="AC75">
        <v>0</v>
      </c>
      <c r="AD75">
        <v>12.92</v>
      </c>
      <c r="AE75">
        <v>0</v>
      </c>
      <c r="AF75">
        <v>0</v>
      </c>
      <c r="AG75">
        <v>0</v>
      </c>
      <c r="AH75">
        <v>12.92</v>
      </c>
      <c r="AI75">
        <v>1</v>
      </c>
      <c r="AJ75">
        <v>1</v>
      </c>
      <c r="AK75">
        <v>1</v>
      </c>
      <c r="AL75">
        <v>1</v>
      </c>
      <c r="AN75">
        <v>0</v>
      </c>
      <c r="AO75">
        <v>1</v>
      </c>
      <c r="AP75">
        <v>0</v>
      </c>
      <c r="AQ75">
        <v>0</v>
      </c>
      <c r="AR75">
        <v>0</v>
      </c>
      <c r="AS75" t="s">
        <v>3</v>
      </c>
      <c r="AT75">
        <v>0.41</v>
      </c>
      <c r="AU75" t="s">
        <v>3</v>
      </c>
      <c r="AV75">
        <v>1</v>
      </c>
      <c r="AW75">
        <v>2</v>
      </c>
      <c r="AX75">
        <v>34724164</v>
      </c>
      <c r="AY75">
        <v>1</v>
      </c>
      <c r="AZ75">
        <v>0</v>
      </c>
      <c r="BA75">
        <v>143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X75">
        <f>Y75*Source!I52</f>
        <v>0.41</v>
      </c>
      <c r="CY75">
        <f t="shared" ref="CY75:CY84" si="0">AD75</f>
        <v>12.92</v>
      </c>
      <c r="CZ75">
        <f t="shared" ref="CZ75:CZ84" si="1">AH75</f>
        <v>12.92</v>
      </c>
      <c r="DA75">
        <f t="shared" ref="DA75:DA84" si="2">AL75</f>
        <v>1</v>
      </c>
      <c r="DB75">
        <v>0</v>
      </c>
    </row>
    <row r="76" spans="1:106" x14ac:dyDescent="0.2">
      <c r="A76">
        <f>ROW(Source!A52)</f>
        <v>52</v>
      </c>
      <c r="B76">
        <v>34723976</v>
      </c>
      <c r="C76">
        <v>34724161</v>
      </c>
      <c r="D76">
        <v>32163330</v>
      </c>
      <c r="E76">
        <v>1</v>
      </c>
      <c r="F76">
        <v>1</v>
      </c>
      <c r="G76">
        <v>1</v>
      </c>
      <c r="H76">
        <v>1</v>
      </c>
      <c r="I76" t="s">
        <v>320</v>
      </c>
      <c r="J76" t="s">
        <v>3</v>
      </c>
      <c r="K76" t="s">
        <v>321</v>
      </c>
      <c r="L76">
        <v>1191</v>
      </c>
      <c r="N76">
        <v>1013</v>
      </c>
      <c r="O76" t="s">
        <v>277</v>
      </c>
      <c r="P76" t="s">
        <v>277</v>
      </c>
      <c r="Q76">
        <v>1</v>
      </c>
      <c r="W76">
        <v>0</v>
      </c>
      <c r="X76">
        <v>1776637054</v>
      </c>
      <c r="Y76">
        <v>0.41</v>
      </c>
      <c r="AA76">
        <v>0</v>
      </c>
      <c r="AB76">
        <v>0</v>
      </c>
      <c r="AC76">
        <v>0</v>
      </c>
      <c r="AD76">
        <v>12.69</v>
      </c>
      <c r="AE76">
        <v>0</v>
      </c>
      <c r="AF76">
        <v>0</v>
      </c>
      <c r="AG76">
        <v>0</v>
      </c>
      <c r="AH76">
        <v>12.69</v>
      </c>
      <c r="AI76">
        <v>1</v>
      </c>
      <c r="AJ76">
        <v>1</v>
      </c>
      <c r="AK76">
        <v>1</v>
      </c>
      <c r="AL76">
        <v>1</v>
      </c>
      <c r="AN76">
        <v>0</v>
      </c>
      <c r="AO76">
        <v>1</v>
      </c>
      <c r="AP76">
        <v>0</v>
      </c>
      <c r="AQ76">
        <v>0</v>
      </c>
      <c r="AR76">
        <v>0</v>
      </c>
      <c r="AS76" t="s">
        <v>3</v>
      </c>
      <c r="AT76">
        <v>0.41</v>
      </c>
      <c r="AU76" t="s">
        <v>3</v>
      </c>
      <c r="AV76">
        <v>1</v>
      </c>
      <c r="AW76">
        <v>2</v>
      </c>
      <c r="AX76">
        <v>34724165</v>
      </c>
      <c r="AY76">
        <v>1</v>
      </c>
      <c r="AZ76">
        <v>0</v>
      </c>
      <c r="BA76">
        <v>144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X76">
        <f>Y76*Source!I52</f>
        <v>0.41</v>
      </c>
      <c r="CY76">
        <f t="shared" si="0"/>
        <v>12.69</v>
      </c>
      <c r="CZ76">
        <f t="shared" si="1"/>
        <v>12.69</v>
      </c>
      <c r="DA76">
        <f t="shared" si="2"/>
        <v>1</v>
      </c>
      <c r="DB76">
        <v>0</v>
      </c>
    </row>
    <row r="77" spans="1:106" x14ac:dyDescent="0.2">
      <c r="A77">
        <f>ROW(Source!A53)</f>
        <v>53</v>
      </c>
      <c r="B77">
        <v>34723977</v>
      </c>
      <c r="C77">
        <v>34724161</v>
      </c>
      <c r="D77">
        <v>32164293</v>
      </c>
      <c r="E77">
        <v>1</v>
      </c>
      <c r="F77">
        <v>1</v>
      </c>
      <c r="G77">
        <v>1</v>
      </c>
      <c r="H77">
        <v>1</v>
      </c>
      <c r="I77" t="s">
        <v>318</v>
      </c>
      <c r="J77" t="s">
        <v>3</v>
      </c>
      <c r="K77" t="s">
        <v>319</v>
      </c>
      <c r="L77">
        <v>1191</v>
      </c>
      <c r="N77">
        <v>1013</v>
      </c>
      <c r="O77" t="s">
        <v>277</v>
      </c>
      <c r="P77" t="s">
        <v>277</v>
      </c>
      <c r="Q77">
        <v>1</v>
      </c>
      <c r="W77">
        <v>0</v>
      </c>
      <c r="X77">
        <v>-1166887252</v>
      </c>
      <c r="Y77">
        <v>0.41</v>
      </c>
      <c r="AA77">
        <v>0</v>
      </c>
      <c r="AB77">
        <v>0</v>
      </c>
      <c r="AC77">
        <v>0</v>
      </c>
      <c r="AD77">
        <v>236.44</v>
      </c>
      <c r="AE77">
        <v>0</v>
      </c>
      <c r="AF77">
        <v>0</v>
      </c>
      <c r="AG77">
        <v>0</v>
      </c>
      <c r="AH77">
        <v>12.92</v>
      </c>
      <c r="AI77">
        <v>1</v>
      </c>
      <c r="AJ77">
        <v>1</v>
      </c>
      <c r="AK77">
        <v>1</v>
      </c>
      <c r="AL77">
        <v>18.3</v>
      </c>
      <c r="AN77">
        <v>0</v>
      </c>
      <c r="AO77">
        <v>1</v>
      </c>
      <c r="AP77">
        <v>0</v>
      </c>
      <c r="AQ77">
        <v>0</v>
      </c>
      <c r="AR77">
        <v>0</v>
      </c>
      <c r="AS77" t="s">
        <v>3</v>
      </c>
      <c r="AT77">
        <v>0.41</v>
      </c>
      <c r="AU77" t="s">
        <v>3</v>
      </c>
      <c r="AV77">
        <v>1</v>
      </c>
      <c r="AW77">
        <v>2</v>
      </c>
      <c r="AX77">
        <v>34724164</v>
      </c>
      <c r="AY77">
        <v>1</v>
      </c>
      <c r="AZ77">
        <v>0</v>
      </c>
      <c r="BA77">
        <v>145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X77">
        <f>Y77*Source!I53</f>
        <v>0.41</v>
      </c>
      <c r="CY77">
        <f t="shared" si="0"/>
        <v>236.44</v>
      </c>
      <c r="CZ77">
        <f t="shared" si="1"/>
        <v>12.92</v>
      </c>
      <c r="DA77">
        <f t="shared" si="2"/>
        <v>18.3</v>
      </c>
      <c r="DB77">
        <v>0</v>
      </c>
    </row>
    <row r="78" spans="1:106" x14ac:dyDescent="0.2">
      <c r="A78">
        <f>ROW(Source!A53)</f>
        <v>53</v>
      </c>
      <c r="B78">
        <v>34723977</v>
      </c>
      <c r="C78">
        <v>34724161</v>
      </c>
      <c r="D78">
        <v>32163330</v>
      </c>
      <c r="E78">
        <v>1</v>
      </c>
      <c r="F78">
        <v>1</v>
      </c>
      <c r="G78">
        <v>1</v>
      </c>
      <c r="H78">
        <v>1</v>
      </c>
      <c r="I78" t="s">
        <v>320</v>
      </c>
      <c r="J78" t="s">
        <v>3</v>
      </c>
      <c r="K78" t="s">
        <v>321</v>
      </c>
      <c r="L78">
        <v>1191</v>
      </c>
      <c r="N78">
        <v>1013</v>
      </c>
      <c r="O78" t="s">
        <v>277</v>
      </c>
      <c r="P78" t="s">
        <v>277</v>
      </c>
      <c r="Q78">
        <v>1</v>
      </c>
      <c r="W78">
        <v>0</v>
      </c>
      <c r="X78">
        <v>1776637054</v>
      </c>
      <c r="Y78">
        <v>0.41</v>
      </c>
      <c r="AA78">
        <v>0</v>
      </c>
      <c r="AB78">
        <v>0</v>
      </c>
      <c r="AC78">
        <v>0</v>
      </c>
      <c r="AD78">
        <v>232.23</v>
      </c>
      <c r="AE78">
        <v>0</v>
      </c>
      <c r="AF78">
        <v>0</v>
      </c>
      <c r="AG78">
        <v>0</v>
      </c>
      <c r="AH78">
        <v>12.69</v>
      </c>
      <c r="AI78">
        <v>1</v>
      </c>
      <c r="AJ78">
        <v>1</v>
      </c>
      <c r="AK78">
        <v>1</v>
      </c>
      <c r="AL78">
        <v>18.3</v>
      </c>
      <c r="AN78">
        <v>0</v>
      </c>
      <c r="AO78">
        <v>1</v>
      </c>
      <c r="AP78">
        <v>0</v>
      </c>
      <c r="AQ78">
        <v>0</v>
      </c>
      <c r="AR78">
        <v>0</v>
      </c>
      <c r="AS78" t="s">
        <v>3</v>
      </c>
      <c r="AT78">
        <v>0.41</v>
      </c>
      <c r="AU78" t="s">
        <v>3</v>
      </c>
      <c r="AV78">
        <v>1</v>
      </c>
      <c r="AW78">
        <v>2</v>
      </c>
      <c r="AX78">
        <v>34724165</v>
      </c>
      <c r="AY78">
        <v>1</v>
      </c>
      <c r="AZ78">
        <v>0</v>
      </c>
      <c r="BA78">
        <v>146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X78">
        <f>Y78*Source!I53</f>
        <v>0.41</v>
      </c>
      <c r="CY78">
        <f t="shared" si="0"/>
        <v>232.23</v>
      </c>
      <c r="CZ78">
        <f t="shared" si="1"/>
        <v>12.69</v>
      </c>
      <c r="DA78">
        <f t="shared" si="2"/>
        <v>18.3</v>
      </c>
      <c r="DB78">
        <v>0</v>
      </c>
    </row>
    <row r="79" spans="1:106" x14ac:dyDescent="0.2">
      <c r="A79">
        <f>ROW(Source!A54)</f>
        <v>54</v>
      </c>
      <c r="B79">
        <v>34723976</v>
      </c>
      <c r="C79">
        <v>34724166</v>
      </c>
      <c r="D79">
        <v>32163577</v>
      </c>
      <c r="E79">
        <v>1</v>
      </c>
      <c r="F79">
        <v>1</v>
      </c>
      <c r="G79">
        <v>1</v>
      </c>
      <c r="H79">
        <v>1</v>
      </c>
      <c r="I79" t="s">
        <v>322</v>
      </c>
      <c r="J79" t="s">
        <v>3</v>
      </c>
      <c r="K79" t="s">
        <v>323</v>
      </c>
      <c r="L79">
        <v>1191</v>
      </c>
      <c r="N79">
        <v>1013</v>
      </c>
      <c r="O79" t="s">
        <v>277</v>
      </c>
      <c r="P79" t="s">
        <v>277</v>
      </c>
      <c r="Q79">
        <v>1</v>
      </c>
      <c r="W79">
        <v>0</v>
      </c>
      <c r="X79">
        <v>1197411217</v>
      </c>
      <c r="Y79">
        <v>1.94</v>
      </c>
      <c r="AA79">
        <v>0</v>
      </c>
      <c r="AB79">
        <v>0</v>
      </c>
      <c r="AC79">
        <v>0</v>
      </c>
      <c r="AD79">
        <v>9.6199999999999992</v>
      </c>
      <c r="AE79">
        <v>0</v>
      </c>
      <c r="AF79">
        <v>0</v>
      </c>
      <c r="AG79">
        <v>0</v>
      </c>
      <c r="AH79">
        <v>9.6199999999999992</v>
      </c>
      <c r="AI79">
        <v>1</v>
      </c>
      <c r="AJ79">
        <v>1</v>
      </c>
      <c r="AK79">
        <v>1</v>
      </c>
      <c r="AL79">
        <v>1</v>
      </c>
      <c r="AN79">
        <v>0</v>
      </c>
      <c r="AO79">
        <v>1</v>
      </c>
      <c r="AP79">
        <v>0</v>
      </c>
      <c r="AQ79">
        <v>0</v>
      </c>
      <c r="AR79">
        <v>0</v>
      </c>
      <c r="AS79" t="s">
        <v>3</v>
      </c>
      <c r="AT79">
        <v>1.94</v>
      </c>
      <c r="AU79" t="s">
        <v>3</v>
      </c>
      <c r="AV79">
        <v>1</v>
      </c>
      <c r="AW79">
        <v>2</v>
      </c>
      <c r="AX79">
        <v>34724169</v>
      </c>
      <c r="AY79">
        <v>1</v>
      </c>
      <c r="AZ79">
        <v>0</v>
      </c>
      <c r="BA79">
        <v>147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CX79">
        <f>Y79*Source!I54</f>
        <v>1.94</v>
      </c>
      <c r="CY79">
        <f t="shared" si="0"/>
        <v>9.6199999999999992</v>
      </c>
      <c r="CZ79">
        <f t="shared" si="1"/>
        <v>9.6199999999999992</v>
      </c>
      <c r="DA79">
        <f t="shared" si="2"/>
        <v>1</v>
      </c>
      <c r="DB79">
        <v>0</v>
      </c>
    </row>
    <row r="80" spans="1:106" x14ac:dyDescent="0.2">
      <c r="A80">
        <f>ROW(Source!A54)</f>
        <v>54</v>
      </c>
      <c r="B80">
        <v>34723976</v>
      </c>
      <c r="C80">
        <v>34724166</v>
      </c>
      <c r="D80">
        <v>32163330</v>
      </c>
      <c r="E80">
        <v>1</v>
      </c>
      <c r="F80">
        <v>1</v>
      </c>
      <c r="G80">
        <v>1</v>
      </c>
      <c r="H80">
        <v>1</v>
      </c>
      <c r="I80" t="s">
        <v>320</v>
      </c>
      <c r="J80" t="s">
        <v>3</v>
      </c>
      <c r="K80" t="s">
        <v>321</v>
      </c>
      <c r="L80">
        <v>1191</v>
      </c>
      <c r="N80">
        <v>1013</v>
      </c>
      <c r="O80" t="s">
        <v>277</v>
      </c>
      <c r="P80" t="s">
        <v>277</v>
      </c>
      <c r="Q80">
        <v>1</v>
      </c>
      <c r="W80">
        <v>0</v>
      </c>
      <c r="X80">
        <v>1776637054</v>
      </c>
      <c r="Y80">
        <v>2.92</v>
      </c>
      <c r="AA80">
        <v>0</v>
      </c>
      <c r="AB80">
        <v>0</v>
      </c>
      <c r="AC80">
        <v>0</v>
      </c>
      <c r="AD80">
        <v>12.69</v>
      </c>
      <c r="AE80">
        <v>0</v>
      </c>
      <c r="AF80">
        <v>0</v>
      </c>
      <c r="AG80">
        <v>0</v>
      </c>
      <c r="AH80">
        <v>12.69</v>
      </c>
      <c r="AI80">
        <v>1</v>
      </c>
      <c r="AJ80">
        <v>1</v>
      </c>
      <c r="AK80">
        <v>1</v>
      </c>
      <c r="AL80">
        <v>1</v>
      </c>
      <c r="AN80">
        <v>0</v>
      </c>
      <c r="AO80">
        <v>1</v>
      </c>
      <c r="AP80">
        <v>0</v>
      </c>
      <c r="AQ80">
        <v>0</v>
      </c>
      <c r="AR80">
        <v>0</v>
      </c>
      <c r="AS80" t="s">
        <v>3</v>
      </c>
      <c r="AT80">
        <v>2.92</v>
      </c>
      <c r="AU80" t="s">
        <v>3</v>
      </c>
      <c r="AV80">
        <v>1</v>
      </c>
      <c r="AW80">
        <v>2</v>
      </c>
      <c r="AX80">
        <v>34724170</v>
      </c>
      <c r="AY80">
        <v>1</v>
      </c>
      <c r="AZ80">
        <v>0</v>
      </c>
      <c r="BA80">
        <v>148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CX80">
        <f>Y80*Source!I54</f>
        <v>2.92</v>
      </c>
      <c r="CY80">
        <f t="shared" si="0"/>
        <v>12.69</v>
      </c>
      <c r="CZ80">
        <f t="shared" si="1"/>
        <v>12.69</v>
      </c>
      <c r="DA80">
        <f t="shared" si="2"/>
        <v>1</v>
      </c>
      <c r="DB80">
        <v>0</v>
      </c>
    </row>
    <row r="81" spans="1:106" x14ac:dyDescent="0.2">
      <c r="A81">
        <f>ROW(Source!A55)</f>
        <v>55</v>
      </c>
      <c r="B81">
        <v>34723977</v>
      </c>
      <c r="C81">
        <v>34724166</v>
      </c>
      <c r="D81">
        <v>32163577</v>
      </c>
      <c r="E81">
        <v>1</v>
      </c>
      <c r="F81">
        <v>1</v>
      </c>
      <c r="G81">
        <v>1</v>
      </c>
      <c r="H81">
        <v>1</v>
      </c>
      <c r="I81" t="s">
        <v>322</v>
      </c>
      <c r="J81" t="s">
        <v>3</v>
      </c>
      <c r="K81" t="s">
        <v>323</v>
      </c>
      <c r="L81">
        <v>1191</v>
      </c>
      <c r="N81">
        <v>1013</v>
      </c>
      <c r="O81" t="s">
        <v>277</v>
      </c>
      <c r="P81" t="s">
        <v>277</v>
      </c>
      <c r="Q81">
        <v>1</v>
      </c>
      <c r="W81">
        <v>0</v>
      </c>
      <c r="X81">
        <v>1197411217</v>
      </c>
      <c r="Y81">
        <v>1.94</v>
      </c>
      <c r="AA81">
        <v>0</v>
      </c>
      <c r="AB81">
        <v>0</v>
      </c>
      <c r="AC81">
        <v>0</v>
      </c>
      <c r="AD81">
        <v>176.05</v>
      </c>
      <c r="AE81">
        <v>0</v>
      </c>
      <c r="AF81">
        <v>0</v>
      </c>
      <c r="AG81">
        <v>0</v>
      </c>
      <c r="AH81">
        <v>9.6199999999999992</v>
      </c>
      <c r="AI81">
        <v>1</v>
      </c>
      <c r="AJ81">
        <v>1</v>
      </c>
      <c r="AK81">
        <v>1</v>
      </c>
      <c r="AL81">
        <v>18.3</v>
      </c>
      <c r="AN81">
        <v>0</v>
      </c>
      <c r="AO81">
        <v>1</v>
      </c>
      <c r="AP81">
        <v>0</v>
      </c>
      <c r="AQ81">
        <v>0</v>
      </c>
      <c r="AR81">
        <v>0</v>
      </c>
      <c r="AS81" t="s">
        <v>3</v>
      </c>
      <c r="AT81">
        <v>1.94</v>
      </c>
      <c r="AU81" t="s">
        <v>3</v>
      </c>
      <c r="AV81">
        <v>1</v>
      </c>
      <c r="AW81">
        <v>2</v>
      </c>
      <c r="AX81">
        <v>34724169</v>
      </c>
      <c r="AY81">
        <v>1</v>
      </c>
      <c r="AZ81">
        <v>0</v>
      </c>
      <c r="BA81">
        <v>149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CX81">
        <f>Y81*Source!I55</f>
        <v>1.94</v>
      </c>
      <c r="CY81">
        <f t="shared" si="0"/>
        <v>176.05</v>
      </c>
      <c r="CZ81">
        <f t="shared" si="1"/>
        <v>9.6199999999999992</v>
      </c>
      <c r="DA81">
        <f t="shared" si="2"/>
        <v>18.3</v>
      </c>
      <c r="DB81">
        <v>0</v>
      </c>
    </row>
    <row r="82" spans="1:106" x14ac:dyDescent="0.2">
      <c r="A82">
        <f>ROW(Source!A55)</f>
        <v>55</v>
      </c>
      <c r="B82">
        <v>34723977</v>
      </c>
      <c r="C82">
        <v>34724166</v>
      </c>
      <c r="D82">
        <v>32163330</v>
      </c>
      <c r="E82">
        <v>1</v>
      </c>
      <c r="F82">
        <v>1</v>
      </c>
      <c r="G82">
        <v>1</v>
      </c>
      <c r="H82">
        <v>1</v>
      </c>
      <c r="I82" t="s">
        <v>320</v>
      </c>
      <c r="J82" t="s">
        <v>3</v>
      </c>
      <c r="K82" t="s">
        <v>321</v>
      </c>
      <c r="L82">
        <v>1191</v>
      </c>
      <c r="N82">
        <v>1013</v>
      </c>
      <c r="O82" t="s">
        <v>277</v>
      </c>
      <c r="P82" t="s">
        <v>277</v>
      </c>
      <c r="Q82">
        <v>1</v>
      </c>
      <c r="W82">
        <v>0</v>
      </c>
      <c r="X82">
        <v>1776637054</v>
      </c>
      <c r="Y82">
        <v>2.92</v>
      </c>
      <c r="AA82">
        <v>0</v>
      </c>
      <c r="AB82">
        <v>0</v>
      </c>
      <c r="AC82">
        <v>0</v>
      </c>
      <c r="AD82">
        <v>232.23</v>
      </c>
      <c r="AE82">
        <v>0</v>
      </c>
      <c r="AF82">
        <v>0</v>
      </c>
      <c r="AG82">
        <v>0</v>
      </c>
      <c r="AH82">
        <v>12.69</v>
      </c>
      <c r="AI82">
        <v>1</v>
      </c>
      <c r="AJ82">
        <v>1</v>
      </c>
      <c r="AK82">
        <v>1</v>
      </c>
      <c r="AL82">
        <v>18.3</v>
      </c>
      <c r="AN82">
        <v>0</v>
      </c>
      <c r="AO82">
        <v>1</v>
      </c>
      <c r="AP82">
        <v>0</v>
      </c>
      <c r="AQ82">
        <v>0</v>
      </c>
      <c r="AR82">
        <v>0</v>
      </c>
      <c r="AS82" t="s">
        <v>3</v>
      </c>
      <c r="AT82">
        <v>2.92</v>
      </c>
      <c r="AU82" t="s">
        <v>3</v>
      </c>
      <c r="AV82">
        <v>1</v>
      </c>
      <c r="AW82">
        <v>2</v>
      </c>
      <c r="AX82">
        <v>34724170</v>
      </c>
      <c r="AY82">
        <v>1</v>
      </c>
      <c r="AZ82">
        <v>0</v>
      </c>
      <c r="BA82">
        <v>150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CX82">
        <f>Y82*Source!I55</f>
        <v>2.92</v>
      </c>
      <c r="CY82">
        <f t="shared" si="0"/>
        <v>232.23</v>
      </c>
      <c r="CZ82">
        <f t="shared" si="1"/>
        <v>12.69</v>
      </c>
      <c r="DA82">
        <f t="shared" si="2"/>
        <v>18.3</v>
      </c>
      <c r="DB82">
        <v>0</v>
      </c>
    </row>
    <row r="83" spans="1:106" x14ac:dyDescent="0.2">
      <c r="A83">
        <f>ROW(Source!A56)</f>
        <v>56</v>
      </c>
      <c r="B83">
        <v>34723976</v>
      </c>
      <c r="C83">
        <v>34724171</v>
      </c>
      <c r="D83">
        <v>31715651</v>
      </c>
      <c r="E83">
        <v>1</v>
      </c>
      <c r="F83">
        <v>1</v>
      </c>
      <c r="G83">
        <v>1</v>
      </c>
      <c r="H83">
        <v>1</v>
      </c>
      <c r="I83" t="s">
        <v>301</v>
      </c>
      <c r="J83" t="s">
        <v>3</v>
      </c>
      <c r="K83" t="s">
        <v>302</v>
      </c>
      <c r="L83">
        <v>1191</v>
      </c>
      <c r="N83">
        <v>1013</v>
      </c>
      <c r="O83" t="s">
        <v>277</v>
      </c>
      <c r="P83" t="s">
        <v>277</v>
      </c>
      <c r="Q83">
        <v>1</v>
      </c>
      <c r="W83">
        <v>0</v>
      </c>
      <c r="X83">
        <v>1069510174</v>
      </c>
      <c r="Y83">
        <v>5.21</v>
      </c>
      <c r="AA83">
        <v>0</v>
      </c>
      <c r="AB83">
        <v>0</v>
      </c>
      <c r="AC83">
        <v>0</v>
      </c>
      <c r="AD83">
        <v>9.6199999999999992</v>
      </c>
      <c r="AE83">
        <v>0</v>
      </c>
      <c r="AF83">
        <v>0</v>
      </c>
      <c r="AG83">
        <v>0</v>
      </c>
      <c r="AH83">
        <v>9.6199999999999992</v>
      </c>
      <c r="AI83">
        <v>1</v>
      </c>
      <c r="AJ83">
        <v>1</v>
      </c>
      <c r="AK83">
        <v>1</v>
      </c>
      <c r="AL83">
        <v>1</v>
      </c>
      <c r="AN83">
        <v>0</v>
      </c>
      <c r="AO83">
        <v>1</v>
      </c>
      <c r="AP83">
        <v>0</v>
      </c>
      <c r="AQ83">
        <v>0</v>
      </c>
      <c r="AR83">
        <v>0</v>
      </c>
      <c r="AS83" t="s">
        <v>3</v>
      </c>
      <c r="AT83">
        <v>5.21</v>
      </c>
      <c r="AU83" t="s">
        <v>3</v>
      </c>
      <c r="AV83">
        <v>1</v>
      </c>
      <c r="AW83">
        <v>2</v>
      </c>
      <c r="AX83">
        <v>34724176</v>
      </c>
      <c r="AY83">
        <v>1</v>
      </c>
      <c r="AZ83">
        <v>0</v>
      </c>
      <c r="BA83">
        <v>151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CX83">
        <f>Y83*Source!I56</f>
        <v>14.275400000000001</v>
      </c>
      <c r="CY83">
        <f t="shared" si="0"/>
        <v>9.6199999999999992</v>
      </c>
      <c r="CZ83">
        <f t="shared" si="1"/>
        <v>9.6199999999999992</v>
      </c>
      <c r="DA83">
        <f t="shared" si="2"/>
        <v>1</v>
      </c>
      <c r="DB83">
        <v>0</v>
      </c>
    </row>
    <row r="84" spans="1:106" x14ac:dyDescent="0.2">
      <c r="A84">
        <f>ROW(Source!A56)</f>
        <v>56</v>
      </c>
      <c r="B84">
        <v>34723976</v>
      </c>
      <c r="C84">
        <v>34724171</v>
      </c>
      <c r="D84">
        <v>31709492</v>
      </c>
      <c r="E84">
        <v>1</v>
      </c>
      <c r="F84">
        <v>1</v>
      </c>
      <c r="G84">
        <v>1</v>
      </c>
      <c r="H84">
        <v>1</v>
      </c>
      <c r="I84" t="s">
        <v>278</v>
      </c>
      <c r="J84" t="s">
        <v>3</v>
      </c>
      <c r="K84" t="s">
        <v>279</v>
      </c>
      <c r="L84">
        <v>1191</v>
      </c>
      <c r="N84">
        <v>1013</v>
      </c>
      <c r="O84" t="s">
        <v>277</v>
      </c>
      <c r="P84" t="s">
        <v>277</v>
      </c>
      <c r="Q84">
        <v>1</v>
      </c>
      <c r="W84">
        <v>0</v>
      </c>
      <c r="X84">
        <v>-1417349443</v>
      </c>
      <c r="Y84">
        <v>3.46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1</v>
      </c>
      <c r="AJ84">
        <v>1</v>
      </c>
      <c r="AK84">
        <v>1</v>
      </c>
      <c r="AL84">
        <v>1</v>
      </c>
      <c r="AN84">
        <v>0</v>
      </c>
      <c r="AO84">
        <v>1</v>
      </c>
      <c r="AP84">
        <v>0</v>
      </c>
      <c r="AQ84">
        <v>0</v>
      </c>
      <c r="AR84">
        <v>0</v>
      </c>
      <c r="AS84" t="s">
        <v>3</v>
      </c>
      <c r="AT84">
        <v>3.46</v>
      </c>
      <c r="AU84" t="s">
        <v>3</v>
      </c>
      <c r="AV84">
        <v>2</v>
      </c>
      <c r="AW84">
        <v>2</v>
      </c>
      <c r="AX84">
        <v>34724177</v>
      </c>
      <c r="AY84">
        <v>1</v>
      </c>
      <c r="AZ84">
        <v>0</v>
      </c>
      <c r="BA84">
        <v>152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CX84">
        <f>Y84*Source!I56</f>
        <v>9.4804000000000013</v>
      </c>
      <c r="CY84">
        <f t="shared" si="0"/>
        <v>0</v>
      </c>
      <c r="CZ84">
        <f t="shared" si="1"/>
        <v>0</v>
      </c>
      <c r="DA84">
        <f t="shared" si="2"/>
        <v>1</v>
      </c>
      <c r="DB84">
        <v>0</v>
      </c>
    </row>
    <row r="85" spans="1:106" x14ac:dyDescent="0.2">
      <c r="A85">
        <f>ROW(Source!A56)</f>
        <v>56</v>
      </c>
      <c r="B85">
        <v>34723976</v>
      </c>
      <c r="C85">
        <v>34724171</v>
      </c>
      <c r="D85">
        <v>31526753</v>
      </c>
      <c r="E85">
        <v>1</v>
      </c>
      <c r="F85">
        <v>1</v>
      </c>
      <c r="G85">
        <v>1</v>
      </c>
      <c r="H85">
        <v>2</v>
      </c>
      <c r="I85" t="s">
        <v>303</v>
      </c>
      <c r="J85" t="s">
        <v>304</v>
      </c>
      <c r="K85" t="s">
        <v>305</v>
      </c>
      <c r="L85">
        <v>1368</v>
      </c>
      <c r="N85">
        <v>1011</v>
      </c>
      <c r="O85" t="s">
        <v>283</v>
      </c>
      <c r="P85" t="s">
        <v>283</v>
      </c>
      <c r="Q85">
        <v>1</v>
      </c>
      <c r="W85">
        <v>0</v>
      </c>
      <c r="X85">
        <v>-1718674368</v>
      </c>
      <c r="Y85">
        <v>1.73</v>
      </c>
      <c r="AA85">
        <v>0</v>
      </c>
      <c r="AB85">
        <v>111.99</v>
      </c>
      <c r="AC85">
        <v>13.5</v>
      </c>
      <c r="AD85">
        <v>0</v>
      </c>
      <c r="AE85">
        <v>0</v>
      </c>
      <c r="AF85">
        <v>111.99</v>
      </c>
      <c r="AG85">
        <v>13.5</v>
      </c>
      <c r="AH85">
        <v>0</v>
      </c>
      <c r="AI85">
        <v>1</v>
      </c>
      <c r="AJ85">
        <v>1</v>
      </c>
      <c r="AK85">
        <v>1</v>
      </c>
      <c r="AL85">
        <v>1</v>
      </c>
      <c r="AN85">
        <v>0</v>
      </c>
      <c r="AO85">
        <v>1</v>
      </c>
      <c r="AP85">
        <v>0</v>
      </c>
      <c r="AQ85">
        <v>0</v>
      </c>
      <c r="AR85">
        <v>0</v>
      </c>
      <c r="AS85" t="s">
        <v>3</v>
      </c>
      <c r="AT85">
        <v>1.73</v>
      </c>
      <c r="AU85" t="s">
        <v>3</v>
      </c>
      <c r="AV85">
        <v>0</v>
      </c>
      <c r="AW85">
        <v>2</v>
      </c>
      <c r="AX85">
        <v>34724178</v>
      </c>
      <c r="AY85">
        <v>1</v>
      </c>
      <c r="AZ85">
        <v>0</v>
      </c>
      <c r="BA85">
        <v>153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CX85">
        <f>Y85*Source!I56</f>
        <v>4.7402000000000006</v>
      </c>
      <c r="CY85">
        <f>AB85</f>
        <v>111.99</v>
      </c>
      <c r="CZ85">
        <f>AF85</f>
        <v>111.99</v>
      </c>
      <c r="DA85">
        <f>AJ85</f>
        <v>1</v>
      </c>
      <c r="DB85">
        <v>0</v>
      </c>
    </row>
    <row r="86" spans="1:106" x14ac:dyDescent="0.2">
      <c r="A86">
        <f>ROW(Source!A56)</f>
        <v>56</v>
      </c>
      <c r="B86">
        <v>34723976</v>
      </c>
      <c r="C86">
        <v>34724171</v>
      </c>
      <c r="D86">
        <v>31528142</v>
      </c>
      <c r="E86">
        <v>1</v>
      </c>
      <c r="F86">
        <v>1</v>
      </c>
      <c r="G86">
        <v>1</v>
      </c>
      <c r="H86">
        <v>2</v>
      </c>
      <c r="I86" t="s">
        <v>312</v>
      </c>
      <c r="J86" t="s">
        <v>313</v>
      </c>
      <c r="K86" t="s">
        <v>314</v>
      </c>
      <c r="L86">
        <v>1368</v>
      </c>
      <c r="N86">
        <v>1011</v>
      </c>
      <c r="O86" t="s">
        <v>283</v>
      </c>
      <c r="P86" t="s">
        <v>283</v>
      </c>
      <c r="Q86">
        <v>1</v>
      </c>
      <c r="W86">
        <v>0</v>
      </c>
      <c r="X86">
        <v>1372534845</v>
      </c>
      <c r="Y86">
        <v>1.73</v>
      </c>
      <c r="AA86">
        <v>0</v>
      </c>
      <c r="AB86">
        <v>65.709999999999994</v>
      </c>
      <c r="AC86">
        <v>11.6</v>
      </c>
      <c r="AD86">
        <v>0</v>
      </c>
      <c r="AE86">
        <v>0</v>
      </c>
      <c r="AF86">
        <v>65.709999999999994</v>
      </c>
      <c r="AG86">
        <v>11.6</v>
      </c>
      <c r="AH86">
        <v>0</v>
      </c>
      <c r="AI86">
        <v>1</v>
      </c>
      <c r="AJ86">
        <v>1</v>
      </c>
      <c r="AK86">
        <v>1</v>
      </c>
      <c r="AL86">
        <v>1</v>
      </c>
      <c r="AN86">
        <v>0</v>
      </c>
      <c r="AO86">
        <v>1</v>
      </c>
      <c r="AP86">
        <v>0</v>
      </c>
      <c r="AQ86">
        <v>0</v>
      </c>
      <c r="AR86">
        <v>0</v>
      </c>
      <c r="AS86" t="s">
        <v>3</v>
      </c>
      <c r="AT86">
        <v>1.73</v>
      </c>
      <c r="AU86" t="s">
        <v>3</v>
      </c>
      <c r="AV86">
        <v>0</v>
      </c>
      <c r="AW86">
        <v>2</v>
      </c>
      <c r="AX86">
        <v>34724179</v>
      </c>
      <c r="AY86">
        <v>1</v>
      </c>
      <c r="AZ86">
        <v>0</v>
      </c>
      <c r="BA86">
        <v>154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CX86">
        <f>Y86*Source!I56</f>
        <v>4.7402000000000006</v>
      </c>
      <c r="CY86">
        <f>AB86</f>
        <v>65.709999999999994</v>
      </c>
      <c r="CZ86">
        <f>AF86</f>
        <v>65.709999999999994</v>
      </c>
      <c r="DA86">
        <f>AJ86</f>
        <v>1</v>
      </c>
      <c r="DB86">
        <v>0</v>
      </c>
    </row>
    <row r="87" spans="1:106" x14ac:dyDescent="0.2">
      <c r="A87">
        <f>ROW(Source!A57)</f>
        <v>57</v>
      </c>
      <c r="B87">
        <v>34723977</v>
      </c>
      <c r="C87">
        <v>34724171</v>
      </c>
      <c r="D87">
        <v>31715651</v>
      </c>
      <c r="E87">
        <v>1</v>
      </c>
      <c r="F87">
        <v>1</v>
      </c>
      <c r="G87">
        <v>1</v>
      </c>
      <c r="H87">
        <v>1</v>
      </c>
      <c r="I87" t="s">
        <v>301</v>
      </c>
      <c r="J87" t="s">
        <v>3</v>
      </c>
      <c r="K87" t="s">
        <v>302</v>
      </c>
      <c r="L87">
        <v>1191</v>
      </c>
      <c r="N87">
        <v>1013</v>
      </c>
      <c r="O87" t="s">
        <v>277</v>
      </c>
      <c r="P87" t="s">
        <v>277</v>
      </c>
      <c r="Q87">
        <v>1</v>
      </c>
      <c r="W87">
        <v>0</v>
      </c>
      <c r="X87">
        <v>1069510174</v>
      </c>
      <c r="Y87">
        <v>5.21</v>
      </c>
      <c r="AA87">
        <v>0</v>
      </c>
      <c r="AB87">
        <v>0</v>
      </c>
      <c r="AC87">
        <v>0</v>
      </c>
      <c r="AD87">
        <v>176.05</v>
      </c>
      <c r="AE87">
        <v>0</v>
      </c>
      <c r="AF87">
        <v>0</v>
      </c>
      <c r="AG87">
        <v>0</v>
      </c>
      <c r="AH87">
        <v>9.6199999999999992</v>
      </c>
      <c r="AI87">
        <v>1</v>
      </c>
      <c r="AJ87">
        <v>1</v>
      </c>
      <c r="AK87">
        <v>1</v>
      </c>
      <c r="AL87">
        <v>18.3</v>
      </c>
      <c r="AN87">
        <v>0</v>
      </c>
      <c r="AO87">
        <v>1</v>
      </c>
      <c r="AP87">
        <v>0</v>
      </c>
      <c r="AQ87">
        <v>0</v>
      </c>
      <c r="AR87">
        <v>0</v>
      </c>
      <c r="AS87" t="s">
        <v>3</v>
      </c>
      <c r="AT87">
        <v>5.21</v>
      </c>
      <c r="AU87" t="s">
        <v>3</v>
      </c>
      <c r="AV87">
        <v>1</v>
      </c>
      <c r="AW87">
        <v>2</v>
      </c>
      <c r="AX87">
        <v>34724176</v>
      </c>
      <c r="AY87">
        <v>1</v>
      </c>
      <c r="AZ87">
        <v>0</v>
      </c>
      <c r="BA87">
        <v>156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CX87">
        <f>Y87*Source!I57</f>
        <v>14.275400000000001</v>
      </c>
      <c r="CY87">
        <f>AD87</f>
        <v>176.05</v>
      </c>
      <c r="CZ87">
        <f>AH87</f>
        <v>9.6199999999999992</v>
      </c>
      <c r="DA87">
        <f>AL87</f>
        <v>18.3</v>
      </c>
      <c r="DB87">
        <v>0</v>
      </c>
    </row>
    <row r="88" spans="1:106" x14ac:dyDescent="0.2">
      <c r="A88">
        <f>ROW(Source!A57)</f>
        <v>57</v>
      </c>
      <c r="B88">
        <v>34723977</v>
      </c>
      <c r="C88">
        <v>34724171</v>
      </c>
      <c r="D88">
        <v>31709492</v>
      </c>
      <c r="E88">
        <v>1</v>
      </c>
      <c r="F88">
        <v>1</v>
      </c>
      <c r="G88">
        <v>1</v>
      </c>
      <c r="H88">
        <v>1</v>
      </c>
      <c r="I88" t="s">
        <v>278</v>
      </c>
      <c r="J88" t="s">
        <v>3</v>
      </c>
      <c r="K88" t="s">
        <v>279</v>
      </c>
      <c r="L88">
        <v>1191</v>
      </c>
      <c r="N88">
        <v>1013</v>
      </c>
      <c r="O88" t="s">
        <v>277</v>
      </c>
      <c r="P88" t="s">
        <v>277</v>
      </c>
      <c r="Q88">
        <v>1</v>
      </c>
      <c r="W88">
        <v>0</v>
      </c>
      <c r="X88">
        <v>-1417349443</v>
      </c>
      <c r="Y88">
        <v>3.46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1</v>
      </c>
      <c r="AJ88">
        <v>1</v>
      </c>
      <c r="AK88">
        <v>18.3</v>
      </c>
      <c r="AL88">
        <v>1</v>
      </c>
      <c r="AN88">
        <v>0</v>
      </c>
      <c r="AO88">
        <v>1</v>
      </c>
      <c r="AP88">
        <v>0</v>
      </c>
      <c r="AQ88">
        <v>0</v>
      </c>
      <c r="AR88">
        <v>0</v>
      </c>
      <c r="AS88" t="s">
        <v>3</v>
      </c>
      <c r="AT88">
        <v>3.46</v>
      </c>
      <c r="AU88" t="s">
        <v>3</v>
      </c>
      <c r="AV88">
        <v>2</v>
      </c>
      <c r="AW88">
        <v>2</v>
      </c>
      <c r="AX88">
        <v>34724177</v>
      </c>
      <c r="AY88">
        <v>1</v>
      </c>
      <c r="AZ88">
        <v>0</v>
      </c>
      <c r="BA88">
        <v>157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CX88">
        <f>Y88*Source!I57</f>
        <v>9.4804000000000013</v>
      </c>
      <c r="CY88">
        <f>AD88</f>
        <v>0</v>
      </c>
      <c r="CZ88">
        <f>AH88</f>
        <v>0</v>
      </c>
      <c r="DA88">
        <f>AL88</f>
        <v>1</v>
      </c>
      <c r="DB88">
        <v>0</v>
      </c>
    </row>
    <row r="89" spans="1:106" x14ac:dyDescent="0.2">
      <c r="A89">
        <f>ROW(Source!A57)</f>
        <v>57</v>
      </c>
      <c r="B89">
        <v>34723977</v>
      </c>
      <c r="C89">
        <v>34724171</v>
      </c>
      <c r="D89">
        <v>31526753</v>
      </c>
      <c r="E89">
        <v>1</v>
      </c>
      <c r="F89">
        <v>1</v>
      </c>
      <c r="G89">
        <v>1</v>
      </c>
      <c r="H89">
        <v>2</v>
      </c>
      <c r="I89" t="s">
        <v>303</v>
      </c>
      <c r="J89" t="s">
        <v>304</v>
      </c>
      <c r="K89" t="s">
        <v>305</v>
      </c>
      <c r="L89">
        <v>1368</v>
      </c>
      <c r="N89">
        <v>1011</v>
      </c>
      <c r="O89" t="s">
        <v>283</v>
      </c>
      <c r="P89" t="s">
        <v>283</v>
      </c>
      <c r="Q89">
        <v>1</v>
      </c>
      <c r="W89">
        <v>0</v>
      </c>
      <c r="X89">
        <v>-1718674368</v>
      </c>
      <c r="Y89">
        <v>1.73</v>
      </c>
      <c r="AA89">
        <v>0</v>
      </c>
      <c r="AB89">
        <v>1399.88</v>
      </c>
      <c r="AC89">
        <v>247.05</v>
      </c>
      <c r="AD89">
        <v>0</v>
      </c>
      <c r="AE89">
        <v>0</v>
      </c>
      <c r="AF89">
        <v>111.99</v>
      </c>
      <c r="AG89">
        <v>13.5</v>
      </c>
      <c r="AH89">
        <v>0</v>
      </c>
      <c r="AI89">
        <v>1</v>
      </c>
      <c r="AJ89">
        <v>12.5</v>
      </c>
      <c r="AK89">
        <v>18.3</v>
      </c>
      <c r="AL89">
        <v>1</v>
      </c>
      <c r="AN89">
        <v>0</v>
      </c>
      <c r="AO89">
        <v>1</v>
      </c>
      <c r="AP89">
        <v>0</v>
      </c>
      <c r="AQ89">
        <v>0</v>
      </c>
      <c r="AR89">
        <v>0</v>
      </c>
      <c r="AS89" t="s">
        <v>3</v>
      </c>
      <c r="AT89">
        <v>1.73</v>
      </c>
      <c r="AU89" t="s">
        <v>3</v>
      </c>
      <c r="AV89">
        <v>0</v>
      </c>
      <c r="AW89">
        <v>2</v>
      </c>
      <c r="AX89">
        <v>34724178</v>
      </c>
      <c r="AY89">
        <v>1</v>
      </c>
      <c r="AZ89">
        <v>0</v>
      </c>
      <c r="BA89">
        <v>158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CX89">
        <f>Y89*Source!I57</f>
        <v>4.7402000000000006</v>
      </c>
      <c r="CY89">
        <f>AB89</f>
        <v>1399.88</v>
      </c>
      <c r="CZ89">
        <f>AF89</f>
        <v>111.99</v>
      </c>
      <c r="DA89">
        <f>AJ89</f>
        <v>12.5</v>
      </c>
      <c r="DB89">
        <v>0</v>
      </c>
    </row>
    <row r="90" spans="1:106" x14ac:dyDescent="0.2">
      <c r="A90">
        <f>ROW(Source!A57)</f>
        <v>57</v>
      </c>
      <c r="B90">
        <v>34723977</v>
      </c>
      <c r="C90">
        <v>34724171</v>
      </c>
      <c r="D90">
        <v>31528142</v>
      </c>
      <c r="E90">
        <v>1</v>
      </c>
      <c r="F90">
        <v>1</v>
      </c>
      <c r="G90">
        <v>1</v>
      </c>
      <c r="H90">
        <v>2</v>
      </c>
      <c r="I90" t="s">
        <v>312</v>
      </c>
      <c r="J90" t="s">
        <v>313</v>
      </c>
      <c r="K90" t="s">
        <v>314</v>
      </c>
      <c r="L90">
        <v>1368</v>
      </c>
      <c r="N90">
        <v>1011</v>
      </c>
      <c r="O90" t="s">
        <v>283</v>
      </c>
      <c r="P90" t="s">
        <v>283</v>
      </c>
      <c r="Q90">
        <v>1</v>
      </c>
      <c r="W90">
        <v>0</v>
      </c>
      <c r="X90">
        <v>1372534845</v>
      </c>
      <c r="Y90">
        <v>1.73</v>
      </c>
      <c r="AA90">
        <v>0</v>
      </c>
      <c r="AB90">
        <v>821.38</v>
      </c>
      <c r="AC90">
        <v>212.28</v>
      </c>
      <c r="AD90">
        <v>0</v>
      </c>
      <c r="AE90">
        <v>0</v>
      </c>
      <c r="AF90">
        <v>65.709999999999994</v>
      </c>
      <c r="AG90">
        <v>11.6</v>
      </c>
      <c r="AH90">
        <v>0</v>
      </c>
      <c r="AI90">
        <v>1</v>
      </c>
      <c r="AJ90">
        <v>12.5</v>
      </c>
      <c r="AK90">
        <v>18.3</v>
      </c>
      <c r="AL90">
        <v>1</v>
      </c>
      <c r="AN90">
        <v>0</v>
      </c>
      <c r="AO90">
        <v>1</v>
      </c>
      <c r="AP90">
        <v>0</v>
      </c>
      <c r="AQ90">
        <v>0</v>
      </c>
      <c r="AR90">
        <v>0</v>
      </c>
      <c r="AS90" t="s">
        <v>3</v>
      </c>
      <c r="AT90">
        <v>1.73</v>
      </c>
      <c r="AU90" t="s">
        <v>3</v>
      </c>
      <c r="AV90">
        <v>0</v>
      </c>
      <c r="AW90">
        <v>2</v>
      </c>
      <c r="AX90">
        <v>34724179</v>
      </c>
      <c r="AY90">
        <v>1</v>
      </c>
      <c r="AZ90">
        <v>0</v>
      </c>
      <c r="BA90">
        <v>159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CX90">
        <f>Y90*Source!I57</f>
        <v>4.7402000000000006</v>
      </c>
      <c r="CY90">
        <f>AB90</f>
        <v>821.38</v>
      </c>
      <c r="CZ90">
        <f>AF90</f>
        <v>65.709999999999994</v>
      </c>
      <c r="DA90">
        <f>AJ90</f>
        <v>12.5</v>
      </c>
      <c r="DB90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34724043</v>
      </c>
      <c r="C1">
        <v>34724039</v>
      </c>
      <c r="D1">
        <v>31709613</v>
      </c>
      <c r="E1">
        <v>1</v>
      </c>
      <c r="F1">
        <v>1</v>
      </c>
      <c r="G1">
        <v>1</v>
      </c>
      <c r="H1">
        <v>1</v>
      </c>
      <c r="I1" t="s">
        <v>275</v>
      </c>
      <c r="J1" t="s">
        <v>3</v>
      </c>
      <c r="K1" t="s">
        <v>276</v>
      </c>
      <c r="L1">
        <v>1191</v>
      </c>
      <c r="N1">
        <v>1013</v>
      </c>
      <c r="O1" t="s">
        <v>277</v>
      </c>
      <c r="P1" t="s">
        <v>277</v>
      </c>
      <c r="Q1">
        <v>1</v>
      </c>
      <c r="X1">
        <v>12.86</v>
      </c>
      <c r="Y1">
        <v>0</v>
      </c>
      <c r="Z1">
        <v>0</v>
      </c>
      <c r="AA1">
        <v>0</v>
      </c>
      <c r="AB1">
        <v>7.8</v>
      </c>
      <c r="AC1">
        <v>0</v>
      </c>
      <c r="AD1">
        <v>1</v>
      </c>
      <c r="AE1">
        <v>1</v>
      </c>
      <c r="AF1" t="s">
        <v>3</v>
      </c>
      <c r="AG1">
        <v>12.86</v>
      </c>
      <c r="AH1">
        <v>2</v>
      </c>
      <c r="AI1">
        <v>34724040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34724044</v>
      </c>
      <c r="C2">
        <v>34724039</v>
      </c>
      <c r="D2">
        <v>31709492</v>
      </c>
      <c r="E2">
        <v>1</v>
      </c>
      <c r="F2">
        <v>1</v>
      </c>
      <c r="G2">
        <v>1</v>
      </c>
      <c r="H2">
        <v>1</v>
      </c>
      <c r="I2" t="s">
        <v>278</v>
      </c>
      <c r="J2" t="s">
        <v>3</v>
      </c>
      <c r="K2" t="s">
        <v>279</v>
      </c>
      <c r="L2">
        <v>1191</v>
      </c>
      <c r="N2">
        <v>1013</v>
      </c>
      <c r="O2" t="s">
        <v>277</v>
      </c>
      <c r="P2" t="s">
        <v>277</v>
      </c>
      <c r="Q2">
        <v>1</v>
      </c>
      <c r="X2">
        <v>58.76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58.76</v>
      </c>
      <c r="AH2">
        <v>2</v>
      </c>
      <c r="AI2">
        <v>34724041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34724045</v>
      </c>
      <c r="C3">
        <v>34724039</v>
      </c>
      <c r="D3">
        <v>31526076</v>
      </c>
      <c r="E3">
        <v>1</v>
      </c>
      <c r="F3">
        <v>1</v>
      </c>
      <c r="G3">
        <v>1</v>
      </c>
      <c r="H3">
        <v>2</v>
      </c>
      <c r="I3" t="s">
        <v>280</v>
      </c>
      <c r="J3" t="s">
        <v>281</v>
      </c>
      <c r="K3" t="s">
        <v>282</v>
      </c>
      <c r="L3">
        <v>1368</v>
      </c>
      <c r="N3">
        <v>1011</v>
      </c>
      <c r="O3" t="s">
        <v>283</v>
      </c>
      <c r="P3" t="s">
        <v>283</v>
      </c>
      <c r="Q3">
        <v>1</v>
      </c>
      <c r="X3">
        <v>58.76</v>
      </c>
      <c r="Y3">
        <v>0</v>
      </c>
      <c r="Z3">
        <v>70.010000000000005</v>
      </c>
      <c r="AA3">
        <v>11.6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58.76</v>
      </c>
      <c r="AH3">
        <v>2</v>
      </c>
      <c r="AI3">
        <v>34724042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ROW(Source!A25)</f>
        <v>25</v>
      </c>
      <c r="B4">
        <v>34724043</v>
      </c>
      <c r="C4">
        <v>34724039</v>
      </c>
      <c r="D4">
        <v>31709613</v>
      </c>
      <c r="E4">
        <v>1</v>
      </c>
      <c r="F4">
        <v>1</v>
      </c>
      <c r="G4">
        <v>1</v>
      </c>
      <c r="H4">
        <v>1</v>
      </c>
      <c r="I4" t="s">
        <v>275</v>
      </c>
      <c r="J4" t="s">
        <v>3</v>
      </c>
      <c r="K4" t="s">
        <v>276</v>
      </c>
      <c r="L4">
        <v>1191</v>
      </c>
      <c r="N4">
        <v>1013</v>
      </c>
      <c r="O4" t="s">
        <v>277</v>
      </c>
      <c r="P4" t="s">
        <v>277</v>
      </c>
      <c r="Q4">
        <v>1</v>
      </c>
      <c r="X4">
        <v>12.86</v>
      </c>
      <c r="Y4">
        <v>0</v>
      </c>
      <c r="Z4">
        <v>0</v>
      </c>
      <c r="AA4">
        <v>0</v>
      </c>
      <c r="AB4">
        <v>7.8</v>
      </c>
      <c r="AC4">
        <v>0</v>
      </c>
      <c r="AD4">
        <v>1</v>
      </c>
      <c r="AE4">
        <v>1</v>
      </c>
      <c r="AF4" t="s">
        <v>3</v>
      </c>
      <c r="AG4">
        <v>12.86</v>
      </c>
      <c r="AH4">
        <v>2</v>
      </c>
      <c r="AI4">
        <v>34724040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ROW(Source!A25)</f>
        <v>25</v>
      </c>
      <c r="B5">
        <v>34724044</v>
      </c>
      <c r="C5">
        <v>34724039</v>
      </c>
      <c r="D5">
        <v>31709492</v>
      </c>
      <c r="E5">
        <v>1</v>
      </c>
      <c r="F5">
        <v>1</v>
      </c>
      <c r="G5">
        <v>1</v>
      </c>
      <c r="H5">
        <v>1</v>
      </c>
      <c r="I5" t="s">
        <v>278</v>
      </c>
      <c r="J5" t="s">
        <v>3</v>
      </c>
      <c r="K5" t="s">
        <v>279</v>
      </c>
      <c r="L5">
        <v>1191</v>
      </c>
      <c r="N5">
        <v>1013</v>
      </c>
      <c r="O5" t="s">
        <v>277</v>
      </c>
      <c r="P5" t="s">
        <v>277</v>
      </c>
      <c r="Q5">
        <v>1</v>
      </c>
      <c r="X5">
        <v>58.76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2</v>
      </c>
      <c r="AF5" t="s">
        <v>3</v>
      </c>
      <c r="AG5">
        <v>58.76</v>
      </c>
      <c r="AH5">
        <v>2</v>
      </c>
      <c r="AI5">
        <v>34724041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ROW(Source!A25)</f>
        <v>25</v>
      </c>
      <c r="B6">
        <v>34724045</v>
      </c>
      <c r="C6">
        <v>34724039</v>
      </c>
      <c r="D6">
        <v>31526076</v>
      </c>
      <c r="E6">
        <v>1</v>
      </c>
      <c r="F6">
        <v>1</v>
      </c>
      <c r="G6">
        <v>1</v>
      </c>
      <c r="H6">
        <v>2</v>
      </c>
      <c r="I6" t="s">
        <v>280</v>
      </c>
      <c r="J6" t="s">
        <v>281</v>
      </c>
      <c r="K6" t="s">
        <v>282</v>
      </c>
      <c r="L6">
        <v>1368</v>
      </c>
      <c r="N6">
        <v>1011</v>
      </c>
      <c r="O6" t="s">
        <v>283</v>
      </c>
      <c r="P6" t="s">
        <v>283</v>
      </c>
      <c r="Q6">
        <v>1</v>
      </c>
      <c r="X6">
        <v>58.76</v>
      </c>
      <c r="Y6">
        <v>0</v>
      </c>
      <c r="Z6">
        <v>70.010000000000005</v>
      </c>
      <c r="AA6">
        <v>11.6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58.76</v>
      </c>
      <c r="AH6">
        <v>2</v>
      </c>
      <c r="AI6">
        <v>34724042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ROW(Source!A26)</f>
        <v>26</v>
      </c>
      <c r="B7">
        <v>34724048</v>
      </c>
      <c r="C7">
        <v>34724046</v>
      </c>
      <c r="D7">
        <v>31709613</v>
      </c>
      <c r="E7">
        <v>1</v>
      </c>
      <c r="F7">
        <v>1</v>
      </c>
      <c r="G7">
        <v>1</v>
      </c>
      <c r="H7">
        <v>1</v>
      </c>
      <c r="I7" t="s">
        <v>275</v>
      </c>
      <c r="J7" t="s">
        <v>3</v>
      </c>
      <c r="K7" t="s">
        <v>276</v>
      </c>
      <c r="L7">
        <v>1191</v>
      </c>
      <c r="N7">
        <v>1013</v>
      </c>
      <c r="O7" t="s">
        <v>277</v>
      </c>
      <c r="P7" t="s">
        <v>277</v>
      </c>
      <c r="Q7">
        <v>1</v>
      </c>
      <c r="X7">
        <v>154</v>
      </c>
      <c r="Y7">
        <v>0</v>
      </c>
      <c r="Z7">
        <v>0</v>
      </c>
      <c r="AA7">
        <v>0</v>
      </c>
      <c r="AB7">
        <v>7.8</v>
      </c>
      <c r="AC7">
        <v>0</v>
      </c>
      <c r="AD7">
        <v>1</v>
      </c>
      <c r="AE7">
        <v>1</v>
      </c>
      <c r="AF7" t="s">
        <v>3</v>
      </c>
      <c r="AG7">
        <v>154</v>
      </c>
      <c r="AH7">
        <v>2</v>
      </c>
      <c r="AI7">
        <v>34724047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ROW(Source!A27)</f>
        <v>27</v>
      </c>
      <c r="B8">
        <v>34724048</v>
      </c>
      <c r="C8">
        <v>34724046</v>
      </c>
      <c r="D8">
        <v>31709613</v>
      </c>
      <c r="E8">
        <v>1</v>
      </c>
      <c r="F8">
        <v>1</v>
      </c>
      <c r="G8">
        <v>1</v>
      </c>
      <c r="H8">
        <v>1</v>
      </c>
      <c r="I8" t="s">
        <v>275</v>
      </c>
      <c r="J8" t="s">
        <v>3</v>
      </c>
      <c r="K8" t="s">
        <v>276</v>
      </c>
      <c r="L8">
        <v>1191</v>
      </c>
      <c r="N8">
        <v>1013</v>
      </c>
      <c r="O8" t="s">
        <v>277</v>
      </c>
      <c r="P8" t="s">
        <v>277</v>
      </c>
      <c r="Q8">
        <v>1</v>
      </c>
      <c r="X8">
        <v>154</v>
      </c>
      <c r="Y8">
        <v>0</v>
      </c>
      <c r="Z8">
        <v>0</v>
      </c>
      <c r="AA8">
        <v>0</v>
      </c>
      <c r="AB8">
        <v>7.8</v>
      </c>
      <c r="AC8">
        <v>0</v>
      </c>
      <c r="AD8">
        <v>1</v>
      </c>
      <c r="AE8">
        <v>1</v>
      </c>
      <c r="AF8" t="s">
        <v>3</v>
      </c>
      <c r="AG8">
        <v>154</v>
      </c>
      <c r="AH8">
        <v>2</v>
      </c>
      <c r="AI8">
        <v>34724047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ROW(Source!A28)</f>
        <v>28</v>
      </c>
      <c r="B9">
        <v>34724052</v>
      </c>
      <c r="C9">
        <v>34724049</v>
      </c>
      <c r="D9">
        <v>31709492</v>
      </c>
      <c r="E9">
        <v>1</v>
      </c>
      <c r="F9">
        <v>1</v>
      </c>
      <c r="G9">
        <v>1</v>
      </c>
      <c r="H9">
        <v>1</v>
      </c>
      <c r="I9" t="s">
        <v>278</v>
      </c>
      <c r="J9" t="s">
        <v>3</v>
      </c>
      <c r="K9" t="s">
        <v>279</v>
      </c>
      <c r="L9">
        <v>1191</v>
      </c>
      <c r="N9">
        <v>1013</v>
      </c>
      <c r="O9" t="s">
        <v>277</v>
      </c>
      <c r="P9" t="s">
        <v>277</v>
      </c>
      <c r="Q9">
        <v>1</v>
      </c>
      <c r="X9">
        <v>8.8699999999999992</v>
      </c>
      <c r="Y9">
        <v>0</v>
      </c>
      <c r="Z9">
        <v>0</v>
      </c>
      <c r="AA9">
        <v>0</v>
      </c>
      <c r="AB9">
        <v>0</v>
      </c>
      <c r="AC9">
        <v>0</v>
      </c>
      <c r="AD9">
        <v>1</v>
      </c>
      <c r="AE9">
        <v>2</v>
      </c>
      <c r="AF9" t="s">
        <v>3</v>
      </c>
      <c r="AG9">
        <v>8.8699999999999992</v>
      </c>
      <c r="AH9">
        <v>2</v>
      </c>
      <c r="AI9">
        <v>34724050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ROW(Source!A28)</f>
        <v>28</v>
      </c>
      <c r="B10">
        <v>34724053</v>
      </c>
      <c r="C10">
        <v>34724049</v>
      </c>
      <c r="D10">
        <v>31525947</v>
      </c>
      <c r="E10">
        <v>1</v>
      </c>
      <c r="F10">
        <v>1</v>
      </c>
      <c r="G10">
        <v>1</v>
      </c>
      <c r="H10">
        <v>2</v>
      </c>
      <c r="I10" t="s">
        <v>284</v>
      </c>
      <c r="J10" t="s">
        <v>285</v>
      </c>
      <c r="K10" t="s">
        <v>286</v>
      </c>
      <c r="L10">
        <v>1368</v>
      </c>
      <c r="N10">
        <v>1011</v>
      </c>
      <c r="O10" t="s">
        <v>283</v>
      </c>
      <c r="P10" t="s">
        <v>283</v>
      </c>
      <c r="Q10">
        <v>1</v>
      </c>
      <c r="X10">
        <v>8.8699999999999992</v>
      </c>
      <c r="Y10">
        <v>0</v>
      </c>
      <c r="Z10">
        <v>59.47</v>
      </c>
      <c r="AA10">
        <v>11.6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8.8699999999999992</v>
      </c>
      <c r="AH10">
        <v>2</v>
      </c>
      <c r="AI10">
        <v>34724051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ROW(Source!A29)</f>
        <v>29</v>
      </c>
      <c r="B11">
        <v>34724052</v>
      </c>
      <c r="C11">
        <v>34724049</v>
      </c>
      <c r="D11">
        <v>31709492</v>
      </c>
      <c r="E11">
        <v>1</v>
      </c>
      <c r="F11">
        <v>1</v>
      </c>
      <c r="G11">
        <v>1</v>
      </c>
      <c r="H11">
        <v>1</v>
      </c>
      <c r="I11" t="s">
        <v>278</v>
      </c>
      <c r="J11" t="s">
        <v>3</v>
      </c>
      <c r="K11" t="s">
        <v>279</v>
      </c>
      <c r="L11">
        <v>1191</v>
      </c>
      <c r="N11">
        <v>1013</v>
      </c>
      <c r="O11" t="s">
        <v>277</v>
      </c>
      <c r="P11" t="s">
        <v>277</v>
      </c>
      <c r="Q11">
        <v>1</v>
      </c>
      <c r="X11">
        <v>8.8699999999999992</v>
      </c>
      <c r="Y11">
        <v>0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2</v>
      </c>
      <c r="AF11" t="s">
        <v>3</v>
      </c>
      <c r="AG11">
        <v>8.8699999999999992</v>
      </c>
      <c r="AH11">
        <v>2</v>
      </c>
      <c r="AI11">
        <v>34724050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ROW(Source!A29)</f>
        <v>29</v>
      </c>
      <c r="B12">
        <v>34724053</v>
      </c>
      <c r="C12">
        <v>34724049</v>
      </c>
      <c r="D12">
        <v>31525947</v>
      </c>
      <c r="E12">
        <v>1</v>
      </c>
      <c r="F12">
        <v>1</v>
      </c>
      <c r="G12">
        <v>1</v>
      </c>
      <c r="H12">
        <v>2</v>
      </c>
      <c r="I12" t="s">
        <v>284</v>
      </c>
      <c r="J12" t="s">
        <v>285</v>
      </c>
      <c r="K12" t="s">
        <v>286</v>
      </c>
      <c r="L12">
        <v>1368</v>
      </c>
      <c r="N12">
        <v>1011</v>
      </c>
      <c r="O12" t="s">
        <v>283</v>
      </c>
      <c r="P12" t="s">
        <v>283</v>
      </c>
      <c r="Q12">
        <v>1</v>
      </c>
      <c r="X12">
        <v>8.8699999999999992</v>
      </c>
      <c r="Y12">
        <v>0</v>
      </c>
      <c r="Z12">
        <v>59.47</v>
      </c>
      <c r="AA12">
        <v>11.6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8.8699999999999992</v>
      </c>
      <c r="AH12">
        <v>2</v>
      </c>
      <c r="AI12">
        <v>34724051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ROW(Source!A30)</f>
        <v>30</v>
      </c>
      <c r="B13">
        <v>34724056</v>
      </c>
      <c r="C13">
        <v>34724054</v>
      </c>
      <c r="D13">
        <v>31716117</v>
      </c>
      <c r="E13">
        <v>1</v>
      </c>
      <c r="F13">
        <v>1</v>
      </c>
      <c r="G13">
        <v>1</v>
      </c>
      <c r="H13">
        <v>1</v>
      </c>
      <c r="I13" t="s">
        <v>287</v>
      </c>
      <c r="J13" t="s">
        <v>3</v>
      </c>
      <c r="K13" t="s">
        <v>288</v>
      </c>
      <c r="L13">
        <v>1191</v>
      </c>
      <c r="N13">
        <v>1013</v>
      </c>
      <c r="O13" t="s">
        <v>277</v>
      </c>
      <c r="P13" t="s">
        <v>277</v>
      </c>
      <c r="Q13">
        <v>1</v>
      </c>
      <c r="X13">
        <v>97.2</v>
      </c>
      <c r="Y13">
        <v>0</v>
      </c>
      <c r="Z13">
        <v>0</v>
      </c>
      <c r="AA13">
        <v>0</v>
      </c>
      <c r="AB13">
        <v>7.5</v>
      </c>
      <c r="AC13">
        <v>0</v>
      </c>
      <c r="AD13">
        <v>1</v>
      </c>
      <c r="AE13">
        <v>1</v>
      </c>
      <c r="AF13" t="s">
        <v>3</v>
      </c>
      <c r="AG13">
        <v>97.2</v>
      </c>
      <c r="AH13">
        <v>2</v>
      </c>
      <c r="AI13">
        <v>34724055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ROW(Source!A31)</f>
        <v>31</v>
      </c>
      <c r="B14">
        <v>34724056</v>
      </c>
      <c r="C14">
        <v>34724054</v>
      </c>
      <c r="D14">
        <v>31716117</v>
      </c>
      <c r="E14">
        <v>1</v>
      </c>
      <c r="F14">
        <v>1</v>
      </c>
      <c r="G14">
        <v>1</v>
      </c>
      <c r="H14">
        <v>1</v>
      </c>
      <c r="I14" t="s">
        <v>287</v>
      </c>
      <c r="J14" t="s">
        <v>3</v>
      </c>
      <c r="K14" t="s">
        <v>288</v>
      </c>
      <c r="L14">
        <v>1191</v>
      </c>
      <c r="N14">
        <v>1013</v>
      </c>
      <c r="O14" t="s">
        <v>277</v>
      </c>
      <c r="P14" t="s">
        <v>277</v>
      </c>
      <c r="Q14">
        <v>1</v>
      </c>
      <c r="X14">
        <v>97.2</v>
      </c>
      <c r="Y14">
        <v>0</v>
      </c>
      <c r="Z14">
        <v>0</v>
      </c>
      <c r="AA14">
        <v>0</v>
      </c>
      <c r="AB14">
        <v>7.5</v>
      </c>
      <c r="AC14">
        <v>0</v>
      </c>
      <c r="AD14">
        <v>1</v>
      </c>
      <c r="AE14">
        <v>1</v>
      </c>
      <c r="AF14" t="s">
        <v>3</v>
      </c>
      <c r="AG14">
        <v>97.2</v>
      </c>
      <c r="AH14">
        <v>2</v>
      </c>
      <c r="AI14">
        <v>34724055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ROW(Source!A34)</f>
        <v>34</v>
      </c>
      <c r="B15">
        <v>34724061</v>
      </c>
      <c r="C15">
        <v>34724058</v>
      </c>
      <c r="D15">
        <v>31709492</v>
      </c>
      <c r="E15">
        <v>1</v>
      </c>
      <c r="F15">
        <v>1</v>
      </c>
      <c r="G15">
        <v>1</v>
      </c>
      <c r="H15">
        <v>1</v>
      </c>
      <c r="I15" t="s">
        <v>278</v>
      </c>
      <c r="J15" t="s">
        <v>3</v>
      </c>
      <c r="K15" t="s">
        <v>279</v>
      </c>
      <c r="L15">
        <v>1191</v>
      </c>
      <c r="N15">
        <v>1013</v>
      </c>
      <c r="O15" t="s">
        <v>277</v>
      </c>
      <c r="P15" t="s">
        <v>277</v>
      </c>
      <c r="Q15">
        <v>1</v>
      </c>
      <c r="X15">
        <v>0.38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0.38</v>
      </c>
      <c r="AH15">
        <v>2</v>
      </c>
      <c r="AI15">
        <v>34724059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ROW(Source!A34)</f>
        <v>34</v>
      </c>
      <c r="B16">
        <v>34724062</v>
      </c>
      <c r="C16">
        <v>34724058</v>
      </c>
      <c r="D16">
        <v>31525947</v>
      </c>
      <c r="E16">
        <v>1</v>
      </c>
      <c r="F16">
        <v>1</v>
      </c>
      <c r="G16">
        <v>1</v>
      </c>
      <c r="H16">
        <v>2</v>
      </c>
      <c r="I16" t="s">
        <v>284</v>
      </c>
      <c r="J16" t="s">
        <v>285</v>
      </c>
      <c r="K16" t="s">
        <v>286</v>
      </c>
      <c r="L16">
        <v>1368</v>
      </c>
      <c r="N16">
        <v>1011</v>
      </c>
      <c r="O16" t="s">
        <v>283</v>
      </c>
      <c r="P16" t="s">
        <v>283</v>
      </c>
      <c r="Q16">
        <v>1</v>
      </c>
      <c r="X16">
        <v>0.38</v>
      </c>
      <c r="Y16">
        <v>0</v>
      </c>
      <c r="Z16">
        <v>59.47</v>
      </c>
      <c r="AA16">
        <v>11.6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0.38</v>
      </c>
      <c r="AH16">
        <v>2</v>
      </c>
      <c r="AI16">
        <v>34724060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ROW(Source!A35)</f>
        <v>35</v>
      </c>
      <c r="B17">
        <v>34724061</v>
      </c>
      <c r="C17">
        <v>34724058</v>
      </c>
      <c r="D17">
        <v>31709492</v>
      </c>
      <c r="E17">
        <v>1</v>
      </c>
      <c r="F17">
        <v>1</v>
      </c>
      <c r="G17">
        <v>1</v>
      </c>
      <c r="H17">
        <v>1</v>
      </c>
      <c r="I17" t="s">
        <v>278</v>
      </c>
      <c r="J17" t="s">
        <v>3</v>
      </c>
      <c r="K17" t="s">
        <v>279</v>
      </c>
      <c r="L17">
        <v>1191</v>
      </c>
      <c r="N17">
        <v>1013</v>
      </c>
      <c r="O17" t="s">
        <v>277</v>
      </c>
      <c r="P17" t="s">
        <v>277</v>
      </c>
      <c r="Q17">
        <v>1</v>
      </c>
      <c r="X17">
        <v>0.38</v>
      </c>
      <c r="Y17">
        <v>0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2</v>
      </c>
      <c r="AF17" t="s">
        <v>3</v>
      </c>
      <c r="AG17">
        <v>0.38</v>
      </c>
      <c r="AH17">
        <v>2</v>
      </c>
      <c r="AI17">
        <v>34724059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ROW(Source!A35)</f>
        <v>35</v>
      </c>
      <c r="B18">
        <v>34724062</v>
      </c>
      <c r="C18">
        <v>34724058</v>
      </c>
      <c r="D18">
        <v>31525947</v>
      </c>
      <c r="E18">
        <v>1</v>
      </c>
      <c r="F18">
        <v>1</v>
      </c>
      <c r="G18">
        <v>1</v>
      </c>
      <c r="H18">
        <v>2</v>
      </c>
      <c r="I18" t="s">
        <v>284</v>
      </c>
      <c r="J18" t="s">
        <v>285</v>
      </c>
      <c r="K18" t="s">
        <v>286</v>
      </c>
      <c r="L18">
        <v>1368</v>
      </c>
      <c r="N18">
        <v>1011</v>
      </c>
      <c r="O18" t="s">
        <v>283</v>
      </c>
      <c r="P18" t="s">
        <v>283</v>
      </c>
      <c r="Q18">
        <v>1</v>
      </c>
      <c r="X18">
        <v>0.38</v>
      </c>
      <c r="Y18">
        <v>0</v>
      </c>
      <c r="Z18">
        <v>59.47</v>
      </c>
      <c r="AA18">
        <v>11.6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0.38</v>
      </c>
      <c r="AH18">
        <v>2</v>
      </c>
      <c r="AI18">
        <v>34724060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ROW(Source!A36)</f>
        <v>36</v>
      </c>
      <c r="B19">
        <v>34724065</v>
      </c>
      <c r="C19">
        <v>34724063</v>
      </c>
      <c r="D19">
        <v>31711354</v>
      </c>
      <c r="E19">
        <v>1</v>
      </c>
      <c r="F19">
        <v>1</v>
      </c>
      <c r="G19">
        <v>1</v>
      </c>
      <c r="H19">
        <v>1</v>
      </c>
      <c r="I19" t="s">
        <v>289</v>
      </c>
      <c r="J19" t="s">
        <v>3</v>
      </c>
      <c r="K19" t="s">
        <v>290</v>
      </c>
      <c r="L19">
        <v>1191</v>
      </c>
      <c r="N19">
        <v>1013</v>
      </c>
      <c r="O19" t="s">
        <v>277</v>
      </c>
      <c r="P19" t="s">
        <v>277</v>
      </c>
      <c r="Q19">
        <v>1</v>
      </c>
      <c r="X19">
        <v>133</v>
      </c>
      <c r="Y19">
        <v>0</v>
      </c>
      <c r="Z19">
        <v>0</v>
      </c>
      <c r="AA19">
        <v>0</v>
      </c>
      <c r="AB19">
        <v>8.4600000000000009</v>
      </c>
      <c r="AC19">
        <v>0</v>
      </c>
      <c r="AD19">
        <v>1</v>
      </c>
      <c r="AE19">
        <v>1</v>
      </c>
      <c r="AF19" t="s">
        <v>3</v>
      </c>
      <c r="AG19">
        <v>133</v>
      </c>
      <c r="AH19">
        <v>2</v>
      </c>
      <c r="AI19">
        <v>34724064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ROW(Source!A36)</f>
        <v>36</v>
      </c>
      <c r="B20">
        <v>34724066</v>
      </c>
      <c r="C20">
        <v>34724063</v>
      </c>
      <c r="D20">
        <v>31444634</v>
      </c>
      <c r="E20">
        <v>1</v>
      </c>
      <c r="F20">
        <v>1</v>
      </c>
      <c r="G20">
        <v>1</v>
      </c>
      <c r="H20">
        <v>3</v>
      </c>
      <c r="I20" t="s">
        <v>324</v>
      </c>
      <c r="J20" t="s">
        <v>325</v>
      </c>
      <c r="K20" t="s">
        <v>326</v>
      </c>
      <c r="L20">
        <v>1348</v>
      </c>
      <c r="N20">
        <v>1009</v>
      </c>
      <c r="O20" t="s">
        <v>327</v>
      </c>
      <c r="P20" t="s">
        <v>327</v>
      </c>
      <c r="Q20">
        <v>1000</v>
      </c>
      <c r="X20">
        <v>8.0000000000000004E-4</v>
      </c>
      <c r="Y20">
        <v>4770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8.0000000000000004E-4</v>
      </c>
      <c r="AH20">
        <v>3</v>
      </c>
      <c r="AI20">
        <v>-1</v>
      </c>
      <c r="AJ20" t="s">
        <v>3</v>
      </c>
      <c r="AK20">
        <v>4</v>
      </c>
      <c r="AL20">
        <v>-3.8160000000000003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1</v>
      </c>
    </row>
    <row r="21" spans="1:44" x14ac:dyDescent="0.2">
      <c r="A21">
        <f>ROW(Source!A36)</f>
        <v>36</v>
      </c>
      <c r="B21">
        <v>34724067</v>
      </c>
      <c r="C21">
        <v>34724063</v>
      </c>
      <c r="D21">
        <v>31474941</v>
      </c>
      <c r="E21">
        <v>1</v>
      </c>
      <c r="F21">
        <v>1</v>
      </c>
      <c r="G21">
        <v>1</v>
      </c>
      <c r="H21">
        <v>3</v>
      </c>
      <c r="I21" t="s">
        <v>328</v>
      </c>
      <c r="J21" t="s">
        <v>329</v>
      </c>
      <c r="K21" t="s">
        <v>330</v>
      </c>
      <c r="L21">
        <v>1339</v>
      </c>
      <c r="N21">
        <v>1007</v>
      </c>
      <c r="O21" t="s">
        <v>132</v>
      </c>
      <c r="P21" t="s">
        <v>132</v>
      </c>
      <c r="Q21">
        <v>1</v>
      </c>
      <c r="X21">
        <v>0.08</v>
      </c>
      <c r="Y21">
        <v>802.46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0.08</v>
      </c>
      <c r="AH21">
        <v>3</v>
      </c>
      <c r="AI21">
        <v>-1</v>
      </c>
      <c r="AJ21" t="s">
        <v>3</v>
      </c>
      <c r="AK21">
        <v>4</v>
      </c>
      <c r="AL21">
        <v>-64.19680000000001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1</v>
      </c>
    </row>
    <row r="22" spans="1:44" x14ac:dyDescent="0.2">
      <c r="A22">
        <f>ROW(Source!A36)</f>
        <v>36</v>
      </c>
      <c r="B22">
        <v>34724068</v>
      </c>
      <c r="C22">
        <v>34724063</v>
      </c>
      <c r="D22">
        <v>31513385</v>
      </c>
      <c r="E22">
        <v>1</v>
      </c>
      <c r="F22">
        <v>1</v>
      </c>
      <c r="G22">
        <v>1</v>
      </c>
      <c r="H22">
        <v>3</v>
      </c>
      <c r="I22" t="s">
        <v>331</v>
      </c>
      <c r="J22" t="s">
        <v>332</v>
      </c>
      <c r="K22" t="s">
        <v>333</v>
      </c>
      <c r="L22">
        <v>1301</v>
      </c>
      <c r="N22">
        <v>1003</v>
      </c>
      <c r="O22" t="s">
        <v>112</v>
      </c>
      <c r="P22" t="s">
        <v>112</v>
      </c>
      <c r="Q22">
        <v>1</v>
      </c>
      <c r="X22">
        <v>1000</v>
      </c>
      <c r="Y22">
        <v>31.53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1000</v>
      </c>
      <c r="AH22">
        <v>3</v>
      </c>
      <c r="AI22">
        <v>-1</v>
      </c>
      <c r="AJ22" t="s">
        <v>3</v>
      </c>
      <c r="AK22">
        <v>4</v>
      </c>
      <c r="AL22">
        <v>-31530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1</v>
      </c>
    </row>
    <row r="23" spans="1:44" x14ac:dyDescent="0.2">
      <c r="A23">
        <f>ROW(Source!A37)</f>
        <v>37</v>
      </c>
      <c r="B23">
        <v>34724065</v>
      </c>
      <c r="C23">
        <v>34724063</v>
      </c>
      <c r="D23">
        <v>31711354</v>
      </c>
      <c r="E23">
        <v>1</v>
      </c>
      <c r="F23">
        <v>1</v>
      </c>
      <c r="G23">
        <v>1</v>
      </c>
      <c r="H23">
        <v>1</v>
      </c>
      <c r="I23" t="s">
        <v>289</v>
      </c>
      <c r="J23" t="s">
        <v>3</v>
      </c>
      <c r="K23" t="s">
        <v>290</v>
      </c>
      <c r="L23">
        <v>1191</v>
      </c>
      <c r="N23">
        <v>1013</v>
      </c>
      <c r="O23" t="s">
        <v>277</v>
      </c>
      <c r="P23" t="s">
        <v>277</v>
      </c>
      <c r="Q23">
        <v>1</v>
      </c>
      <c r="X23">
        <v>133</v>
      </c>
      <c r="Y23">
        <v>0</v>
      </c>
      <c r="Z23">
        <v>0</v>
      </c>
      <c r="AA23">
        <v>0</v>
      </c>
      <c r="AB23">
        <v>8.4600000000000009</v>
      </c>
      <c r="AC23">
        <v>0</v>
      </c>
      <c r="AD23">
        <v>1</v>
      </c>
      <c r="AE23">
        <v>1</v>
      </c>
      <c r="AF23" t="s">
        <v>3</v>
      </c>
      <c r="AG23">
        <v>133</v>
      </c>
      <c r="AH23">
        <v>2</v>
      </c>
      <c r="AI23">
        <v>34724064</v>
      </c>
      <c r="AJ23">
        <v>20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ROW(Source!A37)</f>
        <v>37</v>
      </c>
      <c r="B24">
        <v>34724066</v>
      </c>
      <c r="C24">
        <v>34724063</v>
      </c>
      <c r="D24">
        <v>31444634</v>
      </c>
      <c r="E24">
        <v>1</v>
      </c>
      <c r="F24">
        <v>1</v>
      </c>
      <c r="G24">
        <v>1</v>
      </c>
      <c r="H24">
        <v>3</v>
      </c>
      <c r="I24" t="s">
        <v>324</v>
      </c>
      <c r="J24" t="s">
        <v>325</v>
      </c>
      <c r="K24" t="s">
        <v>326</v>
      </c>
      <c r="L24">
        <v>1348</v>
      </c>
      <c r="N24">
        <v>1009</v>
      </c>
      <c r="O24" t="s">
        <v>327</v>
      </c>
      <c r="P24" t="s">
        <v>327</v>
      </c>
      <c r="Q24">
        <v>1000</v>
      </c>
      <c r="X24">
        <v>8.0000000000000004E-4</v>
      </c>
      <c r="Y24">
        <v>4770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8.0000000000000004E-4</v>
      </c>
      <c r="AH24">
        <v>3</v>
      </c>
      <c r="AI24">
        <v>-1</v>
      </c>
      <c r="AJ24" t="s">
        <v>3</v>
      </c>
      <c r="AK24">
        <v>4</v>
      </c>
      <c r="AL24">
        <v>-3.8160000000000003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1</v>
      </c>
    </row>
    <row r="25" spans="1:44" x14ac:dyDescent="0.2">
      <c r="A25">
        <f>ROW(Source!A37)</f>
        <v>37</v>
      </c>
      <c r="B25">
        <v>34724067</v>
      </c>
      <c r="C25">
        <v>34724063</v>
      </c>
      <c r="D25">
        <v>31474941</v>
      </c>
      <c r="E25">
        <v>1</v>
      </c>
      <c r="F25">
        <v>1</v>
      </c>
      <c r="G25">
        <v>1</v>
      </c>
      <c r="H25">
        <v>3</v>
      </c>
      <c r="I25" t="s">
        <v>328</v>
      </c>
      <c r="J25" t="s">
        <v>329</v>
      </c>
      <c r="K25" t="s">
        <v>330</v>
      </c>
      <c r="L25">
        <v>1339</v>
      </c>
      <c r="N25">
        <v>1007</v>
      </c>
      <c r="O25" t="s">
        <v>132</v>
      </c>
      <c r="P25" t="s">
        <v>132</v>
      </c>
      <c r="Q25">
        <v>1</v>
      </c>
      <c r="X25">
        <v>0.08</v>
      </c>
      <c r="Y25">
        <v>802.46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0</v>
      </c>
      <c r="AF25" t="s">
        <v>3</v>
      </c>
      <c r="AG25">
        <v>0.08</v>
      </c>
      <c r="AH25">
        <v>3</v>
      </c>
      <c r="AI25">
        <v>-1</v>
      </c>
      <c r="AJ25" t="s">
        <v>3</v>
      </c>
      <c r="AK25">
        <v>4</v>
      </c>
      <c r="AL25">
        <v>-64.19680000000001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1</v>
      </c>
    </row>
    <row r="26" spans="1:44" x14ac:dyDescent="0.2">
      <c r="A26">
        <f>ROW(Source!A37)</f>
        <v>37</v>
      </c>
      <c r="B26">
        <v>34724068</v>
      </c>
      <c r="C26">
        <v>34724063</v>
      </c>
      <c r="D26">
        <v>31513385</v>
      </c>
      <c r="E26">
        <v>1</v>
      </c>
      <c r="F26">
        <v>1</v>
      </c>
      <c r="G26">
        <v>1</v>
      </c>
      <c r="H26">
        <v>3</v>
      </c>
      <c r="I26" t="s">
        <v>331</v>
      </c>
      <c r="J26" t="s">
        <v>332</v>
      </c>
      <c r="K26" t="s">
        <v>333</v>
      </c>
      <c r="L26">
        <v>1301</v>
      </c>
      <c r="N26">
        <v>1003</v>
      </c>
      <c r="O26" t="s">
        <v>112</v>
      </c>
      <c r="P26" t="s">
        <v>112</v>
      </c>
      <c r="Q26">
        <v>1</v>
      </c>
      <c r="X26">
        <v>1000</v>
      </c>
      <c r="Y26">
        <v>31.53</v>
      </c>
      <c r="Z26">
        <v>0</v>
      </c>
      <c r="AA26">
        <v>0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1000</v>
      </c>
      <c r="AH26">
        <v>3</v>
      </c>
      <c r="AI26">
        <v>-1</v>
      </c>
      <c r="AJ26" t="s">
        <v>3</v>
      </c>
      <c r="AK26">
        <v>4</v>
      </c>
      <c r="AL26">
        <v>-31530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1</v>
      </c>
    </row>
    <row r="27" spans="1:44" x14ac:dyDescent="0.2">
      <c r="A27">
        <f>ROW(Source!A38)</f>
        <v>38</v>
      </c>
      <c r="B27">
        <v>34724073</v>
      </c>
      <c r="C27">
        <v>34724069</v>
      </c>
      <c r="D27">
        <v>31714858</v>
      </c>
      <c r="E27">
        <v>1</v>
      </c>
      <c r="F27">
        <v>1</v>
      </c>
      <c r="G27">
        <v>1</v>
      </c>
      <c r="H27">
        <v>1</v>
      </c>
      <c r="I27" t="s">
        <v>291</v>
      </c>
      <c r="J27" t="s">
        <v>3</v>
      </c>
      <c r="K27" t="s">
        <v>292</v>
      </c>
      <c r="L27">
        <v>1191</v>
      </c>
      <c r="N27">
        <v>1013</v>
      </c>
      <c r="O27" t="s">
        <v>277</v>
      </c>
      <c r="P27" t="s">
        <v>277</v>
      </c>
      <c r="Q27">
        <v>1</v>
      </c>
      <c r="X27">
        <v>12.18</v>
      </c>
      <c r="Y27">
        <v>0</v>
      </c>
      <c r="Z27">
        <v>0</v>
      </c>
      <c r="AA27">
        <v>0</v>
      </c>
      <c r="AB27">
        <v>10.35</v>
      </c>
      <c r="AC27">
        <v>0</v>
      </c>
      <c r="AD27">
        <v>1</v>
      </c>
      <c r="AE27">
        <v>1</v>
      </c>
      <c r="AF27" t="s">
        <v>3</v>
      </c>
      <c r="AG27">
        <v>12.18</v>
      </c>
      <c r="AH27">
        <v>2</v>
      </c>
      <c r="AI27">
        <v>34724070</v>
      </c>
      <c r="AJ27">
        <v>21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ROW(Source!A38)</f>
        <v>38</v>
      </c>
      <c r="B28">
        <v>34724074</v>
      </c>
      <c r="C28">
        <v>34724069</v>
      </c>
      <c r="D28">
        <v>31709492</v>
      </c>
      <c r="E28">
        <v>1</v>
      </c>
      <c r="F28">
        <v>1</v>
      </c>
      <c r="G28">
        <v>1</v>
      </c>
      <c r="H28">
        <v>1</v>
      </c>
      <c r="I28" t="s">
        <v>278</v>
      </c>
      <c r="J28" t="s">
        <v>3</v>
      </c>
      <c r="K28" t="s">
        <v>279</v>
      </c>
      <c r="L28">
        <v>1191</v>
      </c>
      <c r="N28">
        <v>1013</v>
      </c>
      <c r="O28" t="s">
        <v>277</v>
      </c>
      <c r="P28" t="s">
        <v>277</v>
      </c>
      <c r="Q28">
        <v>1</v>
      </c>
      <c r="X28">
        <v>6.33</v>
      </c>
      <c r="Y28">
        <v>0</v>
      </c>
      <c r="Z28">
        <v>0</v>
      </c>
      <c r="AA28">
        <v>0</v>
      </c>
      <c r="AB28">
        <v>0</v>
      </c>
      <c r="AC28">
        <v>0</v>
      </c>
      <c r="AD28">
        <v>1</v>
      </c>
      <c r="AE28">
        <v>2</v>
      </c>
      <c r="AF28" t="s">
        <v>3</v>
      </c>
      <c r="AG28">
        <v>6.33</v>
      </c>
      <c r="AH28">
        <v>2</v>
      </c>
      <c r="AI28">
        <v>34724071</v>
      </c>
      <c r="AJ28">
        <v>22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ROW(Source!A38)</f>
        <v>38</v>
      </c>
      <c r="B29">
        <v>34724075</v>
      </c>
      <c r="C29">
        <v>34724069</v>
      </c>
      <c r="D29">
        <v>31527922</v>
      </c>
      <c r="E29">
        <v>1</v>
      </c>
      <c r="F29">
        <v>1</v>
      </c>
      <c r="G29">
        <v>1</v>
      </c>
      <c r="H29">
        <v>2</v>
      </c>
      <c r="I29" t="s">
        <v>293</v>
      </c>
      <c r="J29" t="s">
        <v>294</v>
      </c>
      <c r="K29" t="s">
        <v>295</v>
      </c>
      <c r="L29">
        <v>1368</v>
      </c>
      <c r="N29">
        <v>1011</v>
      </c>
      <c r="O29" t="s">
        <v>283</v>
      </c>
      <c r="P29" t="s">
        <v>283</v>
      </c>
      <c r="Q29">
        <v>1</v>
      </c>
      <c r="X29">
        <v>6.33</v>
      </c>
      <c r="Y29">
        <v>0</v>
      </c>
      <c r="Z29">
        <v>273.31</v>
      </c>
      <c r="AA29">
        <v>13.5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6.33</v>
      </c>
      <c r="AH29">
        <v>2</v>
      </c>
      <c r="AI29">
        <v>34724072</v>
      </c>
      <c r="AJ29">
        <v>23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ROW(Source!A38)</f>
        <v>38</v>
      </c>
      <c r="B30">
        <v>34724076</v>
      </c>
      <c r="C30">
        <v>34724069</v>
      </c>
      <c r="D30">
        <v>31447073</v>
      </c>
      <c r="E30">
        <v>1</v>
      </c>
      <c r="F30">
        <v>1</v>
      </c>
      <c r="G30">
        <v>1</v>
      </c>
      <c r="H30">
        <v>3</v>
      </c>
      <c r="I30" t="s">
        <v>334</v>
      </c>
      <c r="J30" t="s">
        <v>335</v>
      </c>
      <c r="K30" t="s">
        <v>336</v>
      </c>
      <c r="L30">
        <v>1346</v>
      </c>
      <c r="N30">
        <v>1009</v>
      </c>
      <c r="O30" t="s">
        <v>143</v>
      </c>
      <c r="P30" t="s">
        <v>143</v>
      </c>
      <c r="Q30">
        <v>1</v>
      </c>
      <c r="X30">
        <v>0.38</v>
      </c>
      <c r="Y30">
        <v>9.0399999999999991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0.38</v>
      </c>
      <c r="AH30">
        <v>3</v>
      </c>
      <c r="AI30">
        <v>-1</v>
      </c>
      <c r="AJ30" t="s">
        <v>3</v>
      </c>
      <c r="AK30">
        <v>4</v>
      </c>
      <c r="AL30">
        <v>-3.4351999999999996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1</v>
      </c>
    </row>
    <row r="31" spans="1:44" x14ac:dyDescent="0.2">
      <c r="A31">
        <f>ROW(Source!A38)</f>
        <v>38</v>
      </c>
      <c r="B31">
        <v>34724077</v>
      </c>
      <c r="C31">
        <v>34724069</v>
      </c>
      <c r="D31">
        <v>31474798</v>
      </c>
      <c r="E31">
        <v>1</v>
      </c>
      <c r="F31">
        <v>1</v>
      </c>
      <c r="G31">
        <v>1</v>
      </c>
      <c r="H31">
        <v>3</v>
      </c>
      <c r="I31" t="s">
        <v>337</v>
      </c>
      <c r="J31" t="s">
        <v>338</v>
      </c>
      <c r="K31" t="s">
        <v>339</v>
      </c>
      <c r="L31">
        <v>1339</v>
      </c>
      <c r="N31">
        <v>1007</v>
      </c>
      <c r="O31" t="s">
        <v>132</v>
      </c>
      <c r="P31" t="s">
        <v>132</v>
      </c>
      <c r="Q31">
        <v>1</v>
      </c>
      <c r="X31">
        <v>3.0000000000000001E-3</v>
      </c>
      <c r="Y31">
        <v>180.77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3.0000000000000001E-3</v>
      </c>
      <c r="AH31">
        <v>3</v>
      </c>
      <c r="AI31">
        <v>-1</v>
      </c>
      <c r="AJ31" t="s">
        <v>3</v>
      </c>
      <c r="AK31">
        <v>4</v>
      </c>
      <c r="AL31">
        <v>-0.54231000000000007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1</v>
      </c>
    </row>
    <row r="32" spans="1:44" x14ac:dyDescent="0.2">
      <c r="A32">
        <f>ROW(Source!A38)</f>
        <v>38</v>
      </c>
      <c r="B32">
        <v>34724078</v>
      </c>
      <c r="C32">
        <v>34724069</v>
      </c>
      <c r="D32">
        <v>31483458</v>
      </c>
      <c r="E32">
        <v>1</v>
      </c>
      <c r="F32">
        <v>1</v>
      </c>
      <c r="G32">
        <v>1</v>
      </c>
      <c r="H32">
        <v>3</v>
      </c>
      <c r="I32" t="s">
        <v>340</v>
      </c>
      <c r="J32" t="s">
        <v>341</v>
      </c>
      <c r="K32" t="s">
        <v>342</v>
      </c>
      <c r="L32">
        <v>1346</v>
      </c>
      <c r="N32">
        <v>1009</v>
      </c>
      <c r="O32" t="s">
        <v>143</v>
      </c>
      <c r="P32" t="s">
        <v>143</v>
      </c>
      <c r="Q32">
        <v>1</v>
      </c>
      <c r="X32">
        <v>0.78</v>
      </c>
      <c r="Y32">
        <v>9.61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0.78</v>
      </c>
      <c r="AH32">
        <v>3</v>
      </c>
      <c r="AI32">
        <v>-1</v>
      </c>
      <c r="AJ32" t="s">
        <v>3</v>
      </c>
      <c r="AK32">
        <v>4</v>
      </c>
      <c r="AL32">
        <v>-7.4958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1</v>
      </c>
    </row>
    <row r="33" spans="1:44" x14ac:dyDescent="0.2">
      <c r="A33">
        <f>ROW(Source!A38)</f>
        <v>38</v>
      </c>
      <c r="B33">
        <v>34724079</v>
      </c>
      <c r="C33">
        <v>34724069</v>
      </c>
      <c r="D33">
        <v>31496748</v>
      </c>
      <c r="E33">
        <v>1</v>
      </c>
      <c r="F33">
        <v>1</v>
      </c>
      <c r="G33">
        <v>1</v>
      </c>
      <c r="H33">
        <v>3</v>
      </c>
      <c r="I33" t="s">
        <v>343</v>
      </c>
      <c r="J33" t="s">
        <v>344</v>
      </c>
      <c r="K33" t="s">
        <v>345</v>
      </c>
      <c r="L33">
        <v>1355</v>
      </c>
      <c r="N33">
        <v>1010</v>
      </c>
      <c r="O33" t="s">
        <v>346</v>
      </c>
      <c r="P33" t="s">
        <v>346</v>
      </c>
      <c r="Q33">
        <v>100</v>
      </c>
      <c r="X33">
        <v>0.02</v>
      </c>
      <c r="Y33">
        <v>409</v>
      </c>
      <c r="Z33">
        <v>0</v>
      </c>
      <c r="AA33">
        <v>0</v>
      </c>
      <c r="AB33">
        <v>0</v>
      </c>
      <c r="AC33">
        <v>0</v>
      </c>
      <c r="AD33">
        <v>1</v>
      </c>
      <c r="AE33">
        <v>0</v>
      </c>
      <c r="AF33" t="s">
        <v>3</v>
      </c>
      <c r="AG33">
        <v>0.02</v>
      </c>
      <c r="AH33">
        <v>3</v>
      </c>
      <c r="AI33">
        <v>-1</v>
      </c>
      <c r="AJ33" t="s">
        <v>3</v>
      </c>
      <c r="AK33">
        <v>4</v>
      </c>
      <c r="AL33">
        <v>-8.18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1</v>
      </c>
    </row>
    <row r="34" spans="1:44" x14ac:dyDescent="0.2">
      <c r="A34">
        <f>ROW(Source!A38)</f>
        <v>38</v>
      </c>
      <c r="B34">
        <v>34724080</v>
      </c>
      <c r="C34">
        <v>34724069</v>
      </c>
      <c r="D34">
        <v>31512220</v>
      </c>
      <c r="E34">
        <v>1</v>
      </c>
      <c r="F34">
        <v>1</v>
      </c>
      <c r="G34">
        <v>1</v>
      </c>
      <c r="H34">
        <v>3</v>
      </c>
      <c r="I34" t="s">
        <v>347</v>
      </c>
      <c r="J34" t="s">
        <v>348</v>
      </c>
      <c r="K34" t="s">
        <v>349</v>
      </c>
      <c r="L34">
        <v>1301</v>
      </c>
      <c r="N34">
        <v>1003</v>
      </c>
      <c r="O34" t="s">
        <v>112</v>
      </c>
      <c r="P34" t="s">
        <v>112</v>
      </c>
      <c r="Q34">
        <v>1</v>
      </c>
      <c r="X34">
        <v>11</v>
      </c>
      <c r="Y34">
        <v>14.5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0</v>
      </c>
      <c r="AF34" t="s">
        <v>3</v>
      </c>
      <c r="AG34">
        <v>11</v>
      </c>
      <c r="AH34">
        <v>3</v>
      </c>
      <c r="AI34">
        <v>-1</v>
      </c>
      <c r="AJ34" t="s">
        <v>3</v>
      </c>
      <c r="AK34">
        <v>4</v>
      </c>
      <c r="AL34">
        <v>-159.5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1</v>
      </c>
    </row>
    <row r="35" spans="1:44" x14ac:dyDescent="0.2">
      <c r="A35">
        <f>ROW(Source!A38)</f>
        <v>38</v>
      </c>
      <c r="B35">
        <v>34724081</v>
      </c>
      <c r="C35">
        <v>34724069</v>
      </c>
      <c r="D35">
        <v>31513891</v>
      </c>
      <c r="E35">
        <v>1</v>
      </c>
      <c r="F35">
        <v>1</v>
      </c>
      <c r="G35">
        <v>1</v>
      </c>
      <c r="H35">
        <v>3</v>
      </c>
      <c r="I35" t="s">
        <v>350</v>
      </c>
      <c r="J35" t="s">
        <v>351</v>
      </c>
      <c r="K35" t="s">
        <v>352</v>
      </c>
      <c r="L35">
        <v>1358</v>
      </c>
      <c r="N35">
        <v>1010</v>
      </c>
      <c r="O35" t="s">
        <v>353</v>
      </c>
      <c r="P35" t="s">
        <v>353</v>
      </c>
      <c r="Q35">
        <v>10</v>
      </c>
      <c r="X35">
        <v>0.3</v>
      </c>
      <c r="Y35">
        <v>43.83</v>
      </c>
      <c r="Z35">
        <v>0</v>
      </c>
      <c r="AA35">
        <v>0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0.3</v>
      </c>
      <c r="AH35">
        <v>3</v>
      </c>
      <c r="AI35">
        <v>-1</v>
      </c>
      <c r="AJ35" t="s">
        <v>3</v>
      </c>
      <c r="AK35">
        <v>4</v>
      </c>
      <c r="AL35">
        <v>-13.148999999999999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1</v>
      </c>
    </row>
    <row r="36" spans="1:44" x14ac:dyDescent="0.2">
      <c r="A36">
        <f>ROW(Source!A39)</f>
        <v>39</v>
      </c>
      <c r="B36">
        <v>34724073</v>
      </c>
      <c r="C36">
        <v>34724069</v>
      </c>
      <c r="D36">
        <v>31714858</v>
      </c>
      <c r="E36">
        <v>1</v>
      </c>
      <c r="F36">
        <v>1</v>
      </c>
      <c r="G36">
        <v>1</v>
      </c>
      <c r="H36">
        <v>1</v>
      </c>
      <c r="I36" t="s">
        <v>291</v>
      </c>
      <c r="J36" t="s">
        <v>3</v>
      </c>
      <c r="K36" t="s">
        <v>292</v>
      </c>
      <c r="L36">
        <v>1191</v>
      </c>
      <c r="N36">
        <v>1013</v>
      </c>
      <c r="O36" t="s">
        <v>277</v>
      </c>
      <c r="P36" t="s">
        <v>277</v>
      </c>
      <c r="Q36">
        <v>1</v>
      </c>
      <c r="X36">
        <v>12.18</v>
      </c>
      <c r="Y36">
        <v>0</v>
      </c>
      <c r="Z36">
        <v>0</v>
      </c>
      <c r="AA36">
        <v>0</v>
      </c>
      <c r="AB36">
        <v>10.35</v>
      </c>
      <c r="AC36">
        <v>0</v>
      </c>
      <c r="AD36">
        <v>1</v>
      </c>
      <c r="AE36">
        <v>1</v>
      </c>
      <c r="AF36" t="s">
        <v>3</v>
      </c>
      <c r="AG36">
        <v>12.18</v>
      </c>
      <c r="AH36">
        <v>2</v>
      </c>
      <c r="AI36">
        <v>34724070</v>
      </c>
      <c r="AJ36">
        <v>24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ROW(Source!A39)</f>
        <v>39</v>
      </c>
      <c r="B37">
        <v>34724074</v>
      </c>
      <c r="C37">
        <v>34724069</v>
      </c>
      <c r="D37">
        <v>31709492</v>
      </c>
      <c r="E37">
        <v>1</v>
      </c>
      <c r="F37">
        <v>1</v>
      </c>
      <c r="G37">
        <v>1</v>
      </c>
      <c r="H37">
        <v>1</v>
      </c>
      <c r="I37" t="s">
        <v>278</v>
      </c>
      <c r="J37" t="s">
        <v>3</v>
      </c>
      <c r="K37" t="s">
        <v>279</v>
      </c>
      <c r="L37">
        <v>1191</v>
      </c>
      <c r="N37">
        <v>1013</v>
      </c>
      <c r="O37" t="s">
        <v>277</v>
      </c>
      <c r="P37" t="s">
        <v>277</v>
      </c>
      <c r="Q37">
        <v>1</v>
      </c>
      <c r="X37">
        <v>6.33</v>
      </c>
      <c r="Y37">
        <v>0</v>
      </c>
      <c r="Z37">
        <v>0</v>
      </c>
      <c r="AA37">
        <v>0</v>
      </c>
      <c r="AB37">
        <v>0</v>
      </c>
      <c r="AC37">
        <v>0</v>
      </c>
      <c r="AD37">
        <v>1</v>
      </c>
      <c r="AE37">
        <v>2</v>
      </c>
      <c r="AF37" t="s">
        <v>3</v>
      </c>
      <c r="AG37">
        <v>6.33</v>
      </c>
      <c r="AH37">
        <v>2</v>
      </c>
      <c r="AI37">
        <v>34724071</v>
      </c>
      <c r="AJ37">
        <v>25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ROW(Source!A39)</f>
        <v>39</v>
      </c>
      <c r="B38">
        <v>34724075</v>
      </c>
      <c r="C38">
        <v>34724069</v>
      </c>
      <c r="D38">
        <v>31527922</v>
      </c>
      <c r="E38">
        <v>1</v>
      </c>
      <c r="F38">
        <v>1</v>
      </c>
      <c r="G38">
        <v>1</v>
      </c>
      <c r="H38">
        <v>2</v>
      </c>
      <c r="I38" t="s">
        <v>293</v>
      </c>
      <c r="J38" t="s">
        <v>294</v>
      </c>
      <c r="K38" t="s">
        <v>295</v>
      </c>
      <c r="L38">
        <v>1368</v>
      </c>
      <c r="N38">
        <v>1011</v>
      </c>
      <c r="O38" t="s">
        <v>283</v>
      </c>
      <c r="P38" t="s">
        <v>283</v>
      </c>
      <c r="Q38">
        <v>1</v>
      </c>
      <c r="X38">
        <v>6.33</v>
      </c>
      <c r="Y38">
        <v>0</v>
      </c>
      <c r="Z38">
        <v>273.31</v>
      </c>
      <c r="AA38">
        <v>13.5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6.33</v>
      </c>
      <c r="AH38">
        <v>2</v>
      </c>
      <c r="AI38">
        <v>34724072</v>
      </c>
      <c r="AJ38">
        <v>26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ROW(Source!A39)</f>
        <v>39</v>
      </c>
      <c r="B39">
        <v>34724076</v>
      </c>
      <c r="C39">
        <v>34724069</v>
      </c>
      <c r="D39">
        <v>31447073</v>
      </c>
      <c r="E39">
        <v>1</v>
      </c>
      <c r="F39">
        <v>1</v>
      </c>
      <c r="G39">
        <v>1</v>
      </c>
      <c r="H39">
        <v>3</v>
      </c>
      <c r="I39" t="s">
        <v>334</v>
      </c>
      <c r="J39" t="s">
        <v>335</v>
      </c>
      <c r="K39" t="s">
        <v>336</v>
      </c>
      <c r="L39">
        <v>1346</v>
      </c>
      <c r="N39">
        <v>1009</v>
      </c>
      <c r="O39" t="s">
        <v>143</v>
      </c>
      <c r="P39" t="s">
        <v>143</v>
      </c>
      <c r="Q39">
        <v>1</v>
      </c>
      <c r="X39">
        <v>0.38</v>
      </c>
      <c r="Y39">
        <v>9.0399999999999991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0.38</v>
      </c>
      <c r="AH39">
        <v>3</v>
      </c>
      <c r="AI39">
        <v>-1</v>
      </c>
      <c r="AJ39" t="s">
        <v>3</v>
      </c>
      <c r="AK39">
        <v>4</v>
      </c>
      <c r="AL39">
        <v>-3.4351999999999996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1</v>
      </c>
    </row>
    <row r="40" spans="1:44" x14ac:dyDescent="0.2">
      <c r="A40">
        <f>ROW(Source!A39)</f>
        <v>39</v>
      </c>
      <c r="B40">
        <v>34724077</v>
      </c>
      <c r="C40">
        <v>34724069</v>
      </c>
      <c r="D40">
        <v>31474798</v>
      </c>
      <c r="E40">
        <v>1</v>
      </c>
      <c r="F40">
        <v>1</v>
      </c>
      <c r="G40">
        <v>1</v>
      </c>
      <c r="H40">
        <v>3</v>
      </c>
      <c r="I40" t="s">
        <v>337</v>
      </c>
      <c r="J40" t="s">
        <v>338</v>
      </c>
      <c r="K40" t="s">
        <v>339</v>
      </c>
      <c r="L40">
        <v>1339</v>
      </c>
      <c r="N40">
        <v>1007</v>
      </c>
      <c r="O40" t="s">
        <v>132</v>
      </c>
      <c r="P40" t="s">
        <v>132</v>
      </c>
      <c r="Q40">
        <v>1</v>
      </c>
      <c r="X40">
        <v>3.0000000000000001E-3</v>
      </c>
      <c r="Y40">
        <v>180.77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3.0000000000000001E-3</v>
      </c>
      <c r="AH40">
        <v>3</v>
      </c>
      <c r="AI40">
        <v>-1</v>
      </c>
      <c r="AJ40" t="s">
        <v>3</v>
      </c>
      <c r="AK40">
        <v>4</v>
      </c>
      <c r="AL40">
        <v>-0.54231000000000007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1</v>
      </c>
    </row>
    <row r="41" spans="1:44" x14ac:dyDescent="0.2">
      <c r="A41">
        <f>ROW(Source!A39)</f>
        <v>39</v>
      </c>
      <c r="B41">
        <v>34724078</v>
      </c>
      <c r="C41">
        <v>34724069</v>
      </c>
      <c r="D41">
        <v>31483458</v>
      </c>
      <c r="E41">
        <v>1</v>
      </c>
      <c r="F41">
        <v>1</v>
      </c>
      <c r="G41">
        <v>1</v>
      </c>
      <c r="H41">
        <v>3</v>
      </c>
      <c r="I41" t="s">
        <v>340</v>
      </c>
      <c r="J41" t="s">
        <v>341</v>
      </c>
      <c r="K41" t="s">
        <v>342</v>
      </c>
      <c r="L41">
        <v>1346</v>
      </c>
      <c r="N41">
        <v>1009</v>
      </c>
      <c r="O41" t="s">
        <v>143</v>
      </c>
      <c r="P41" t="s">
        <v>143</v>
      </c>
      <c r="Q41">
        <v>1</v>
      </c>
      <c r="X41">
        <v>0.78</v>
      </c>
      <c r="Y41">
        <v>9.61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0.78</v>
      </c>
      <c r="AH41">
        <v>3</v>
      </c>
      <c r="AI41">
        <v>-1</v>
      </c>
      <c r="AJ41" t="s">
        <v>3</v>
      </c>
      <c r="AK41">
        <v>4</v>
      </c>
      <c r="AL41">
        <v>-7.4958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1</v>
      </c>
    </row>
    <row r="42" spans="1:44" x14ac:dyDescent="0.2">
      <c r="A42">
        <f>ROW(Source!A39)</f>
        <v>39</v>
      </c>
      <c r="B42">
        <v>34724079</v>
      </c>
      <c r="C42">
        <v>34724069</v>
      </c>
      <c r="D42">
        <v>31496748</v>
      </c>
      <c r="E42">
        <v>1</v>
      </c>
      <c r="F42">
        <v>1</v>
      </c>
      <c r="G42">
        <v>1</v>
      </c>
      <c r="H42">
        <v>3</v>
      </c>
      <c r="I42" t="s">
        <v>343</v>
      </c>
      <c r="J42" t="s">
        <v>344</v>
      </c>
      <c r="K42" t="s">
        <v>345</v>
      </c>
      <c r="L42">
        <v>1355</v>
      </c>
      <c r="N42">
        <v>1010</v>
      </c>
      <c r="O42" t="s">
        <v>346</v>
      </c>
      <c r="P42" t="s">
        <v>346</v>
      </c>
      <c r="Q42">
        <v>100</v>
      </c>
      <c r="X42">
        <v>0.02</v>
      </c>
      <c r="Y42">
        <v>409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0.02</v>
      </c>
      <c r="AH42">
        <v>3</v>
      </c>
      <c r="AI42">
        <v>-1</v>
      </c>
      <c r="AJ42" t="s">
        <v>3</v>
      </c>
      <c r="AK42">
        <v>4</v>
      </c>
      <c r="AL42">
        <v>-8.18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1</v>
      </c>
    </row>
    <row r="43" spans="1:44" x14ac:dyDescent="0.2">
      <c r="A43">
        <f>ROW(Source!A39)</f>
        <v>39</v>
      </c>
      <c r="B43">
        <v>34724080</v>
      </c>
      <c r="C43">
        <v>34724069</v>
      </c>
      <c r="D43">
        <v>31512220</v>
      </c>
      <c r="E43">
        <v>1</v>
      </c>
      <c r="F43">
        <v>1</v>
      </c>
      <c r="G43">
        <v>1</v>
      </c>
      <c r="H43">
        <v>3</v>
      </c>
      <c r="I43" t="s">
        <v>347</v>
      </c>
      <c r="J43" t="s">
        <v>348</v>
      </c>
      <c r="K43" t="s">
        <v>349</v>
      </c>
      <c r="L43">
        <v>1301</v>
      </c>
      <c r="N43">
        <v>1003</v>
      </c>
      <c r="O43" t="s">
        <v>112</v>
      </c>
      <c r="P43" t="s">
        <v>112</v>
      </c>
      <c r="Q43">
        <v>1</v>
      </c>
      <c r="X43">
        <v>11</v>
      </c>
      <c r="Y43">
        <v>14.5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11</v>
      </c>
      <c r="AH43">
        <v>3</v>
      </c>
      <c r="AI43">
        <v>-1</v>
      </c>
      <c r="AJ43" t="s">
        <v>3</v>
      </c>
      <c r="AK43">
        <v>4</v>
      </c>
      <c r="AL43">
        <v>-159.5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1</v>
      </c>
    </row>
    <row r="44" spans="1:44" x14ac:dyDescent="0.2">
      <c r="A44">
        <f>ROW(Source!A39)</f>
        <v>39</v>
      </c>
      <c r="B44">
        <v>34724081</v>
      </c>
      <c r="C44">
        <v>34724069</v>
      </c>
      <c r="D44">
        <v>31513891</v>
      </c>
      <c r="E44">
        <v>1</v>
      </c>
      <c r="F44">
        <v>1</v>
      </c>
      <c r="G44">
        <v>1</v>
      </c>
      <c r="H44">
        <v>3</v>
      </c>
      <c r="I44" t="s">
        <v>350</v>
      </c>
      <c r="J44" t="s">
        <v>351</v>
      </c>
      <c r="K44" t="s">
        <v>352</v>
      </c>
      <c r="L44">
        <v>1358</v>
      </c>
      <c r="N44">
        <v>1010</v>
      </c>
      <c r="O44" t="s">
        <v>353</v>
      </c>
      <c r="P44" t="s">
        <v>353</v>
      </c>
      <c r="Q44">
        <v>10</v>
      </c>
      <c r="X44">
        <v>0.3</v>
      </c>
      <c r="Y44">
        <v>43.83</v>
      </c>
      <c r="Z44">
        <v>0</v>
      </c>
      <c r="AA44">
        <v>0</v>
      </c>
      <c r="AB44">
        <v>0</v>
      </c>
      <c r="AC44">
        <v>0</v>
      </c>
      <c r="AD44">
        <v>1</v>
      </c>
      <c r="AE44">
        <v>0</v>
      </c>
      <c r="AF44" t="s">
        <v>3</v>
      </c>
      <c r="AG44">
        <v>0.3</v>
      </c>
      <c r="AH44">
        <v>3</v>
      </c>
      <c r="AI44">
        <v>-1</v>
      </c>
      <c r="AJ44" t="s">
        <v>3</v>
      </c>
      <c r="AK44">
        <v>4</v>
      </c>
      <c r="AL44">
        <v>-13.148999999999999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1</v>
      </c>
    </row>
    <row r="45" spans="1:44" x14ac:dyDescent="0.2">
      <c r="A45">
        <f>ROW(Source!A40)</f>
        <v>40</v>
      </c>
      <c r="B45">
        <v>34724086</v>
      </c>
      <c r="C45">
        <v>34724082</v>
      </c>
      <c r="D45">
        <v>31714858</v>
      </c>
      <c r="E45">
        <v>1</v>
      </c>
      <c r="F45">
        <v>1</v>
      </c>
      <c r="G45">
        <v>1</v>
      </c>
      <c r="H45">
        <v>1</v>
      </c>
      <c r="I45" t="s">
        <v>291</v>
      </c>
      <c r="J45" t="s">
        <v>3</v>
      </c>
      <c r="K45" t="s">
        <v>292</v>
      </c>
      <c r="L45">
        <v>1191</v>
      </c>
      <c r="N45">
        <v>1013</v>
      </c>
      <c r="O45" t="s">
        <v>277</v>
      </c>
      <c r="P45" t="s">
        <v>277</v>
      </c>
      <c r="Q45">
        <v>1</v>
      </c>
      <c r="X45">
        <v>4.4400000000000004</v>
      </c>
      <c r="Y45">
        <v>0</v>
      </c>
      <c r="Z45">
        <v>0</v>
      </c>
      <c r="AA45">
        <v>0</v>
      </c>
      <c r="AB45">
        <v>10.35</v>
      </c>
      <c r="AC45">
        <v>0</v>
      </c>
      <c r="AD45">
        <v>1</v>
      </c>
      <c r="AE45">
        <v>1</v>
      </c>
      <c r="AF45" t="s">
        <v>3</v>
      </c>
      <c r="AG45">
        <v>4.4400000000000004</v>
      </c>
      <c r="AH45">
        <v>2</v>
      </c>
      <c r="AI45">
        <v>34724083</v>
      </c>
      <c r="AJ45">
        <v>27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ROW(Source!A40)</f>
        <v>40</v>
      </c>
      <c r="B46">
        <v>34724087</v>
      </c>
      <c r="C46">
        <v>34724082</v>
      </c>
      <c r="D46">
        <v>31709492</v>
      </c>
      <c r="E46">
        <v>1</v>
      </c>
      <c r="F46">
        <v>1</v>
      </c>
      <c r="G46">
        <v>1</v>
      </c>
      <c r="H46">
        <v>1</v>
      </c>
      <c r="I46" t="s">
        <v>278</v>
      </c>
      <c r="J46" t="s">
        <v>3</v>
      </c>
      <c r="K46" t="s">
        <v>279</v>
      </c>
      <c r="L46">
        <v>1191</v>
      </c>
      <c r="N46">
        <v>1013</v>
      </c>
      <c r="O46" t="s">
        <v>277</v>
      </c>
      <c r="P46" t="s">
        <v>277</v>
      </c>
      <c r="Q46">
        <v>1</v>
      </c>
      <c r="X46">
        <v>2.48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2</v>
      </c>
      <c r="AF46" t="s">
        <v>3</v>
      </c>
      <c r="AG46">
        <v>2.48</v>
      </c>
      <c r="AH46">
        <v>2</v>
      </c>
      <c r="AI46">
        <v>34724084</v>
      </c>
      <c r="AJ46">
        <v>28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ROW(Source!A40)</f>
        <v>40</v>
      </c>
      <c r="B47">
        <v>34724088</v>
      </c>
      <c r="C47">
        <v>34724082</v>
      </c>
      <c r="D47">
        <v>31527922</v>
      </c>
      <c r="E47">
        <v>1</v>
      </c>
      <c r="F47">
        <v>1</v>
      </c>
      <c r="G47">
        <v>1</v>
      </c>
      <c r="H47">
        <v>2</v>
      </c>
      <c r="I47" t="s">
        <v>293</v>
      </c>
      <c r="J47" t="s">
        <v>294</v>
      </c>
      <c r="K47" t="s">
        <v>295</v>
      </c>
      <c r="L47">
        <v>1368</v>
      </c>
      <c r="N47">
        <v>1011</v>
      </c>
      <c r="O47" t="s">
        <v>283</v>
      </c>
      <c r="P47" t="s">
        <v>283</v>
      </c>
      <c r="Q47">
        <v>1</v>
      </c>
      <c r="X47">
        <v>2.48</v>
      </c>
      <c r="Y47">
        <v>0</v>
      </c>
      <c r="Z47">
        <v>273.31</v>
      </c>
      <c r="AA47">
        <v>13.5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2.48</v>
      </c>
      <c r="AH47">
        <v>2</v>
      </c>
      <c r="AI47">
        <v>34724085</v>
      </c>
      <c r="AJ47">
        <v>29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ROW(Source!A40)</f>
        <v>40</v>
      </c>
      <c r="B48">
        <v>34724089</v>
      </c>
      <c r="C48">
        <v>34724082</v>
      </c>
      <c r="D48">
        <v>31447073</v>
      </c>
      <c r="E48">
        <v>1</v>
      </c>
      <c r="F48">
        <v>1</v>
      </c>
      <c r="G48">
        <v>1</v>
      </c>
      <c r="H48">
        <v>3</v>
      </c>
      <c r="I48" t="s">
        <v>334</v>
      </c>
      <c r="J48" t="s">
        <v>335</v>
      </c>
      <c r="K48" t="s">
        <v>336</v>
      </c>
      <c r="L48">
        <v>1346</v>
      </c>
      <c r="N48">
        <v>1009</v>
      </c>
      <c r="O48" t="s">
        <v>143</v>
      </c>
      <c r="P48" t="s">
        <v>143</v>
      </c>
      <c r="Q48">
        <v>1</v>
      </c>
      <c r="X48">
        <v>0.19</v>
      </c>
      <c r="Y48">
        <v>9.0399999999999991</v>
      </c>
      <c r="Z48">
        <v>0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0.19</v>
      </c>
      <c r="AH48">
        <v>3</v>
      </c>
      <c r="AI48">
        <v>-1</v>
      </c>
      <c r="AJ48" t="s">
        <v>3</v>
      </c>
      <c r="AK48">
        <v>4</v>
      </c>
      <c r="AL48">
        <v>-1.7175999999999998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1</v>
      </c>
    </row>
    <row r="49" spans="1:44" x14ac:dyDescent="0.2">
      <c r="A49">
        <f>ROW(Source!A40)</f>
        <v>40</v>
      </c>
      <c r="B49">
        <v>34724090</v>
      </c>
      <c r="C49">
        <v>34724082</v>
      </c>
      <c r="D49">
        <v>31474798</v>
      </c>
      <c r="E49">
        <v>1</v>
      </c>
      <c r="F49">
        <v>1</v>
      </c>
      <c r="G49">
        <v>1</v>
      </c>
      <c r="H49">
        <v>3</v>
      </c>
      <c r="I49" t="s">
        <v>337</v>
      </c>
      <c r="J49" t="s">
        <v>338</v>
      </c>
      <c r="K49" t="s">
        <v>339</v>
      </c>
      <c r="L49">
        <v>1339</v>
      </c>
      <c r="N49">
        <v>1007</v>
      </c>
      <c r="O49" t="s">
        <v>132</v>
      </c>
      <c r="P49" t="s">
        <v>132</v>
      </c>
      <c r="Q49">
        <v>1</v>
      </c>
      <c r="X49">
        <v>2E-3</v>
      </c>
      <c r="Y49">
        <v>180.77</v>
      </c>
      <c r="Z49">
        <v>0</v>
      </c>
      <c r="AA49">
        <v>0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2E-3</v>
      </c>
      <c r="AH49">
        <v>3</v>
      </c>
      <c r="AI49">
        <v>-1</v>
      </c>
      <c r="AJ49" t="s">
        <v>3</v>
      </c>
      <c r="AK49">
        <v>4</v>
      </c>
      <c r="AL49">
        <v>-0.36154000000000003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1</v>
      </c>
    </row>
    <row r="50" spans="1:44" x14ac:dyDescent="0.2">
      <c r="A50">
        <f>ROW(Source!A40)</f>
        <v>40</v>
      </c>
      <c r="B50">
        <v>34724091</v>
      </c>
      <c r="C50">
        <v>34724082</v>
      </c>
      <c r="D50">
        <v>31483458</v>
      </c>
      <c r="E50">
        <v>1</v>
      </c>
      <c r="F50">
        <v>1</v>
      </c>
      <c r="G50">
        <v>1</v>
      </c>
      <c r="H50">
        <v>3</v>
      </c>
      <c r="I50" t="s">
        <v>340</v>
      </c>
      <c r="J50" t="s">
        <v>341</v>
      </c>
      <c r="K50" t="s">
        <v>342</v>
      </c>
      <c r="L50">
        <v>1346</v>
      </c>
      <c r="N50">
        <v>1009</v>
      </c>
      <c r="O50" t="s">
        <v>143</v>
      </c>
      <c r="P50" t="s">
        <v>143</v>
      </c>
      <c r="Q50">
        <v>1</v>
      </c>
      <c r="X50">
        <v>0.39</v>
      </c>
      <c r="Y50">
        <v>9.61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0.39</v>
      </c>
      <c r="AH50">
        <v>3</v>
      </c>
      <c r="AI50">
        <v>-1</v>
      </c>
      <c r="AJ50" t="s">
        <v>3</v>
      </c>
      <c r="AK50">
        <v>4</v>
      </c>
      <c r="AL50">
        <v>-3.7479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1</v>
      </c>
    </row>
    <row r="51" spans="1:44" x14ac:dyDescent="0.2">
      <c r="A51">
        <f>ROW(Source!A40)</f>
        <v>40</v>
      </c>
      <c r="B51">
        <v>34724092</v>
      </c>
      <c r="C51">
        <v>34724082</v>
      </c>
      <c r="D51">
        <v>31496748</v>
      </c>
      <c r="E51">
        <v>1</v>
      </c>
      <c r="F51">
        <v>1</v>
      </c>
      <c r="G51">
        <v>1</v>
      </c>
      <c r="H51">
        <v>3</v>
      </c>
      <c r="I51" t="s">
        <v>343</v>
      </c>
      <c r="J51" t="s">
        <v>344</v>
      </c>
      <c r="K51" t="s">
        <v>345</v>
      </c>
      <c r="L51">
        <v>1355</v>
      </c>
      <c r="N51">
        <v>1010</v>
      </c>
      <c r="O51" t="s">
        <v>346</v>
      </c>
      <c r="P51" t="s">
        <v>346</v>
      </c>
      <c r="Q51">
        <v>100</v>
      </c>
      <c r="X51">
        <v>0.01</v>
      </c>
      <c r="Y51">
        <v>409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0.01</v>
      </c>
      <c r="AH51">
        <v>3</v>
      </c>
      <c r="AI51">
        <v>-1</v>
      </c>
      <c r="AJ51" t="s">
        <v>3</v>
      </c>
      <c r="AK51">
        <v>4</v>
      </c>
      <c r="AL51">
        <v>-4.09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</v>
      </c>
    </row>
    <row r="52" spans="1:44" x14ac:dyDescent="0.2">
      <c r="A52">
        <f>ROW(Source!A40)</f>
        <v>40</v>
      </c>
      <c r="B52">
        <v>34724093</v>
      </c>
      <c r="C52">
        <v>34724082</v>
      </c>
      <c r="D52">
        <v>31512220</v>
      </c>
      <c r="E52">
        <v>1</v>
      </c>
      <c r="F52">
        <v>1</v>
      </c>
      <c r="G52">
        <v>1</v>
      </c>
      <c r="H52">
        <v>3</v>
      </c>
      <c r="I52" t="s">
        <v>347</v>
      </c>
      <c r="J52" t="s">
        <v>348</v>
      </c>
      <c r="K52" t="s">
        <v>349</v>
      </c>
      <c r="L52">
        <v>1301</v>
      </c>
      <c r="N52">
        <v>1003</v>
      </c>
      <c r="O52" t="s">
        <v>112</v>
      </c>
      <c r="P52" t="s">
        <v>112</v>
      </c>
      <c r="Q52">
        <v>1</v>
      </c>
      <c r="X52">
        <v>6</v>
      </c>
      <c r="Y52">
        <v>14.5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6</v>
      </c>
      <c r="AH52">
        <v>3</v>
      </c>
      <c r="AI52">
        <v>-1</v>
      </c>
      <c r="AJ52" t="s">
        <v>3</v>
      </c>
      <c r="AK52">
        <v>4</v>
      </c>
      <c r="AL52">
        <v>-87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1</v>
      </c>
    </row>
    <row r="53" spans="1:44" x14ac:dyDescent="0.2">
      <c r="A53">
        <f>ROW(Source!A40)</f>
        <v>40</v>
      </c>
      <c r="B53">
        <v>34724094</v>
      </c>
      <c r="C53">
        <v>34724082</v>
      </c>
      <c r="D53">
        <v>31513891</v>
      </c>
      <c r="E53">
        <v>1</v>
      </c>
      <c r="F53">
        <v>1</v>
      </c>
      <c r="G53">
        <v>1</v>
      </c>
      <c r="H53">
        <v>3</v>
      </c>
      <c r="I53" t="s">
        <v>350</v>
      </c>
      <c r="J53" t="s">
        <v>351</v>
      </c>
      <c r="K53" t="s">
        <v>352</v>
      </c>
      <c r="L53">
        <v>1358</v>
      </c>
      <c r="N53">
        <v>1010</v>
      </c>
      <c r="O53" t="s">
        <v>353</v>
      </c>
      <c r="P53" t="s">
        <v>353</v>
      </c>
      <c r="Q53">
        <v>10</v>
      </c>
      <c r="X53">
        <v>0.2</v>
      </c>
      <c r="Y53">
        <v>43.83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0.2</v>
      </c>
      <c r="AH53">
        <v>3</v>
      </c>
      <c r="AI53">
        <v>-1</v>
      </c>
      <c r="AJ53" t="s">
        <v>3</v>
      </c>
      <c r="AK53">
        <v>4</v>
      </c>
      <c r="AL53">
        <v>-8.766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1</v>
      </c>
    </row>
    <row r="54" spans="1:44" x14ac:dyDescent="0.2">
      <c r="A54">
        <f>ROW(Source!A41)</f>
        <v>41</v>
      </c>
      <c r="B54">
        <v>34724086</v>
      </c>
      <c r="C54">
        <v>34724082</v>
      </c>
      <c r="D54">
        <v>31714858</v>
      </c>
      <c r="E54">
        <v>1</v>
      </c>
      <c r="F54">
        <v>1</v>
      </c>
      <c r="G54">
        <v>1</v>
      </c>
      <c r="H54">
        <v>1</v>
      </c>
      <c r="I54" t="s">
        <v>291</v>
      </c>
      <c r="J54" t="s">
        <v>3</v>
      </c>
      <c r="K54" t="s">
        <v>292</v>
      </c>
      <c r="L54">
        <v>1191</v>
      </c>
      <c r="N54">
        <v>1013</v>
      </c>
      <c r="O54" t="s">
        <v>277</v>
      </c>
      <c r="P54" t="s">
        <v>277</v>
      </c>
      <c r="Q54">
        <v>1</v>
      </c>
      <c r="X54">
        <v>4.4400000000000004</v>
      </c>
      <c r="Y54">
        <v>0</v>
      </c>
      <c r="Z54">
        <v>0</v>
      </c>
      <c r="AA54">
        <v>0</v>
      </c>
      <c r="AB54">
        <v>10.35</v>
      </c>
      <c r="AC54">
        <v>0</v>
      </c>
      <c r="AD54">
        <v>1</v>
      </c>
      <c r="AE54">
        <v>1</v>
      </c>
      <c r="AF54" t="s">
        <v>3</v>
      </c>
      <c r="AG54">
        <v>4.4400000000000004</v>
      </c>
      <c r="AH54">
        <v>2</v>
      </c>
      <c r="AI54">
        <v>34724083</v>
      </c>
      <c r="AJ54">
        <v>30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ROW(Source!A41)</f>
        <v>41</v>
      </c>
      <c r="B55">
        <v>34724087</v>
      </c>
      <c r="C55">
        <v>34724082</v>
      </c>
      <c r="D55">
        <v>31709492</v>
      </c>
      <c r="E55">
        <v>1</v>
      </c>
      <c r="F55">
        <v>1</v>
      </c>
      <c r="G55">
        <v>1</v>
      </c>
      <c r="H55">
        <v>1</v>
      </c>
      <c r="I55" t="s">
        <v>278</v>
      </c>
      <c r="J55" t="s">
        <v>3</v>
      </c>
      <c r="K55" t="s">
        <v>279</v>
      </c>
      <c r="L55">
        <v>1191</v>
      </c>
      <c r="N55">
        <v>1013</v>
      </c>
      <c r="O55" t="s">
        <v>277</v>
      </c>
      <c r="P55" t="s">
        <v>277</v>
      </c>
      <c r="Q55">
        <v>1</v>
      </c>
      <c r="X55">
        <v>2.48</v>
      </c>
      <c r="Y55">
        <v>0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2</v>
      </c>
      <c r="AF55" t="s">
        <v>3</v>
      </c>
      <c r="AG55">
        <v>2.48</v>
      </c>
      <c r="AH55">
        <v>2</v>
      </c>
      <c r="AI55">
        <v>34724084</v>
      </c>
      <c r="AJ55">
        <v>31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ROW(Source!A41)</f>
        <v>41</v>
      </c>
      <c r="B56">
        <v>34724088</v>
      </c>
      <c r="C56">
        <v>34724082</v>
      </c>
      <c r="D56">
        <v>31527922</v>
      </c>
      <c r="E56">
        <v>1</v>
      </c>
      <c r="F56">
        <v>1</v>
      </c>
      <c r="G56">
        <v>1</v>
      </c>
      <c r="H56">
        <v>2</v>
      </c>
      <c r="I56" t="s">
        <v>293</v>
      </c>
      <c r="J56" t="s">
        <v>294</v>
      </c>
      <c r="K56" t="s">
        <v>295</v>
      </c>
      <c r="L56">
        <v>1368</v>
      </c>
      <c r="N56">
        <v>1011</v>
      </c>
      <c r="O56" t="s">
        <v>283</v>
      </c>
      <c r="P56" t="s">
        <v>283</v>
      </c>
      <c r="Q56">
        <v>1</v>
      </c>
      <c r="X56">
        <v>2.48</v>
      </c>
      <c r="Y56">
        <v>0</v>
      </c>
      <c r="Z56">
        <v>273.31</v>
      </c>
      <c r="AA56">
        <v>13.5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2.48</v>
      </c>
      <c r="AH56">
        <v>2</v>
      </c>
      <c r="AI56">
        <v>34724085</v>
      </c>
      <c r="AJ56">
        <v>32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ROW(Source!A41)</f>
        <v>41</v>
      </c>
      <c r="B57">
        <v>34724089</v>
      </c>
      <c r="C57">
        <v>34724082</v>
      </c>
      <c r="D57">
        <v>31447073</v>
      </c>
      <c r="E57">
        <v>1</v>
      </c>
      <c r="F57">
        <v>1</v>
      </c>
      <c r="G57">
        <v>1</v>
      </c>
      <c r="H57">
        <v>3</v>
      </c>
      <c r="I57" t="s">
        <v>334</v>
      </c>
      <c r="J57" t="s">
        <v>335</v>
      </c>
      <c r="K57" t="s">
        <v>336</v>
      </c>
      <c r="L57">
        <v>1346</v>
      </c>
      <c r="N57">
        <v>1009</v>
      </c>
      <c r="O57" t="s">
        <v>143</v>
      </c>
      <c r="P57" t="s">
        <v>143</v>
      </c>
      <c r="Q57">
        <v>1</v>
      </c>
      <c r="X57">
        <v>0.19</v>
      </c>
      <c r="Y57">
        <v>9.0399999999999991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0.19</v>
      </c>
      <c r="AH57">
        <v>3</v>
      </c>
      <c r="AI57">
        <v>-1</v>
      </c>
      <c r="AJ57" t="s">
        <v>3</v>
      </c>
      <c r="AK57">
        <v>4</v>
      </c>
      <c r="AL57">
        <v>-1.7175999999999998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1</v>
      </c>
    </row>
    <row r="58" spans="1:44" x14ac:dyDescent="0.2">
      <c r="A58">
        <f>ROW(Source!A41)</f>
        <v>41</v>
      </c>
      <c r="B58">
        <v>34724090</v>
      </c>
      <c r="C58">
        <v>34724082</v>
      </c>
      <c r="D58">
        <v>31474798</v>
      </c>
      <c r="E58">
        <v>1</v>
      </c>
      <c r="F58">
        <v>1</v>
      </c>
      <c r="G58">
        <v>1</v>
      </c>
      <c r="H58">
        <v>3</v>
      </c>
      <c r="I58" t="s">
        <v>337</v>
      </c>
      <c r="J58" t="s">
        <v>338</v>
      </c>
      <c r="K58" t="s">
        <v>339</v>
      </c>
      <c r="L58">
        <v>1339</v>
      </c>
      <c r="N58">
        <v>1007</v>
      </c>
      <c r="O58" t="s">
        <v>132</v>
      </c>
      <c r="P58" t="s">
        <v>132</v>
      </c>
      <c r="Q58">
        <v>1</v>
      </c>
      <c r="X58">
        <v>2E-3</v>
      </c>
      <c r="Y58">
        <v>180.77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2E-3</v>
      </c>
      <c r="AH58">
        <v>3</v>
      </c>
      <c r="AI58">
        <v>-1</v>
      </c>
      <c r="AJ58" t="s">
        <v>3</v>
      </c>
      <c r="AK58">
        <v>4</v>
      </c>
      <c r="AL58">
        <v>-0.36154000000000003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1</v>
      </c>
    </row>
    <row r="59" spans="1:44" x14ac:dyDescent="0.2">
      <c r="A59">
        <f>ROW(Source!A41)</f>
        <v>41</v>
      </c>
      <c r="B59">
        <v>34724091</v>
      </c>
      <c r="C59">
        <v>34724082</v>
      </c>
      <c r="D59">
        <v>31483458</v>
      </c>
      <c r="E59">
        <v>1</v>
      </c>
      <c r="F59">
        <v>1</v>
      </c>
      <c r="G59">
        <v>1</v>
      </c>
      <c r="H59">
        <v>3</v>
      </c>
      <c r="I59" t="s">
        <v>340</v>
      </c>
      <c r="J59" t="s">
        <v>341</v>
      </c>
      <c r="K59" t="s">
        <v>342</v>
      </c>
      <c r="L59">
        <v>1346</v>
      </c>
      <c r="N59">
        <v>1009</v>
      </c>
      <c r="O59" t="s">
        <v>143</v>
      </c>
      <c r="P59" t="s">
        <v>143</v>
      </c>
      <c r="Q59">
        <v>1</v>
      </c>
      <c r="X59">
        <v>0.39</v>
      </c>
      <c r="Y59">
        <v>9.61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 t="s">
        <v>3</v>
      </c>
      <c r="AG59">
        <v>0.39</v>
      </c>
      <c r="AH59">
        <v>3</v>
      </c>
      <c r="AI59">
        <v>-1</v>
      </c>
      <c r="AJ59" t="s">
        <v>3</v>
      </c>
      <c r="AK59">
        <v>4</v>
      </c>
      <c r="AL59">
        <v>-3.7479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1</v>
      </c>
    </row>
    <row r="60" spans="1:44" x14ac:dyDescent="0.2">
      <c r="A60">
        <f>ROW(Source!A41)</f>
        <v>41</v>
      </c>
      <c r="B60">
        <v>34724092</v>
      </c>
      <c r="C60">
        <v>34724082</v>
      </c>
      <c r="D60">
        <v>31496748</v>
      </c>
      <c r="E60">
        <v>1</v>
      </c>
      <c r="F60">
        <v>1</v>
      </c>
      <c r="G60">
        <v>1</v>
      </c>
      <c r="H60">
        <v>3</v>
      </c>
      <c r="I60" t="s">
        <v>343</v>
      </c>
      <c r="J60" t="s">
        <v>344</v>
      </c>
      <c r="K60" t="s">
        <v>345</v>
      </c>
      <c r="L60">
        <v>1355</v>
      </c>
      <c r="N60">
        <v>1010</v>
      </c>
      <c r="O60" t="s">
        <v>346</v>
      </c>
      <c r="P60" t="s">
        <v>346</v>
      </c>
      <c r="Q60">
        <v>100</v>
      </c>
      <c r="X60">
        <v>0.01</v>
      </c>
      <c r="Y60">
        <v>409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0</v>
      </c>
      <c r="AF60" t="s">
        <v>3</v>
      </c>
      <c r="AG60">
        <v>0.01</v>
      </c>
      <c r="AH60">
        <v>3</v>
      </c>
      <c r="AI60">
        <v>-1</v>
      </c>
      <c r="AJ60" t="s">
        <v>3</v>
      </c>
      <c r="AK60">
        <v>4</v>
      </c>
      <c r="AL60">
        <v>-4.09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1</v>
      </c>
    </row>
    <row r="61" spans="1:44" x14ac:dyDescent="0.2">
      <c r="A61">
        <f>ROW(Source!A41)</f>
        <v>41</v>
      </c>
      <c r="B61">
        <v>34724093</v>
      </c>
      <c r="C61">
        <v>34724082</v>
      </c>
      <c r="D61">
        <v>31512220</v>
      </c>
      <c r="E61">
        <v>1</v>
      </c>
      <c r="F61">
        <v>1</v>
      </c>
      <c r="G61">
        <v>1</v>
      </c>
      <c r="H61">
        <v>3</v>
      </c>
      <c r="I61" t="s">
        <v>347</v>
      </c>
      <c r="J61" t="s">
        <v>348</v>
      </c>
      <c r="K61" t="s">
        <v>349</v>
      </c>
      <c r="L61">
        <v>1301</v>
      </c>
      <c r="N61">
        <v>1003</v>
      </c>
      <c r="O61" t="s">
        <v>112</v>
      </c>
      <c r="P61" t="s">
        <v>112</v>
      </c>
      <c r="Q61">
        <v>1</v>
      </c>
      <c r="X61">
        <v>6</v>
      </c>
      <c r="Y61">
        <v>14.5</v>
      </c>
      <c r="Z61">
        <v>0</v>
      </c>
      <c r="AA61">
        <v>0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6</v>
      </c>
      <c r="AH61">
        <v>3</v>
      </c>
      <c r="AI61">
        <v>-1</v>
      </c>
      <c r="AJ61" t="s">
        <v>3</v>
      </c>
      <c r="AK61">
        <v>4</v>
      </c>
      <c r="AL61">
        <v>-87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1</v>
      </c>
    </row>
    <row r="62" spans="1:44" x14ac:dyDescent="0.2">
      <c r="A62">
        <f>ROW(Source!A41)</f>
        <v>41</v>
      </c>
      <c r="B62">
        <v>34724094</v>
      </c>
      <c r="C62">
        <v>34724082</v>
      </c>
      <c r="D62">
        <v>31513891</v>
      </c>
      <c r="E62">
        <v>1</v>
      </c>
      <c r="F62">
        <v>1</v>
      </c>
      <c r="G62">
        <v>1</v>
      </c>
      <c r="H62">
        <v>3</v>
      </c>
      <c r="I62" t="s">
        <v>350</v>
      </c>
      <c r="J62" t="s">
        <v>351</v>
      </c>
      <c r="K62" t="s">
        <v>352</v>
      </c>
      <c r="L62">
        <v>1358</v>
      </c>
      <c r="N62">
        <v>1010</v>
      </c>
      <c r="O62" t="s">
        <v>353</v>
      </c>
      <c r="P62" t="s">
        <v>353</v>
      </c>
      <c r="Q62">
        <v>10</v>
      </c>
      <c r="X62">
        <v>0.2</v>
      </c>
      <c r="Y62">
        <v>43.83</v>
      </c>
      <c r="Z62">
        <v>0</v>
      </c>
      <c r="AA62">
        <v>0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0.2</v>
      </c>
      <c r="AH62">
        <v>3</v>
      </c>
      <c r="AI62">
        <v>-1</v>
      </c>
      <c r="AJ62" t="s">
        <v>3</v>
      </c>
      <c r="AK62">
        <v>4</v>
      </c>
      <c r="AL62">
        <v>-8.766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1</v>
      </c>
    </row>
    <row r="63" spans="1:44" x14ac:dyDescent="0.2">
      <c r="A63">
        <f>ROW(Source!A42)</f>
        <v>42</v>
      </c>
      <c r="B63">
        <v>34724098</v>
      </c>
      <c r="C63">
        <v>34724095</v>
      </c>
      <c r="D63">
        <v>31717381</v>
      </c>
      <c r="E63">
        <v>1</v>
      </c>
      <c r="F63">
        <v>1</v>
      </c>
      <c r="G63">
        <v>1</v>
      </c>
      <c r="H63">
        <v>1</v>
      </c>
      <c r="I63" t="s">
        <v>296</v>
      </c>
      <c r="J63" t="s">
        <v>3</v>
      </c>
      <c r="K63" t="s">
        <v>297</v>
      </c>
      <c r="L63">
        <v>1191</v>
      </c>
      <c r="N63">
        <v>1013</v>
      </c>
      <c r="O63" t="s">
        <v>277</v>
      </c>
      <c r="P63" t="s">
        <v>277</v>
      </c>
      <c r="Q63">
        <v>1</v>
      </c>
      <c r="X63">
        <v>50.83</v>
      </c>
      <c r="Y63">
        <v>0</v>
      </c>
      <c r="Z63">
        <v>0</v>
      </c>
      <c r="AA63">
        <v>0</v>
      </c>
      <c r="AB63">
        <v>9.18</v>
      </c>
      <c r="AC63">
        <v>0</v>
      </c>
      <c r="AD63">
        <v>1</v>
      </c>
      <c r="AE63">
        <v>1</v>
      </c>
      <c r="AF63" t="s">
        <v>3</v>
      </c>
      <c r="AG63">
        <v>50.83</v>
      </c>
      <c r="AH63">
        <v>2</v>
      </c>
      <c r="AI63">
        <v>34724096</v>
      </c>
      <c r="AJ63">
        <v>33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ROW(Source!A42)</f>
        <v>42</v>
      </c>
      <c r="B64">
        <v>34724099</v>
      </c>
      <c r="C64">
        <v>34724095</v>
      </c>
      <c r="D64">
        <v>31528471</v>
      </c>
      <c r="E64">
        <v>1</v>
      </c>
      <c r="F64">
        <v>1</v>
      </c>
      <c r="G64">
        <v>1</v>
      </c>
      <c r="H64">
        <v>2</v>
      </c>
      <c r="I64" t="s">
        <v>298</v>
      </c>
      <c r="J64" t="s">
        <v>299</v>
      </c>
      <c r="K64" t="s">
        <v>300</v>
      </c>
      <c r="L64">
        <v>1368</v>
      </c>
      <c r="N64">
        <v>1011</v>
      </c>
      <c r="O64" t="s">
        <v>283</v>
      </c>
      <c r="P64" t="s">
        <v>283</v>
      </c>
      <c r="Q64">
        <v>1</v>
      </c>
      <c r="X64">
        <v>14.62</v>
      </c>
      <c r="Y64">
        <v>0</v>
      </c>
      <c r="Z64">
        <v>32.5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14.62</v>
      </c>
      <c r="AH64">
        <v>2</v>
      </c>
      <c r="AI64">
        <v>34724097</v>
      </c>
      <c r="AJ64">
        <v>34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ROW(Source!A43)</f>
        <v>43</v>
      </c>
      <c r="B65">
        <v>34724098</v>
      </c>
      <c r="C65">
        <v>34724095</v>
      </c>
      <c r="D65">
        <v>31717381</v>
      </c>
      <c r="E65">
        <v>1</v>
      </c>
      <c r="F65">
        <v>1</v>
      </c>
      <c r="G65">
        <v>1</v>
      </c>
      <c r="H65">
        <v>1</v>
      </c>
      <c r="I65" t="s">
        <v>296</v>
      </c>
      <c r="J65" t="s">
        <v>3</v>
      </c>
      <c r="K65" t="s">
        <v>297</v>
      </c>
      <c r="L65">
        <v>1191</v>
      </c>
      <c r="N65">
        <v>1013</v>
      </c>
      <c r="O65" t="s">
        <v>277</v>
      </c>
      <c r="P65" t="s">
        <v>277</v>
      </c>
      <c r="Q65">
        <v>1</v>
      </c>
      <c r="X65">
        <v>50.83</v>
      </c>
      <c r="Y65">
        <v>0</v>
      </c>
      <c r="Z65">
        <v>0</v>
      </c>
      <c r="AA65">
        <v>0</v>
      </c>
      <c r="AB65">
        <v>9.18</v>
      </c>
      <c r="AC65">
        <v>0</v>
      </c>
      <c r="AD65">
        <v>1</v>
      </c>
      <c r="AE65">
        <v>1</v>
      </c>
      <c r="AF65" t="s">
        <v>3</v>
      </c>
      <c r="AG65">
        <v>50.83</v>
      </c>
      <c r="AH65">
        <v>2</v>
      </c>
      <c r="AI65">
        <v>34724096</v>
      </c>
      <c r="AJ65">
        <v>35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ROW(Source!A43)</f>
        <v>43</v>
      </c>
      <c r="B66">
        <v>34724099</v>
      </c>
      <c r="C66">
        <v>34724095</v>
      </c>
      <c r="D66">
        <v>31528471</v>
      </c>
      <c r="E66">
        <v>1</v>
      </c>
      <c r="F66">
        <v>1</v>
      </c>
      <c r="G66">
        <v>1</v>
      </c>
      <c r="H66">
        <v>2</v>
      </c>
      <c r="I66" t="s">
        <v>298</v>
      </c>
      <c r="J66" t="s">
        <v>299</v>
      </c>
      <c r="K66" t="s">
        <v>300</v>
      </c>
      <c r="L66">
        <v>1368</v>
      </c>
      <c r="N66">
        <v>1011</v>
      </c>
      <c r="O66" t="s">
        <v>283</v>
      </c>
      <c r="P66" t="s">
        <v>283</v>
      </c>
      <c r="Q66">
        <v>1</v>
      </c>
      <c r="X66">
        <v>14.62</v>
      </c>
      <c r="Y66">
        <v>0</v>
      </c>
      <c r="Z66">
        <v>32.5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14.62</v>
      </c>
      <c r="AH66">
        <v>2</v>
      </c>
      <c r="AI66">
        <v>34724097</v>
      </c>
      <c r="AJ66">
        <v>36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ROW(Source!A44)</f>
        <v>44</v>
      </c>
      <c r="B67">
        <v>34724107</v>
      </c>
      <c r="C67">
        <v>34724100</v>
      </c>
      <c r="D67">
        <v>31715651</v>
      </c>
      <c r="E67">
        <v>1</v>
      </c>
      <c r="F67">
        <v>1</v>
      </c>
      <c r="G67">
        <v>1</v>
      </c>
      <c r="H67">
        <v>1</v>
      </c>
      <c r="I67" t="s">
        <v>301</v>
      </c>
      <c r="J67" t="s">
        <v>3</v>
      </c>
      <c r="K67" t="s">
        <v>302</v>
      </c>
      <c r="L67">
        <v>1191</v>
      </c>
      <c r="N67">
        <v>1013</v>
      </c>
      <c r="O67" t="s">
        <v>277</v>
      </c>
      <c r="P67" t="s">
        <v>277</v>
      </c>
      <c r="Q67">
        <v>1</v>
      </c>
      <c r="X67">
        <v>18.670000000000002</v>
      </c>
      <c r="Y67">
        <v>0</v>
      </c>
      <c r="Z67">
        <v>0</v>
      </c>
      <c r="AA67">
        <v>0</v>
      </c>
      <c r="AB67">
        <v>9.6199999999999992</v>
      </c>
      <c r="AC67">
        <v>0</v>
      </c>
      <c r="AD67">
        <v>1</v>
      </c>
      <c r="AE67">
        <v>1</v>
      </c>
      <c r="AF67" t="s">
        <v>3</v>
      </c>
      <c r="AG67">
        <v>18.670000000000002</v>
      </c>
      <c r="AH67">
        <v>2</v>
      </c>
      <c r="AI67">
        <v>34724101</v>
      </c>
      <c r="AJ67">
        <v>37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ROW(Source!A44)</f>
        <v>44</v>
      </c>
      <c r="B68">
        <v>34724108</v>
      </c>
      <c r="C68">
        <v>34724100</v>
      </c>
      <c r="D68">
        <v>31709492</v>
      </c>
      <c r="E68">
        <v>1</v>
      </c>
      <c r="F68">
        <v>1</v>
      </c>
      <c r="G68">
        <v>1</v>
      </c>
      <c r="H68">
        <v>1</v>
      </c>
      <c r="I68" t="s">
        <v>278</v>
      </c>
      <c r="J68" t="s">
        <v>3</v>
      </c>
      <c r="K68" t="s">
        <v>279</v>
      </c>
      <c r="L68">
        <v>1191</v>
      </c>
      <c r="N68">
        <v>1013</v>
      </c>
      <c r="O68" t="s">
        <v>277</v>
      </c>
      <c r="P68" t="s">
        <v>277</v>
      </c>
      <c r="Q68">
        <v>1</v>
      </c>
      <c r="X68">
        <v>0.4</v>
      </c>
      <c r="Y68">
        <v>0</v>
      </c>
      <c r="Z68">
        <v>0</v>
      </c>
      <c r="AA68">
        <v>0</v>
      </c>
      <c r="AB68">
        <v>0</v>
      </c>
      <c r="AC68">
        <v>0</v>
      </c>
      <c r="AD68">
        <v>1</v>
      </c>
      <c r="AE68">
        <v>2</v>
      </c>
      <c r="AF68" t="s">
        <v>3</v>
      </c>
      <c r="AG68">
        <v>0.4</v>
      </c>
      <c r="AH68">
        <v>2</v>
      </c>
      <c r="AI68">
        <v>34724102</v>
      </c>
      <c r="AJ68">
        <v>38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ROW(Source!A44)</f>
        <v>44</v>
      </c>
      <c r="B69">
        <v>34724109</v>
      </c>
      <c r="C69">
        <v>34724100</v>
      </c>
      <c r="D69">
        <v>31526753</v>
      </c>
      <c r="E69">
        <v>1</v>
      </c>
      <c r="F69">
        <v>1</v>
      </c>
      <c r="G69">
        <v>1</v>
      </c>
      <c r="H69">
        <v>2</v>
      </c>
      <c r="I69" t="s">
        <v>303</v>
      </c>
      <c r="J69" t="s">
        <v>304</v>
      </c>
      <c r="K69" t="s">
        <v>305</v>
      </c>
      <c r="L69">
        <v>1368</v>
      </c>
      <c r="N69">
        <v>1011</v>
      </c>
      <c r="O69" t="s">
        <v>283</v>
      </c>
      <c r="P69" t="s">
        <v>283</v>
      </c>
      <c r="Q69">
        <v>1</v>
      </c>
      <c r="X69">
        <v>0.2</v>
      </c>
      <c r="Y69">
        <v>0</v>
      </c>
      <c r="Z69">
        <v>111.99</v>
      </c>
      <c r="AA69">
        <v>13.5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0.2</v>
      </c>
      <c r="AH69">
        <v>2</v>
      </c>
      <c r="AI69">
        <v>34724103</v>
      </c>
      <c r="AJ69">
        <v>39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ROW(Source!A44)</f>
        <v>44</v>
      </c>
      <c r="B70">
        <v>34724110</v>
      </c>
      <c r="C70">
        <v>34724100</v>
      </c>
      <c r="D70">
        <v>31526887</v>
      </c>
      <c r="E70">
        <v>1</v>
      </c>
      <c r="F70">
        <v>1</v>
      </c>
      <c r="G70">
        <v>1</v>
      </c>
      <c r="H70">
        <v>2</v>
      </c>
      <c r="I70" t="s">
        <v>306</v>
      </c>
      <c r="J70" t="s">
        <v>307</v>
      </c>
      <c r="K70" t="s">
        <v>308</v>
      </c>
      <c r="L70">
        <v>1368</v>
      </c>
      <c r="N70">
        <v>1011</v>
      </c>
      <c r="O70" t="s">
        <v>283</v>
      </c>
      <c r="P70" t="s">
        <v>283</v>
      </c>
      <c r="Q70">
        <v>1</v>
      </c>
      <c r="X70">
        <v>4.2699999999999996</v>
      </c>
      <c r="Y70">
        <v>0</v>
      </c>
      <c r="Z70">
        <v>0.9</v>
      </c>
      <c r="AA70">
        <v>0</v>
      </c>
      <c r="AB70">
        <v>0</v>
      </c>
      <c r="AC70">
        <v>0</v>
      </c>
      <c r="AD70">
        <v>1</v>
      </c>
      <c r="AE70">
        <v>0</v>
      </c>
      <c r="AF70" t="s">
        <v>3</v>
      </c>
      <c r="AG70">
        <v>4.2699999999999996</v>
      </c>
      <c r="AH70">
        <v>2</v>
      </c>
      <c r="AI70">
        <v>34724104</v>
      </c>
      <c r="AJ70">
        <v>40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ROW(Source!A44)</f>
        <v>44</v>
      </c>
      <c r="B71">
        <v>34724111</v>
      </c>
      <c r="C71">
        <v>34724100</v>
      </c>
      <c r="D71">
        <v>31526952</v>
      </c>
      <c r="E71">
        <v>1</v>
      </c>
      <c r="F71">
        <v>1</v>
      </c>
      <c r="G71">
        <v>1</v>
      </c>
      <c r="H71">
        <v>2</v>
      </c>
      <c r="I71" t="s">
        <v>309</v>
      </c>
      <c r="J71" t="s">
        <v>310</v>
      </c>
      <c r="K71" t="s">
        <v>311</v>
      </c>
      <c r="L71">
        <v>1368</v>
      </c>
      <c r="N71">
        <v>1011</v>
      </c>
      <c r="O71" t="s">
        <v>283</v>
      </c>
      <c r="P71" t="s">
        <v>283</v>
      </c>
      <c r="Q71">
        <v>1</v>
      </c>
      <c r="X71">
        <v>4.2699999999999996</v>
      </c>
      <c r="Y71">
        <v>0</v>
      </c>
      <c r="Z71">
        <v>3.28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4.2699999999999996</v>
      </c>
      <c r="AH71">
        <v>2</v>
      </c>
      <c r="AI71">
        <v>34724105</v>
      </c>
      <c r="AJ71">
        <v>41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ROW(Source!A44)</f>
        <v>44</v>
      </c>
      <c r="B72">
        <v>34724112</v>
      </c>
      <c r="C72">
        <v>34724100</v>
      </c>
      <c r="D72">
        <v>31528142</v>
      </c>
      <c r="E72">
        <v>1</v>
      </c>
      <c r="F72">
        <v>1</v>
      </c>
      <c r="G72">
        <v>1</v>
      </c>
      <c r="H72">
        <v>2</v>
      </c>
      <c r="I72" t="s">
        <v>312</v>
      </c>
      <c r="J72" t="s">
        <v>313</v>
      </c>
      <c r="K72" t="s">
        <v>314</v>
      </c>
      <c r="L72">
        <v>1368</v>
      </c>
      <c r="N72">
        <v>1011</v>
      </c>
      <c r="O72" t="s">
        <v>283</v>
      </c>
      <c r="P72" t="s">
        <v>283</v>
      </c>
      <c r="Q72">
        <v>1</v>
      </c>
      <c r="X72">
        <v>0.2</v>
      </c>
      <c r="Y72">
        <v>0</v>
      </c>
      <c r="Z72">
        <v>65.709999999999994</v>
      </c>
      <c r="AA72">
        <v>11.6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0.2</v>
      </c>
      <c r="AH72">
        <v>2</v>
      </c>
      <c r="AI72">
        <v>34724106</v>
      </c>
      <c r="AJ72">
        <v>42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ROW(Source!A44)</f>
        <v>44</v>
      </c>
      <c r="B73">
        <v>34724113</v>
      </c>
      <c r="C73">
        <v>34724100</v>
      </c>
      <c r="D73">
        <v>31446709</v>
      </c>
      <c r="E73">
        <v>1</v>
      </c>
      <c r="F73">
        <v>1</v>
      </c>
      <c r="G73">
        <v>1</v>
      </c>
      <c r="H73">
        <v>3</v>
      </c>
      <c r="I73" t="s">
        <v>354</v>
      </c>
      <c r="J73" t="s">
        <v>355</v>
      </c>
      <c r="K73" t="s">
        <v>356</v>
      </c>
      <c r="L73">
        <v>1308</v>
      </c>
      <c r="N73">
        <v>1003</v>
      </c>
      <c r="O73" t="s">
        <v>75</v>
      </c>
      <c r="P73" t="s">
        <v>75</v>
      </c>
      <c r="Q73">
        <v>100</v>
      </c>
      <c r="X73">
        <v>9.5999999999999992E-3</v>
      </c>
      <c r="Y73">
        <v>120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9.5999999999999992E-3</v>
      </c>
      <c r="AH73">
        <v>3</v>
      </c>
      <c r="AI73">
        <v>-1</v>
      </c>
      <c r="AJ73" t="s">
        <v>3</v>
      </c>
      <c r="AK73">
        <v>4</v>
      </c>
      <c r="AL73">
        <v>-1.1519999999999999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1</v>
      </c>
    </row>
    <row r="74" spans="1:44" x14ac:dyDescent="0.2">
      <c r="A74">
        <f>ROW(Source!A44)</f>
        <v>44</v>
      </c>
      <c r="B74">
        <v>34724114</v>
      </c>
      <c r="C74">
        <v>34724100</v>
      </c>
      <c r="D74">
        <v>31474139</v>
      </c>
      <c r="E74">
        <v>1</v>
      </c>
      <c r="F74">
        <v>1</v>
      </c>
      <c r="G74">
        <v>1</v>
      </c>
      <c r="H74">
        <v>3</v>
      </c>
      <c r="I74" t="s">
        <v>357</v>
      </c>
      <c r="J74" t="s">
        <v>358</v>
      </c>
      <c r="K74" t="s">
        <v>359</v>
      </c>
      <c r="L74">
        <v>1346</v>
      </c>
      <c r="N74">
        <v>1009</v>
      </c>
      <c r="O74" t="s">
        <v>143</v>
      </c>
      <c r="P74" t="s">
        <v>143</v>
      </c>
      <c r="Q74">
        <v>1</v>
      </c>
      <c r="X74">
        <v>0.5</v>
      </c>
      <c r="Y74">
        <v>68.05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0.5</v>
      </c>
      <c r="AH74">
        <v>3</v>
      </c>
      <c r="AI74">
        <v>-1</v>
      </c>
      <c r="AJ74" t="s">
        <v>3</v>
      </c>
      <c r="AK74">
        <v>4</v>
      </c>
      <c r="AL74">
        <v>-34.024999999999999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1</v>
      </c>
    </row>
    <row r="75" spans="1:44" x14ac:dyDescent="0.2">
      <c r="A75">
        <f>ROW(Source!A44)</f>
        <v>44</v>
      </c>
      <c r="B75">
        <v>34724115</v>
      </c>
      <c r="C75">
        <v>34724100</v>
      </c>
      <c r="D75">
        <v>31482960</v>
      </c>
      <c r="E75">
        <v>1</v>
      </c>
      <c r="F75">
        <v>1</v>
      </c>
      <c r="G75">
        <v>1</v>
      </c>
      <c r="H75">
        <v>3</v>
      </c>
      <c r="I75" t="s">
        <v>360</v>
      </c>
      <c r="J75" t="s">
        <v>361</v>
      </c>
      <c r="K75" t="s">
        <v>362</v>
      </c>
      <c r="L75">
        <v>1348</v>
      </c>
      <c r="N75">
        <v>1009</v>
      </c>
      <c r="O75" t="s">
        <v>327</v>
      </c>
      <c r="P75" t="s">
        <v>327</v>
      </c>
      <c r="Q75">
        <v>1000</v>
      </c>
      <c r="X75">
        <v>6.0000000000000002E-5</v>
      </c>
      <c r="Y75">
        <v>7826.9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6.0000000000000002E-5</v>
      </c>
      <c r="AH75">
        <v>3</v>
      </c>
      <c r="AI75">
        <v>-1</v>
      </c>
      <c r="AJ75" t="s">
        <v>3</v>
      </c>
      <c r="AK75">
        <v>4</v>
      </c>
      <c r="AL75">
        <v>-0.46961399999999998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1</v>
      </c>
    </row>
    <row r="76" spans="1:44" x14ac:dyDescent="0.2">
      <c r="A76">
        <f>ROW(Source!A44)</f>
        <v>44</v>
      </c>
      <c r="B76">
        <v>34724116</v>
      </c>
      <c r="C76">
        <v>34724100</v>
      </c>
      <c r="D76">
        <v>31443668</v>
      </c>
      <c r="E76">
        <v>17</v>
      </c>
      <c r="F76">
        <v>1</v>
      </c>
      <c r="G76">
        <v>1</v>
      </c>
      <c r="H76">
        <v>3</v>
      </c>
      <c r="I76" t="s">
        <v>363</v>
      </c>
      <c r="J76" t="s">
        <v>3</v>
      </c>
      <c r="K76" t="s">
        <v>364</v>
      </c>
      <c r="L76">
        <v>1374</v>
      </c>
      <c r="N76">
        <v>1013</v>
      </c>
      <c r="O76" t="s">
        <v>365</v>
      </c>
      <c r="P76" t="s">
        <v>365</v>
      </c>
      <c r="Q76">
        <v>1</v>
      </c>
      <c r="X76">
        <v>3.59</v>
      </c>
      <c r="Y76">
        <v>1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3.59</v>
      </c>
      <c r="AH76">
        <v>3</v>
      </c>
      <c r="AI76">
        <v>-1</v>
      </c>
      <c r="AJ76" t="s">
        <v>3</v>
      </c>
      <c r="AK76">
        <v>4</v>
      </c>
      <c r="AL76">
        <v>-3.59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1</v>
      </c>
    </row>
    <row r="77" spans="1:44" x14ac:dyDescent="0.2">
      <c r="A77">
        <f>ROW(Source!A45)</f>
        <v>45</v>
      </c>
      <c r="B77">
        <v>34724107</v>
      </c>
      <c r="C77">
        <v>34724100</v>
      </c>
      <c r="D77">
        <v>31715651</v>
      </c>
      <c r="E77">
        <v>1</v>
      </c>
      <c r="F77">
        <v>1</v>
      </c>
      <c r="G77">
        <v>1</v>
      </c>
      <c r="H77">
        <v>1</v>
      </c>
      <c r="I77" t="s">
        <v>301</v>
      </c>
      <c r="J77" t="s">
        <v>3</v>
      </c>
      <c r="K77" t="s">
        <v>302</v>
      </c>
      <c r="L77">
        <v>1191</v>
      </c>
      <c r="N77">
        <v>1013</v>
      </c>
      <c r="O77" t="s">
        <v>277</v>
      </c>
      <c r="P77" t="s">
        <v>277</v>
      </c>
      <c r="Q77">
        <v>1</v>
      </c>
      <c r="X77">
        <v>18.670000000000002</v>
      </c>
      <c r="Y77">
        <v>0</v>
      </c>
      <c r="Z77">
        <v>0</v>
      </c>
      <c r="AA77">
        <v>0</v>
      </c>
      <c r="AB77">
        <v>9.6199999999999992</v>
      </c>
      <c r="AC77">
        <v>0</v>
      </c>
      <c r="AD77">
        <v>1</v>
      </c>
      <c r="AE77">
        <v>1</v>
      </c>
      <c r="AF77" t="s">
        <v>3</v>
      </c>
      <c r="AG77">
        <v>18.670000000000002</v>
      </c>
      <c r="AH77">
        <v>2</v>
      </c>
      <c r="AI77">
        <v>34724101</v>
      </c>
      <c r="AJ77">
        <v>43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ROW(Source!A45)</f>
        <v>45</v>
      </c>
      <c r="B78">
        <v>34724108</v>
      </c>
      <c r="C78">
        <v>34724100</v>
      </c>
      <c r="D78">
        <v>31709492</v>
      </c>
      <c r="E78">
        <v>1</v>
      </c>
      <c r="F78">
        <v>1</v>
      </c>
      <c r="G78">
        <v>1</v>
      </c>
      <c r="H78">
        <v>1</v>
      </c>
      <c r="I78" t="s">
        <v>278</v>
      </c>
      <c r="J78" t="s">
        <v>3</v>
      </c>
      <c r="K78" t="s">
        <v>279</v>
      </c>
      <c r="L78">
        <v>1191</v>
      </c>
      <c r="N78">
        <v>1013</v>
      </c>
      <c r="O78" t="s">
        <v>277</v>
      </c>
      <c r="P78" t="s">
        <v>277</v>
      </c>
      <c r="Q78">
        <v>1</v>
      </c>
      <c r="X78">
        <v>0.4</v>
      </c>
      <c r="Y78">
        <v>0</v>
      </c>
      <c r="Z78">
        <v>0</v>
      </c>
      <c r="AA78">
        <v>0</v>
      </c>
      <c r="AB78">
        <v>0</v>
      </c>
      <c r="AC78">
        <v>0</v>
      </c>
      <c r="AD78">
        <v>1</v>
      </c>
      <c r="AE78">
        <v>2</v>
      </c>
      <c r="AF78" t="s">
        <v>3</v>
      </c>
      <c r="AG78">
        <v>0.4</v>
      </c>
      <c r="AH78">
        <v>2</v>
      </c>
      <c r="AI78">
        <v>34724102</v>
      </c>
      <c r="AJ78">
        <v>44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  <row r="79" spans="1:44" x14ac:dyDescent="0.2">
      <c r="A79">
        <f>ROW(Source!A45)</f>
        <v>45</v>
      </c>
      <c r="B79">
        <v>34724109</v>
      </c>
      <c r="C79">
        <v>34724100</v>
      </c>
      <c r="D79">
        <v>31526753</v>
      </c>
      <c r="E79">
        <v>1</v>
      </c>
      <c r="F79">
        <v>1</v>
      </c>
      <c r="G79">
        <v>1</v>
      </c>
      <c r="H79">
        <v>2</v>
      </c>
      <c r="I79" t="s">
        <v>303</v>
      </c>
      <c r="J79" t="s">
        <v>304</v>
      </c>
      <c r="K79" t="s">
        <v>305</v>
      </c>
      <c r="L79">
        <v>1368</v>
      </c>
      <c r="N79">
        <v>1011</v>
      </c>
      <c r="O79" t="s">
        <v>283</v>
      </c>
      <c r="P79" t="s">
        <v>283</v>
      </c>
      <c r="Q79">
        <v>1</v>
      </c>
      <c r="X79">
        <v>0.2</v>
      </c>
      <c r="Y79">
        <v>0</v>
      </c>
      <c r="Z79">
        <v>111.99</v>
      </c>
      <c r="AA79">
        <v>13.5</v>
      </c>
      <c r="AB79">
        <v>0</v>
      </c>
      <c r="AC79">
        <v>0</v>
      </c>
      <c r="AD79">
        <v>1</v>
      </c>
      <c r="AE79">
        <v>0</v>
      </c>
      <c r="AF79" t="s">
        <v>3</v>
      </c>
      <c r="AG79">
        <v>0.2</v>
      </c>
      <c r="AH79">
        <v>2</v>
      </c>
      <c r="AI79">
        <v>34724103</v>
      </c>
      <c r="AJ79">
        <v>45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</row>
    <row r="80" spans="1:44" x14ac:dyDescent="0.2">
      <c r="A80">
        <f>ROW(Source!A45)</f>
        <v>45</v>
      </c>
      <c r="B80">
        <v>34724110</v>
      </c>
      <c r="C80">
        <v>34724100</v>
      </c>
      <c r="D80">
        <v>31526887</v>
      </c>
      <c r="E80">
        <v>1</v>
      </c>
      <c r="F80">
        <v>1</v>
      </c>
      <c r="G80">
        <v>1</v>
      </c>
      <c r="H80">
        <v>2</v>
      </c>
      <c r="I80" t="s">
        <v>306</v>
      </c>
      <c r="J80" t="s">
        <v>307</v>
      </c>
      <c r="K80" t="s">
        <v>308</v>
      </c>
      <c r="L80">
        <v>1368</v>
      </c>
      <c r="N80">
        <v>1011</v>
      </c>
      <c r="O80" t="s">
        <v>283</v>
      </c>
      <c r="P80" t="s">
        <v>283</v>
      </c>
      <c r="Q80">
        <v>1</v>
      </c>
      <c r="X80">
        <v>4.2699999999999996</v>
      </c>
      <c r="Y80">
        <v>0</v>
      </c>
      <c r="Z80">
        <v>0.9</v>
      </c>
      <c r="AA80">
        <v>0</v>
      </c>
      <c r="AB80">
        <v>0</v>
      </c>
      <c r="AC80">
        <v>0</v>
      </c>
      <c r="AD80">
        <v>1</v>
      </c>
      <c r="AE80">
        <v>0</v>
      </c>
      <c r="AF80" t="s">
        <v>3</v>
      </c>
      <c r="AG80">
        <v>4.2699999999999996</v>
      </c>
      <c r="AH80">
        <v>2</v>
      </c>
      <c r="AI80">
        <v>34724104</v>
      </c>
      <c r="AJ80">
        <v>46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</row>
    <row r="81" spans="1:44" x14ac:dyDescent="0.2">
      <c r="A81">
        <f>ROW(Source!A45)</f>
        <v>45</v>
      </c>
      <c r="B81">
        <v>34724111</v>
      </c>
      <c r="C81">
        <v>34724100</v>
      </c>
      <c r="D81">
        <v>31526952</v>
      </c>
      <c r="E81">
        <v>1</v>
      </c>
      <c r="F81">
        <v>1</v>
      </c>
      <c r="G81">
        <v>1</v>
      </c>
      <c r="H81">
        <v>2</v>
      </c>
      <c r="I81" t="s">
        <v>309</v>
      </c>
      <c r="J81" t="s">
        <v>310</v>
      </c>
      <c r="K81" t="s">
        <v>311</v>
      </c>
      <c r="L81">
        <v>1368</v>
      </c>
      <c r="N81">
        <v>1011</v>
      </c>
      <c r="O81" t="s">
        <v>283</v>
      </c>
      <c r="P81" t="s">
        <v>283</v>
      </c>
      <c r="Q81">
        <v>1</v>
      </c>
      <c r="X81">
        <v>4.2699999999999996</v>
      </c>
      <c r="Y81">
        <v>0</v>
      </c>
      <c r="Z81">
        <v>3.28</v>
      </c>
      <c r="AA81">
        <v>0</v>
      </c>
      <c r="AB81">
        <v>0</v>
      </c>
      <c r="AC81">
        <v>0</v>
      </c>
      <c r="AD81">
        <v>1</v>
      </c>
      <c r="AE81">
        <v>0</v>
      </c>
      <c r="AF81" t="s">
        <v>3</v>
      </c>
      <c r="AG81">
        <v>4.2699999999999996</v>
      </c>
      <c r="AH81">
        <v>2</v>
      </c>
      <c r="AI81">
        <v>34724105</v>
      </c>
      <c r="AJ81">
        <v>47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</row>
    <row r="82" spans="1:44" x14ac:dyDescent="0.2">
      <c r="A82">
        <f>ROW(Source!A45)</f>
        <v>45</v>
      </c>
      <c r="B82">
        <v>34724112</v>
      </c>
      <c r="C82">
        <v>34724100</v>
      </c>
      <c r="D82">
        <v>31528142</v>
      </c>
      <c r="E82">
        <v>1</v>
      </c>
      <c r="F82">
        <v>1</v>
      </c>
      <c r="G82">
        <v>1</v>
      </c>
      <c r="H82">
        <v>2</v>
      </c>
      <c r="I82" t="s">
        <v>312</v>
      </c>
      <c r="J82" t="s">
        <v>313</v>
      </c>
      <c r="K82" t="s">
        <v>314</v>
      </c>
      <c r="L82">
        <v>1368</v>
      </c>
      <c r="N82">
        <v>1011</v>
      </c>
      <c r="O82" t="s">
        <v>283</v>
      </c>
      <c r="P82" t="s">
        <v>283</v>
      </c>
      <c r="Q82">
        <v>1</v>
      </c>
      <c r="X82">
        <v>0.2</v>
      </c>
      <c r="Y82">
        <v>0</v>
      </c>
      <c r="Z82">
        <v>65.709999999999994</v>
      </c>
      <c r="AA82">
        <v>11.6</v>
      </c>
      <c r="AB82">
        <v>0</v>
      </c>
      <c r="AC82">
        <v>0</v>
      </c>
      <c r="AD82">
        <v>1</v>
      </c>
      <c r="AE82">
        <v>0</v>
      </c>
      <c r="AF82" t="s">
        <v>3</v>
      </c>
      <c r="AG82">
        <v>0.2</v>
      </c>
      <c r="AH82">
        <v>2</v>
      </c>
      <c r="AI82">
        <v>34724106</v>
      </c>
      <c r="AJ82">
        <v>48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</row>
    <row r="83" spans="1:44" x14ac:dyDescent="0.2">
      <c r="A83">
        <f>ROW(Source!A45)</f>
        <v>45</v>
      </c>
      <c r="B83">
        <v>34724113</v>
      </c>
      <c r="C83">
        <v>34724100</v>
      </c>
      <c r="D83">
        <v>31446709</v>
      </c>
      <c r="E83">
        <v>1</v>
      </c>
      <c r="F83">
        <v>1</v>
      </c>
      <c r="G83">
        <v>1</v>
      </c>
      <c r="H83">
        <v>3</v>
      </c>
      <c r="I83" t="s">
        <v>354</v>
      </c>
      <c r="J83" t="s">
        <v>355</v>
      </c>
      <c r="K83" t="s">
        <v>356</v>
      </c>
      <c r="L83">
        <v>1308</v>
      </c>
      <c r="N83">
        <v>1003</v>
      </c>
      <c r="O83" t="s">
        <v>75</v>
      </c>
      <c r="P83" t="s">
        <v>75</v>
      </c>
      <c r="Q83">
        <v>100</v>
      </c>
      <c r="X83">
        <v>9.5999999999999992E-3</v>
      </c>
      <c r="Y83">
        <v>120</v>
      </c>
      <c r="Z83">
        <v>0</v>
      </c>
      <c r="AA83">
        <v>0</v>
      </c>
      <c r="AB83">
        <v>0</v>
      </c>
      <c r="AC83">
        <v>0</v>
      </c>
      <c r="AD83">
        <v>1</v>
      </c>
      <c r="AE83">
        <v>0</v>
      </c>
      <c r="AF83" t="s">
        <v>3</v>
      </c>
      <c r="AG83">
        <v>9.5999999999999992E-3</v>
      </c>
      <c r="AH83">
        <v>3</v>
      </c>
      <c r="AI83">
        <v>-1</v>
      </c>
      <c r="AJ83" t="s">
        <v>3</v>
      </c>
      <c r="AK83">
        <v>4</v>
      </c>
      <c r="AL83">
        <v>-1.1519999999999999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1</v>
      </c>
    </row>
    <row r="84" spans="1:44" x14ac:dyDescent="0.2">
      <c r="A84">
        <f>ROW(Source!A45)</f>
        <v>45</v>
      </c>
      <c r="B84">
        <v>34724114</v>
      </c>
      <c r="C84">
        <v>34724100</v>
      </c>
      <c r="D84">
        <v>31474139</v>
      </c>
      <c r="E84">
        <v>1</v>
      </c>
      <c r="F84">
        <v>1</v>
      </c>
      <c r="G84">
        <v>1</v>
      </c>
      <c r="H84">
        <v>3</v>
      </c>
      <c r="I84" t="s">
        <v>357</v>
      </c>
      <c r="J84" t="s">
        <v>358</v>
      </c>
      <c r="K84" t="s">
        <v>359</v>
      </c>
      <c r="L84">
        <v>1346</v>
      </c>
      <c r="N84">
        <v>1009</v>
      </c>
      <c r="O84" t="s">
        <v>143</v>
      </c>
      <c r="P84" t="s">
        <v>143</v>
      </c>
      <c r="Q84">
        <v>1</v>
      </c>
      <c r="X84">
        <v>0.5</v>
      </c>
      <c r="Y84">
        <v>68.05</v>
      </c>
      <c r="Z84">
        <v>0</v>
      </c>
      <c r="AA84">
        <v>0</v>
      </c>
      <c r="AB84">
        <v>0</v>
      </c>
      <c r="AC84">
        <v>0</v>
      </c>
      <c r="AD84">
        <v>1</v>
      </c>
      <c r="AE84">
        <v>0</v>
      </c>
      <c r="AF84" t="s">
        <v>3</v>
      </c>
      <c r="AG84">
        <v>0.5</v>
      </c>
      <c r="AH84">
        <v>3</v>
      </c>
      <c r="AI84">
        <v>-1</v>
      </c>
      <c r="AJ84" t="s">
        <v>3</v>
      </c>
      <c r="AK84">
        <v>4</v>
      </c>
      <c r="AL84">
        <v>-34.024999999999999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1</v>
      </c>
    </row>
    <row r="85" spans="1:44" x14ac:dyDescent="0.2">
      <c r="A85">
        <f>ROW(Source!A45)</f>
        <v>45</v>
      </c>
      <c r="B85">
        <v>34724115</v>
      </c>
      <c r="C85">
        <v>34724100</v>
      </c>
      <c r="D85">
        <v>31482960</v>
      </c>
      <c r="E85">
        <v>1</v>
      </c>
      <c r="F85">
        <v>1</v>
      </c>
      <c r="G85">
        <v>1</v>
      </c>
      <c r="H85">
        <v>3</v>
      </c>
      <c r="I85" t="s">
        <v>360</v>
      </c>
      <c r="J85" t="s">
        <v>361</v>
      </c>
      <c r="K85" t="s">
        <v>362</v>
      </c>
      <c r="L85">
        <v>1348</v>
      </c>
      <c r="N85">
        <v>1009</v>
      </c>
      <c r="O85" t="s">
        <v>327</v>
      </c>
      <c r="P85" t="s">
        <v>327</v>
      </c>
      <c r="Q85">
        <v>1000</v>
      </c>
      <c r="X85">
        <v>6.0000000000000002E-5</v>
      </c>
      <c r="Y85">
        <v>7826.9</v>
      </c>
      <c r="Z85">
        <v>0</v>
      </c>
      <c r="AA85">
        <v>0</v>
      </c>
      <c r="AB85">
        <v>0</v>
      </c>
      <c r="AC85">
        <v>0</v>
      </c>
      <c r="AD85">
        <v>1</v>
      </c>
      <c r="AE85">
        <v>0</v>
      </c>
      <c r="AF85" t="s">
        <v>3</v>
      </c>
      <c r="AG85">
        <v>6.0000000000000002E-5</v>
      </c>
      <c r="AH85">
        <v>3</v>
      </c>
      <c r="AI85">
        <v>-1</v>
      </c>
      <c r="AJ85" t="s">
        <v>3</v>
      </c>
      <c r="AK85">
        <v>4</v>
      </c>
      <c r="AL85">
        <v>-0.46961399999999998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1</v>
      </c>
    </row>
    <row r="86" spans="1:44" x14ac:dyDescent="0.2">
      <c r="A86">
        <f>ROW(Source!A45)</f>
        <v>45</v>
      </c>
      <c r="B86">
        <v>34724116</v>
      </c>
      <c r="C86">
        <v>34724100</v>
      </c>
      <c r="D86">
        <v>31443668</v>
      </c>
      <c r="E86">
        <v>17</v>
      </c>
      <c r="F86">
        <v>1</v>
      </c>
      <c r="G86">
        <v>1</v>
      </c>
      <c r="H86">
        <v>3</v>
      </c>
      <c r="I86" t="s">
        <v>363</v>
      </c>
      <c r="J86" t="s">
        <v>3</v>
      </c>
      <c r="K86" t="s">
        <v>364</v>
      </c>
      <c r="L86">
        <v>1374</v>
      </c>
      <c r="N86">
        <v>1013</v>
      </c>
      <c r="O86" t="s">
        <v>365</v>
      </c>
      <c r="P86" t="s">
        <v>365</v>
      </c>
      <c r="Q86">
        <v>1</v>
      </c>
      <c r="X86">
        <v>3.59</v>
      </c>
      <c r="Y86">
        <v>1</v>
      </c>
      <c r="Z86">
        <v>0</v>
      </c>
      <c r="AA86">
        <v>0</v>
      </c>
      <c r="AB86">
        <v>0</v>
      </c>
      <c r="AC86">
        <v>0</v>
      </c>
      <c r="AD86">
        <v>1</v>
      </c>
      <c r="AE86">
        <v>0</v>
      </c>
      <c r="AF86" t="s">
        <v>3</v>
      </c>
      <c r="AG86">
        <v>3.59</v>
      </c>
      <c r="AH86">
        <v>3</v>
      </c>
      <c r="AI86">
        <v>-1</v>
      </c>
      <c r="AJ86" t="s">
        <v>3</v>
      </c>
      <c r="AK86">
        <v>4</v>
      </c>
      <c r="AL86">
        <v>-3.59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1</v>
      </c>
    </row>
    <row r="87" spans="1:44" x14ac:dyDescent="0.2">
      <c r="A87">
        <f>ROW(Source!A46)</f>
        <v>46</v>
      </c>
      <c r="B87">
        <v>34724124</v>
      </c>
      <c r="C87">
        <v>34724117</v>
      </c>
      <c r="D87">
        <v>31715651</v>
      </c>
      <c r="E87">
        <v>1</v>
      </c>
      <c r="F87">
        <v>1</v>
      </c>
      <c r="G87">
        <v>1</v>
      </c>
      <c r="H87">
        <v>1</v>
      </c>
      <c r="I87" t="s">
        <v>301</v>
      </c>
      <c r="J87" t="s">
        <v>3</v>
      </c>
      <c r="K87" t="s">
        <v>302</v>
      </c>
      <c r="L87">
        <v>1191</v>
      </c>
      <c r="N87">
        <v>1013</v>
      </c>
      <c r="O87" t="s">
        <v>277</v>
      </c>
      <c r="P87" t="s">
        <v>277</v>
      </c>
      <c r="Q87">
        <v>1</v>
      </c>
      <c r="X87">
        <v>11.47</v>
      </c>
      <c r="Y87">
        <v>0</v>
      </c>
      <c r="Z87">
        <v>0</v>
      </c>
      <c r="AA87">
        <v>0</v>
      </c>
      <c r="AB87">
        <v>9.6199999999999992</v>
      </c>
      <c r="AC87">
        <v>0</v>
      </c>
      <c r="AD87">
        <v>1</v>
      </c>
      <c r="AE87">
        <v>1</v>
      </c>
      <c r="AF87" t="s">
        <v>3</v>
      </c>
      <c r="AG87">
        <v>11.47</v>
      </c>
      <c r="AH87">
        <v>2</v>
      </c>
      <c r="AI87">
        <v>34724118</v>
      </c>
      <c r="AJ87">
        <v>49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</row>
    <row r="88" spans="1:44" x14ac:dyDescent="0.2">
      <c r="A88">
        <f>ROW(Source!A46)</f>
        <v>46</v>
      </c>
      <c r="B88">
        <v>34724125</v>
      </c>
      <c r="C88">
        <v>34724117</v>
      </c>
      <c r="D88">
        <v>31709492</v>
      </c>
      <c r="E88">
        <v>1</v>
      </c>
      <c r="F88">
        <v>1</v>
      </c>
      <c r="G88">
        <v>1</v>
      </c>
      <c r="H88">
        <v>1</v>
      </c>
      <c r="I88" t="s">
        <v>278</v>
      </c>
      <c r="J88" t="s">
        <v>3</v>
      </c>
      <c r="K88" t="s">
        <v>279</v>
      </c>
      <c r="L88">
        <v>1191</v>
      </c>
      <c r="N88">
        <v>1013</v>
      </c>
      <c r="O88" t="s">
        <v>277</v>
      </c>
      <c r="P88" t="s">
        <v>277</v>
      </c>
      <c r="Q88">
        <v>1</v>
      </c>
      <c r="X88">
        <v>1.88</v>
      </c>
      <c r="Y88">
        <v>0</v>
      </c>
      <c r="Z88">
        <v>0</v>
      </c>
      <c r="AA88">
        <v>0</v>
      </c>
      <c r="AB88">
        <v>0</v>
      </c>
      <c r="AC88">
        <v>0</v>
      </c>
      <c r="AD88">
        <v>1</v>
      </c>
      <c r="AE88">
        <v>2</v>
      </c>
      <c r="AF88" t="s">
        <v>3</v>
      </c>
      <c r="AG88">
        <v>1.88</v>
      </c>
      <c r="AH88">
        <v>2</v>
      </c>
      <c r="AI88">
        <v>34724119</v>
      </c>
      <c r="AJ88">
        <v>50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</row>
    <row r="89" spans="1:44" x14ac:dyDescent="0.2">
      <c r="A89">
        <f>ROW(Source!A46)</f>
        <v>46</v>
      </c>
      <c r="B89">
        <v>34724126</v>
      </c>
      <c r="C89">
        <v>34724117</v>
      </c>
      <c r="D89">
        <v>31526753</v>
      </c>
      <c r="E89">
        <v>1</v>
      </c>
      <c r="F89">
        <v>1</v>
      </c>
      <c r="G89">
        <v>1</v>
      </c>
      <c r="H89">
        <v>2</v>
      </c>
      <c r="I89" t="s">
        <v>303</v>
      </c>
      <c r="J89" t="s">
        <v>304</v>
      </c>
      <c r="K89" t="s">
        <v>305</v>
      </c>
      <c r="L89">
        <v>1368</v>
      </c>
      <c r="N89">
        <v>1011</v>
      </c>
      <c r="O89" t="s">
        <v>283</v>
      </c>
      <c r="P89" t="s">
        <v>283</v>
      </c>
      <c r="Q89">
        <v>1</v>
      </c>
      <c r="X89">
        <v>0.94</v>
      </c>
      <c r="Y89">
        <v>0</v>
      </c>
      <c r="Z89">
        <v>111.99</v>
      </c>
      <c r="AA89">
        <v>13.5</v>
      </c>
      <c r="AB89">
        <v>0</v>
      </c>
      <c r="AC89">
        <v>0</v>
      </c>
      <c r="AD89">
        <v>1</v>
      </c>
      <c r="AE89">
        <v>0</v>
      </c>
      <c r="AF89" t="s">
        <v>3</v>
      </c>
      <c r="AG89">
        <v>0.94</v>
      </c>
      <c r="AH89">
        <v>2</v>
      </c>
      <c r="AI89">
        <v>34724120</v>
      </c>
      <c r="AJ89">
        <v>51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</row>
    <row r="90" spans="1:44" x14ac:dyDescent="0.2">
      <c r="A90">
        <f>ROW(Source!A46)</f>
        <v>46</v>
      </c>
      <c r="B90">
        <v>34724127</v>
      </c>
      <c r="C90">
        <v>34724117</v>
      </c>
      <c r="D90">
        <v>31526887</v>
      </c>
      <c r="E90">
        <v>1</v>
      </c>
      <c r="F90">
        <v>1</v>
      </c>
      <c r="G90">
        <v>1</v>
      </c>
      <c r="H90">
        <v>2</v>
      </c>
      <c r="I90" t="s">
        <v>306</v>
      </c>
      <c r="J90" t="s">
        <v>307</v>
      </c>
      <c r="K90" t="s">
        <v>308</v>
      </c>
      <c r="L90">
        <v>1368</v>
      </c>
      <c r="N90">
        <v>1011</v>
      </c>
      <c r="O90" t="s">
        <v>283</v>
      </c>
      <c r="P90" t="s">
        <v>283</v>
      </c>
      <c r="Q90">
        <v>1</v>
      </c>
      <c r="X90">
        <v>2.58</v>
      </c>
      <c r="Y90">
        <v>0</v>
      </c>
      <c r="Z90">
        <v>0.9</v>
      </c>
      <c r="AA90">
        <v>0</v>
      </c>
      <c r="AB90">
        <v>0</v>
      </c>
      <c r="AC90">
        <v>0</v>
      </c>
      <c r="AD90">
        <v>1</v>
      </c>
      <c r="AE90">
        <v>0</v>
      </c>
      <c r="AF90" t="s">
        <v>3</v>
      </c>
      <c r="AG90">
        <v>2.58</v>
      </c>
      <c r="AH90">
        <v>2</v>
      </c>
      <c r="AI90">
        <v>34724121</v>
      </c>
      <c r="AJ90">
        <v>52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</row>
    <row r="91" spans="1:44" x14ac:dyDescent="0.2">
      <c r="A91">
        <f>ROW(Source!A46)</f>
        <v>46</v>
      </c>
      <c r="B91">
        <v>34724128</v>
      </c>
      <c r="C91">
        <v>34724117</v>
      </c>
      <c r="D91">
        <v>31526952</v>
      </c>
      <c r="E91">
        <v>1</v>
      </c>
      <c r="F91">
        <v>1</v>
      </c>
      <c r="G91">
        <v>1</v>
      </c>
      <c r="H91">
        <v>2</v>
      </c>
      <c r="I91" t="s">
        <v>309</v>
      </c>
      <c r="J91" t="s">
        <v>310</v>
      </c>
      <c r="K91" t="s">
        <v>311</v>
      </c>
      <c r="L91">
        <v>1368</v>
      </c>
      <c r="N91">
        <v>1011</v>
      </c>
      <c r="O91" t="s">
        <v>283</v>
      </c>
      <c r="P91" t="s">
        <v>283</v>
      </c>
      <c r="Q91">
        <v>1</v>
      </c>
      <c r="X91">
        <v>2.58</v>
      </c>
      <c r="Y91">
        <v>0</v>
      </c>
      <c r="Z91">
        <v>3.28</v>
      </c>
      <c r="AA91">
        <v>0</v>
      </c>
      <c r="AB91">
        <v>0</v>
      </c>
      <c r="AC91">
        <v>0</v>
      </c>
      <c r="AD91">
        <v>1</v>
      </c>
      <c r="AE91">
        <v>0</v>
      </c>
      <c r="AF91" t="s">
        <v>3</v>
      </c>
      <c r="AG91">
        <v>2.58</v>
      </c>
      <c r="AH91">
        <v>2</v>
      </c>
      <c r="AI91">
        <v>34724122</v>
      </c>
      <c r="AJ91">
        <v>53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</row>
    <row r="92" spans="1:44" x14ac:dyDescent="0.2">
      <c r="A92">
        <f>ROW(Source!A46)</f>
        <v>46</v>
      </c>
      <c r="B92">
        <v>34724129</v>
      </c>
      <c r="C92">
        <v>34724117</v>
      </c>
      <c r="D92">
        <v>31528142</v>
      </c>
      <c r="E92">
        <v>1</v>
      </c>
      <c r="F92">
        <v>1</v>
      </c>
      <c r="G92">
        <v>1</v>
      </c>
      <c r="H92">
        <v>2</v>
      </c>
      <c r="I92" t="s">
        <v>312</v>
      </c>
      <c r="J92" t="s">
        <v>313</v>
      </c>
      <c r="K92" t="s">
        <v>314</v>
      </c>
      <c r="L92">
        <v>1368</v>
      </c>
      <c r="N92">
        <v>1011</v>
      </c>
      <c r="O92" t="s">
        <v>283</v>
      </c>
      <c r="P92" t="s">
        <v>283</v>
      </c>
      <c r="Q92">
        <v>1</v>
      </c>
      <c r="X92">
        <v>0.94</v>
      </c>
      <c r="Y92">
        <v>0</v>
      </c>
      <c r="Z92">
        <v>65.709999999999994</v>
      </c>
      <c r="AA92">
        <v>11.6</v>
      </c>
      <c r="AB92">
        <v>0</v>
      </c>
      <c r="AC92">
        <v>0</v>
      </c>
      <c r="AD92">
        <v>1</v>
      </c>
      <c r="AE92">
        <v>0</v>
      </c>
      <c r="AF92" t="s">
        <v>3</v>
      </c>
      <c r="AG92">
        <v>0.94</v>
      </c>
      <c r="AH92">
        <v>2</v>
      </c>
      <c r="AI92">
        <v>34724123</v>
      </c>
      <c r="AJ92">
        <v>54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</row>
    <row r="93" spans="1:44" x14ac:dyDescent="0.2">
      <c r="A93">
        <f>ROW(Source!A46)</f>
        <v>46</v>
      </c>
      <c r="B93">
        <v>34724130</v>
      </c>
      <c r="C93">
        <v>34724117</v>
      </c>
      <c r="D93">
        <v>31446709</v>
      </c>
      <c r="E93">
        <v>1</v>
      </c>
      <c r="F93">
        <v>1</v>
      </c>
      <c r="G93">
        <v>1</v>
      </c>
      <c r="H93">
        <v>3</v>
      </c>
      <c r="I93" t="s">
        <v>354</v>
      </c>
      <c r="J93" t="s">
        <v>355</v>
      </c>
      <c r="K93" t="s">
        <v>356</v>
      </c>
      <c r="L93">
        <v>1308</v>
      </c>
      <c r="N93">
        <v>1003</v>
      </c>
      <c r="O93" t="s">
        <v>75</v>
      </c>
      <c r="P93" t="s">
        <v>75</v>
      </c>
      <c r="Q93">
        <v>100</v>
      </c>
      <c r="X93">
        <v>9.5999999999999992E-3</v>
      </c>
      <c r="Y93">
        <v>120</v>
      </c>
      <c r="Z93">
        <v>0</v>
      </c>
      <c r="AA93">
        <v>0</v>
      </c>
      <c r="AB93">
        <v>0</v>
      </c>
      <c r="AC93">
        <v>0</v>
      </c>
      <c r="AD93">
        <v>1</v>
      </c>
      <c r="AE93">
        <v>0</v>
      </c>
      <c r="AF93" t="s">
        <v>3</v>
      </c>
      <c r="AG93">
        <v>9.5999999999999992E-3</v>
      </c>
      <c r="AH93">
        <v>3</v>
      </c>
      <c r="AI93">
        <v>-1</v>
      </c>
      <c r="AJ93" t="s">
        <v>3</v>
      </c>
      <c r="AK93">
        <v>4</v>
      </c>
      <c r="AL93">
        <v>-1.1519999999999999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1</v>
      </c>
    </row>
    <row r="94" spans="1:44" x14ac:dyDescent="0.2">
      <c r="A94">
        <f>ROW(Source!A46)</f>
        <v>46</v>
      </c>
      <c r="B94">
        <v>34724131</v>
      </c>
      <c r="C94">
        <v>34724117</v>
      </c>
      <c r="D94">
        <v>31470585</v>
      </c>
      <c r="E94">
        <v>1</v>
      </c>
      <c r="F94">
        <v>1</v>
      </c>
      <c r="G94">
        <v>1</v>
      </c>
      <c r="H94">
        <v>3</v>
      </c>
      <c r="I94" t="s">
        <v>366</v>
      </c>
      <c r="J94" t="s">
        <v>367</v>
      </c>
      <c r="K94" t="s">
        <v>368</v>
      </c>
      <c r="L94">
        <v>1348</v>
      </c>
      <c r="N94">
        <v>1009</v>
      </c>
      <c r="O94" t="s">
        <v>327</v>
      </c>
      <c r="P94" t="s">
        <v>327</v>
      </c>
      <c r="Q94">
        <v>1000</v>
      </c>
      <c r="X94">
        <v>1E-3</v>
      </c>
      <c r="Y94">
        <v>5000</v>
      </c>
      <c r="Z94">
        <v>0</v>
      </c>
      <c r="AA94">
        <v>0</v>
      </c>
      <c r="AB94">
        <v>0</v>
      </c>
      <c r="AC94">
        <v>0</v>
      </c>
      <c r="AD94">
        <v>1</v>
      </c>
      <c r="AE94">
        <v>0</v>
      </c>
      <c r="AF94" t="s">
        <v>3</v>
      </c>
      <c r="AG94">
        <v>1E-3</v>
      </c>
      <c r="AH94">
        <v>3</v>
      </c>
      <c r="AI94">
        <v>-1</v>
      </c>
      <c r="AJ94" t="s">
        <v>3</v>
      </c>
      <c r="AK94">
        <v>4</v>
      </c>
      <c r="AL94">
        <v>-5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1</v>
      </c>
    </row>
    <row r="95" spans="1:44" x14ac:dyDescent="0.2">
      <c r="A95">
        <f>ROW(Source!A46)</f>
        <v>46</v>
      </c>
      <c r="B95">
        <v>34724132</v>
      </c>
      <c r="C95">
        <v>34724117</v>
      </c>
      <c r="D95">
        <v>31470674</v>
      </c>
      <c r="E95">
        <v>1</v>
      </c>
      <c r="F95">
        <v>1</v>
      </c>
      <c r="G95">
        <v>1</v>
      </c>
      <c r="H95">
        <v>3</v>
      </c>
      <c r="I95" t="s">
        <v>369</v>
      </c>
      <c r="J95" t="s">
        <v>370</v>
      </c>
      <c r="K95" t="s">
        <v>371</v>
      </c>
      <c r="L95">
        <v>1348</v>
      </c>
      <c r="N95">
        <v>1009</v>
      </c>
      <c r="O95" t="s">
        <v>327</v>
      </c>
      <c r="P95" t="s">
        <v>327</v>
      </c>
      <c r="Q95">
        <v>1000</v>
      </c>
      <c r="X95">
        <v>0.01</v>
      </c>
      <c r="Y95">
        <v>5763</v>
      </c>
      <c r="Z95">
        <v>0</v>
      </c>
      <c r="AA95">
        <v>0</v>
      </c>
      <c r="AB95">
        <v>0</v>
      </c>
      <c r="AC95">
        <v>0</v>
      </c>
      <c r="AD95">
        <v>1</v>
      </c>
      <c r="AE95">
        <v>0</v>
      </c>
      <c r="AF95" t="s">
        <v>3</v>
      </c>
      <c r="AG95">
        <v>0.01</v>
      </c>
      <c r="AH95">
        <v>3</v>
      </c>
      <c r="AI95">
        <v>-1</v>
      </c>
      <c r="AJ95" t="s">
        <v>3</v>
      </c>
      <c r="AK95">
        <v>4</v>
      </c>
      <c r="AL95">
        <v>-57.63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</v>
      </c>
    </row>
    <row r="96" spans="1:44" x14ac:dyDescent="0.2">
      <c r="A96">
        <f>ROW(Source!A46)</f>
        <v>46</v>
      </c>
      <c r="B96">
        <v>34724133</v>
      </c>
      <c r="C96">
        <v>34724117</v>
      </c>
      <c r="D96">
        <v>31482923</v>
      </c>
      <c r="E96">
        <v>1</v>
      </c>
      <c r="F96">
        <v>1</v>
      </c>
      <c r="G96">
        <v>1</v>
      </c>
      <c r="H96">
        <v>3</v>
      </c>
      <c r="I96" t="s">
        <v>372</v>
      </c>
      <c r="J96" t="s">
        <v>373</v>
      </c>
      <c r="K96" t="s">
        <v>374</v>
      </c>
      <c r="L96">
        <v>1346</v>
      </c>
      <c r="N96">
        <v>1009</v>
      </c>
      <c r="O96" t="s">
        <v>143</v>
      </c>
      <c r="P96" t="s">
        <v>143</v>
      </c>
      <c r="Q96">
        <v>1</v>
      </c>
      <c r="X96">
        <v>0.25</v>
      </c>
      <c r="Y96">
        <v>28.6</v>
      </c>
      <c r="Z96">
        <v>0</v>
      </c>
      <c r="AA96">
        <v>0</v>
      </c>
      <c r="AB96">
        <v>0</v>
      </c>
      <c r="AC96">
        <v>0</v>
      </c>
      <c r="AD96">
        <v>1</v>
      </c>
      <c r="AE96">
        <v>0</v>
      </c>
      <c r="AF96" t="s">
        <v>3</v>
      </c>
      <c r="AG96">
        <v>0.25</v>
      </c>
      <c r="AH96">
        <v>3</v>
      </c>
      <c r="AI96">
        <v>-1</v>
      </c>
      <c r="AJ96" t="s">
        <v>3</v>
      </c>
      <c r="AK96">
        <v>4</v>
      </c>
      <c r="AL96">
        <v>-7.15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1</v>
      </c>
    </row>
    <row r="97" spans="1:44" x14ac:dyDescent="0.2">
      <c r="A97">
        <f>ROW(Source!A46)</f>
        <v>46</v>
      </c>
      <c r="B97">
        <v>34724134</v>
      </c>
      <c r="C97">
        <v>34724117</v>
      </c>
      <c r="D97">
        <v>31482960</v>
      </c>
      <c r="E97">
        <v>1</v>
      </c>
      <c r="F97">
        <v>1</v>
      </c>
      <c r="G97">
        <v>1</v>
      </c>
      <c r="H97">
        <v>3</v>
      </c>
      <c r="I97" t="s">
        <v>360</v>
      </c>
      <c r="J97" t="s">
        <v>361</v>
      </c>
      <c r="K97" t="s">
        <v>362</v>
      </c>
      <c r="L97">
        <v>1348</v>
      </c>
      <c r="N97">
        <v>1009</v>
      </c>
      <c r="O97" t="s">
        <v>327</v>
      </c>
      <c r="P97" t="s">
        <v>327</v>
      </c>
      <c r="Q97">
        <v>1000</v>
      </c>
      <c r="X97">
        <v>6.0000000000000002E-5</v>
      </c>
      <c r="Y97">
        <v>7826.9</v>
      </c>
      <c r="Z97">
        <v>0</v>
      </c>
      <c r="AA97">
        <v>0</v>
      </c>
      <c r="AB97">
        <v>0</v>
      </c>
      <c r="AC97">
        <v>0</v>
      </c>
      <c r="AD97">
        <v>1</v>
      </c>
      <c r="AE97">
        <v>0</v>
      </c>
      <c r="AF97" t="s">
        <v>3</v>
      </c>
      <c r="AG97">
        <v>6.0000000000000002E-5</v>
      </c>
      <c r="AH97">
        <v>3</v>
      </c>
      <c r="AI97">
        <v>-1</v>
      </c>
      <c r="AJ97" t="s">
        <v>3</v>
      </c>
      <c r="AK97">
        <v>4</v>
      </c>
      <c r="AL97">
        <v>-0.46961399999999998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1</v>
      </c>
    </row>
    <row r="98" spans="1:44" x14ac:dyDescent="0.2">
      <c r="A98">
        <f>ROW(Source!A46)</f>
        <v>46</v>
      </c>
      <c r="B98">
        <v>34724135</v>
      </c>
      <c r="C98">
        <v>34724117</v>
      </c>
      <c r="D98">
        <v>31443668</v>
      </c>
      <c r="E98">
        <v>17</v>
      </c>
      <c r="F98">
        <v>1</v>
      </c>
      <c r="G98">
        <v>1</v>
      </c>
      <c r="H98">
        <v>3</v>
      </c>
      <c r="I98" t="s">
        <v>363</v>
      </c>
      <c r="J98" t="s">
        <v>3</v>
      </c>
      <c r="K98" t="s">
        <v>364</v>
      </c>
      <c r="L98">
        <v>1374</v>
      </c>
      <c r="N98">
        <v>1013</v>
      </c>
      <c r="O98" t="s">
        <v>365</v>
      </c>
      <c r="P98" t="s">
        <v>365</v>
      </c>
      <c r="Q98">
        <v>1</v>
      </c>
      <c r="X98">
        <v>2.21</v>
      </c>
      <c r="Y98">
        <v>1</v>
      </c>
      <c r="Z98">
        <v>0</v>
      </c>
      <c r="AA98">
        <v>0</v>
      </c>
      <c r="AB98">
        <v>0</v>
      </c>
      <c r="AC98">
        <v>0</v>
      </c>
      <c r="AD98">
        <v>1</v>
      </c>
      <c r="AE98">
        <v>0</v>
      </c>
      <c r="AF98" t="s">
        <v>3</v>
      </c>
      <c r="AG98">
        <v>2.21</v>
      </c>
      <c r="AH98">
        <v>3</v>
      </c>
      <c r="AI98">
        <v>-1</v>
      </c>
      <c r="AJ98" t="s">
        <v>3</v>
      </c>
      <c r="AK98">
        <v>4</v>
      </c>
      <c r="AL98">
        <v>-2.21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1</v>
      </c>
    </row>
    <row r="99" spans="1:44" x14ac:dyDescent="0.2">
      <c r="A99">
        <f>ROW(Source!A47)</f>
        <v>47</v>
      </c>
      <c r="B99">
        <v>34724124</v>
      </c>
      <c r="C99">
        <v>34724117</v>
      </c>
      <c r="D99">
        <v>31715651</v>
      </c>
      <c r="E99">
        <v>1</v>
      </c>
      <c r="F99">
        <v>1</v>
      </c>
      <c r="G99">
        <v>1</v>
      </c>
      <c r="H99">
        <v>1</v>
      </c>
      <c r="I99" t="s">
        <v>301</v>
      </c>
      <c r="J99" t="s">
        <v>3</v>
      </c>
      <c r="K99" t="s">
        <v>302</v>
      </c>
      <c r="L99">
        <v>1191</v>
      </c>
      <c r="N99">
        <v>1013</v>
      </c>
      <c r="O99" t="s">
        <v>277</v>
      </c>
      <c r="P99" t="s">
        <v>277</v>
      </c>
      <c r="Q99">
        <v>1</v>
      </c>
      <c r="X99">
        <v>11.47</v>
      </c>
      <c r="Y99">
        <v>0</v>
      </c>
      <c r="Z99">
        <v>0</v>
      </c>
      <c r="AA99">
        <v>0</v>
      </c>
      <c r="AB99">
        <v>9.6199999999999992</v>
      </c>
      <c r="AC99">
        <v>0</v>
      </c>
      <c r="AD99">
        <v>1</v>
      </c>
      <c r="AE99">
        <v>1</v>
      </c>
      <c r="AF99" t="s">
        <v>3</v>
      </c>
      <c r="AG99">
        <v>11.47</v>
      </c>
      <c r="AH99">
        <v>2</v>
      </c>
      <c r="AI99">
        <v>34724118</v>
      </c>
      <c r="AJ99">
        <v>55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</row>
    <row r="100" spans="1:44" x14ac:dyDescent="0.2">
      <c r="A100">
        <f>ROW(Source!A47)</f>
        <v>47</v>
      </c>
      <c r="B100">
        <v>34724125</v>
      </c>
      <c r="C100">
        <v>34724117</v>
      </c>
      <c r="D100">
        <v>31709492</v>
      </c>
      <c r="E100">
        <v>1</v>
      </c>
      <c r="F100">
        <v>1</v>
      </c>
      <c r="G100">
        <v>1</v>
      </c>
      <c r="H100">
        <v>1</v>
      </c>
      <c r="I100" t="s">
        <v>278</v>
      </c>
      <c r="J100" t="s">
        <v>3</v>
      </c>
      <c r="K100" t="s">
        <v>279</v>
      </c>
      <c r="L100">
        <v>1191</v>
      </c>
      <c r="N100">
        <v>1013</v>
      </c>
      <c r="O100" t="s">
        <v>277</v>
      </c>
      <c r="P100" t="s">
        <v>277</v>
      </c>
      <c r="Q100">
        <v>1</v>
      </c>
      <c r="X100">
        <v>1.88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1</v>
      </c>
      <c r="AE100">
        <v>2</v>
      </c>
      <c r="AF100" t="s">
        <v>3</v>
      </c>
      <c r="AG100">
        <v>1.88</v>
      </c>
      <c r="AH100">
        <v>2</v>
      </c>
      <c r="AI100">
        <v>34724119</v>
      </c>
      <c r="AJ100">
        <v>56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</row>
    <row r="101" spans="1:44" x14ac:dyDescent="0.2">
      <c r="A101">
        <f>ROW(Source!A47)</f>
        <v>47</v>
      </c>
      <c r="B101">
        <v>34724126</v>
      </c>
      <c r="C101">
        <v>34724117</v>
      </c>
      <c r="D101">
        <v>31526753</v>
      </c>
      <c r="E101">
        <v>1</v>
      </c>
      <c r="F101">
        <v>1</v>
      </c>
      <c r="G101">
        <v>1</v>
      </c>
      <c r="H101">
        <v>2</v>
      </c>
      <c r="I101" t="s">
        <v>303</v>
      </c>
      <c r="J101" t="s">
        <v>304</v>
      </c>
      <c r="K101" t="s">
        <v>305</v>
      </c>
      <c r="L101">
        <v>1368</v>
      </c>
      <c r="N101">
        <v>1011</v>
      </c>
      <c r="O101" t="s">
        <v>283</v>
      </c>
      <c r="P101" t="s">
        <v>283</v>
      </c>
      <c r="Q101">
        <v>1</v>
      </c>
      <c r="X101">
        <v>0.94</v>
      </c>
      <c r="Y101">
        <v>0</v>
      </c>
      <c r="Z101">
        <v>111.99</v>
      </c>
      <c r="AA101">
        <v>13.5</v>
      </c>
      <c r="AB101">
        <v>0</v>
      </c>
      <c r="AC101">
        <v>0</v>
      </c>
      <c r="AD101">
        <v>1</v>
      </c>
      <c r="AE101">
        <v>0</v>
      </c>
      <c r="AF101" t="s">
        <v>3</v>
      </c>
      <c r="AG101">
        <v>0.94</v>
      </c>
      <c r="AH101">
        <v>2</v>
      </c>
      <c r="AI101">
        <v>34724120</v>
      </c>
      <c r="AJ101">
        <v>57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</row>
    <row r="102" spans="1:44" x14ac:dyDescent="0.2">
      <c r="A102">
        <f>ROW(Source!A47)</f>
        <v>47</v>
      </c>
      <c r="B102">
        <v>34724127</v>
      </c>
      <c r="C102">
        <v>34724117</v>
      </c>
      <c r="D102">
        <v>31526887</v>
      </c>
      <c r="E102">
        <v>1</v>
      </c>
      <c r="F102">
        <v>1</v>
      </c>
      <c r="G102">
        <v>1</v>
      </c>
      <c r="H102">
        <v>2</v>
      </c>
      <c r="I102" t="s">
        <v>306</v>
      </c>
      <c r="J102" t="s">
        <v>307</v>
      </c>
      <c r="K102" t="s">
        <v>308</v>
      </c>
      <c r="L102">
        <v>1368</v>
      </c>
      <c r="N102">
        <v>1011</v>
      </c>
      <c r="O102" t="s">
        <v>283</v>
      </c>
      <c r="P102" t="s">
        <v>283</v>
      </c>
      <c r="Q102">
        <v>1</v>
      </c>
      <c r="X102">
        <v>2.58</v>
      </c>
      <c r="Y102">
        <v>0</v>
      </c>
      <c r="Z102">
        <v>0.9</v>
      </c>
      <c r="AA102">
        <v>0</v>
      </c>
      <c r="AB102">
        <v>0</v>
      </c>
      <c r="AC102">
        <v>0</v>
      </c>
      <c r="AD102">
        <v>1</v>
      </c>
      <c r="AE102">
        <v>0</v>
      </c>
      <c r="AF102" t="s">
        <v>3</v>
      </c>
      <c r="AG102">
        <v>2.58</v>
      </c>
      <c r="AH102">
        <v>2</v>
      </c>
      <c r="AI102">
        <v>34724121</v>
      </c>
      <c r="AJ102">
        <v>58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</row>
    <row r="103" spans="1:44" x14ac:dyDescent="0.2">
      <c r="A103">
        <f>ROW(Source!A47)</f>
        <v>47</v>
      </c>
      <c r="B103">
        <v>34724128</v>
      </c>
      <c r="C103">
        <v>34724117</v>
      </c>
      <c r="D103">
        <v>31526952</v>
      </c>
      <c r="E103">
        <v>1</v>
      </c>
      <c r="F103">
        <v>1</v>
      </c>
      <c r="G103">
        <v>1</v>
      </c>
      <c r="H103">
        <v>2</v>
      </c>
      <c r="I103" t="s">
        <v>309</v>
      </c>
      <c r="J103" t="s">
        <v>310</v>
      </c>
      <c r="K103" t="s">
        <v>311</v>
      </c>
      <c r="L103">
        <v>1368</v>
      </c>
      <c r="N103">
        <v>1011</v>
      </c>
      <c r="O103" t="s">
        <v>283</v>
      </c>
      <c r="P103" t="s">
        <v>283</v>
      </c>
      <c r="Q103">
        <v>1</v>
      </c>
      <c r="X103">
        <v>2.58</v>
      </c>
      <c r="Y103">
        <v>0</v>
      </c>
      <c r="Z103">
        <v>3.28</v>
      </c>
      <c r="AA103">
        <v>0</v>
      </c>
      <c r="AB103">
        <v>0</v>
      </c>
      <c r="AC103">
        <v>0</v>
      </c>
      <c r="AD103">
        <v>1</v>
      </c>
      <c r="AE103">
        <v>0</v>
      </c>
      <c r="AF103" t="s">
        <v>3</v>
      </c>
      <c r="AG103">
        <v>2.58</v>
      </c>
      <c r="AH103">
        <v>2</v>
      </c>
      <c r="AI103">
        <v>34724122</v>
      </c>
      <c r="AJ103">
        <v>59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</row>
    <row r="104" spans="1:44" x14ac:dyDescent="0.2">
      <c r="A104">
        <f>ROW(Source!A47)</f>
        <v>47</v>
      </c>
      <c r="B104">
        <v>34724129</v>
      </c>
      <c r="C104">
        <v>34724117</v>
      </c>
      <c r="D104">
        <v>31528142</v>
      </c>
      <c r="E104">
        <v>1</v>
      </c>
      <c r="F104">
        <v>1</v>
      </c>
      <c r="G104">
        <v>1</v>
      </c>
      <c r="H104">
        <v>2</v>
      </c>
      <c r="I104" t="s">
        <v>312</v>
      </c>
      <c r="J104" t="s">
        <v>313</v>
      </c>
      <c r="K104" t="s">
        <v>314</v>
      </c>
      <c r="L104">
        <v>1368</v>
      </c>
      <c r="N104">
        <v>1011</v>
      </c>
      <c r="O104" t="s">
        <v>283</v>
      </c>
      <c r="P104" t="s">
        <v>283</v>
      </c>
      <c r="Q104">
        <v>1</v>
      </c>
      <c r="X104">
        <v>0.94</v>
      </c>
      <c r="Y104">
        <v>0</v>
      </c>
      <c r="Z104">
        <v>65.709999999999994</v>
      </c>
      <c r="AA104">
        <v>11.6</v>
      </c>
      <c r="AB104">
        <v>0</v>
      </c>
      <c r="AC104">
        <v>0</v>
      </c>
      <c r="AD104">
        <v>1</v>
      </c>
      <c r="AE104">
        <v>0</v>
      </c>
      <c r="AF104" t="s">
        <v>3</v>
      </c>
      <c r="AG104">
        <v>0.94</v>
      </c>
      <c r="AH104">
        <v>2</v>
      </c>
      <c r="AI104">
        <v>34724123</v>
      </c>
      <c r="AJ104">
        <v>60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</row>
    <row r="105" spans="1:44" x14ac:dyDescent="0.2">
      <c r="A105">
        <f>ROW(Source!A47)</f>
        <v>47</v>
      </c>
      <c r="B105">
        <v>34724130</v>
      </c>
      <c r="C105">
        <v>34724117</v>
      </c>
      <c r="D105">
        <v>31446709</v>
      </c>
      <c r="E105">
        <v>1</v>
      </c>
      <c r="F105">
        <v>1</v>
      </c>
      <c r="G105">
        <v>1</v>
      </c>
      <c r="H105">
        <v>3</v>
      </c>
      <c r="I105" t="s">
        <v>354</v>
      </c>
      <c r="J105" t="s">
        <v>355</v>
      </c>
      <c r="K105" t="s">
        <v>356</v>
      </c>
      <c r="L105">
        <v>1308</v>
      </c>
      <c r="N105">
        <v>1003</v>
      </c>
      <c r="O105" t="s">
        <v>75</v>
      </c>
      <c r="P105" t="s">
        <v>75</v>
      </c>
      <c r="Q105">
        <v>100</v>
      </c>
      <c r="X105">
        <v>9.5999999999999992E-3</v>
      </c>
      <c r="Y105">
        <v>120</v>
      </c>
      <c r="Z105">
        <v>0</v>
      </c>
      <c r="AA105">
        <v>0</v>
      </c>
      <c r="AB105">
        <v>0</v>
      </c>
      <c r="AC105">
        <v>0</v>
      </c>
      <c r="AD105">
        <v>1</v>
      </c>
      <c r="AE105">
        <v>0</v>
      </c>
      <c r="AF105" t="s">
        <v>3</v>
      </c>
      <c r="AG105">
        <v>9.5999999999999992E-3</v>
      </c>
      <c r="AH105">
        <v>3</v>
      </c>
      <c r="AI105">
        <v>-1</v>
      </c>
      <c r="AJ105" t="s">
        <v>3</v>
      </c>
      <c r="AK105">
        <v>4</v>
      </c>
      <c r="AL105">
        <v>-1.1519999999999999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1</v>
      </c>
    </row>
    <row r="106" spans="1:44" x14ac:dyDescent="0.2">
      <c r="A106">
        <f>ROW(Source!A47)</f>
        <v>47</v>
      </c>
      <c r="B106">
        <v>34724131</v>
      </c>
      <c r="C106">
        <v>34724117</v>
      </c>
      <c r="D106">
        <v>31470585</v>
      </c>
      <c r="E106">
        <v>1</v>
      </c>
      <c r="F106">
        <v>1</v>
      </c>
      <c r="G106">
        <v>1</v>
      </c>
      <c r="H106">
        <v>3</v>
      </c>
      <c r="I106" t="s">
        <v>366</v>
      </c>
      <c r="J106" t="s">
        <v>367</v>
      </c>
      <c r="K106" t="s">
        <v>368</v>
      </c>
      <c r="L106">
        <v>1348</v>
      </c>
      <c r="N106">
        <v>1009</v>
      </c>
      <c r="O106" t="s">
        <v>327</v>
      </c>
      <c r="P106" t="s">
        <v>327</v>
      </c>
      <c r="Q106">
        <v>1000</v>
      </c>
      <c r="X106">
        <v>1E-3</v>
      </c>
      <c r="Y106">
        <v>5000</v>
      </c>
      <c r="Z106">
        <v>0</v>
      </c>
      <c r="AA106">
        <v>0</v>
      </c>
      <c r="AB106">
        <v>0</v>
      </c>
      <c r="AC106">
        <v>0</v>
      </c>
      <c r="AD106">
        <v>1</v>
      </c>
      <c r="AE106">
        <v>0</v>
      </c>
      <c r="AF106" t="s">
        <v>3</v>
      </c>
      <c r="AG106">
        <v>1E-3</v>
      </c>
      <c r="AH106">
        <v>3</v>
      </c>
      <c r="AI106">
        <v>-1</v>
      </c>
      <c r="AJ106" t="s">
        <v>3</v>
      </c>
      <c r="AK106">
        <v>4</v>
      </c>
      <c r="AL106">
        <v>-5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1</v>
      </c>
    </row>
    <row r="107" spans="1:44" x14ac:dyDescent="0.2">
      <c r="A107">
        <f>ROW(Source!A47)</f>
        <v>47</v>
      </c>
      <c r="B107">
        <v>34724132</v>
      </c>
      <c r="C107">
        <v>34724117</v>
      </c>
      <c r="D107">
        <v>31470674</v>
      </c>
      <c r="E107">
        <v>1</v>
      </c>
      <c r="F107">
        <v>1</v>
      </c>
      <c r="G107">
        <v>1</v>
      </c>
      <c r="H107">
        <v>3</v>
      </c>
      <c r="I107" t="s">
        <v>369</v>
      </c>
      <c r="J107" t="s">
        <v>370</v>
      </c>
      <c r="K107" t="s">
        <v>371</v>
      </c>
      <c r="L107">
        <v>1348</v>
      </c>
      <c r="N107">
        <v>1009</v>
      </c>
      <c r="O107" t="s">
        <v>327</v>
      </c>
      <c r="P107" t="s">
        <v>327</v>
      </c>
      <c r="Q107">
        <v>1000</v>
      </c>
      <c r="X107">
        <v>0.01</v>
      </c>
      <c r="Y107">
        <v>5763</v>
      </c>
      <c r="Z107">
        <v>0</v>
      </c>
      <c r="AA107">
        <v>0</v>
      </c>
      <c r="AB107">
        <v>0</v>
      </c>
      <c r="AC107">
        <v>0</v>
      </c>
      <c r="AD107">
        <v>1</v>
      </c>
      <c r="AE107">
        <v>0</v>
      </c>
      <c r="AF107" t="s">
        <v>3</v>
      </c>
      <c r="AG107">
        <v>0.01</v>
      </c>
      <c r="AH107">
        <v>3</v>
      </c>
      <c r="AI107">
        <v>-1</v>
      </c>
      <c r="AJ107" t="s">
        <v>3</v>
      </c>
      <c r="AK107">
        <v>4</v>
      </c>
      <c r="AL107">
        <v>-57.63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1</v>
      </c>
    </row>
    <row r="108" spans="1:44" x14ac:dyDescent="0.2">
      <c r="A108">
        <f>ROW(Source!A47)</f>
        <v>47</v>
      </c>
      <c r="B108">
        <v>34724133</v>
      </c>
      <c r="C108">
        <v>34724117</v>
      </c>
      <c r="D108">
        <v>31482923</v>
      </c>
      <c r="E108">
        <v>1</v>
      </c>
      <c r="F108">
        <v>1</v>
      </c>
      <c r="G108">
        <v>1</v>
      </c>
      <c r="H108">
        <v>3</v>
      </c>
      <c r="I108" t="s">
        <v>372</v>
      </c>
      <c r="J108" t="s">
        <v>373</v>
      </c>
      <c r="K108" t="s">
        <v>374</v>
      </c>
      <c r="L108">
        <v>1346</v>
      </c>
      <c r="N108">
        <v>1009</v>
      </c>
      <c r="O108" t="s">
        <v>143</v>
      </c>
      <c r="P108" t="s">
        <v>143</v>
      </c>
      <c r="Q108">
        <v>1</v>
      </c>
      <c r="X108">
        <v>0.25</v>
      </c>
      <c r="Y108">
        <v>28.6</v>
      </c>
      <c r="Z108">
        <v>0</v>
      </c>
      <c r="AA108">
        <v>0</v>
      </c>
      <c r="AB108">
        <v>0</v>
      </c>
      <c r="AC108">
        <v>0</v>
      </c>
      <c r="AD108">
        <v>1</v>
      </c>
      <c r="AE108">
        <v>0</v>
      </c>
      <c r="AF108" t="s">
        <v>3</v>
      </c>
      <c r="AG108">
        <v>0.25</v>
      </c>
      <c r="AH108">
        <v>3</v>
      </c>
      <c r="AI108">
        <v>-1</v>
      </c>
      <c r="AJ108" t="s">
        <v>3</v>
      </c>
      <c r="AK108">
        <v>4</v>
      </c>
      <c r="AL108">
        <v>-7.15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1</v>
      </c>
    </row>
    <row r="109" spans="1:44" x14ac:dyDescent="0.2">
      <c r="A109">
        <f>ROW(Source!A47)</f>
        <v>47</v>
      </c>
      <c r="B109">
        <v>34724134</v>
      </c>
      <c r="C109">
        <v>34724117</v>
      </c>
      <c r="D109">
        <v>31482960</v>
      </c>
      <c r="E109">
        <v>1</v>
      </c>
      <c r="F109">
        <v>1</v>
      </c>
      <c r="G109">
        <v>1</v>
      </c>
      <c r="H109">
        <v>3</v>
      </c>
      <c r="I109" t="s">
        <v>360</v>
      </c>
      <c r="J109" t="s">
        <v>361</v>
      </c>
      <c r="K109" t="s">
        <v>362</v>
      </c>
      <c r="L109">
        <v>1348</v>
      </c>
      <c r="N109">
        <v>1009</v>
      </c>
      <c r="O109" t="s">
        <v>327</v>
      </c>
      <c r="P109" t="s">
        <v>327</v>
      </c>
      <c r="Q109">
        <v>1000</v>
      </c>
      <c r="X109">
        <v>6.0000000000000002E-5</v>
      </c>
      <c r="Y109">
        <v>7826.9</v>
      </c>
      <c r="Z109">
        <v>0</v>
      </c>
      <c r="AA109">
        <v>0</v>
      </c>
      <c r="AB109">
        <v>0</v>
      </c>
      <c r="AC109">
        <v>0</v>
      </c>
      <c r="AD109">
        <v>1</v>
      </c>
      <c r="AE109">
        <v>0</v>
      </c>
      <c r="AF109" t="s">
        <v>3</v>
      </c>
      <c r="AG109">
        <v>6.0000000000000002E-5</v>
      </c>
      <c r="AH109">
        <v>3</v>
      </c>
      <c r="AI109">
        <v>-1</v>
      </c>
      <c r="AJ109" t="s">
        <v>3</v>
      </c>
      <c r="AK109">
        <v>4</v>
      </c>
      <c r="AL109">
        <v>-0.46961399999999998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1</v>
      </c>
    </row>
    <row r="110" spans="1:44" x14ac:dyDescent="0.2">
      <c r="A110">
        <f>ROW(Source!A47)</f>
        <v>47</v>
      </c>
      <c r="B110">
        <v>34724135</v>
      </c>
      <c r="C110">
        <v>34724117</v>
      </c>
      <c r="D110">
        <v>31443668</v>
      </c>
      <c r="E110">
        <v>17</v>
      </c>
      <c r="F110">
        <v>1</v>
      </c>
      <c r="G110">
        <v>1</v>
      </c>
      <c r="H110">
        <v>3</v>
      </c>
      <c r="I110" t="s">
        <v>363</v>
      </c>
      <c r="J110" t="s">
        <v>3</v>
      </c>
      <c r="K110" t="s">
        <v>364</v>
      </c>
      <c r="L110">
        <v>1374</v>
      </c>
      <c r="N110">
        <v>1013</v>
      </c>
      <c r="O110" t="s">
        <v>365</v>
      </c>
      <c r="P110" t="s">
        <v>365</v>
      </c>
      <c r="Q110">
        <v>1</v>
      </c>
      <c r="X110">
        <v>2.21</v>
      </c>
      <c r="Y110">
        <v>1</v>
      </c>
      <c r="Z110">
        <v>0</v>
      </c>
      <c r="AA110">
        <v>0</v>
      </c>
      <c r="AB110">
        <v>0</v>
      </c>
      <c r="AC110">
        <v>0</v>
      </c>
      <c r="AD110">
        <v>1</v>
      </c>
      <c r="AE110">
        <v>0</v>
      </c>
      <c r="AF110" t="s">
        <v>3</v>
      </c>
      <c r="AG110">
        <v>2.21</v>
      </c>
      <c r="AH110">
        <v>3</v>
      </c>
      <c r="AI110">
        <v>-1</v>
      </c>
      <c r="AJ110" t="s">
        <v>3</v>
      </c>
      <c r="AK110">
        <v>4</v>
      </c>
      <c r="AL110">
        <v>-2.21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1</v>
      </c>
    </row>
    <row r="111" spans="1:44" x14ac:dyDescent="0.2">
      <c r="A111">
        <f>ROW(Source!A48)</f>
        <v>48</v>
      </c>
      <c r="B111">
        <v>34724141</v>
      </c>
      <c r="C111">
        <v>34724136</v>
      </c>
      <c r="D111">
        <v>31715651</v>
      </c>
      <c r="E111">
        <v>1</v>
      </c>
      <c r="F111">
        <v>1</v>
      </c>
      <c r="G111">
        <v>1</v>
      </c>
      <c r="H111">
        <v>1</v>
      </c>
      <c r="I111" t="s">
        <v>301</v>
      </c>
      <c r="J111" t="s">
        <v>3</v>
      </c>
      <c r="K111" t="s">
        <v>302</v>
      </c>
      <c r="L111">
        <v>1191</v>
      </c>
      <c r="N111">
        <v>1013</v>
      </c>
      <c r="O111" t="s">
        <v>277</v>
      </c>
      <c r="P111" t="s">
        <v>277</v>
      </c>
      <c r="Q111">
        <v>1</v>
      </c>
      <c r="X111">
        <v>6.22</v>
      </c>
      <c r="Y111">
        <v>0</v>
      </c>
      <c r="Z111">
        <v>0</v>
      </c>
      <c r="AA111">
        <v>0</v>
      </c>
      <c r="AB111">
        <v>9.6199999999999992</v>
      </c>
      <c r="AC111">
        <v>0</v>
      </c>
      <c r="AD111">
        <v>1</v>
      </c>
      <c r="AE111">
        <v>1</v>
      </c>
      <c r="AF111" t="s">
        <v>3</v>
      </c>
      <c r="AG111">
        <v>6.22</v>
      </c>
      <c r="AH111">
        <v>2</v>
      </c>
      <c r="AI111">
        <v>34724137</v>
      </c>
      <c r="AJ111">
        <v>61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</row>
    <row r="112" spans="1:44" x14ac:dyDescent="0.2">
      <c r="A112">
        <f>ROW(Source!A48)</f>
        <v>48</v>
      </c>
      <c r="B112">
        <v>34724142</v>
      </c>
      <c r="C112">
        <v>34724136</v>
      </c>
      <c r="D112">
        <v>31709492</v>
      </c>
      <c r="E112">
        <v>1</v>
      </c>
      <c r="F112">
        <v>1</v>
      </c>
      <c r="G112">
        <v>1</v>
      </c>
      <c r="H112">
        <v>1</v>
      </c>
      <c r="I112" t="s">
        <v>278</v>
      </c>
      <c r="J112" t="s">
        <v>3</v>
      </c>
      <c r="K112" t="s">
        <v>279</v>
      </c>
      <c r="L112">
        <v>1191</v>
      </c>
      <c r="N112">
        <v>1013</v>
      </c>
      <c r="O112" t="s">
        <v>277</v>
      </c>
      <c r="P112" t="s">
        <v>277</v>
      </c>
      <c r="Q112">
        <v>1</v>
      </c>
      <c r="X112">
        <v>0.02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1</v>
      </c>
      <c r="AE112">
        <v>2</v>
      </c>
      <c r="AF112" t="s">
        <v>3</v>
      </c>
      <c r="AG112">
        <v>0.02</v>
      </c>
      <c r="AH112">
        <v>2</v>
      </c>
      <c r="AI112">
        <v>34724138</v>
      </c>
      <c r="AJ112">
        <v>62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</row>
    <row r="113" spans="1:44" x14ac:dyDescent="0.2">
      <c r="A113">
        <f>ROW(Source!A48)</f>
        <v>48</v>
      </c>
      <c r="B113">
        <v>34724143</v>
      </c>
      <c r="C113">
        <v>34724136</v>
      </c>
      <c r="D113">
        <v>31526753</v>
      </c>
      <c r="E113">
        <v>1</v>
      </c>
      <c r="F113">
        <v>1</v>
      </c>
      <c r="G113">
        <v>1</v>
      </c>
      <c r="H113">
        <v>2</v>
      </c>
      <c r="I113" t="s">
        <v>303</v>
      </c>
      <c r="J113" t="s">
        <v>304</v>
      </c>
      <c r="K113" t="s">
        <v>305</v>
      </c>
      <c r="L113">
        <v>1368</v>
      </c>
      <c r="N113">
        <v>1011</v>
      </c>
      <c r="O113" t="s">
        <v>283</v>
      </c>
      <c r="P113" t="s">
        <v>283</v>
      </c>
      <c r="Q113">
        <v>1</v>
      </c>
      <c r="X113">
        <v>0.01</v>
      </c>
      <c r="Y113">
        <v>0</v>
      </c>
      <c r="Z113">
        <v>111.99</v>
      </c>
      <c r="AA113">
        <v>13.5</v>
      </c>
      <c r="AB113">
        <v>0</v>
      </c>
      <c r="AC113">
        <v>0</v>
      </c>
      <c r="AD113">
        <v>1</v>
      </c>
      <c r="AE113">
        <v>0</v>
      </c>
      <c r="AF113" t="s">
        <v>3</v>
      </c>
      <c r="AG113">
        <v>0.01</v>
      </c>
      <c r="AH113">
        <v>2</v>
      </c>
      <c r="AI113">
        <v>34724139</v>
      </c>
      <c r="AJ113">
        <v>63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</row>
    <row r="114" spans="1:44" x14ac:dyDescent="0.2">
      <c r="A114">
        <f>ROW(Source!A48)</f>
        <v>48</v>
      </c>
      <c r="B114">
        <v>34724144</v>
      </c>
      <c r="C114">
        <v>34724136</v>
      </c>
      <c r="D114">
        <v>31528142</v>
      </c>
      <c r="E114">
        <v>1</v>
      </c>
      <c r="F114">
        <v>1</v>
      </c>
      <c r="G114">
        <v>1</v>
      </c>
      <c r="H114">
        <v>2</v>
      </c>
      <c r="I114" t="s">
        <v>312</v>
      </c>
      <c r="J114" t="s">
        <v>313</v>
      </c>
      <c r="K114" t="s">
        <v>314</v>
      </c>
      <c r="L114">
        <v>1368</v>
      </c>
      <c r="N114">
        <v>1011</v>
      </c>
      <c r="O114" t="s">
        <v>283</v>
      </c>
      <c r="P114" t="s">
        <v>283</v>
      </c>
      <c r="Q114">
        <v>1</v>
      </c>
      <c r="X114">
        <v>0.01</v>
      </c>
      <c r="Y114">
        <v>0</v>
      </c>
      <c r="Z114">
        <v>65.709999999999994</v>
      </c>
      <c r="AA114">
        <v>11.6</v>
      </c>
      <c r="AB114">
        <v>0</v>
      </c>
      <c r="AC114">
        <v>0</v>
      </c>
      <c r="AD114">
        <v>1</v>
      </c>
      <c r="AE114">
        <v>0</v>
      </c>
      <c r="AF114" t="s">
        <v>3</v>
      </c>
      <c r="AG114">
        <v>0.01</v>
      </c>
      <c r="AH114">
        <v>2</v>
      </c>
      <c r="AI114">
        <v>34724140</v>
      </c>
      <c r="AJ114">
        <v>64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</row>
    <row r="115" spans="1:44" x14ac:dyDescent="0.2">
      <c r="A115">
        <f>ROW(Source!A48)</f>
        <v>48</v>
      </c>
      <c r="B115">
        <v>34724145</v>
      </c>
      <c r="C115">
        <v>34724136</v>
      </c>
      <c r="D115">
        <v>31444633</v>
      </c>
      <c r="E115">
        <v>1</v>
      </c>
      <c r="F115">
        <v>1</v>
      </c>
      <c r="G115">
        <v>1</v>
      </c>
      <c r="H115">
        <v>3</v>
      </c>
      <c r="I115" t="s">
        <v>375</v>
      </c>
      <c r="J115" t="s">
        <v>376</v>
      </c>
      <c r="K115" t="s">
        <v>377</v>
      </c>
      <c r="L115">
        <v>1348</v>
      </c>
      <c r="N115">
        <v>1009</v>
      </c>
      <c r="O115" t="s">
        <v>327</v>
      </c>
      <c r="P115" t="s">
        <v>327</v>
      </c>
      <c r="Q115">
        <v>1000</v>
      </c>
      <c r="X115">
        <v>8.0000000000000004E-4</v>
      </c>
      <c r="Y115">
        <v>4488.3999999999996</v>
      </c>
      <c r="Z115">
        <v>0</v>
      </c>
      <c r="AA115">
        <v>0</v>
      </c>
      <c r="AB115">
        <v>0</v>
      </c>
      <c r="AC115">
        <v>0</v>
      </c>
      <c r="AD115">
        <v>1</v>
      </c>
      <c r="AE115">
        <v>0</v>
      </c>
      <c r="AF115" t="s">
        <v>3</v>
      </c>
      <c r="AG115">
        <v>8.0000000000000004E-4</v>
      </c>
      <c r="AH115">
        <v>3</v>
      </c>
      <c r="AI115">
        <v>-1</v>
      </c>
      <c r="AJ115" t="s">
        <v>3</v>
      </c>
      <c r="AK115">
        <v>4</v>
      </c>
      <c r="AL115">
        <v>-3.5907199999999997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1</v>
      </c>
    </row>
    <row r="116" spans="1:44" x14ac:dyDescent="0.2">
      <c r="A116">
        <f>ROW(Source!A48)</f>
        <v>48</v>
      </c>
      <c r="B116">
        <v>34724146</v>
      </c>
      <c r="C116">
        <v>34724136</v>
      </c>
      <c r="D116">
        <v>31444669</v>
      </c>
      <c r="E116">
        <v>1</v>
      </c>
      <c r="F116">
        <v>1</v>
      </c>
      <c r="G116">
        <v>1</v>
      </c>
      <c r="H116">
        <v>3</v>
      </c>
      <c r="I116" t="s">
        <v>378</v>
      </c>
      <c r="J116" t="s">
        <v>379</v>
      </c>
      <c r="K116" t="s">
        <v>380</v>
      </c>
      <c r="L116">
        <v>1348</v>
      </c>
      <c r="N116">
        <v>1009</v>
      </c>
      <c r="O116" t="s">
        <v>327</v>
      </c>
      <c r="P116" t="s">
        <v>327</v>
      </c>
      <c r="Q116">
        <v>1000</v>
      </c>
      <c r="X116">
        <v>2.0000000000000002E-5</v>
      </c>
      <c r="Y116">
        <v>8105.71</v>
      </c>
      <c r="Z116">
        <v>0</v>
      </c>
      <c r="AA116">
        <v>0</v>
      </c>
      <c r="AB116">
        <v>0</v>
      </c>
      <c r="AC116">
        <v>0</v>
      </c>
      <c r="AD116">
        <v>1</v>
      </c>
      <c r="AE116">
        <v>0</v>
      </c>
      <c r="AF116" t="s">
        <v>3</v>
      </c>
      <c r="AG116">
        <v>2.0000000000000002E-5</v>
      </c>
      <c r="AH116">
        <v>3</v>
      </c>
      <c r="AI116">
        <v>-1</v>
      </c>
      <c r="AJ116" t="s">
        <v>3</v>
      </c>
      <c r="AK116">
        <v>4</v>
      </c>
      <c r="AL116">
        <v>-0.16211420000000001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1</v>
      </c>
    </row>
    <row r="117" spans="1:44" x14ac:dyDescent="0.2">
      <c r="A117">
        <f>ROW(Source!A48)</f>
        <v>48</v>
      </c>
      <c r="B117">
        <v>34724147</v>
      </c>
      <c r="C117">
        <v>34724136</v>
      </c>
      <c r="D117">
        <v>31446709</v>
      </c>
      <c r="E117">
        <v>1</v>
      </c>
      <c r="F117">
        <v>1</v>
      </c>
      <c r="G117">
        <v>1</v>
      </c>
      <c r="H117">
        <v>3</v>
      </c>
      <c r="I117" t="s">
        <v>354</v>
      </c>
      <c r="J117" t="s">
        <v>355</v>
      </c>
      <c r="K117" t="s">
        <v>356</v>
      </c>
      <c r="L117">
        <v>1308</v>
      </c>
      <c r="N117">
        <v>1003</v>
      </c>
      <c r="O117" t="s">
        <v>75</v>
      </c>
      <c r="P117" t="s">
        <v>75</v>
      </c>
      <c r="Q117">
        <v>100</v>
      </c>
      <c r="X117">
        <v>2.3999999999999998E-3</v>
      </c>
      <c r="Y117">
        <v>120</v>
      </c>
      <c r="Z117">
        <v>0</v>
      </c>
      <c r="AA117">
        <v>0</v>
      </c>
      <c r="AB117">
        <v>0</v>
      </c>
      <c r="AC117">
        <v>0</v>
      </c>
      <c r="AD117">
        <v>1</v>
      </c>
      <c r="AE117">
        <v>0</v>
      </c>
      <c r="AF117" t="s">
        <v>3</v>
      </c>
      <c r="AG117">
        <v>2.3999999999999998E-3</v>
      </c>
      <c r="AH117">
        <v>3</v>
      </c>
      <c r="AI117">
        <v>-1</v>
      </c>
      <c r="AJ117" t="s">
        <v>3</v>
      </c>
      <c r="AK117">
        <v>4</v>
      </c>
      <c r="AL117">
        <v>-0.28799999999999998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1</v>
      </c>
    </row>
    <row r="118" spans="1:44" x14ac:dyDescent="0.2">
      <c r="A118">
        <f>ROW(Source!A48)</f>
        <v>48</v>
      </c>
      <c r="B118">
        <v>34724148</v>
      </c>
      <c r="C118">
        <v>34724136</v>
      </c>
      <c r="D118">
        <v>31496622</v>
      </c>
      <c r="E118">
        <v>1</v>
      </c>
      <c r="F118">
        <v>1</v>
      </c>
      <c r="G118">
        <v>1</v>
      </c>
      <c r="H118">
        <v>3</v>
      </c>
      <c r="I118" t="s">
        <v>381</v>
      </c>
      <c r="J118" t="s">
        <v>382</v>
      </c>
      <c r="K118" t="s">
        <v>383</v>
      </c>
      <c r="L118">
        <v>1355</v>
      </c>
      <c r="N118">
        <v>1010</v>
      </c>
      <c r="O118" t="s">
        <v>346</v>
      </c>
      <c r="P118" t="s">
        <v>346</v>
      </c>
      <c r="Q118">
        <v>100</v>
      </c>
      <c r="X118">
        <v>3.1E-2</v>
      </c>
      <c r="Y118">
        <v>491</v>
      </c>
      <c r="Z118">
        <v>0</v>
      </c>
      <c r="AA118">
        <v>0</v>
      </c>
      <c r="AB118">
        <v>0</v>
      </c>
      <c r="AC118">
        <v>0</v>
      </c>
      <c r="AD118">
        <v>1</v>
      </c>
      <c r="AE118">
        <v>0</v>
      </c>
      <c r="AF118" t="s">
        <v>3</v>
      </c>
      <c r="AG118">
        <v>3.1E-2</v>
      </c>
      <c r="AH118">
        <v>3</v>
      </c>
      <c r="AI118">
        <v>-1</v>
      </c>
      <c r="AJ118" t="s">
        <v>3</v>
      </c>
      <c r="AK118">
        <v>4</v>
      </c>
      <c r="AL118">
        <v>-15.221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1</v>
      </c>
    </row>
    <row r="119" spans="1:44" x14ac:dyDescent="0.2">
      <c r="A119">
        <f>ROW(Source!A48)</f>
        <v>48</v>
      </c>
      <c r="B119">
        <v>34724149</v>
      </c>
      <c r="C119">
        <v>34724136</v>
      </c>
      <c r="D119">
        <v>31443668</v>
      </c>
      <c r="E119">
        <v>17</v>
      </c>
      <c r="F119">
        <v>1</v>
      </c>
      <c r="G119">
        <v>1</v>
      </c>
      <c r="H119">
        <v>3</v>
      </c>
      <c r="I119" t="s">
        <v>363</v>
      </c>
      <c r="J119" t="s">
        <v>3</v>
      </c>
      <c r="K119" t="s">
        <v>364</v>
      </c>
      <c r="L119">
        <v>1374</v>
      </c>
      <c r="N119">
        <v>1013</v>
      </c>
      <c r="O119" t="s">
        <v>365</v>
      </c>
      <c r="P119" t="s">
        <v>365</v>
      </c>
      <c r="Q119">
        <v>1</v>
      </c>
      <c r="X119">
        <v>1.2</v>
      </c>
      <c r="Y119">
        <v>1</v>
      </c>
      <c r="Z119">
        <v>0</v>
      </c>
      <c r="AA119">
        <v>0</v>
      </c>
      <c r="AB119">
        <v>0</v>
      </c>
      <c r="AC119">
        <v>0</v>
      </c>
      <c r="AD119">
        <v>1</v>
      </c>
      <c r="AE119">
        <v>0</v>
      </c>
      <c r="AF119" t="s">
        <v>3</v>
      </c>
      <c r="AG119">
        <v>1.2</v>
      </c>
      <c r="AH119">
        <v>3</v>
      </c>
      <c r="AI119">
        <v>-1</v>
      </c>
      <c r="AJ119" t="s">
        <v>3</v>
      </c>
      <c r="AK119">
        <v>4</v>
      </c>
      <c r="AL119">
        <v>-1.2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1</v>
      </c>
    </row>
    <row r="120" spans="1:44" x14ac:dyDescent="0.2">
      <c r="A120">
        <f>ROW(Source!A49)</f>
        <v>49</v>
      </c>
      <c r="B120">
        <v>34724141</v>
      </c>
      <c r="C120">
        <v>34724136</v>
      </c>
      <c r="D120">
        <v>31715651</v>
      </c>
      <c r="E120">
        <v>1</v>
      </c>
      <c r="F120">
        <v>1</v>
      </c>
      <c r="G120">
        <v>1</v>
      </c>
      <c r="H120">
        <v>1</v>
      </c>
      <c r="I120" t="s">
        <v>301</v>
      </c>
      <c r="J120" t="s">
        <v>3</v>
      </c>
      <c r="K120" t="s">
        <v>302</v>
      </c>
      <c r="L120">
        <v>1191</v>
      </c>
      <c r="N120">
        <v>1013</v>
      </c>
      <c r="O120" t="s">
        <v>277</v>
      </c>
      <c r="P120" t="s">
        <v>277</v>
      </c>
      <c r="Q120">
        <v>1</v>
      </c>
      <c r="X120">
        <v>6.22</v>
      </c>
      <c r="Y120">
        <v>0</v>
      </c>
      <c r="Z120">
        <v>0</v>
      </c>
      <c r="AA120">
        <v>0</v>
      </c>
      <c r="AB120">
        <v>9.6199999999999992</v>
      </c>
      <c r="AC120">
        <v>0</v>
      </c>
      <c r="AD120">
        <v>1</v>
      </c>
      <c r="AE120">
        <v>1</v>
      </c>
      <c r="AF120" t="s">
        <v>3</v>
      </c>
      <c r="AG120">
        <v>6.22</v>
      </c>
      <c r="AH120">
        <v>2</v>
      </c>
      <c r="AI120">
        <v>34724137</v>
      </c>
      <c r="AJ120">
        <v>65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</row>
    <row r="121" spans="1:44" x14ac:dyDescent="0.2">
      <c r="A121">
        <f>ROW(Source!A49)</f>
        <v>49</v>
      </c>
      <c r="B121">
        <v>34724142</v>
      </c>
      <c r="C121">
        <v>34724136</v>
      </c>
      <c r="D121">
        <v>31709492</v>
      </c>
      <c r="E121">
        <v>1</v>
      </c>
      <c r="F121">
        <v>1</v>
      </c>
      <c r="G121">
        <v>1</v>
      </c>
      <c r="H121">
        <v>1</v>
      </c>
      <c r="I121" t="s">
        <v>278</v>
      </c>
      <c r="J121" t="s">
        <v>3</v>
      </c>
      <c r="K121" t="s">
        <v>279</v>
      </c>
      <c r="L121">
        <v>1191</v>
      </c>
      <c r="N121">
        <v>1013</v>
      </c>
      <c r="O121" t="s">
        <v>277</v>
      </c>
      <c r="P121" t="s">
        <v>277</v>
      </c>
      <c r="Q121">
        <v>1</v>
      </c>
      <c r="X121">
        <v>0.02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1</v>
      </c>
      <c r="AE121">
        <v>2</v>
      </c>
      <c r="AF121" t="s">
        <v>3</v>
      </c>
      <c r="AG121">
        <v>0.02</v>
      </c>
      <c r="AH121">
        <v>2</v>
      </c>
      <c r="AI121">
        <v>34724138</v>
      </c>
      <c r="AJ121">
        <v>66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</row>
    <row r="122" spans="1:44" x14ac:dyDescent="0.2">
      <c r="A122">
        <f>ROW(Source!A49)</f>
        <v>49</v>
      </c>
      <c r="B122">
        <v>34724143</v>
      </c>
      <c r="C122">
        <v>34724136</v>
      </c>
      <c r="D122">
        <v>31526753</v>
      </c>
      <c r="E122">
        <v>1</v>
      </c>
      <c r="F122">
        <v>1</v>
      </c>
      <c r="G122">
        <v>1</v>
      </c>
      <c r="H122">
        <v>2</v>
      </c>
      <c r="I122" t="s">
        <v>303</v>
      </c>
      <c r="J122" t="s">
        <v>304</v>
      </c>
      <c r="K122" t="s">
        <v>305</v>
      </c>
      <c r="L122">
        <v>1368</v>
      </c>
      <c r="N122">
        <v>1011</v>
      </c>
      <c r="O122" t="s">
        <v>283</v>
      </c>
      <c r="P122" t="s">
        <v>283</v>
      </c>
      <c r="Q122">
        <v>1</v>
      </c>
      <c r="X122">
        <v>0.01</v>
      </c>
      <c r="Y122">
        <v>0</v>
      </c>
      <c r="Z122">
        <v>111.99</v>
      </c>
      <c r="AA122">
        <v>13.5</v>
      </c>
      <c r="AB122">
        <v>0</v>
      </c>
      <c r="AC122">
        <v>0</v>
      </c>
      <c r="AD122">
        <v>1</v>
      </c>
      <c r="AE122">
        <v>0</v>
      </c>
      <c r="AF122" t="s">
        <v>3</v>
      </c>
      <c r="AG122">
        <v>0.01</v>
      </c>
      <c r="AH122">
        <v>2</v>
      </c>
      <c r="AI122">
        <v>34724139</v>
      </c>
      <c r="AJ122">
        <v>67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</row>
    <row r="123" spans="1:44" x14ac:dyDescent="0.2">
      <c r="A123">
        <f>ROW(Source!A49)</f>
        <v>49</v>
      </c>
      <c r="B123">
        <v>34724144</v>
      </c>
      <c r="C123">
        <v>34724136</v>
      </c>
      <c r="D123">
        <v>31528142</v>
      </c>
      <c r="E123">
        <v>1</v>
      </c>
      <c r="F123">
        <v>1</v>
      </c>
      <c r="G123">
        <v>1</v>
      </c>
      <c r="H123">
        <v>2</v>
      </c>
      <c r="I123" t="s">
        <v>312</v>
      </c>
      <c r="J123" t="s">
        <v>313</v>
      </c>
      <c r="K123" t="s">
        <v>314</v>
      </c>
      <c r="L123">
        <v>1368</v>
      </c>
      <c r="N123">
        <v>1011</v>
      </c>
      <c r="O123" t="s">
        <v>283</v>
      </c>
      <c r="P123" t="s">
        <v>283</v>
      </c>
      <c r="Q123">
        <v>1</v>
      </c>
      <c r="X123">
        <v>0.01</v>
      </c>
      <c r="Y123">
        <v>0</v>
      </c>
      <c r="Z123">
        <v>65.709999999999994</v>
      </c>
      <c r="AA123">
        <v>11.6</v>
      </c>
      <c r="AB123">
        <v>0</v>
      </c>
      <c r="AC123">
        <v>0</v>
      </c>
      <c r="AD123">
        <v>1</v>
      </c>
      <c r="AE123">
        <v>0</v>
      </c>
      <c r="AF123" t="s">
        <v>3</v>
      </c>
      <c r="AG123">
        <v>0.01</v>
      </c>
      <c r="AH123">
        <v>2</v>
      </c>
      <c r="AI123">
        <v>34724140</v>
      </c>
      <c r="AJ123">
        <v>68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</row>
    <row r="124" spans="1:44" x14ac:dyDescent="0.2">
      <c r="A124">
        <f>ROW(Source!A49)</f>
        <v>49</v>
      </c>
      <c r="B124">
        <v>34724145</v>
      </c>
      <c r="C124">
        <v>34724136</v>
      </c>
      <c r="D124">
        <v>31444633</v>
      </c>
      <c r="E124">
        <v>1</v>
      </c>
      <c r="F124">
        <v>1</v>
      </c>
      <c r="G124">
        <v>1</v>
      </c>
      <c r="H124">
        <v>3</v>
      </c>
      <c r="I124" t="s">
        <v>375</v>
      </c>
      <c r="J124" t="s">
        <v>376</v>
      </c>
      <c r="K124" t="s">
        <v>377</v>
      </c>
      <c r="L124">
        <v>1348</v>
      </c>
      <c r="N124">
        <v>1009</v>
      </c>
      <c r="O124" t="s">
        <v>327</v>
      </c>
      <c r="P124" t="s">
        <v>327</v>
      </c>
      <c r="Q124">
        <v>1000</v>
      </c>
      <c r="X124">
        <v>8.0000000000000004E-4</v>
      </c>
      <c r="Y124">
        <v>4488.3999999999996</v>
      </c>
      <c r="Z124">
        <v>0</v>
      </c>
      <c r="AA124">
        <v>0</v>
      </c>
      <c r="AB124">
        <v>0</v>
      </c>
      <c r="AC124">
        <v>0</v>
      </c>
      <c r="AD124">
        <v>1</v>
      </c>
      <c r="AE124">
        <v>0</v>
      </c>
      <c r="AF124" t="s">
        <v>3</v>
      </c>
      <c r="AG124">
        <v>8.0000000000000004E-4</v>
      </c>
      <c r="AH124">
        <v>3</v>
      </c>
      <c r="AI124">
        <v>-1</v>
      </c>
      <c r="AJ124" t="s">
        <v>3</v>
      </c>
      <c r="AK124">
        <v>4</v>
      </c>
      <c r="AL124">
        <v>-3.5907199999999997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1</v>
      </c>
    </row>
    <row r="125" spans="1:44" x14ac:dyDescent="0.2">
      <c r="A125">
        <f>ROW(Source!A49)</f>
        <v>49</v>
      </c>
      <c r="B125">
        <v>34724146</v>
      </c>
      <c r="C125">
        <v>34724136</v>
      </c>
      <c r="D125">
        <v>31444669</v>
      </c>
      <c r="E125">
        <v>1</v>
      </c>
      <c r="F125">
        <v>1</v>
      </c>
      <c r="G125">
        <v>1</v>
      </c>
      <c r="H125">
        <v>3</v>
      </c>
      <c r="I125" t="s">
        <v>378</v>
      </c>
      <c r="J125" t="s">
        <v>379</v>
      </c>
      <c r="K125" t="s">
        <v>380</v>
      </c>
      <c r="L125">
        <v>1348</v>
      </c>
      <c r="N125">
        <v>1009</v>
      </c>
      <c r="O125" t="s">
        <v>327</v>
      </c>
      <c r="P125" t="s">
        <v>327</v>
      </c>
      <c r="Q125">
        <v>1000</v>
      </c>
      <c r="X125">
        <v>2.0000000000000002E-5</v>
      </c>
      <c r="Y125">
        <v>8105.71</v>
      </c>
      <c r="Z125">
        <v>0</v>
      </c>
      <c r="AA125">
        <v>0</v>
      </c>
      <c r="AB125">
        <v>0</v>
      </c>
      <c r="AC125">
        <v>0</v>
      </c>
      <c r="AD125">
        <v>1</v>
      </c>
      <c r="AE125">
        <v>0</v>
      </c>
      <c r="AF125" t="s">
        <v>3</v>
      </c>
      <c r="AG125">
        <v>2.0000000000000002E-5</v>
      </c>
      <c r="AH125">
        <v>3</v>
      </c>
      <c r="AI125">
        <v>-1</v>
      </c>
      <c r="AJ125" t="s">
        <v>3</v>
      </c>
      <c r="AK125">
        <v>4</v>
      </c>
      <c r="AL125">
        <v>-0.16211420000000001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1</v>
      </c>
    </row>
    <row r="126" spans="1:44" x14ac:dyDescent="0.2">
      <c r="A126">
        <f>ROW(Source!A49)</f>
        <v>49</v>
      </c>
      <c r="B126">
        <v>34724147</v>
      </c>
      <c r="C126">
        <v>34724136</v>
      </c>
      <c r="D126">
        <v>31446709</v>
      </c>
      <c r="E126">
        <v>1</v>
      </c>
      <c r="F126">
        <v>1</v>
      </c>
      <c r="G126">
        <v>1</v>
      </c>
      <c r="H126">
        <v>3</v>
      </c>
      <c r="I126" t="s">
        <v>354</v>
      </c>
      <c r="J126" t="s">
        <v>355</v>
      </c>
      <c r="K126" t="s">
        <v>356</v>
      </c>
      <c r="L126">
        <v>1308</v>
      </c>
      <c r="N126">
        <v>1003</v>
      </c>
      <c r="O126" t="s">
        <v>75</v>
      </c>
      <c r="P126" t="s">
        <v>75</v>
      </c>
      <c r="Q126">
        <v>100</v>
      </c>
      <c r="X126">
        <v>2.3999999999999998E-3</v>
      </c>
      <c r="Y126">
        <v>120</v>
      </c>
      <c r="Z126">
        <v>0</v>
      </c>
      <c r="AA126">
        <v>0</v>
      </c>
      <c r="AB126">
        <v>0</v>
      </c>
      <c r="AC126">
        <v>0</v>
      </c>
      <c r="AD126">
        <v>1</v>
      </c>
      <c r="AE126">
        <v>0</v>
      </c>
      <c r="AF126" t="s">
        <v>3</v>
      </c>
      <c r="AG126">
        <v>2.3999999999999998E-3</v>
      </c>
      <c r="AH126">
        <v>3</v>
      </c>
      <c r="AI126">
        <v>-1</v>
      </c>
      <c r="AJ126" t="s">
        <v>3</v>
      </c>
      <c r="AK126">
        <v>4</v>
      </c>
      <c r="AL126">
        <v>-0.28799999999999998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1</v>
      </c>
    </row>
    <row r="127" spans="1:44" x14ac:dyDescent="0.2">
      <c r="A127">
        <f>ROW(Source!A49)</f>
        <v>49</v>
      </c>
      <c r="B127">
        <v>34724148</v>
      </c>
      <c r="C127">
        <v>34724136</v>
      </c>
      <c r="D127">
        <v>31496622</v>
      </c>
      <c r="E127">
        <v>1</v>
      </c>
      <c r="F127">
        <v>1</v>
      </c>
      <c r="G127">
        <v>1</v>
      </c>
      <c r="H127">
        <v>3</v>
      </c>
      <c r="I127" t="s">
        <v>381</v>
      </c>
      <c r="J127" t="s">
        <v>382</v>
      </c>
      <c r="K127" t="s">
        <v>383</v>
      </c>
      <c r="L127">
        <v>1355</v>
      </c>
      <c r="N127">
        <v>1010</v>
      </c>
      <c r="O127" t="s">
        <v>346</v>
      </c>
      <c r="P127" t="s">
        <v>346</v>
      </c>
      <c r="Q127">
        <v>100</v>
      </c>
      <c r="X127">
        <v>3.1E-2</v>
      </c>
      <c r="Y127">
        <v>491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 t="s">
        <v>3</v>
      </c>
      <c r="AG127">
        <v>3.1E-2</v>
      </c>
      <c r="AH127">
        <v>3</v>
      </c>
      <c r="AI127">
        <v>-1</v>
      </c>
      <c r="AJ127" t="s">
        <v>3</v>
      </c>
      <c r="AK127">
        <v>4</v>
      </c>
      <c r="AL127">
        <v>-15.221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1</v>
      </c>
    </row>
    <row r="128" spans="1:44" x14ac:dyDescent="0.2">
      <c r="A128">
        <f>ROW(Source!A49)</f>
        <v>49</v>
      </c>
      <c r="B128">
        <v>34724149</v>
      </c>
      <c r="C128">
        <v>34724136</v>
      </c>
      <c r="D128">
        <v>31443668</v>
      </c>
      <c r="E128">
        <v>17</v>
      </c>
      <c r="F128">
        <v>1</v>
      </c>
      <c r="G128">
        <v>1</v>
      </c>
      <c r="H128">
        <v>3</v>
      </c>
      <c r="I128" t="s">
        <v>363</v>
      </c>
      <c r="J128" t="s">
        <v>3</v>
      </c>
      <c r="K128" t="s">
        <v>364</v>
      </c>
      <c r="L128">
        <v>1374</v>
      </c>
      <c r="N128">
        <v>1013</v>
      </c>
      <c r="O128" t="s">
        <v>365</v>
      </c>
      <c r="P128" t="s">
        <v>365</v>
      </c>
      <c r="Q128">
        <v>1</v>
      </c>
      <c r="X128">
        <v>1.2</v>
      </c>
      <c r="Y128">
        <v>1</v>
      </c>
      <c r="Z128">
        <v>0</v>
      </c>
      <c r="AA128">
        <v>0</v>
      </c>
      <c r="AB128">
        <v>0</v>
      </c>
      <c r="AC128">
        <v>0</v>
      </c>
      <c r="AD128">
        <v>1</v>
      </c>
      <c r="AE128">
        <v>0</v>
      </c>
      <c r="AF128" t="s">
        <v>3</v>
      </c>
      <c r="AG128">
        <v>1.2</v>
      </c>
      <c r="AH128">
        <v>3</v>
      </c>
      <c r="AI128">
        <v>-1</v>
      </c>
      <c r="AJ128" t="s">
        <v>3</v>
      </c>
      <c r="AK128">
        <v>4</v>
      </c>
      <c r="AL128">
        <v>-1.2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1</v>
      </c>
    </row>
    <row r="129" spans="1:44" x14ac:dyDescent="0.2">
      <c r="A129">
        <f>ROW(Source!A50)</f>
        <v>50</v>
      </c>
      <c r="B129">
        <v>34724154</v>
      </c>
      <c r="C129">
        <v>34724150</v>
      </c>
      <c r="D129">
        <v>31715651</v>
      </c>
      <c r="E129">
        <v>1</v>
      </c>
      <c r="F129">
        <v>1</v>
      </c>
      <c r="G129">
        <v>1</v>
      </c>
      <c r="H129">
        <v>1</v>
      </c>
      <c r="I129" t="s">
        <v>301</v>
      </c>
      <c r="J129" t="s">
        <v>3</v>
      </c>
      <c r="K129" t="s">
        <v>302</v>
      </c>
      <c r="L129">
        <v>1191</v>
      </c>
      <c r="N129">
        <v>1013</v>
      </c>
      <c r="O129" t="s">
        <v>277</v>
      </c>
      <c r="P129" t="s">
        <v>277</v>
      </c>
      <c r="Q129">
        <v>1</v>
      </c>
      <c r="X129">
        <v>4.5199999999999996</v>
      </c>
      <c r="Y129">
        <v>0</v>
      </c>
      <c r="Z129">
        <v>0</v>
      </c>
      <c r="AA129">
        <v>0</v>
      </c>
      <c r="AB129">
        <v>9.6199999999999992</v>
      </c>
      <c r="AC129">
        <v>0</v>
      </c>
      <c r="AD129">
        <v>1</v>
      </c>
      <c r="AE129">
        <v>1</v>
      </c>
      <c r="AF129" t="s">
        <v>3</v>
      </c>
      <c r="AG129">
        <v>4.5199999999999996</v>
      </c>
      <c r="AH129">
        <v>2</v>
      </c>
      <c r="AI129">
        <v>34724151</v>
      </c>
      <c r="AJ129">
        <v>69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</row>
    <row r="130" spans="1:44" x14ac:dyDescent="0.2">
      <c r="A130">
        <f>ROW(Source!A50)</f>
        <v>50</v>
      </c>
      <c r="B130">
        <v>34724155</v>
      </c>
      <c r="C130">
        <v>34724150</v>
      </c>
      <c r="D130">
        <v>31709492</v>
      </c>
      <c r="E130">
        <v>1</v>
      </c>
      <c r="F130">
        <v>1</v>
      </c>
      <c r="G130">
        <v>1</v>
      </c>
      <c r="H130">
        <v>1</v>
      </c>
      <c r="I130" t="s">
        <v>278</v>
      </c>
      <c r="J130" t="s">
        <v>3</v>
      </c>
      <c r="K130" t="s">
        <v>279</v>
      </c>
      <c r="L130">
        <v>1191</v>
      </c>
      <c r="N130">
        <v>1013</v>
      </c>
      <c r="O130" t="s">
        <v>277</v>
      </c>
      <c r="P130" t="s">
        <v>277</v>
      </c>
      <c r="Q130">
        <v>1</v>
      </c>
      <c r="X130">
        <v>3.43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1</v>
      </c>
      <c r="AE130">
        <v>2</v>
      </c>
      <c r="AF130" t="s">
        <v>3</v>
      </c>
      <c r="AG130">
        <v>3.43</v>
      </c>
      <c r="AH130">
        <v>2</v>
      </c>
      <c r="AI130">
        <v>34724152</v>
      </c>
      <c r="AJ130">
        <v>70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</row>
    <row r="131" spans="1:44" x14ac:dyDescent="0.2">
      <c r="A131">
        <f>ROW(Source!A50)</f>
        <v>50</v>
      </c>
      <c r="B131">
        <v>34724156</v>
      </c>
      <c r="C131">
        <v>34724150</v>
      </c>
      <c r="D131">
        <v>31527087</v>
      </c>
      <c r="E131">
        <v>1</v>
      </c>
      <c r="F131">
        <v>1</v>
      </c>
      <c r="G131">
        <v>1</v>
      </c>
      <c r="H131">
        <v>2</v>
      </c>
      <c r="I131" t="s">
        <v>315</v>
      </c>
      <c r="J131" t="s">
        <v>316</v>
      </c>
      <c r="K131" t="s">
        <v>317</v>
      </c>
      <c r="L131">
        <v>1368</v>
      </c>
      <c r="N131">
        <v>1011</v>
      </c>
      <c r="O131" t="s">
        <v>283</v>
      </c>
      <c r="P131" t="s">
        <v>283</v>
      </c>
      <c r="Q131">
        <v>1</v>
      </c>
      <c r="X131">
        <v>3.43</v>
      </c>
      <c r="Y131">
        <v>0</v>
      </c>
      <c r="Z131">
        <v>142.69999999999999</v>
      </c>
      <c r="AA131">
        <v>13.5</v>
      </c>
      <c r="AB131">
        <v>0</v>
      </c>
      <c r="AC131">
        <v>0</v>
      </c>
      <c r="AD131">
        <v>1</v>
      </c>
      <c r="AE131">
        <v>0</v>
      </c>
      <c r="AF131" t="s">
        <v>3</v>
      </c>
      <c r="AG131">
        <v>3.43</v>
      </c>
      <c r="AH131">
        <v>2</v>
      </c>
      <c r="AI131">
        <v>34724153</v>
      </c>
      <c r="AJ131">
        <v>71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</row>
    <row r="132" spans="1:44" x14ac:dyDescent="0.2">
      <c r="A132">
        <f>ROW(Source!A50)</f>
        <v>50</v>
      </c>
      <c r="B132">
        <v>34724157</v>
      </c>
      <c r="C132">
        <v>34724150</v>
      </c>
      <c r="D132">
        <v>31444633</v>
      </c>
      <c r="E132">
        <v>1</v>
      </c>
      <c r="F132">
        <v>1</v>
      </c>
      <c r="G132">
        <v>1</v>
      </c>
      <c r="H132">
        <v>3</v>
      </c>
      <c r="I132" t="s">
        <v>375</v>
      </c>
      <c r="J132" t="s">
        <v>376</v>
      </c>
      <c r="K132" t="s">
        <v>377</v>
      </c>
      <c r="L132">
        <v>1348</v>
      </c>
      <c r="N132">
        <v>1009</v>
      </c>
      <c r="O132" t="s">
        <v>327</v>
      </c>
      <c r="P132" t="s">
        <v>327</v>
      </c>
      <c r="Q132">
        <v>1000</v>
      </c>
      <c r="X132">
        <v>4.0000000000000002E-4</v>
      </c>
      <c r="Y132">
        <v>4488.3999999999996</v>
      </c>
      <c r="Z132">
        <v>0</v>
      </c>
      <c r="AA132">
        <v>0</v>
      </c>
      <c r="AB132">
        <v>0</v>
      </c>
      <c r="AC132">
        <v>0</v>
      </c>
      <c r="AD132">
        <v>1</v>
      </c>
      <c r="AE132">
        <v>0</v>
      </c>
      <c r="AF132" t="s">
        <v>3</v>
      </c>
      <c r="AG132">
        <v>4.0000000000000002E-4</v>
      </c>
      <c r="AH132">
        <v>3</v>
      </c>
      <c r="AI132">
        <v>-1</v>
      </c>
      <c r="AJ132" t="s">
        <v>3</v>
      </c>
      <c r="AK132">
        <v>4</v>
      </c>
      <c r="AL132">
        <v>-1.7953599999999998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1</v>
      </c>
    </row>
    <row r="133" spans="1:44" x14ac:dyDescent="0.2">
      <c r="A133">
        <f>ROW(Source!A50)</f>
        <v>50</v>
      </c>
      <c r="B133">
        <v>34724158</v>
      </c>
      <c r="C133">
        <v>34724150</v>
      </c>
      <c r="D133">
        <v>31444669</v>
      </c>
      <c r="E133">
        <v>1</v>
      </c>
      <c r="F133">
        <v>1</v>
      </c>
      <c r="G133">
        <v>1</v>
      </c>
      <c r="H133">
        <v>3</v>
      </c>
      <c r="I133" t="s">
        <v>378</v>
      </c>
      <c r="J133" t="s">
        <v>379</v>
      </c>
      <c r="K133" t="s">
        <v>380</v>
      </c>
      <c r="L133">
        <v>1348</v>
      </c>
      <c r="N133">
        <v>1009</v>
      </c>
      <c r="O133" t="s">
        <v>327</v>
      </c>
      <c r="P133" t="s">
        <v>327</v>
      </c>
      <c r="Q133">
        <v>1000</v>
      </c>
      <c r="X133">
        <v>1.0000000000000001E-5</v>
      </c>
      <c r="Y133">
        <v>8105.71</v>
      </c>
      <c r="Z133">
        <v>0</v>
      </c>
      <c r="AA133">
        <v>0</v>
      </c>
      <c r="AB133">
        <v>0</v>
      </c>
      <c r="AC133">
        <v>0</v>
      </c>
      <c r="AD133">
        <v>1</v>
      </c>
      <c r="AE133">
        <v>0</v>
      </c>
      <c r="AF133" t="s">
        <v>3</v>
      </c>
      <c r="AG133">
        <v>1.0000000000000001E-5</v>
      </c>
      <c r="AH133">
        <v>3</v>
      </c>
      <c r="AI133">
        <v>-1</v>
      </c>
      <c r="AJ133" t="s">
        <v>3</v>
      </c>
      <c r="AK133">
        <v>4</v>
      </c>
      <c r="AL133">
        <v>-8.1057100000000007E-2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1</v>
      </c>
    </row>
    <row r="134" spans="1:44" x14ac:dyDescent="0.2">
      <c r="A134">
        <f>ROW(Source!A50)</f>
        <v>50</v>
      </c>
      <c r="B134">
        <v>34724159</v>
      </c>
      <c r="C134">
        <v>34724150</v>
      </c>
      <c r="D134">
        <v>31446709</v>
      </c>
      <c r="E134">
        <v>1</v>
      </c>
      <c r="F134">
        <v>1</v>
      </c>
      <c r="G134">
        <v>1</v>
      </c>
      <c r="H134">
        <v>3</v>
      </c>
      <c r="I134" t="s">
        <v>354</v>
      </c>
      <c r="J134" t="s">
        <v>355</v>
      </c>
      <c r="K134" t="s">
        <v>356</v>
      </c>
      <c r="L134">
        <v>1308</v>
      </c>
      <c r="N134">
        <v>1003</v>
      </c>
      <c r="O134" t="s">
        <v>75</v>
      </c>
      <c r="P134" t="s">
        <v>75</v>
      </c>
      <c r="Q134">
        <v>100</v>
      </c>
      <c r="X134">
        <v>2.3999999999999998E-3</v>
      </c>
      <c r="Y134">
        <v>120</v>
      </c>
      <c r="Z134">
        <v>0</v>
      </c>
      <c r="AA134">
        <v>0</v>
      </c>
      <c r="AB134">
        <v>0</v>
      </c>
      <c r="AC134">
        <v>0</v>
      </c>
      <c r="AD134">
        <v>1</v>
      </c>
      <c r="AE134">
        <v>0</v>
      </c>
      <c r="AF134" t="s">
        <v>3</v>
      </c>
      <c r="AG134">
        <v>2.3999999999999998E-3</v>
      </c>
      <c r="AH134">
        <v>3</v>
      </c>
      <c r="AI134">
        <v>-1</v>
      </c>
      <c r="AJ134" t="s">
        <v>3</v>
      </c>
      <c r="AK134">
        <v>4</v>
      </c>
      <c r="AL134">
        <v>-0.28799999999999998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1</v>
      </c>
    </row>
    <row r="135" spans="1:44" x14ac:dyDescent="0.2">
      <c r="A135">
        <f>ROW(Source!A50)</f>
        <v>50</v>
      </c>
      <c r="B135">
        <v>34724160</v>
      </c>
      <c r="C135">
        <v>34724150</v>
      </c>
      <c r="D135">
        <v>31443668</v>
      </c>
      <c r="E135">
        <v>17</v>
      </c>
      <c r="F135">
        <v>1</v>
      </c>
      <c r="G135">
        <v>1</v>
      </c>
      <c r="H135">
        <v>3</v>
      </c>
      <c r="I135" t="s">
        <v>363</v>
      </c>
      <c r="J135" t="s">
        <v>3</v>
      </c>
      <c r="K135" t="s">
        <v>364</v>
      </c>
      <c r="L135">
        <v>1374</v>
      </c>
      <c r="N135">
        <v>1013</v>
      </c>
      <c r="O135" t="s">
        <v>365</v>
      </c>
      <c r="P135" t="s">
        <v>365</v>
      </c>
      <c r="Q135">
        <v>1</v>
      </c>
      <c r="X135">
        <v>0.87</v>
      </c>
      <c r="Y135">
        <v>1</v>
      </c>
      <c r="Z135">
        <v>0</v>
      </c>
      <c r="AA135">
        <v>0</v>
      </c>
      <c r="AB135">
        <v>0</v>
      </c>
      <c r="AC135">
        <v>0</v>
      </c>
      <c r="AD135">
        <v>1</v>
      </c>
      <c r="AE135">
        <v>0</v>
      </c>
      <c r="AF135" t="s">
        <v>3</v>
      </c>
      <c r="AG135">
        <v>0.87</v>
      </c>
      <c r="AH135">
        <v>3</v>
      </c>
      <c r="AI135">
        <v>-1</v>
      </c>
      <c r="AJ135" t="s">
        <v>3</v>
      </c>
      <c r="AK135">
        <v>4</v>
      </c>
      <c r="AL135">
        <v>-0.87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1</v>
      </c>
    </row>
    <row r="136" spans="1:44" x14ac:dyDescent="0.2">
      <c r="A136">
        <f>ROW(Source!A51)</f>
        <v>51</v>
      </c>
      <c r="B136">
        <v>34724154</v>
      </c>
      <c r="C136">
        <v>34724150</v>
      </c>
      <c r="D136">
        <v>31715651</v>
      </c>
      <c r="E136">
        <v>1</v>
      </c>
      <c r="F136">
        <v>1</v>
      </c>
      <c r="G136">
        <v>1</v>
      </c>
      <c r="H136">
        <v>1</v>
      </c>
      <c r="I136" t="s">
        <v>301</v>
      </c>
      <c r="J136" t="s">
        <v>3</v>
      </c>
      <c r="K136" t="s">
        <v>302</v>
      </c>
      <c r="L136">
        <v>1191</v>
      </c>
      <c r="N136">
        <v>1013</v>
      </c>
      <c r="O136" t="s">
        <v>277</v>
      </c>
      <c r="P136" t="s">
        <v>277</v>
      </c>
      <c r="Q136">
        <v>1</v>
      </c>
      <c r="X136">
        <v>4.5199999999999996</v>
      </c>
      <c r="Y136">
        <v>0</v>
      </c>
      <c r="Z136">
        <v>0</v>
      </c>
      <c r="AA136">
        <v>0</v>
      </c>
      <c r="AB136">
        <v>9.6199999999999992</v>
      </c>
      <c r="AC136">
        <v>0</v>
      </c>
      <c r="AD136">
        <v>1</v>
      </c>
      <c r="AE136">
        <v>1</v>
      </c>
      <c r="AF136" t="s">
        <v>3</v>
      </c>
      <c r="AG136">
        <v>4.5199999999999996</v>
      </c>
      <c r="AH136">
        <v>2</v>
      </c>
      <c r="AI136">
        <v>34724151</v>
      </c>
      <c r="AJ136">
        <v>72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</row>
    <row r="137" spans="1:44" x14ac:dyDescent="0.2">
      <c r="A137">
        <f>ROW(Source!A51)</f>
        <v>51</v>
      </c>
      <c r="B137">
        <v>34724155</v>
      </c>
      <c r="C137">
        <v>34724150</v>
      </c>
      <c r="D137">
        <v>31709492</v>
      </c>
      <c r="E137">
        <v>1</v>
      </c>
      <c r="F137">
        <v>1</v>
      </c>
      <c r="G137">
        <v>1</v>
      </c>
      <c r="H137">
        <v>1</v>
      </c>
      <c r="I137" t="s">
        <v>278</v>
      </c>
      <c r="J137" t="s">
        <v>3</v>
      </c>
      <c r="K137" t="s">
        <v>279</v>
      </c>
      <c r="L137">
        <v>1191</v>
      </c>
      <c r="N137">
        <v>1013</v>
      </c>
      <c r="O137" t="s">
        <v>277</v>
      </c>
      <c r="P137" t="s">
        <v>277</v>
      </c>
      <c r="Q137">
        <v>1</v>
      </c>
      <c r="X137">
        <v>3.43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1</v>
      </c>
      <c r="AE137">
        <v>2</v>
      </c>
      <c r="AF137" t="s">
        <v>3</v>
      </c>
      <c r="AG137">
        <v>3.43</v>
      </c>
      <c r="AH137">
        <v>2</v>
      </c>
      <c r="AI137">
        <v>34724152</v>
      </c>
      <c r="AJ137">
        <v>73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</row>
    <row r="138" spans="1:44" x14ac:dyDescent="0.2">
      <c r="A138">
        <f>ROW(Source!A51)</f>
        <v>51</v>
      </c>
      <c r="B138">
        <v>34724156</v>
      </c>
      <c r="C138">
        <v>34724150</v>
      </c>
      <c r="D138">
        <v>31527087</v>
      </c>
      <c r="E138">
        <v>1</v>
      </c>
      <c r="F138">
        <v>1</v>
      </c>
      <c r="G138">
        <v>1</v>
      </c>
      <c r="H138">
        <v>2</v>
      </c>
      <c r="I138" t="s">
        <v>315</v>
      </c>
      <c r="J138" t="s">
        <v>316</v>
      </c>
      <c r="K138" t="s">
        <v>317</v>
      </c>
      <c r="L138">
        <v>1368</v>
      </c>
      <c r="N138">
        <v>1011</v>
      </c>
      <c r="O138" t="s">
        <v>283</v>
      </c>
      <c r="P138" t="s">
        <v>283</v>
      </c>
      <c r="Q138">
        <v>1</v>
      </c>
      <c r="X138">
        <v>3.43</v>
      </c>
      <c r="Y138">
        <v>0</v>
      </c>
      <c r="Z138">
        <v>142.69999999999999</v>
      </c>
      <c r="AA138">
        <v>13.5</v>
      </c>
      <c r="AB138">
        <v>0</v>
      </c>
      <c r="AC138">
        <v>0</v>
      </c>
      <c r="AD138">
        <v>1</v>
      </c>
      <c r="AE138">
        <v>0</v>
      </c>
      <c r="AF138" t="s">
        <v>3</v>
      </c>
      <c r="AG138">
        <v>3.43</v>
      </c>
      <c r="AH138">
        <v>2</v>
      </c>
      <c r="AI138">
        <v>34724153</v>
      </c>
      <c r="AJ138">
        <v>74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</row>
    <row r="139" spans="1:44" x14ac:dyDescent="0.2">
      <c r="A139">
        <f>ROW(Source!A51)</f>
        <v>51</v>
      </c>
      <c r="B139">
        <v>34724157</v>
      </c>
      <c r="C139">
        <v>34724150</v>
      </c>
      <c r="D139">
        <v>31444633</v>
      </c>
      <c r="E139">
        <v>1</v>
      </c>
      <c r="F139">
        <v>1</v>
      </c>
      <c r="G139">
        <v>1</v>
      </c>
      <c r="H139">
        <v>3</v>
      </c>
      <c r="I139" t="s">
        <v>375</v>
      </c>
      <c r="J139" t="s">
        <v>376</v>
      </c>
      <c r="K139" t="s">
        <v>377</v>
      </c>
      <c r="L139">
        <v>1348</v>
      </c>
      <c r="N139">
        <v>1009</v>
      </c>
      <c r="O139" t="s">
        <v>327</v>
      </c>
      <c r="P139" t="s">
        <v>327</v>
      </c>
      <c r="Q139">
        <v>1000</v>
      </c>
      <c r="X139">
        <v>4.0000000000000002E-4</v>
      </c>
      <c r="Y139">
        <v>4488.3999999999996</v>
      </c>
      <c r="Z139">
        <v>0</v>
      </c>
      <c r="AA139">
        <v>0</v>
      </c>
      <c r="AB139">
        <v>0</v>
      </c>
      <c r="AC139">
        <v>0</v>
      </c>
      <c r="AD139">
        <v>1</v>
      </c>
      <c r="AE139">
        <v>0</v>
      </c>
      <c r="AF139" t="s">
        <v>3</v>
      </c>
      <c r="AG139">
        <v>4.0000000000000002E-4</v>
      </c>
      <c r="AH139">
        <v>3</v>
      </c>
      <c r="AI139">
        <v>-1</v>
      </c>
      <c r="AJ139" t="s">
        <v>3</v>
      </c>
      <c r="AK139">
        <v>4</v>
      </c>
      <c r="AL139">
        <v>-1.7953599999999998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1</v>
      </c>
    </row>
    <row r="140" spans="1:44" x14ac:dyDescent="0.2">
      <c r="A140">
        <f>ROW(Source!A51)</f>
        <v>51</v>
      </c>
      <c r="B140">
        <v>34724158</v>
      </c>
      <c r="C140">
        <v>34724150</v>
      </c>
      <c r="D140">
        <v>31444669</v>
      </c>
      <c r="E140">
        <v>1</v>
      </c>
      <c r="F140">
        <v>1</v>
      </c>
      <c r="G140">
        <v>1</v>
      </c>
      <c r="H140">
        <v>3</v>
      </c>
      <c r="I140" t="s">
        <v>378</v>
      </c>
      <c r="J140" t="s">
        <v>379</v>
      </c>
      <c r="K140" t="s">
        <v>380</v>
      </c>
      <c r="L140">
        <v>1348</v>
      </c>
      <c r="N140">
        <v>1009</v>
      </c>
      <c r="O140" t="s">
        <v>327</v>
      </c>
      <c r="P140" t="s">
        <v>327</v>
      </c>
      <c r="Q140">
        <v>1000</v>
      </c>
      <c r="X140">
        <v>1.0000000000000001E-5</v>
      </c>
      <c r="Y140">
        <v>8105.71</v>
      </c>
      <c r="Z140">
        <v>0</v>
      </c>
      <c r="AA140">
        <v>0</v>
      </c>
      <c r="AB140">
        <v>0</v>
      </c>
      <c r="AC140">
        <v>0</v>
      </c>
      <c r="AD140">
        <v>1</v>
      </c>
      <c r="AE140">
        <v>0</v>
      </c>
      <c r="AF140" t="s">
        <v>3</v>
      </c>
      <c r="AG140">
        <v>1.0000000000000001E-5</v>
      </c>
      <c r="AH140">
        <v>3</v>
      </c>
      <c r="AI140">
        <v>-1</v>
      </c>
      <c r="AJ140" t="s">
        <v>3</v>
      </c>
      <c r="AK140">
        <v>4</v>
      </c>
      <c r="AL140">
        <v>-8.1057100000000007E-2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1</v>
      </c>
    </row>
    <row r="141" spans="1:44" x14ac:dyDescent="0.2">
      <c r="A141">
        <f>ROW(Source!A51)</f>
        <v>51</v>
      </c>
      <c r="B141">
        <v>34724159</v>
      </c>
      <c r="C141">
        <v>34724150</v>
      </c>
      <c r="D141">
        <v>31446709</v>
      </c>
      <c r="E141">
        <v>1</v>
      </c>
      <c r="F141">
        <v>1</v>
      </c>
      <c r="G141">
        <v>1</v>
      </c>
      <c r="H141">
        <v>3</v>
      </c>
      <c r="I141" t="s">
        <v>354</v>
      </c>
      <c r="J141" t="s">
        <v>355</v>
      </c>
      <c r="K141" t="s">
        <v>356</v>
      </c>
      <c r="L141">
        <v>1308</v>
      </c>
      <c r="N141">
        <v>1003</v>
      </c>
      <c r="O141" t="s">
        <v>75</v>
      </c>
      <c r="P141" t="s">
        <v>75</v>
      </c>
      <c r="Q141">
        <v>100</v>
      </c>
      <c r="X141">
        <v>2.3999999999999998E-3</v>
      </c>
      <c r="Y141">
        <v>120</v>
      </c>
      <c r="Z141">
        <v>0</v>
      </c>
      <c r="AA141">
        <v>0</v>
      </c>
      <c r="AB141">
        <v>0</v>
      </c>
      <c r="AC141">
        <v>0</v>
      </c>
      <c r="AD141">
        <v>1</v>
      </c>
      <c r="AE141">
        <v>0</v>
      </c>
      <c r="AF141" t="s">
        <v>3</v>
      </c>
      <c r="AG141">
        <v>2.3999999999999998E-3</v>
      </c>
      <c r="AH141">
        <v>3</v>
      </c>
      <c r="AI141">
        <v>-1</v>
      </c>
      <c r="AJ141" t="s">
        <v>3</v>
      </c>
      <c r="AK141">
        <v>4</v>
      </c>
      <c r="AL141">
        <v>-0.28799999999999998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1</v>
      </c>
    </row>
    <row r="142" spans="1:44" x14ac:dyDescent="0.2">
      <c r="A142">
        <f>ROW(Source!A51)</f>
        <v>51</v>
      </c>
      <c r="B142">
        <v>34724160</v>
      </c>
      <c r="C142">
        <v>34724150</v>
      </c>
      <c r="D142">
        <v>31443668</v>
      </c>
      <c r="E142">
        <v>17</v>
      </c>
      <c r="F142">
        <v>1</v>
      </c>
      <c r="G142">
        <v>1</v>
      </c>
      <c r="H142">
        <v>3</v>
      </c>
      <c r="I142" t="s">
        <v>363</v>
      </c>
      <c r="J142" t="s">
        <v>3</v>
      </c>
      <c r="K142" t="s">
        <v>364</v>
      </c>
      <c r="L142">
        <v>1374</v>
      </c>
      <c r="N142">
        <v>1013</v>
      </c>
      <c r="O142" t="s">
        <v>365</v>
      </c>
      <c r="P142" t="s">
        <v>365</v>
      </c>
      <c r="Q142">
        <v>1</v>
      </c>
      <c r="X142">
        <v>0.87</v>
      </c>
      <c r="Y142">
        <v>1</v>
      </c>
      <c r="Z142">
        <v>0</v>
      </c>
      <c r="AA142">
        <v>0</v>
      </c>
      <c r="AB142">
        <v>0</v>
      </c>
      <c r="AC142">
        <v>0</v>
      </c>
      <c r="AD142">
        <v>1</v>
      </c>
      <c r="AE142">
        <v>0</v>
      </c>
      <c r="AF142" t="s">
        <v>3</v>
      </c>
      <c r="AG142">
        <v>0.87</v>
      </c>
      <c r="AH142">
        <v>3</v>
      </c>
      <c r="AI142">
        <v>-1</v>
      </c>
      <c r="AJ142" t="s">
        <v>3</v>
      </c>
      <c r="AK142">
        <v>4</v>
      </c>
      <c r="AL142">
        <v>-0.87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1</v>
      </c>
    </row>
    <row r="143" spans="1:44" x14ac:dyDescent="0.2">
      <c r="A143">
        <f>ROW(Source!A52)</f>
        <v>52</v>
      </c>
      <c r="B143">
        <v>34724164</v>
      </c>
      <c r="C143">
        <v>34724161</v>
      </c>
      <c r="D143">
        <v>32164293</v>
      </c>
      <c r="E143">
        <v>1</v>
      </c>
      <c r="F143">
        <v>1</v>
      </c>
      <c r="G143">
        <v>1</v>
      </c>
      <c r="H143">
        <v>1</v>
      </c>
      <c r="I143" t="s">
        <v>318</v>
      </c>
      <c r="J143" t="s">
        <v>3</v>
      </c>
      <c r="K143" t="s">
        <v>319</v>
      </c>
      <c r="L143">
        <v>1191</v>
      </c>
      <c r="N143">
        <v>1013</v>
      </c>
      <c r="O143" t="s">
        <v>277</v>
      </c>
      <c r="P143" t="s">
        <v>277</v>
      </c>
      <c r="Q143">
        <v>1</v>
      </c>
      <c r="X143">
        <v>0.41</v>
      </c>
      <c r="Y143">
        <v>0</v>
      </c>
      <c r="Z143">
        <v>0</v>
      </c>
      <c r="AA143">
        <v>0</v>
      </c>
      <c r="AB143">
        <v>12.92</v>
      </c>
      <c r="AC143">
        <v>0</v>
      </c>
      <c r="AD143">
        <v>1</v>
      </c>
      <c r="AE143">
        <v>1</v>
      </c>
      <c r="AF143" t="s">
        <v>3</v>
      </c>
      <c r="AG143">
        <v>0.41</v>
      </c>
      <c r="AH143">
        <v>2</v>
      </c>
      <c r="AI143">
        <v>34724162</v>
      </c>
      <c r="AJ143">
        <v>75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</row>
    <row r="144" spans="1:44" x14ac:dyDescent="0.2">
      <c r="A144">
        <f>ROW(Source!A52)</f>
        <v>52</v>
      </c>
      <c r="B144">
        <v>34724165</v>
      </c>
      <c r="C144">
        <v>34724161</v>
      </c>
      <c r="D144">
        <v>32163330</v>
      </c>
      <c r="E144">
        <v>1</v>
      </c>
      <c r="F144">
        <v>1</v>
      </c>
      <c r="G144">
        <v>1</v>
      </c>
      <c r="H144">
        <v>1</v>
      </c>
      <c r="I144" t="s">
        <v>320</v>
      </c>
      <c r="J144" t="s">
        <v>3</v>
      </c>
      <c r="K144" t="s">
        <v>321</v>
      </c>
      <c r="L144">
        <v>1191</v>
      </c>
      <c r="N144">
        <v>1013</v>
      </c>
      <c r="O144" t="s">
        <v>277</v>
      </c>
      <c r="P144" t="s">
        <v>277</v>
      </c>
      <c r="Q144">
        <v>1</v>
      </c>
      <c r="X144">
        <v>0.41</v>
      </c>
      <c r="Y144">
        <v>0</v>
      </c>
      <c r="Z144">
        <v>0</v>
      </c>
      <c r="AA144">
        <v>0</v>
      </c>
      <c r="AB144">
        <v>12.69</v>
      </c>
      <c r="AC144">
        <v>0</v>
      </c>
      <c r="AD144">
        <v>1</v>
      </c>
      <c r="AE144">
        <v>1</v>
      </c>
      <c r="AF144" t="s">
        <v>3</v>
      </c>
      <c r="AG144">
        <v>0.41</v>
      </c>
      <c r="AH144">
        <v>2</v>
      </c>
      <c r="AI144">
        <v>34724163</v>
      </c>
      <c r="AJ144">
        <v>76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</row>
    <row r="145" spans="1:44" x14ac:dyDescent="0.2">
      <c r="A145">
        <f>ROW(Source!A53)</f>
        <v>53</v>
      </c>
      <c r="B145">
        <v>34724164</v>
      </c>
      <c r="C145">
        <v>34724161</v>
      </c>
      <c r="D145">
        <v>32164293</v>
      </c>
      <c r="E145">
        <v>1</v>
      </c>
      <c r="F145">
        <v>1</v>
      </c>
      <c r="G145">
        <v>1</v>
      </c>
      <c r="H145">
        <v>1</v>
      </c>
      <c r="I145" t="s">
        <v>318</v>
      </c>
      <c r="J145" t="s">
        <v>3</v>
      </c>
      <c r="K145" t="s">
        <v>319</v>
      </c>
      <c r="L145">
        <v>1191</v>
      </c>
      <c r="N145">
        <v>1013</v>
      </c>
      <c r="O145" t="s">
        <v>277</v>
      </c>
      <c r="P145" t="s">
        <v>277</v>
      </c>
      <c r="Q145">
        <v>1</v>
      </c>
      <c r="X145">
        <v>0.41</v>
      </c>
      <c r="Y145">
        <v>0</v>
      </c>
      <c r="Z145">
        <v>0</v>
      </c>
      <c r="AA145">
        <v>0</v>
      </c>
      <c r="AB145">
        <v>12.92</v>
      </c>
      <c r="AC145">
        <v>0</v>
      </c>
      <c r="AD145">
        <v>1</v>
      </c>
      <c r="AE145">
        <v>1</v>
      </c>
      <c r="AF145" t="s">
        <v>3</v>
      </c>
      <c r="AG145">
        <v>0.41</v>
      </c>
      <c r="AH145">
        <v>2</v>
      </c>
      <c r="AI145">
        <v>34724162</v>
      </c>
      <c r="AJ145">
        <v>77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</row>
    <row r="146" spans="1:44" x14ac:dyDescent="0.2">
      <c r="A146">
        <f>ROW(Source!A53)</f>
        <v>53</v>
      </c>
      <c r="B146">
        <v>34724165</v>
      </c>
      <c r="C146">
        <v>34724161</v>
      </c>
      <c r="D146">
        <v>32163330</v>
      </c>
      <c r="E146">
        <v>1</v>
      </c>
      <c r="F146">
        <v>1</v>
      </c>
      <c r="G146">
        <v>1</v>
      </c>
      <c r="H146">
        <v>1</v>
      </c>
      <c r="I146" t="s">
        <v>320</v>
      </c>
      <c r="J146" t="s">
        <v>3</v>
      </c>
      <c r="K146" t="s">
        <v>321</v>
      </c>
      <c r="L146">
        <v>1191</v>
      </c>
      <c r="N146">
        <v>1013</v>
      </c>
      <c r="O146" t="s">
        <v>277</v>
      </c>
      <c r="P146" t="s">
        <v>277</v>
      </c>
      <c r="Q146">
        <v>1</v>
      </c>
      <c r="X146">
        <v>0.41</v>
      </c>
      <c r="Y146">
        <v>0</v>
      </c>
      <c r="Z146">
        <v>0</v>
      </c>
      <c r="AA146">
        <v>0</v>
      </c>
      <c r="AB146">
        <v>12.69</v>
      </c>
      <c r="AC146">
        <v>0</v>
      </c>
      <c r="AD146">
        <v>1</v>
      </c>
      <c r="AE146">
        <v>1</v>
      </c>
      <c r="AF146" t="s">
        <v>3</v>
      </c>
      <c r="AG146">
        <v>0.41</v>
      </c>
      <c r="AH146">
        <v>2</v>
      </c>
      <c r="AI146">
        <v>34724163</v>
      </c>
      <c r="AJ146">
        <v>78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</row>
    <row r="147" spans="1:44" x14ac:dyDescent="0.2">
      <c r="A147">
        <f>ROW(Source!A54)</f>
        <v>54</v>
      </c>
      <c r="B147">
        <v>34724169</v>
      </c>
      <c r="C147">
        <v>34724166</v>
      </c>
      <c r="D147">
        <v>32163577</v>
      </c>
      <c r="E147">
        <v>1</v>
      </c>
      <c r="F147">
        <v>1</v>
      </c>
      <c r="G147">
        <v>1</v>
      </c>
      <c r="H147">
        <v>1</v>
      </c>
      <c r="I147" t="s">
        <v>322</v>
      </c>
      <c r="J147" t="s">
        <v>3</v>
      </c>
      <c r="K147" t="s">
        <v>323</v>
      </c>
      <c r="L147">
        <v>1191</v>
      </c>
      <c r="N147">
        <v>1013</v>
      </c>
      <c r="O147" t="s">
        <v>277</v>
      </c>
      <c r="P147" t="s">
        <v>277</v>
      </c>
      <c r="Q147">
        <v>1</v>
      </c>
      <c r="X147">
        <v>1.94</v>
      </c>
      <c r="Y147">
        <v>0</v>
      </c>
      <c r="Z147">
        <v>0</v>
      </c>
      <c r="AA147">
        <v>0</v>
      </c>
      <c r="AB147">
        <v>9.6199999999999992</v>
      </c>
      <c r="AC147">
        <v>0</v>
      </c>
      <c r="AD147">
        <v>1</v>
      </c>
      <c r="AE147">
        <v>1</v>
      </c>
      <c r="AF147" t="s">
        <v>3</v>
      </c>
      <c r="AG147">
        <v>1.94</v>
      </c>
      <c r="AH147">
        <v>2</v>
      </c>
      <c r="AI147">
        <v>34724167</v>
      </c>
      <c r="AJ147">
        <v>79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</row>
    <row r="148" spans="1:44" x14ac:dyDescent="0.2">
      <c r="A148">
        <f>ROW(Source!A54)</f>
        <v>54</v>
      </c>
      <c r="B148">
        <v>34724170</v>
      </c>
      <c r="C148">
        <v>34724166</v>
      </c>
      <c r="D148">
        <v>32163330</v>
      </c>
      <c r="E148">
        <v>1</v>
      </c>
      <c r="F148">
        <v>1</v>
      </c>
      <c r="G148">
        <v>1</v>
      </c>
      <c r="H148">
        <v>1</v>
      </c>
      <c r="I148" t="s">
        <v>320</v>
      </c>
      <c r="J148" t="s">
        <v>3</v>
      </c>
      <c r="K148" t="s">
        <v>321</v>
      </c>
      <c r="L148">
        <v>1191</v>
      </c>
      <c r="N148">
        <v>1013</v>
      </c>
      <c r="O148" t="s">
        <v>277</v>
      </c>
      <c r="P148" t="s">
        <v>277</v>
      </c>
      <c r="Q148">
        <v>1</v>
      </c>
      <c r="X148">
        <v>2.92</v>
      </c>
      <c r="Y148">
        <v>0</v>
      </c>
      <c r="Z148">
        <v>0</v>
      </c>
      <c r="AA148">
        <v>0</v>
      </c>
      <c r="AB148">
        <v>12.69</v>
      </c>
      <c r="AC148">
        <v>0</v>
      </c>
      <c r="AD148">
        <v>1</v>
      </c>
      <c r="AE148">
        <v>1</v>
      </c>
      <c r="AF148" t="s">
        <v>3</v>
      </c>
      <c r="AG148">
        <v>2.92</v>
      </c>
      <c r="AH148">
        <v>2</v>
      </c>
      <c r="AI148">
        <v>34724168</v>
      </c>
      <c r="AJ148">
        <v>80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</row>
    <row r="149" spans="1:44" x14ac:dyDescent="0.2">
      <c r="A149">
        <f>ROW(Source!A55)</f>
        <v>55</v>
      </c>
      <c r="B149">
        <v>34724169</v>
      </c>
      <c r="C149">
        <v>34724166</v>
      </c>
      <c r="D149">
        <v>32163577</v>
      </c>
      <c r="E149">
        <v>1</v>
      </c>
      <c r="F149">
        <v>1</v>
      </c>
      <c r="G149">
        <v>1</v>
      </c>
      <c r="H149">
        <v>1</v>
      </c>
      <c r="I149" t="s">
        <v>322</v>
      </c>
      <c r="J149" t="s">
        <v>3</v>
      </c>
      <c r="K149" t="s">
        <v>323</v>
      </c>
      <c r="L149">
        <v>1191</v>
      </c>
      <c r="N149">
        <v>1013</v>
      </c>
      <c r="O149" t="s">
        <v>277</v>
      </c>
      <c r="P149" t="s">
        <v>277</v>
      </c>
      <c r="Q149">
        <v>1</v>
      </c>
      <c r="X149">
        <v>1.94</v>
      </c>
      <c r="Y149">
        <v>0</v>
      </c>
      <c r="Z149">
        <v>0</v>
      </c>
      <c r="AA149">
        <v>0</v>
      </c>
      <c r="AB149">
        <v>9.6199999999999992</v>
      </c>
      <c r="AC149">
        <v>0</v>
      </c>
      <c r="AD149">
        <v>1</v>
      </c>
      <c r="AE149">
        <v>1</v>
      </c>
      <c r="AF149" t="s">
        <v>3</v>
      </c>
      <c r="AG149">
        <v>1.94</v>
      </c>
      <c r="AH149">
        <v>2</v>
      </c>
      <c r="AI149">
        <v>34724167</v>
      </c>
      <c r="AJ149">
        <v>81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</row>
    <row r="150" spans="1:44" x14ac:dyDescent="0.2">
      <c r="A150">
        <f>ROW(Source!A55)</f>
        <v>55</v>
      </c>
      <c r="B150">
        <v>34724170</v>
      </c>
      <c r="C150">
        <v>34724166</v>
      </c>
      <c r="D150">
        <v>32163330</v>
      </c>
      <c r="E150">
        <v>1</v>
      </c>
      <c r="F150">
        <v>1</v>
      </c>
      <c r="G150">
        <v>1</v>
      </c>
      <c r="H150">
        <v>1</v>
      </c>
      <c r="I150" t="s">
        <v>320</v>
      </c>
      <c r="J150" t="s">
        <v>3</v>
      </c>
      <c r="K150" t="s">
        <v>321</v>
      </c>
      <c r="L150">
        <v>1191</v>
      </c>
      <c r="N150">
        <v>1013</v>
      </c>
      <c r="O150" t="s">
        <v>277</v>
      </c>
      <c r="P150" t="s">
        <v>277</v>
      </c>
      <c r="Q150">
        <v>1</v>
      </c>
      <c r="X150">
        <v>2.92</v>
      </c>
      <c r="Y150">
        <v>0</v>
      </c>
      <c r="Z150">
        <v>0</v>
      </c>
      <c r="AA150">
        <v>0</v>
      </c>
      <c r="AB150">
        <v>12.69</v>
      </c>
      <c r="AC150">
        <v>0</v>
      </c>
      <c r="AD150">
        <v>1</v>
      </c>
      <c r="AE150">
        <v>1</v>
      </c>
      <c r="AF150" t="s">
        <v>3</v>
      </c>
      <c r="AG150">
        <v>2.92</v>
      </c>
      <c r="AH150">
        <v>2</v>
      </c>
      <c r="AI150">
        <v>34724168</v>
      </c>
      <c r="AJ150">
        <v>82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</row>
    <row r="151" spans="1:44" x14ac:dyDescent="0.2">
      <c r="A151">
        <f>ROW(Source!A56)</f>
        <v>56</v>
      </c>
      <c r="B151">
        <v>34724176</v>
      </c>
      <c r="C151">
        <v>34724171</v>
      </c>
      <c r="D151">
        <v>31715651</v>
      </c>
      <c r="E151">
        <v>1</v>
      </c>
      <c r="F151">
        <v>1</v>
      </c>
      <c r="G151">
        <v>1</v>
      </c>
      <c r="H151">
        <v>1</v>
      </c>
      <c r="I151" t="s">
        <v>301</v>
      </c>
      <c r="J151" t="s">
        <v>3</v>
      </c>
      <c r="K151" t="s">
        <v>302</v>
      </c>
      <c r="L151">
        <v>1191</v>
      </c>
      <c r="N151">
        <v>1013</v>
      </c>
      <c r="O151" t="s">
        <v>277</v>
      </c>
      <c r="P151" t="s">
        <v>277</v>
      </c>
      <c r="Q151">
        <v>1</v>
      </c>
      <c r="X151">
        <v>5.21</v>
      </c>
      <c r="Y151">
        <v>0</v>
      </c>
      <c r="Z151">
        <v>0</v>
      </c>
      <c r="AA151">
        <v>0</v>
      </c>
      <c r="AB151">
        <v>9.6199999999999992</v>
      </c>
      <c r="AC151">
        <v>0</v>
      </c>
      <c r="AD151">
        <v>1</v>
      </c>
      <c r="AE151">
        <v>1</v>
      </c>
      <c r="AF151" t="s">
        <v>3</v>
      </c>
      <c r="AG151">
        <v>5.21</v>
      </c>
      <c r="AH151">
        <v>2</v>
      </c>
      <c r="AI151">
        <v>34724172</v>
      </c>
      <c r="AJ151">
        <v>83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</row>
    <row r="152" spans="1:44" x14ac:dyDescent="0.2">
      <c r="A152">
        <f>ROW(Source!A56)</f>
        <v>56</v>
      </c>
      <c r="B152">
        <v>34724177</v>
      </c>
      <c r="C152">
        <v>34724171</v>
      </c>
      <c r="D152">
        <v>31709492</v>
      </c>
      <c r="E152">
        <v>1</v>
      </c>
      <c r="F152">
        <v>1</v>
      </c>
      <c r="G152">
        <v>1</v>
      </c>
      <c r="H152">
        <v>1</v>
      </c>
      <c r="I152" t="s">
        <v>278</v>
      </c>
      <c r="J152" t="s">
        <v>3</v>
      </c>
      <c r="K152" t="s">
        <v>279</v>
      </c>
      <c r="L152">
        <v>1191</v>
      </c>
      <c r="N152">
        <v>1013</v>
      </c>
      <c r="O152" t="s">
        <v>277</v>
      </c>
      <c r="P152" t="s">
        <v>277</v>
      </c>
      <c r="Q152">
        <v>1</v>
      </c>
      <c r="X152">
        <v>3.46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1</v>
      </c>
      <c r="AE152">
        <v>2</v>
      </c>
      <c r="AF152" t="s">
        <v>3</v>
      </c>
      <c r="AG152">
        <v>3.46</v>
      </c>
      <c r="AH152">
        <v>2</v>
      </c>
      <c r="AI152">
        <v>34724173</v>
      </c>
      <c r="AJ152">
        <v>84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</row>
    <row r="153" spans="1:44" x14ac:dyDescent="0.2">
      <c r="A153">
        <f>ROW(Source!A56)</f>
        <v>56</v>
      </c>
      <c r="B153">
        <v>34724178</v>
      </c>
      <c r="C153">
        <v>34724171</v>
      </c>
      <c r="D153">
        <v>31526753</v>
      </c>
      <c r="E153">
        <v>1</v>
      </c>
      <c r="F153">
        <v>1</v>
      </c>
      <c r="G153">
        <v>1</v>
      </c>
      <c r="H153">
        <v>2</v>
      </c>
      <c r="I153" t="s">
        <v>303</v>
      </c>
      <c r="J153" t="s">
        <v>304</v>
      </c>
      <c r="K153" t="s">
        <v>305</v>
      </c>
      <c r="L153">
        <v>1368</v>
      </c>
      <c r="N153">
        <v>1011</v>
      </c>
      <c r="O153" t="s">
        <v>283</v>
      </c>
      <c r="P153" t="s">
        <v>283</v>
      </c>
      <c r="Q153">
        <v>1</v>
      </c>
      <c r="X153">
        <v>1.73</v>
      </c>
      <c r="Y153">
        <v>0</v>
      </c>
      <c r="Z153">
        <v>111.99</v>
      </c>
      <c r="AA153">
        <v>13.5</v>
      </c>
      <c r="AB153">
        <v>0</v>
      </c>
      <c r="AC153">
        <v>0</v>
      </c>
      <c r="AD153">
        <v>1</v>
      </c>
      <c r="AE153">
        <v>0</v>
      </c>
      <c r="AF153" t="s">
        <v>3</v>
      </c>
      <c r="AG153">
        <v>1.73</v>
      </c>
      <c r="AH153">
        <v>2</v>
      </c>
      <c r="AI153">
        <v>34724174</v>
      </c>
      <c r="AJ153">
        <v>85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</row>
    <row r="154" spans="1:44" x14ac:dyDescent="0.2">
      <c r="A154">
        <f>ROW(Source!A56)</f>
        <v>56</v>
      </c>
      <c r="B154">
        <v>34724179</v>
      </c>
      <c r="C154">
        <v>34724171</v>
      </c>
      <c r="D154">
        <v>31528142</v>
      </c>
      <c r="E154">
        <v>1</v>
      </c>
      <c r="F154">
        <v>1</v>
      </c>
      <c r="G154">
        <v>1</v>
      </c>
      <c r="H154">
        <v>2</v>
      </c>
      <c r="I154" t="s">
        <v>312</v>
      </c>
      <c r="J154" t="s">
        <v>313</v>
      </c>
      <c r="K154" t="s">
        <v>314</v>
      </c>
      <c r="L154">
        <v>1368</v>
      </c>
      <c r="N154">
        <v>1011</v>
      </c>
      <c r="O154" t="s">
        <v>283</v>
      </c>
      <c r="P154" t="s">
        <v>283</v>
      </c>
      <c r="Q154">
        <v>1</v>
      </c>
      <c r="X154">
        <v>1.73</v>
      </c>
      <c r="Y154">
        <v>0</v>
      </c>
      <c r="Z154">
        <v>65.709999999999994</v>
      </c>
      <c r="AA154">
        <v>11.6</v>
      </c>
      <c r="AB154">
        <v>0</v>
      </c>
      <c r="AC154">
        <v>0</v>
      </c>
      <c r="AD154">
        <v>1</v>
      </c>
      <c r="AE154">
        <v>0</v>
      </c>
      <c r="AF154" t="s">
        <v>3</v>
      </c>
      <c r="AG154">
        <v>1.73</v>
      </c>
      <c r="AH154">
        <v>2</v>
      </c>
      <c r="AI154">
        <v>34724175</v>
      </c>
      <c r="AJ154">
        <v>86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</row>
    <row r="155" spans="1:44" x14ac:dyDescent="0.2">
      <c r="A155">
        <f>ROW(Source!A56)</f>
        <v>56</v>
      </c>
      <c r="B155">
        <v>34724180</v>
      </c>
      <c r="C155">
        <v>34724171</v>
      </c>
      <c r="D155">
        <v>31443668</v>
      </c>
      <c r="E155">
        <v>17</v>
      </c>
      <c r="F155">
        <v>1</v>
      </c>
      <c r="G155">
        <v>1</v>
      </c>
      <c r="H155">
        <v>3</v>
      </c>
      <c r="I155" t="s">
        <v>363</v>
      </c>
      <c r="J155" t="s">
        <v>3</v>
      </c>
      <c r="K155" t="s">
        <v>364</v>
      </c>
      <c r="L155">
        <v>1374</v>
      </c>
      <c r="N155">
        <v>1013</v>
      </c>
      <c r="O155" t="s">
        <v>365</v>
      </c>
      <c r="P155" t="s">
        <v>365</v>
      </c>
      <c r="Q155">
        <v>1</v>
      </c>
      <c r="X155">
        <v>1</v>
      </c>
      <c r="Y155">
        <v>1</v>
      </c>
      <c r="Z155">
        <v>0</v>
      </c>
      <c r="AA155">
        <v>0</v>
      </c>
      <c r="AB155">
        <v>0</v>
      </c>
      <c r="AC155">
        <v>0</v>
      </c>
      <c r="AD155">
        <v>1</v>
      </c>
      <c r="AE155">
        <v>0</v>
      </c>
      <c r="AF155" t="s">
        <v>3</v>
      </c>
      <c r="AG155">
        <v>1</v>
      </c>
      <c r="AH155">
        <v>3</v>
      </c>
      <c r="AI155">
        <v>-1</v>
      </c>
      <c r="AJ155" t="s">
        <v>3</v>
      </c>
      <c r="AK155">
        <v>4</v>
      </c>
      <c r="AL155">
        <v>-1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1</v>
      </c>
    </row>
    <row r="156" spans="1:44" x14ac:dyDescent="0.2">
      <c r="A156">
        <f>ROW(Source!A57)</f>
        <v>57</v>
      </c>
      <c r="B156">
        <v>34724176</v>
      </c>
      <c r="C156">
        <v>34724171</v>
      </c>
      <c r="D156">
        <v>31715651</v>
      </c>
      <c r="E156">
        <v>1</v>
      </c>
      <c r="F156">
        <v>1</v>
      </c>
      <c r="G156">
        <v>1</v>
      </c>
      <c r="H156">
        <v>1</v>
      </c>
      <c r="I156" t="s">
        <v>301</v>
      </c>
      <c r="J156" t="s">
        <v>3</v>
      </c>
      <c r="K156" t="s">
        <v>302</v>
      </c>
      <c r="L156">
        <v>1191</v>
      </c>
      <c r="N156">
        <v>1013</v>
      </c>
      <c r="O156" t="s">
        <v>277</v>
      </c>
      <c r="P156" t="s">
        <v>277</v>
      </c>
      <c r="Q156">
        <v>1</v>
      </c>
      <c r="X156">
        <v>5.21</v>
      </c>
      <c r="Y156">
        <v>0</v>
      </c>
      <c r="Z156">
        <v>0</v>
      </c>
      <c r="AA156">
        <v>0</v>
      </c>
      <c r="AB156">
        <v>9.6199999999999992</v>
      </c>
      <c r="AC156">
        <v>0</v>
      </c>
      <c r="AD156">
        <v>1</v>
      </c>
      <c r="AE156">
        <v>1</v>
      </c>
      <c r="AF156" t="s">
        <v>3</v>
      </c>
      <c r="AG156">
        <v>5.21</v>
      </c>
      <c r="AH156">
        <v>2</v>
      </c>
      <c r="AI156">
        <v>34724172</v>
      </c>
      <c r="AJ156">
        <v>87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</row>
    <row r="157" spans="1:44" x14ac:dyDescent="0.2">
      <c r="A157">
        <f>ROW(Source!A57)</f>
        <v>57</v>
      </c>
      <c r="B157">
        <v>34724177</v>
      </c>
      <c r="C157">
        <v>34724171</v>
      </c>
      <c r="D157">
        <v>31709492</v>
      </c>
      <c r="E157">
        <v>1</v>
      </c>
      <c r="F157">
        <v>1</v>
      </c>
      <c r="G157">
        <v>1</v>
      </c>
      <c r="H157">
        <v>1</v>
      </c>
      <c r="I157" t="s">
        <v>278</v>
      </c>
      <c r="J157" t="s">
        <v>3</v>
      </c>
      <c r="K157" t="s">
        <v>279</v>
      </c>
      <c r="L157">
        <v>1191</v>
      </c>
      <c r="N157">
        <v>1013</v>
      </c>
      <c r="O157" t="s">
        <v>277</v>
      </c>
      <c r="P157" t="s">
        <v>277</v>
      </c>
      <c r="Q157">
        <v>1</v>
      </c>
      <c r="X157">
        <v>3.46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1</v>
      </c>
      <c r="AE157">
        <v>2</v>
      </c>
      <c r="AF157" t="s">
        <v>3</v>
      </c>
      <c r="AG157">
        <v>3.46</v>
      </c>
      <c r="AH157">
        <v>2</v>
      </c>
      <c r="AI157">
        <v>34724173</v>
      </c>
      <c r="AJ157">
        <v>88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</row>
    <row r="158" spans="1:44" x14ac:dyDescent="0.2">
      <c r="A158">
        <f>ROW(Source!A57)</f>
        <v>57</v>
      </c>
      <c r="B158">
        <v>34724178</v>
      </c>
      <c r="C158">
        <v>34724171</v>
      </c>
      <c r="D158">
        <v>31526753</v>
      </c>
      <c r="E158">
        <v>1</v>
      </c>
      <c r="F158">
        <v>1</v>
      </c>
      <c r="G158">
        <v>1</v>
      </c>
      <c r="H158">
        <v>2</v>
      </c>
      <c r="I158" t="s">
        <v>303</v>
      </c>
      <c r="J158" t="s">
        <v>304</v>
      </c>
      <c r="K158" t="s">
        <v>305</v>
      </c>
      <c r="L158">
        <v>1368</v>
      </c>
      <c r="N158">
        <v>1011</v>
      </c>
      <c r="O158" t="s">
        <v>283</v>
      </c>
      <c r="P158" t="s">
        <v>283</v>
      </c>
      <c r="Q158">
        <v>1</v>
      </c>
      <c r="X158">
        <v>1.73</v>
      </c>
      <c r="Y158">
        <v>0</v>
      </c>
      <c r="Z158">
        <v>111.99</v>
      </c>
      <c r="AA158">
        <v>13.5</v>
      </c>
      <c r="AB158">
        <v>0</v>
      </c>
      <c r="AC158">
        <v>0</v>
      </c>
      <c r="AD158">
        <v>1</v>
      </c>
      <c r="AE158">
        <v>0</v>
      </c>
      <c r="AF158" t="s">
        <v>3</v>
      </c>
      <c r="AG158">
        <v>1.73</v>
      </c>
      <c r="AH158">
        <v>2</v>
      </c>
      <c r="AI158">
        <v>34724174</v>
      </c>
      <c r="AJ158">
        <v>89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</row>
    <row r="159" spans="1:44" x14ac:dyDescent="0.2">
      <c r="A159">
        <f>ROW(Source!A57)</f>
        <v>57</v>
      </c>
      <c r="B159">
        <v>34724179</v>
      </c>
      <c r="C159">
        <v>34724171</v>
      </c>
      <c r="D159">
        <v>31528142</v>
      </c>
      <c r="E159">
        <v>1</v>
      </c>
      <c r="F159">
        <v>1</v>
      </c>
      <c r="G159">
        <v>1</v>
      </c>
      <c r="H159">
        <v>2</v>
      </c>
      <c r="I159" t="s">
        <v>312</v>
      </c>
      <c r="J159" t="s">
        <v>313</v>
      </c>
      <c r="K159" t="s">
        <v>314</v>
      </c>
      <c r="L159">
        <v>1368</v>
      </c>
      <c r="N159">
        <v>1011</v>
      </c>
      <c r="O159" t="s">
        <v>283</v>
      </c>
      <c r="P159" t="s">
        <v>283</v>
      </c>
      <c r="Q159">
        <v>1</v>
      </c>
      <c r="X159">
        <v>1.73</v>
      </c>
      <c r="Y159">
        <v>0</v>
      </c>
      <c r="Z159">
        <v>65.709999999999994</v>
      </c>
      <c r="AA159">
        <v>11.6</v>
      </c>
      <c r="AB159">
        <v>0</v>
      </c>
      <c r="AC159">
        <v>0</v>
      </c>
      <c r="AD159">
        <v>1</v>
      </c>
      <c r="AE159">
        <v>0</v>
      </c>
      <c r="AF159" t="s">
        <v>3</v>
      </c>
      <c r="AG159">
        <v>1.73</v>
      </c>
      <c r="AH159">
        <v>2</v>
      </c>
      <c r="AI159">
        <v>34724175</v>
      </c>
      <c r="AJ159">
        <v>90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</row>
    <row r="160" spans="1:44" x14ac:dyDescent="0.2">
      <c r="A160">
        <f>ROW(Source!A57)</f>
        <v>57</v>
      </c>
      <c r="B160">
        <v>34724180</v>
      </c>
      <c r="C160">
        <v>34724171</v>
      </c>
      <c r="D160">
        <v>31443668</v>
      </c>
      <c r="E160">
        <v>17</v>
      </c>
      <c r="F160">
        <v>1</v>
      </c>
      <c r="G160">
        <v>1</v>
      </c>
      <c r="H160">
        <v>3</v>
      </c>
      <c r="I160" t="s">
        <v>363</v>
      </c>
      <c r="J160" t="s">
        <v>3</v>
      </c>
      <c r="K160" t="s">
        <v>364</v>
      </c>
      <c r="L160">
        <v>1374</v>
      </c>
      <c r="N160">
        <v>1013</v>
      </c>
      <c r="O160" t="s">
        <v>365</v>
      </c>
      <c r="P160" t="s">
        <v>365</v>
      </c>
      <c r="Q160">
        <v>1</v>
      </c>
      <c r="X160">
        <v>1</v>
      </c>
      <c r="Y160">
        <v>1</v>
      </c>
      <c r="Z160">
        <v>0</v>
      </c>
      <c r="AA160">
        <v>0</v>
      </c>
      <c r="AB160">
        <v>0</v>
      </c>
      <c r="AC160">
        <v>0</v>
      </c>
      <c r="AD160">
        <v>1</v>
      </c>
      <c r="AE160">
        <v>0</v>
      </c>
      <c r="AF160" t="s">
        <v>3</v>
      </c>
      <c r="AG160">
        <v>1</v>
      </c>
      <c r="AH160">
        <v>3</v>
      </c>
      <c r="AI160">
        <v>-1</v>
      </c>
      <c r="AJ160" t="s">
        <v>3</v>
      </c>
      <c r="AK160">
        <v>4</v>
      </c>
      <c r="AL160">
        <v>-1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1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2.КС3</vt:lpstr>
      <vt:lpstr>1.Смета.или.Акт</vt:lpstr>
      <vt:lpstr>Source</vt:lpstr>
      <vt:lpstr>SourceObSm</vt:lpstr>
      <vt:lpstr>SmtRes</vt:lpstr>
      <vt:lpstr>EtalonRes</vt:lpstr>
      <vt:lpstr>'1.Смета.или.Акт'!Заголовки_для_печати</vt:lpstr>
      <vt:lpstr>'2.КС3'!Заголовки_для_печати</vt:lpstr>
      <vt:lpstr>'1.Смета.или.Акт'!Область_печати</vt:lpstr>
      <vt:lpstr>'2.КС3'!Область_печати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2019-03-28T13:15:30Z</dcterms:created>
  <dcterms:modified xsi:type="dcterms:W3CDTF">2019-04-05T10:50:42Z</dcterms:modified>
</cp:coreProperties>
</file>