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'1.Смета.или.Акт'!$A$1:$K$154</definedName>
  </definedNames>
  <calcPr calcId="144525"/>
</workbook>
</file>

<file path=xl/calcChain.xml><?xml version="1.0" encoding="utf-8"?>
<calcChain xmlns="http://schemas.openxmlformats.org/spreadsheetml/2006/main">
  <c r="BZ150" i="6" l="1"/>
  <c r="BY150" i="6"/>
  <c r="BZ147" i="6"/>
  <c r="BY147" i="6"/>
  <c r="BZ141" i="6"/>
  <c r="BY141" i="6"/>
  <c r="BZ138" i="6"/>
  <c r="BY138" i="6"/>
  <c r="H130" i="6"/>
  <c r="H129" i="6"/>
  <c r="H127" i="6"/>
  <c r="J124" i="6"/>
  <c r="H124" i="6"/>
  <c r="J123" i="6"/>
  <c r="H123" i="6"/>
  <c r="J120" i="6"/>
  <c r="H120" i="6"/>
  <c r="J119" i="6"/>
  <c r="H119" i="6"/>
  <c r="J40" i="6"/>
  <c r="I40" i="6"/>
  <c r="J39" i="6"/>
  <c r="I39" i="6"/>
  <c r="FV115" i="6"/>
  <c r="FU115" i="6"/>
  <c r="FT115" i="6"/>
  <c r="FS115" i="6"/>
  <c r="FQ115" i="6"/>
  <c r="FP115" i="6"/>
  <c r="FN115" i="6"/>
  <c r="FL115" i="6"/>
  <c r="FK115" i="6"/>
  <c r="FJ115" i="6"/>
  <c r="FI115" i="6"/>
  <c r="FH115" i="6"/>
  <c r="FG115" i="6"/>
  <c r="FF115" i="6"/>
  <c r="FD115" i="6"/>
  <c r="FA115" i="6"/>
  <c r="EY115" i="6"/>
  <c r="EX115" i="6"/>
  <c r="EW115" i="6"/>
  <c r="EU115" i="6"/>
  <c r="ET115" i="6"/>
  <c r="DY115" i="6"/>
  <c r="DX115" i="6"/>
  <c r="DW115" i="6"/>
  <c r="DO115" i="6"/>
  <c r="DN115" i="6"/>
  <c r="DM115" i="6"/>
  <c r="DL115" i="6"/>
  <c r="DD115" i="6"/>
  <c r="DB115" i="6"/>
  <c r="DA115" i="6"/>
  <c r="CZ115" i="6"/>
  <c r="CX115" i="6"/>
  <c r="CW115" i="6"/>
  <c r="AC115" i="6"/>
  <c r="BC87" i="1"/>
  <c r="ES87" i="1"/>
  <c r="AL87" i="1"/>
  <c r="DW87" i="1"/>
  <c r="G87" i="1"/>
  <c r="F87" i="1"/>
  <c r="BC85" i="1"/>
  <c r="ES85" i="1"/>
  <c r="AL85" i="1"/>
  <c r="DW85" i="1"/>
  <c r="G85" i="1"/>
  <c r="F85" i="1"/>
  <c r="BC83" i="1"/>
  <c r="ES83" i="1"/>
  <c r="AL83" i="1"/>
  <c r="DW83" i="1"/>
  <c r="G83" i="1"/>
  <c r="F83" i="1"/>
  <c r="BC81" i="1"/>
  <c r="ES81" i="1"/>
  <c r="AL81" i="1"/>
  <c r="DW81" i="1"/>
  <c r="G81" i="1"/>
  <c r="F81" i="1"/>
  <c r="BC79" i="1"/>
  <c r="ES79" i="1"/>
  <c r="AL79" i="1"/>
  <c r="DW79" i="1"/>
  <c r="G79" i="1"/>
  <c r="F79" i="1"/>
  <c r="EW77" i="1"/>
  <c r="AQ77" i="1"/>
  <c r="BA77" i="1"/>
  <c r="EV77" i="1"/>
  <c r="AO77" i="1"/>
  <c r="AK77" i="1" s="1"/>
  <c r="F99" i="6" s="1"/>
  <c r="ER77" i="1"/>
  <c r="I77" i="1"/>
  <c r="I76" i="1"/>
  <c r="DW77" i="1"/>
  <c r="EW75" i="1"/>
  <c r="AQ75" i="1"/>
  <c r="BA75" i="1"/>
  <c r="EV75" i="1"/>
  <c r="ER75" i="1" s="1"/>
  <c r="AO75" i="1"/>
  <c r="AK75" i="1" s="1"/>
  <c r="F93" i="6" s="1"/>
  <c r="I75" i="1"/>
  <c r="I74" i="1"/>
  <c r="DW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BC69" i="1"/>
  <c r="ES69" i="1"/>
  <c r="AL69" i="1"/>
  <c r="DW69" i="1"/>
  <c r="G69" i="1"/>
  <c r="F69" i="1"/>
  <c r="EW67" i="1"/>
  <c r="AQ67" i="1"/>
  <c r="BS67" i="1"/>
  <c r="EU67" i="1"/>
  <c r="AN67" i="1"/>
  <c r="BB67" i="1"/>
  <c r="ET67" i="1"/>
  <c r="AM67" i="1"/>
  <c r="BA67" i="1"/>
  <c r="EV67" i="1"/>
  <c r="AO67" i="1"/>
  <c r="I67" i="1"/>
  <c r="I66" i="1"/>
  <c r="DW67" i="1"/>
  <c r="EW63" i="1"/>
  <c r="AQ63" i="1"/>
  <c r="BA63" i="1"/>
  <c r="EV63" i="1"/>
  <c r="ER63" i="1" s="1"/>
  <c r="AO63" i="1"/>
  <c r="AK63" i="1" s="1"/>
  <c r="F73" i="6" s="1"/>
  <c r="I63" i="1"/>
  <c r="I62" i="1"/>
  <c r="DW63" i="1"/>
  <c r="BC57" i="1"/>
  <c r="ES57" i="1"/>
  <c r="AL57" i="1"/>
  <c r="DW57" i="1"/>
  <c r="G57" i="1"/>
  <c r="F57" i="1"/>
  <c r="EW55" i="1"/>
  <c r="AQ55" i="1"/>
  <c r="BC55" i="1"/>
  <c r="ES55" i="1"/>
  <c r="AL55" i="1"/>
  <c r="BA55" i="1"/>
  <c r="EV55" i="1"/>
  <c r="AO55" i="1"/>
  <c r="I55" i="1"/>
  <c r="GW66" i="6" s="1"/>
  <c r="I54" i="1"/>
  <c r="DW55" i="1"/>
  <c r="BC33" i="1"/>
  <c r="ES33" i="1"/>
  <c r="AL33" i="1"/>
  <c r="DW33" i="1"/>
  <c r="G33" i="1"/>
  <c r="F33" i="1"/>
  <c r="BC31" i="1"/>
  <c r="ES31" i="1"/>
  <c r="AL31" i="1"/>
  <c r="DW31" i="1"/>
  <c r="G31" i="1"/>
  <c r="F31" i="1"/>
  <c r="EW29" i="1"/>
  <c r="AQ29" i="1"/>
  <c r="BC29" i="1"/>
  <c r="ES29" i="1"/>
  <c r="AL29" i="1"/>
  <c r="BB29" i="1"/>
  <c r="ET29" i="1"/>
  <c r="AM29" i="1"/>
  <c r="BA29" i="1"/>
  <c r="EV29" i="1"/>
  <c r="AO29" i="1"/>
  <c r="I29" i="1"/>
  <c r="GW55" i="6" s="1"/>
  <c r="I28" i="1"/>
  <c r="DW29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55" i="1" l="1"/>
  <c r="AK67" i="1"/>
  <c r="F79" i="6" s="1"/>
  <c r="ER67" i="1"/>
  <c r="AK55" i="1"/>
  <c r="F64" i="6" s="1"/>
  <c r="GX66" i="6"/>
  <c r="AK29" i="1"/>
  <c r="F52" i="6" s="1"/>
  <c r="ER29" i="1"/>
  <c r="GX55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T24" i="1"/>
  <c r="AC24" i="1"/>
  <c r="AD24" i="1"/>
  <c r="CR24" i="1" s="1"/>
  <c r="Q24" i="1" s="1"/>
  <c r="AE24" i="1"/>
  <c r="AF24" i="1"/>
  <c r="AG24" i="1"/>
  <c r="AH24" i="1"/>
  <c r="CV24" i="1" s="1"/>
  <c r="U24" i="1" s="1"/>
  <c r="AI24" i="1"/>
  <c r="AJ24" i="1"/>
  <c r="CQ24" i="1"/>
  <c r="P24" i="1" s="1"/>
  <c r="CS24" i="1"/>
  <c r="R24" i="1" s="1"/>
  <c r="GK24" i="1" s="1"/>
  <c r="CT24" i="1"/>
  <c r="S24" i="1" s="1"/>
  <c r="CU24" i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Q25" i="1"/>
  <c r="V25" i="1"/>
  <c r="AC25" i="1"/>
  <c r="AD25" i="1"/>
  <c r="AE25" i="1"/>
  <c r="AF25" i="1"/>
  <c r="AG25" i="1"/>
  <c r="AH25" i="1"/>
  <c r="AI25" i="1"/>
  <c r="AJ25" i="1"/>
  <c r="CX25" i="1" s="1"/>
  <c r="W25" i="1" s="1"/>
  <c r="CQ25" i="1"/>
  <c r="P25" i="1" s="1"/>
  <c r="CR25" i="1"/>
  <c r="CS25" i="1"/>
  <c r="R25" i="1" s="1"/>
  <c r="CU25" i="1"/>
  <c r="T25" i="1" s="1"/>
  <c r="CW25" i="1"/>
  <c r="FR25" i="1"/>
  <c r="GL25" i="1"/>
  <c r="GO25" i="1"/>
  <c r="GP25" i="1"/>
  <c r="GV25" i="1"/>
  <c r="GX25" i="1"/>
  <c r="I26" i="1"/>
  <c r="S26" i="1" s="1"/>
  <c r="AC26" i="1"/>
  <c r="AD26" i="1"/>
  <c r="AE26" i="1"/>
  <c r="CS26" i="1" s="1"/>
  <c r="AF26" i="1"/>
  <c r="AG26" i="1"/>
  <c r="AH26" i="1"/>
  <c r="AI26" i="1"/>
  <c r="CW26" i="1" s="1"/>
  <c r="AJ26" i="1"/>
  <c r="CQ26" i="1"/>
  <c r="CR26" i="1"/>
  <c r="CT26" i="1"/>
  <c r="CU26" i="1"/>
  <c r="CV26" i="1"/>
  <c r="CX26" i="1"/>
  <c r="FR26" i="1"/>
  <c r="GL26" i="1"/>
  <c r="GO26" i="1"/>
  <c r="GP26" i="1"/>
  <c r="GV26" i="1"/>
  <c r="I27" i="1"/>
  <c r="R27" i="1" s="1"/>
  <c r="GK27" i="1" s="1"/>
  <c r="AC27" i="1"/>
  <c r="AB27" i="1" s="1"/>
  <c r="AD27" i="1"/>
  <c r="CR27" i="1" s="1"/>
  <c r="AE27" i="1"/>
  <c r="AF27" i="1"/>
  <c r="AG27" i="1"/>
  <c r="AH27" i="1"/>
  <c r="CV27" i="1" s="1"/>
  <c r="AI27" i="1"/>
  <c r="AJ27" i="1"/>
  <c r="CX27" i="1" s="1"/>
  <c r="CQ27" i="1"/>
  <c r="CS27" i="1"/>
  <c r="CT27" i="1"/>
  <c r="CU27" i="1"/>
  <c r="CW27" i="1"/>
  <c r="FR27" i="1"/>
  <c r="GL27" i="1"/>
  <c r="GO27" i="1"/>
  <c r="GP27" i="1"/>
  <c r="GV27" i="1"/>
  <c r="C28" i="1"/>
  <c r="D28" i="1"/>
  <c r="T28" i="1"/>
  <c r="AC28" i="1"/>
  <c r="CQ28" i="1" s="1"/>
  <c r="P28" i="1" s="1"/>
  <c r="AE28" i="1"/>
  <c r="AD28" i="1" s="1"/>
  <c r="AF28" i="1"/>
  <c r="CT28" i="1" s="1"/>
  <c r="S28" i="1" s="1"/>
  <c r="AG28" i="1"/>
  <c r="AH28" i="1"/>
  <c r="AI28" i="1"/>
  <c r="CW28" i="1" s="1"/>
  <c r="V28" i="1" s="1"/>
  <c r="AJ28" i="1"/>
  <c r="CX28" i="1" s="1"/>
  <c r="W28" i="1" s="1"/>
  <c r="CS28" i="1"/>
  <c r="R28" i="1" s="1"/>
  <c r="CU28" i="1"/>
  <c r="CV28" i="1"/>
  <c r="U28" i="1" s="1"/>
  <c r="FR28" i="1"/>
  <c r="GL28" i="1"/>
  <c r="GN28" i="1"/>
  <c r="GP28" i="1"/>
  <c r="GV28" i="1"/>
  <c r="GX28" i="1"/>
  <c r="C29" i="1"/>
  <c r="D29" i="1"/>
  <c r="AC29" i="1"/>
  <c r="CQ29" i="1" s="1"/>
  <c r="P29" i="1" s="1"/>
  <c r="U55" i="6" s="1"/>
  <c r="K55" i="6" s="1"/>
  <c r="AD29" i="1"/>
  <c r="AE29" i="1"/>
  <c r="AF29" i="1"/>
  <c r="AG29" i="1"/>
  <c r="AH29" i="1"/>
  <c r="AI29" i="1"/>
  <c r="AJ29" i="1"/>
  <c r="CS29" i="1"/>
  <c r="R29" i="1" s="1"/>
  <c r="GK29" i="1" s="1"/>
  <c r="CU29" i="1"/>
  <c r="T29" i="1" s="1"/>
  <c r="CW29" i="1"/>
  <c r="V29" i="1" s="1"/>
  <c r="CX29" i="1"/>
  <c r="W29" i="1" s="1"/>
  <c r="FR29" i="1"/>
  <c r="GL29" i="1"/>
  <c r="GN29" i="1"/>
  <c r="GP29" i="1"/>
  <c r="GV29" i="1"/>
  <c r="GX29" i="1"/>
  <c r="I30" i="1"/>
  <c r="U30" i="1" s="1"/>
  <c r="AC30" i="1"/>
  <c r="CQ30" i="1" s="1"/>
  <c r="AE30" i="1"/>
  <c r="AD30" i="1" s="1"/>
  <c r="CR30" i="1" s="1"/>
  <c r="AF30" i="1"/>
  <c r="CT30" i="1" s="1"/>
  <c r="AG30" i="1"/>
  <c r="CU30" i="1" s="1"/>
  <c r="AH30" i="1"/>
  <c r="AI30" i="1"/>
  <c r="AJ30" i="1"/>
  <c r="CX30" i="1" s="1"/>
  <c r="CS30" i="1"/>
  <c r="CV30" i="1"/>
  <c r="CW30" i="1"/>
  <c r="FR30" i="1"/>
  <c r="GL30" i="1"/>
  <c r="GO30" i="1"/>
  <c r="GP30" i="1"/>
  <c r="GV30" i="1"/>
  <c r="I31" i="1"/>
  <c r="AC31" i="1"/>
  <c r="AE31" i="1"/>
  <c r="AF31" i="1"/>
  <c r="CT31" i="1" s="1"/>
  <c r="AG31" i="1"/>
  <c r="AH31" i="1"/>
  <c r="AI31" i="1"/>
  <c r="CW31" i="1" s="1"/>
  <c r="AJ31" i="1"/>
  <c r="CX31" i="1" s="1"/>
  <c r="CU31" i="1"/>
  <c r="T31" i="1" s="1"/>
  <c r="CV31" i="1"/>
  <c r="FR31" i="1"/>
  <c r="GL31" i="1"/>
  <c r="GO31" i="1"/>
  <c r="GP31" i="1"/>
  <c r="GV31" i="1"/>
  <c r="I32" i="1"/>
  <c r="AC32" i="1"/>
  <c r="AB32" i="1" s="1"/>
  <c r="AD32" i="1"/>
  <c r="CR32" i="1" s="1"/>
  <c r="AE32" i="1"/>
  <c r="CS32" i="1" s="1"/>
  <c r="AF32" i="1"/>
  <c r="AG32" i="1"/>
  <c r="AH32" i="1"/>
  <c r="CV32" i="1" s="1"/>
  <c r="AI32" i="1"/>
  <c r="CW32" i="1" s="1"/>
  <c r="AJ32" i="1"/>
  <c r="CQ32" i="1"/>
  <c r="CT32" i="1"/>
  <c r="CU32" i="1"/>
  <c r="CX32" i="1"/>
  <c r="W32" i="1" s="1"/>
  <c r="FR32" i="1"/>
  <c r="GL32" i="1"/>
  <c r="GO32" i="1"/>
  <c r="GP32" i="1"/>
  <c r="GV32" i="1"/>
  <c r="I33" i="1"/>
  <c r="GX33" i="1" s="1"/>
  <c r="AC33" i="1"/>
  <c r="AD33" i="1"/>
  <c r="CR33" i="1" s="1"/>
  <c r="AE33" i="1"/>
  <c r="AF33" i="1"/>
  <c r="AG33" i="1"/>
  <c r="CU33" i="1" s="1"/>
  <c r="AH33" i="1"/>
  <c r="CV33" i="1" s="1"/>
  <c r="AI33" i="1"/>
  <c r="AJ33" i="1"/>
  <c r="CS33" i="1"/>
  <c r="CT33" i="1"/>
  <c r="CW33" i="1"/>
  <c r="CX33" i="1"/>
  <c r="FR33" i="1"/>
  <c r="GL33" i="1"/>
  <c r="GO33" i="1"/>
  <c r="GP33" i="1"/>
  <c r="GV33" i="1"/>
  <c r="I34" i="1"/>
  <c r="GX34" i="1" s="1"/>
  <c r="AB34" i="1"/>
  <c r="AC34" i="1"/>
  <c r="CQ34" i="1" s="1"/>
  <c r="AE34" i="1"/>
  <c r="AD34" i="1" s="1"/>
  <c r="CR34" i="1" s="1"/>
  <c r="AF34" i="1"/>
  <c r="CT34" i="1" s="1"/>
  <c r="AG34" i="1"/>
  <c r="CU34" i="1" s="1"/>
  <c r="AH34" i="1"/>
  <c r="AI34" i="1"/>
  <c r="AJ34" i="1"/>
  <c r="CX34" i="1" s="1"/>
  <c r="W34" i="1" s="1"/>
  <c r="CS34" i="1"/>
  <c r="CV34" i="1"/>
  <c r="CW34" i="1"/>
  <c r="FR34" i="1"/>
  <c r="GL34" i="1"/>
  <c r="GO34" i="1"/>
  <c r="GP34" i="1"/>
  <c r="GV34" i="1"/>
  <c r="I35" i="1"/>
  <c r="AC35" i="1"/>
  <c r="AE35" i="1"/>
  <c r="AF35" i="1"/>
  <c r="CT35" i="1" s="1"/>
  <c r="AG35" i="1"/>
  <c r="AH35" i="1"/>
  <c r="AI35" i="1"/>
  <c r="CW35" i="1" s="1"/>
  <c r="AJ35" i="1"/>
  <c r="CX35" i="1" s="1"/>
  <c r="CQ35" i="1"/>
  <c r="P35" i="1" s="1"/>
  <c r="CU35" i="1"/>
  <c r="CV35" i="1"/>
  <c r="FR35" i="1"/>
  <c r="GL35" i="1"/>
  <c r="GO35" i="1"/>
  <c r="GP35" i="1"/>
  <c r="GV35" i="1"/>
  <c r="I36" i="1"/>
  <c r="AC36" i="1"/>
  <c r="AB36" i="1" s="1"/>
  <c r="AD36" i="1"/>
  <c r="CR36" i="1" s="1"/>
  <c r="AE36" i="1"/>
  <c r="CS36" i="1" s="1"/>
  <c r="AF36" i="1"/>
  <c r="AG36" i="1"/>
  <c r="AH36" i="1"/>
  <c r="CV36" i="1" s="1"/>
  <c r="AI36" i="1"/>
  <c r="CW36" i="1" s="1"/>
  <c r="AJ36" i="1"/>
  <c r="CQ36" i="1"/>
  <c r="CT36" i="1"/>
  <c r="CU36" i="1"/>
  <c r="CX36" i="1"/>
  <c r="W36" i="1" s="1"/>
  <c r="FR36" i="1"/>
  <c r="GL36" i="1"/>
  <c r="GO36" i="1"/>
  <c r="GP36" i="1"/>
  <c r="GV36" i="1"/>
  <c r="I37" i="1"/>
  <c r="GX37" i="1" s="1"/>
  <c r="AC37" i="1"/>
  <c r="AD37" i="1"/>
  <c r="CR37" i="1" s="1"/>
  <c r="AE37" i="1"/>
  <c r="AF37" i="1"/>
  <c r="AG37" i="1"/>
  <c r="CU37" i="1" s="1"/>
  <c r="AH37" i="1"/>
  <c r="CV37" i="1" s="1"/>
  <c r="AI37" i="1"/>
  <c r="AJ37" i="1"/>
  <c r="CS37" i="1"/>
  <c r="CT37" i="1"/>
  <c r="CW37" i="1"/>
  <c r="CX37" i="1"/>
  <c r="W37" i="1" s="1"/>
  <c r="FR37" i="1"/>
  <c r="GL37" i="1"/>
  <c r="GO37" i="1"/>
  <c r="GP37" i="1"/>
  <c r="GV37" i="1"/>
  <c r="I38" i="1"/>
  <c r="R38" i="1" s="1"/>
  <c r="GK38" i="1" s="1"/>
  <c r="AC38" i="1"/>
  <c r="CQ38" i="1" s="1"/>
  <c r="AE38" i="1"/>
  <c r="AD38" i="1" s="1"/>
  <c r="CR38" i="1" s="1"/>
  <c r="AF38" i="1"/>
  <c r="CT38" i="1" s="1"/>
  <c r="AG38" i="1"/>
  <c r="CU38" i="1" s="1"/>
  <c r="AH38" i="1"/>
  <c r="AI38" i="1"/>
  <c r="AJ38" i="1"/>
  <c r="CX38" i="1" s="1"/>
  <c r="CS38" i="1"/>
  <c r="CV38" i="1"/>
  <c r="CW38" i="1"/>
  <c r="FR38" i="1"/>
  <c r="GL38" i="1"/>
  <c r="GO38" i="1"/>
  <c r="GP38" i="1"/>
  <c r="GV38" i="1"/>
  <c r="I39" i="1"/>
  <c r="AC39" i="1"/>
  <c r="AE39" i="1"/>
  <c r="AF39" i="1"/>
  <c r="CT39" i="1" s="1"/>
  <c r="AG39" i="1"/>
  <c r="AH39" i="1"/>
  <c r="AI39" i="1"/>
  <c r="CW39" i="1" s="1"/>
  <c r="AJ39" i="1"/>
  <c r="CX39" i="1" s="1"/>
  <c r="CQ39" i="1"/>
  <c r="P39" i="1" s="1"/>
  <c r="CU39" i="1"/>
  <c r="CV39" i="1"/>
  <c r="FR39" i="1"/>
  <c r="GL39" i="1"/>
  <c r="GO39" i="1"/>
  <c r="GP39" i="1"/>
  <c r="GV39" i="1"/>
  <c r="I40" i="1"/>
  <c r="AC40" i="1"/>
  <c r="AD40" i="1"/>
  <c r="AE40" i="1"/>
  <c r="CS40" i="1" s="1"/>
  <c r="AF40" i="1"/>
  <c r="AG40" i="1"/>
  <c r="AH40" i="1"/>
  <c r="CV40" i="1" s="1"/>
  <c r="AI40" i="1"/>
  <c r="CW40" i="1" s="1"/>
  <c r="AJ40" i="1"/>
  <c r="CQ40" i="1"/>
  <c r="CR40" i="1"/>
  <c r="CT40" i="1"/>
  <c r="CU40" i="1"/>
  <c r="T40" i="1" s="1"/>
  <c r="CX40" i="1"/>
  <c r="FR40" i="1"/>
  <c r="GL40" i="1"/>
  <c r="GO40" i="1"/>
  <c r="GP40" i="1"/>
  <c r="GV40" i="1"/>
  <c r="I41" i="1"/>
  <c r="V41" i="1" s="1"/>
  <c r="AC41" i="1"/>
  <c r="AB41" i="1" s="1"/>
  <c r="AD41" i="1"/>
  <c r="CR41" i="1" s="1"/>
  <c r="AE41" i="1"/>
  <c r="AF41" i="1"/>
  <c r="AG41" i="1"/>
  <c r="AH41" i="1"/>
  <c r="CV41" i="1" s="1"/>
  <c r="AI41" i="1"/>
  <c r="AJ41" i="1"/>
  <c r="CX41" i="1" s="1"/>
  <c r="CS41" i="1"/>
  <c r="CT41" i="1"/>
  <c r="CU41" i="1"/>
  <c r="CW41" i="1"/>
  <c r="FR41" i="1"/>
  <c r="GL41" i="1"/>
  <c r="GO41" i="1"/>
  <c r="GP41" i="1"/>
  <c r="GV41" i="1"/>
  <c r="I42" i="1"/>
  <c r="AC42" i="1"/>
  <c r="CQ42" i="1" s="1"/>
  <c r="AE42" i="1"/>
  <c r="AD42" i="1" s="1"/>
  <c r="CR42" i="1" s="1"/>
  <c r="AF42" i="1"/>
  <c r="AB42" i="1" s="1"/>
  <c r="AG42" i="1"/>
  <c r="CU42" i="1" s="1"/>
  <c r="AH42" i="1"/>
  <c r="AI42" i="1"/>
  <c r="CW42" i="1" s="1"/>
  <c r="AJ42" i="1"/>
  <c r="CX42" i="1" s="1"/>
  <c r="CS42" i="1"/>
  <c r="CT42" i="1"/>
  <c r="CV42" i="1"/>
  <c r="FR42" i="1"/>
  <c r="GL42" i="1"/>
  <c r="GO42" i="1"/>
  <c r="GP42" i="1"/>
  <c r="GV42" i="1"/>
  <c r="I43" i="1"/>
  <c r="R43" i="1" s="1"/>
  <c r="GK43" i="1" s="1"/>
  <c r="AC43" i="1"/>
  <c r="AD43" i="1"/>
  <c r="AB43" i="1" s="1"/>
  <c r="AE43" i="1"/>
  <c r="AF43" i="1"/>
  <c r="CT43" i="1" s="1"/>
  <c r="AG43" i="1"/>
  <c r="AH43" i="1"/>
  <c r="AI43" i="1"/>
  <c r="AJ43" i="1"/>
  <c r="CX43" i="1" s="1"/>
  <c r="CQ43" i="1"/>
  <c r="CR43" i="1"/>
  <c r="CS43" i="1"/>
  <c r="CU43" i="1"/>
  <c r="CV43" i="1"/>
  <c r="CW43" i="1"/>
  <c r="FR43" i="1"/>
  <c r="GL43" i="1"/>
  <c r="GO43" i="1"/>
  <c r="GP43" i="1"/>
  <c r="GV43" i="1"/>
  <c r="I44" i="1"/>
  <c r="T44" i="1" s="1"/>
  <c r="AC44" i="1"/>
  <c r="AE44" i="1"/>
  <c r="CS44" i="1" s="1"/>
  <c r="AF44" i="1"/>
  <c r="AG44" i="1"/>
  <c r="AH44" i="1"/>
  <c r="AI44" i="1"/>
  <c r="CW44" i="1" s="1"/>
  <c r="AJ44" i="1"/>
  <c r="CQ44" i="1"/>
  <c r="CT44" i="1"/>
  <c r="CU44" i="1"/>
  <c r="CV44" i="1"/>
  <c r="CX44" i="1"/>
  <c r="FR44" i="1"/>
  <c r="GL44" i="1"/>
  <c r="GO44" i="1"/>
  <c r="GP44" i="1"/>
  <c r="GV44" i="1"/>
  <c r="I45" i="1"/>
  <c r="AC45" i="1"/>
  <c r="CQ45" i="1" s="1"/>
  <c r="AE45" i="1"/>
  <c r="AD45" i="1" s="1"/>
  <c r="AF45" i="1"/>
  <c r="CT45" i="1" s="1"/>
  <c r="AG45" i="1"/>
  <c r="CU45" i="1" s="1"/>
  <c r="T45" i="1" s="1"/>
  <c r="AH45" i="1"/>
  <c r="AI45" i="1"/>
  <c r="AJ45" i="1"/>
  <c r="CX45" i="1" s="1"/>
  <c r="CS45" i="1"/>
  <c r="R45" i="1" s="1"/>
  <c r="GK45" i="1" s="1"/>
  <c r="CV45" i="1"/>
  <c r="CW45" i="1"/>
  <c r="FR45" i="1"/>
  <c r="GL45" i="1"/>
  <c r="GO45" i="1"/>
  <c r="GP45" i="1"/>
  <c r="GV45" i="1"/>
  <c r="GX45" i="1"/>
  <c r="I46" i="1"/>
  <c r="AC46" i="1"/>
  <c r="AE46" i="1"/>
  <c r="AD46" i="1" s="1"/>
  <c r="AF46" i="1"/>
  <c r="CT46" i="1" s="1"/>
  <c r="AG46" i="1"/>
  <c r="AH46" i="1"/>
  <c r="AI46" i="1"/>
  <c r="CW46" i="1" s="1"/>
  <c r="AJ46" i="1"/>
  <c r="CX46" i="1" s="1"/>
  <c r="CQ46" i="1"/>
  <c r="P46" i="1" s="1"/>
  <c r="CU46" i="1"/>
  <c r="CV46" i="1"/>
  <c r="FR46" i="1"/>
  <c r="GL46" i="1"/>
  <c r="GO46" i="1"/>
  <c r="GP46" i="1"/>
  <c r="GV46" i="1"/>
  <c r="I47" i="1"/>
  <c r="AC47" i="1"/>
  <c r="AB47" i="1" s="1"/>
  <c r="AD47" i="1"/>
  <c r="CR47" i="1" s="1"/>
  <c r="AE47" i="1"/>
  <c r="CS47" i="1" s="1"/>
  <c r="AF47" i="1"/>
  <c r="AG47" i="1"/>
  <c r="AH47" i="1"/>
  <c r="CV47" i="1" s="1"/>
  <c r="AI47" i="1"/>
  <c r="CW47" i="1" s="1"/>
  <c r="AJ47" i="1"/>
  <c r="CQ47" i="1"/>
  <c r="CT47" i="1"/>
  <c r="CU47" i="1"/>
  <c r="CX47" i="1"/>
  <c r="W47" i="1" s="1"/>
  <c r="FR47" i="1"/>
  <c r="GL47" i="1"/>
  <c r="GO47" i="1"/>
  <c r="GP47" i="1"/>
  <c r="GV47" i="1"/>
  <c r="I48" i="1"/>
  <c r="GX48" i="1" s="1"/>
  <c r="AC48" i="1"/>
  <c r="AB48" i="1" s="1"/>
  <c r="AD48" i="1"/>
  <c r="CR48" i="1" s="1"/>
  <c r="AE48" i="1"/>
  <c r="AF48" i="1"/>
  <c r="AG48" i="1"/>
  <c r="CU48" i="1" s="1"/>
  <c r="AH48" i="1"/>
  <c r="CV48" i="1" s="1"/>
  <c r="AI48" i="1"/>
  <c r="AJ48" i="1"/>
  <c r="CS48" i="1"/>
  <c r="CT48" i="1"/>
  <c r="CW48" i="1"/>
  <c r="CX48" i="1"/>
  <c r="W48" i="1" s="1"/>
  <c r="FR48" i="1"/>
  <c r="GL48" i="1"/>
  <c r="GO48" i="1"/>
  <c r="GP48" i="1"/>
  <c r="GV48" i="1"/>
  <c r="I49" i="1"/>
  <c r="AC49" i="1"/>
  <c r="CQ49" i="1" s="1"/>
  <c r="AE49" i="1"/>
  <c r="AD49" i="1" s="1"/>
  <c r="AF49" i="1"/>
  <c r="CT49" i="1" s="1"/>
  <c r="AG49" i="1"/>
  <c r="CU49" i="1" s="1"/>
  <c r="T49" i="1" s="1"/>
  <c r="AH49" i="1"/>
  <c r="AI49" i="1"/>
  <c r="AJ49" i="1"/>
  <c r="CX49" i="1" s="1"/>
  <c r="CS49" i="1"/>
  <c r="R49" i="1" s="1"/>
  <c r="GK49" i="1" s="1"/>
  <c r="CV49" i="1"/>
  <c r="CW49" i="1"/>
  <c r="FR49" i="1"/>
  <c r="GL49" i="1"/>
  <c r="GO49" i="1"/>
  <c r="GP49" i="1"/>
  <c r="GV49" i="1"/>
  <c r="GX49" i="1"/>
  <c r="I50" i="1"/>
  <c r="AC50" i="1"/>
  <c r="AE50" i="1"/>
  <c r="AD50" i="1" s="1"/>
  <c r="AF50" i="1"/>
  <c r="CT50" i="1" s="1"/>
  <c r="AG50" i="1"/>
  <c r="AH50" i="1"/>
  <c r="AI50" i="1"/>
  <c r="CW50" i="1" s="1"/>
  <c r="AJ50" i="1"/>
  <c r="CX50" i="1" s="1"/>
  <c r="CQ50" i="1"/>
  <c r="CU50" i="1"/>
  <c r="CV50" i="1"/>
  <c r="FR50" i="1"/>
  <c r="GL50" i="1"/>
  <c r="GN50" i="1"/>
  <c r="GP50" i="1"/>
  <c r="GV50" i="1"/>
  <c r="I51" i="1"/>
  <c r="AC51" i="1"/>
  <c r="AB51" i="1" s="1"/>
  <c r="AD51" i="1"/>
  <c r="CR51" i="1" s="1"/>
  <c r="AE51" i="1"/>
  <c r="CS51" i="1" s="1"/>
  <c r="AF51" i="1"/>
  <c r="AG51" i="1"/>
  <c r="AH51" i="1"/>
  <c r="CV51" i="1" s="1"/>
  <c r="AI51" i="1"/>
  <c r="CW51" i="1" s="1"/>
  <c r="AJ51" i="1"/>
  <c r="CQ51" i="1"/>
  <c r="CT51" i="1"/>
  <c r="CU51" i="1"/>
  <c r="CX51" i="1"/>
  <c r="W51" i="1" s="1"/>
  <c r="FR51" i="1"/>
  <c r="GL51" i="1"/>
  <c r="GN51" i="1"/>
  <c r="GP51" i="1"/>
  <c r="GV51" i="1"/>
  <c r="I52" i="1"/>
  <c r="GX52" i="1" s="1"/>
  <c r="AC52" i="1"/>
  <c r="AB52" i="1" s="1"/>
  <c r="AD52" i="1"/>
  <c r="CR52" i="1" s="1"/>
  <c r="AE52" i="1"/>
  <c r="AF52" i="1"/>
  <c r="AG52" i="1"/>
  <c r="CU52" i="1" s="1"/>
  <c r="AH52" i="1"/>
  <c r="CV52" i="1" s="1"/>
  <c r="AI52" i="1"/>
  <c r="AJ52" i="1"/>
  <c r="CS52" i="1"/>
  <c r="CT52" i="1"/>
  <c r="CW52" i="1"/>
  <c r="CX52" i="1"/>
  <c r="W52" i="1" s="1"/>
  <c r="FR52" i="1"/>
  <c r="GL52" i="1"/>
  <c r="GO52" i="1"/>
  <c r="GP52" i="1"/>
  <c r="GV52" i="1"/>
  <c r="I53" i="1"/>
  <c r="V53" i="1" s="1"/>
  <c r="AB53" i="1"/>
  <c r="AC53" i="1"/>
  <c r="CQ53" i="1" s="1"/>
  <c r="AE53" i="1"/>
  <c r="AD53" i="1" s="1"/>
  <c r="CR53" i="1" s="1"/>
  <c r="AF53" i="1"/>
  <c r="CT53" i="1" s="1"/>
  <c r="AG53" i="1"/>
  <c r="CU53" i="1" s="1"/>
  <c r="AH53" i="1"/>
  <c r="AI53" i="1"/>
  <c r="AJ53" i="1"/>
  <c r="CX53" i="1" s="1"/>
  <c r="CS53" i="1"/>
  <c r="CV53" i="1"/>
  <c r="CW53" i="1"/>
  <c r="FR53" i="1"/>
  <c r="GL53" i="1"/>
  <c r="GO53" i="1"/>
  <c r="GP53" i="1"/>
  <c r="GV53" i="1"/>
  <c r="C54" i="1"/>
  <c r="D54" i="1"/>
  <c r="AC54" i="1"/>
  <c r="CQ54" i="1" s="1"/>
  <c r="P54" i="1" s="1"/>
  <c r="AE54" i="1"/>
  <c r="CS54" i="1" s="1"/>
  <c r="R54" i="1" s="1"/>
  <c r="GK54" i="1" s="1"/>
  <c r="AF54" i="1"/>
  <c r="AG54" i="1"/>
  <c r="AH54" i="1"/>
  <c r="CV54" i="1" s="1"/>
  <c r="U54" i="1" s="1"/>
  <c r="AI54" i="1"/>
  <c r="CW54" i="1" s="1"/>
  <c r="V54" i="1" s="1"/>
  <c r="AJ54" i="1"/>
  <c r="CT54" i="1"/>
  <c r="S54" i="1" s="1"/>
  <c r="CU54" i="1"/>
  <c r="T54" i="1" s="1"/>
  <c r="CX54" i="1"/>
  <c r="W54" i="1" s="1"/>
  <c r="FR54" i="1"/>
  <c r="GL54" i="1"/>
  <c r="GN54" i="1"/>
  <c r="GP54" i="1"/>
  <c r="GV54" i="1"/>
  <c r="GX54" i="1" s="1"/>
  <c r="C55" i="1"/>
  <c r="D55" i="1"/>
  <c r="AC55" i="1"/>
  <c r="AE55" i="1"/>
  <c r="AD55" i="1" s="1"/>
  <c r="AF55" i="1"/>
  <c r="AG55" i="1"/>
  <c r="CU55" i="1" s="1"/>
  <c r="T55" i="1" s="1"/>
  <c r="AH55" i="1"/>
  <c r="AI55" i="1"/>
  <c r="AJ55" i="1"/>
  <c r="CR55" i="1"/>
  <c r="Q55" i="1" s="1"/>
  <c r="CS55" i="1"/>
  <c r="R55" i="1" s="1"/>
  <c r="GK55" i="1" s="1"/>
  <c r="CW55" i="1"/>
  <c r="V55" i="1" s="1"/>
  <c r="CX55" i="1"/>
  <c r="W55" i="1" s="1"/>
  <c r="FR55" i="1"/>
  <c r="GL55" i="1"/>
  <c r="GN55" i="1"/>
  <c r="GP55" i="1"/>
  <c r="GV55" i="1"/>
  <c r="GX55" i="1"/>
  <c r="I56" i="1"/>
  <c r="P56" i="1" s="1"/>
  <c r="AC56" i="1"/>
  <c r="AE56" i="1"/>
  <c r="AD56" i="1" s="1"/>
  <c r="AF56" i="1"/>
  <c r="CT56" i="1" s="1"/>
  <c r="AG56" i="1"/>
  <c r="AH56" i="1"/>
  <c r="AI56" i="1"/>
  <c r="CW56" i="1" s="1"/>
  <c r="AJ56" i="1"/>
  <c r="CX56" i="1" s="1"/>
  <c r="CQ56" i="1"/>
  <c r="CU56" i="1"/>
  <c r="CV56" i="1"/>
  <c r="FR56" i="1"/>
  <c r="GL56" i="1"/>
  <c r="GO56" i="1"/>
  <c r="GP56" i="1"/>
  <c r="GV56" i="1"/>
  <c r="I57" i="1"/>
  <c r="AC57" i="1"/>
  <c r="CQ57" i="1" s="1"/>
  <c r="AD57" i="1"/>
  <c r="CR57" i="1" s="1"/>
  <c r="AE57" i="1"/>
  <c r="CS57" i="1" s="1"/>
  <c r="AF57" i="1"/>
  <c r="AG57" i="1"/>
  <c r="AH57" i="1"/>
  <c r="CV57" i="1" s="1"/>
  <c r="AI57" i="1"/>
  <c r="CW57" i="1" s="1"/>
  <c r="AJ57" i="1"/>
  <c r="CT57" i="1"/>
  <c r="CU57" i="1"/>
  <c r="CX57" i="1"/>
  <c r="FR57" i="1"/>
  <c r="GL57" i="1"/>
  <c r="GO57" i="1"/>
  <c r="GP57" i="1"/>
  <c r="GV57" i="1"/>
  <c r="I58" i="1"/>
  <c r="GX58" i="1" s="1"/>
  <c r="AC58" i="1"/>
  <c r="AB58" i="1" s="1"/>
  <c r="AD58" i="1"/>
  <c r="CR58" i="1" s="1"/>
  <c r="AE58" i="1"/>
  <c r="AF58" i="1"/>
  <c r="AG58" i="1"/>
  <c r="CU58" i="1" s="1"/>
  <c r="AH58" i="1"/>
  <c r="CV58" i="1" s="1"/>
  <c r="AI58" i="1"/>
  <c r="AJ58" i="1"/>
  <c r="CS58" i="1"/>
  <c r="CT58" i="1"/>
  <c r="CW58" i="1"/>
  <c r="CX58" i="1"/>
  <c r="W58" i="1" s="1"/>
  <c r="FR58" i="1"/>
  <c r="GL58" i="1"/>
  <c r="GO58" i="1"/>
  <c r="GP58" i="1"/>
  <c r="GV58" i="1"/>
  <c r="I59" i="1"/>
  <c r="AC59" i="1"/>
  <c r="CQ59" i="1" s="1"/>
  <c r="AE59" i="1"/>
  <c r="AD59" i="1" s="1"/>
  <c r="AF59" i="1"/>
  <c r="CT59" i="1" s="1"/>
  <c r="AG59" i="1"/>
  <c r="CU59" i="1" s="1"/>
  <c r="AH59" i="1"/>
  <c r="AI59" i="1"/>
  <c r="AJ59" i="1"/>
  <c r="CX59" i="1" s="1"/>
  <c r="CS59" i="1"/>
  <c r="CV59" i="1"/>
  <c r="CW59" i="1"/>
  <c r="FR59" i="1"/>
  <c r="GL59" i="1"/>
  <c r="GO59" i="1"/>
  <c r="GP59" i="1"/>
  <c r="GV59" i="1"/>
  <c r="GX59" i="1"/>
  <c r="I60" i="1"/>
  <c r="AC60" i="1"/>
  <c r="AE60" i="1"/>
  <c r="AD60" i="1" s="1"/>
  <c r="AF60" i="1"/>
  <c r="CT60" i="1" s="1"/>
  <c r="AG60" i="1"/>
  <c r="AH60" i="1"/>
  <c r="AI60" i="1"/>
  <c r="CW60" i="1" s="1"/>
  <c r="AJ60" i="1"/>
  <c r="CX60" i="1" s="1"/>
  <c r="CQ60" i="1"/>
  <c r="CU60" i="1"/>
  <c r="CV60" i="1"/>
  <c r="FR60" i="1"/>
  <c r="GL60" i="1"/>
  <c r="GO60" i="1"/>
  <c r="GP60" i="1"/>
  <c r="GV60" i="1"/>
  <c r="I61" i="1"/>
  <c r="AC61" i="1"/>
  <c r="AB61" i="1" s="1"/>
  <c r="AD61" i="1"/>
  <c r="CR61" i="1" s="1"/>
  <c r="AE61" i="1"/>
  <c r="CS61" i="1" s="1"/>
  <c r="AF61" i="1"/>
  <c r="AG61" i="1"/>
  <c r="AH61" i="1"/>
  <c r="CV61" i="1" s="1"/>
  <c r="AI61" i="1"/>
  <c r="CW61" i="1" s="1"/>
  <c r="AJ61" i="1"/>
  <c r="CQ61" i="1"/>
  <c r="CT61" i="1"/>
  <c r="CU61" i="1"/>
  <c r="CX61" i="1"/>
  <c r="FR61" i="1"/>
  <c r="GL61" i="1"/>
  <c r="GO61" i="1"/>
  <c r="GP61" i="1"/>
  <c r="GV61" i="1"/>
  <c r="C62" i="1"/>
  <c r="D62" i="1"/>
  <c r="AC62" i="1"/>
  <c r="CQ62" i="1" s="1"/>
  <c r="P62" i="1" s="1"/>
  <c r="AE62" i="1"/>
  <c r="AD62" i="1" s="1"/>
  <c r="AF62" i="1"/>
  <c r="CT62" i="1" s="1"/>
  <c r="S62" i="1" s="1"/>
  <c r="AG62" i="1"/>
  <c r="CU62" i="1" s="1"/>
  <c r="T62" i="1" s="1"/>
  <c r="AH62" i="1"/>
  <c r="AI62" i="1"/>
  <c r="AJ62" i="1"/>
  <c r="CX62" i="1" s="1"/>
  <c r="W62" i="1" s="1"/>
  <c r="CS62" i="1"/>
  <c r="R62" i="1" s="1"/>
  <c r="GK62" i="1" s="1"/>
  <c r="CV62" i="1"/>
  <c r="U62" i="1" s="1"/>
  <c r="CW62" i="1"/>
  <c r="V62" i="1" s="1"/>
  <c r="FR62" i="1"/>
  <c r="GL62" i="1"/>
  <c r="GN62" i="1"/>
  <c r="GP62" i="1"/>
  <c r="GV62" i="1"/>
  <c r="GX62" i="1"/>
  <c r="C63" i="1"/>
  <c r="D63" i="1"/>
  <c r="AC63" i="1"/>
  <c r="AD63" i="1"/>
  <c r="CR63" i="1" s="1"/>
  <c r="Q63" i="1" s="1"/>
  <c r="AE63" i="1"/>
  <c r="CS63" i="1" s="1"/>
  <c r="R63" i="1" s="1"/>
  <c r="GK63" i="1" s="1"/>
  <c r="AF63" i="1"/>
  <c r="AG63" i="1"/>
  <c r="AH63" i="1"/>
  <c r="AI63" i="1"/>
  <c r="CW63" i="1" s="1"/>
  <c r="V63" i="1" s="1"/>
  <c r="AJ63" i="1"/>
  <c r="CQ63" i="1"/>
  <c r="P63" i="1" s="1"/>
  <c r="CU63" i="1"/>
  <c r="T63" i="1" s="1"/>
  <c r="CX63" i="1"/>
  <c r="W63" i="1" s="1"/>
  <c r="FR63" i="1"/>
  <c r="GL63" i="1"/>
  <c r="GN63" i="1"/>
  <c r="GP63" i="1"/>
  <c r="GV63" i="1"/>
  <c r="GX63" i="1" s="1"/>
  <c r="I64" i="1"/>
  <c r="GX64" i="1" s="1"/>
  <c r="AC64" i="1"/>
  <c r="AB64" i="1" s="1"/>
  <c r="AD64" i="1"/>
  <c r="CR64" i="1" s="1"/>
  <c r="AE64" i="1"/>
  <c r="AF64" i="1"/>
  <c r="AG64" i="1"/>
  <c r="CU64" i="1" s="1"/>
  <c r="AH64" i="1"/>
  <c r="CV64" i="1" s="1"/>
  <c r="AI64" i="1"/>
  <c r="AJ64" i="1"/>
  <c r="CS64" i="1"/>
  <c r="CT64" i="1"/>
  <c r="CW64" i="1"/>
  <c r="CX64" i="1"/>
  <c r="W64" i="1" s="1"/>
  <c r="FR64" i="1"/>
  <c r="GL64" i="1"/>
  <c r="GO64" i="1"/>
  <c r="GP64" i="1"/>
  <c r="GV64" i="1"/>
  <c r="I65" i="1"/>
  <c r="V65" i="1" s="1"/>
  <c r="AB65" i="1"/>
  <c r="AC65" i="1"/>
  <c r="CQ65" i="1" s="1"/>
  <c r="AE65" i="1"/>
  <c r="AD65" i="1" s="1"/>
  <c r="CR65" i="1" s="1"/>
  <c r="AF65" i="1"/>
  <c r="CT65" i="1" s="1"/>
  <c r="AG65" i="1"/>
  <c r="CU65" i="1" s="1"/>
  <c r="AH65" i="1"/>
  <c r="AI65" i="1"/>
  <c r="AJ65" i="1"/>
  <c r="CX65" i="1" s="1"/>
  <c r="CS65" i="1"/>
  <c r="CV65" i="1"/>
  <c r="CW65" i="1"/>
  <c r="FR65" i="1"/>
  <c r="GL65" i="1"/>
  <c r="GO65" i="1"/>
  <c r="GP65" i="1"/>
  <c r="GV65" i="1"/>
  <c r="C66" i="1"/>
  <c r="D66" i="1"/>
  <c r="AC66" i="1"/>
  <c r="CQ66" i="1" s="1"/>
  <c r="P66" i="1" s="1"/>
  <c r="AD66" i="1"/>
  <c r="CR66" i="1" s="1"/>
  <c r="Q66" i="1" s="1"/>
  <c r="AE66" i="1"/>
  <c r="CS66" i="1" s="1"/>
  <c r="R66" i="1" s="1"/>
  <c r="GK66" i="1" s="1"/>
  <c r="AF66" i="1"/>
  <c r="AG66" i="1"/>
  <c r="AH66" i="1"/>
  <c r="CV66" i="1" s="1"/>
  <c r="U66" i="1" s="1"/>
  <c r="AI66" i="1"/>
  <c r="CW66" i="1" s="1"/>
  <c r="V66" i="1" s="1"/>
  <c r="AJ66" i="1"/>
  <c r="CT66" i="1"/>
  <c r="S66" i="1" s="1"/>
  <c r="CU66" i="1"/>
  <c r="T66" i="1" s="1"/>
  <c r="CX66" i="1"/>
  <c r="W66" i="1" s="1"/>
  <c r="FR66" i="1"/>
  <c r="GL66" i="1"/>
  <c r="GN66" i="1"/>
  <c r="GP66" i="1"/>
  <c r="GV66" i="1"/>
  <c r="GX66" i="1" s="1"/>
  <c r="C67" i="1"/>
  <c r="D67" i="1"/>
  <c r="AC67" i="1"/>
  <c r="CQ67" i="1" s="1"/>
  <c r="P67" i="1" s="1"/>
  <c r="AE67" i="1"/>
  <c r="AF67" i="1"/>
  <c r="AG67" i="1"/>
  <c r="CU67" i="1" s="1"/>
  <c r="T67" i="1" s="1"/>
  <c r="AH67" i="1"/>
  <c r="AI67" i="1"/>
  <c r="CW67" i="1" s="1"/>
  <c r="V67" i="1" s="1"/>
  <c r="AJ67" i="1"/>
  <c r="CX67" i="1" s="1"/>
  <c r="W67" i="1" s="1"/>
  <c r="FR67" i="1"/>
  <c r="GL67" i="1"/>
  <c r="GN67" i="1"/>
  <c r="GP67" i="1"/>
  <c r="GV67" i="1"/>
  <c r="GX67" i="1" s="1"/>
  <c r="I68" i="1"/>
  <c r="Q68" i="1" s="1"/>
  <c r="AC68" i="1"/>
  <c r="AD68" i="1"/>
  <c r="AE68" i="1"/>
  <c r="AF68" i="1"/>
  <c r="CT68" i="1" s="1"/>
  <c r="S68" i="1" s="1"/>
  <c r="AG68" i="1"/>
  <c r="AH68" i="1"/>
  <c r="AI68" i="1"/>
  <c r="AJ68" i="1"/>
  <c r="CX68" i="1" s="1"/>
  <c r="W68" i="1" s="1"/>
  <c r="CQ68" i="1"/>
  <c r="CR68" i="1"/>
  <c r="CS68" i="1"/>
  <c r="CU68" i="1"/>
  <c r="T68" i="1" s="1"/>
  <c r="CV68" i="1"/>
  <c r="CW68" i="1"/>
  <c r="FR68" i="1"/>
  <c r="GL68" i="1"/>
  <c r="GO68" i="1"/>
  <c r="GP68" i="1"/>
  <c r="GV68" i="1"/>
  <c r="GX68" i="1"/>
  <c r="I69" i="1"/>
  <c r="AC69" i="1"/>
  <c r="AE69" i="1"/>
  <c r="CS69" i="1" s="1"/>
  <c r="AF69" i="1"/>
  <c r="AG69" i="1"/>
  <c r="AH69" i="1"/>
  <c r="AI69" i="1"/>
  <c r="CW69" i="1" s="1"/>
  <c r="AJ69" i="1"/>
  <c r="CT69" i="1"/>
  <c r="CU69" i="1"/>
  <c r="CV69" i="1"/>
  <c r="CX69" i="1"/>
  <c r="FR69" i="1"/>
  <c r="GL69" i="1"/>
  <c r="GO69" i="1"/>
  <c r="GP69" i="1"/>
  <c r="GV69" i="1"/>
  <c r="GX69" i="1" s="1"/>
  <c r="I70" i="1"/>
  <c r="R70" i="1" s="1"/>
  <c r="GK70" i="1" s="1"/>
  <c r="AC70" i="1"/>
  <c r="AB70" i="1" s="1"/>
  <c r="AD70" i="1"/>
  <c r="CR70" i="1" s="1"/>
  <c r="AE70" i="1"/>
  <c r="AF70" i="1"/>
  <c r="AG70" i="1"/>
  <c r="AH70" i="1"/>
  <c r="CV70" i="1" s="1"/>
  <c r="AI70" i="1"/>
  <c r="AJ70" i="1"/>
  <c r="CX70" i="1" s="1"/>
  <c r="CS70" i="1"/>
  <c r="CT70" i="1"/>
  <c r="CU70" i="1"/>
  <c r="CW70" i="1"/>
  <c r="FR70" i="1"/>
  <c r="GL70" i="1"/>
  <c r="GO70" i="1"/>
  <c r="GP70" i="1"/>
  <c r="GV70" i="1"/>
  <c r="I71" i="1"/>
  <c r="AC71" i="1"/>
  <c r="AE71" i="1"/>
  <c r="AD71" i="1" s="1"/>
  <c r="CR71" i="1" s="1"/>
  <c r="AF71" i="1"/>
  <c r="AG71" i="1"/>
  <c r="CU71" i="1" s="1"/>
  <c r="AH71" i="1"/>
  <c r="AI71" i="1"/>
  <c r="CW71" i="1" s="1"/>
  <c r="AJ71" i="1"/>
  <c r="CX71" i="1" s="1"/>
  <c r="CS71" i="1"/>
  <c r="R71" i="1" s="1"/>
  <c r="GK71" i="1" s="1"/>
  <c r="CT71" i="1"/>
  <c r="CV71" i="1"/>
  <c r="FR71" i="1"/>
  <c r="GL71" i="1"/>
  <c r="GO71" i="1"/>
  <c r="GP71" i="1"/>
  <c r="GV71" i="1"/>
  <c r="I72" i="1"/>
  <c r="Q72" i="1" s="1"/>
  <c r="AC72" i="1"/>
  <c r="AD72" i="1"/>
  <c r="AB72" i="1" s="1"/>
  <c r="AE72" i="1"/>
  <c r="AF72" i="1"/>
  <c r="CT72" i="1" s="1"/>
  <c r="AG72" i="1"/>
  <c r="AH72" i="1"/>
  <c r="AI72" i="1"/>
  <c r="AJ72" i="1"/>
  <c r="CX72" i="1" s="1"/>
  <c r="CQ72" i="1"/>
  <c r="CR72" i="1"/>
  <c r="CS72" i="1"/>
  <c r="CU72" i="1"/>
  <c r="CV72" i="1"/>
  <c r="CW72" i="1"/>
  <c r="FR72" i="1"/>
  <c r="GL72" i="1"/>
  <c r="GO72" i="1"/>
  <c r="GP72" i="1"/>
  <c r="GV72" i="1"/>
  <c r="GX72" i="1"/>
  <c r="I73" i="1"/>
  <c r="AC73" i="1"/>
  <c r="AE73" i="1"/>
  <c r="AD73" i="1" s="1"/>
  <c r="AF73" i="1"/>
  <c r="CT73" i="1" s="1"/>
  <c r="AG73" i="1"/>
  <c r="CU73" i="1" s="1"/>
  <c r="T73" i="1" s="1"/>
  <c r="AH73" i="1"/>
  <c r="AI73" i="1"/>
  <c r="AJ73" i="1"/>
  <c r="CX73" i="1" s="1"/>
  <c r="CS73" i="1"/>
  <c r="R73" i="1" s="1"/>
  <c r="GK73" i="1" s="1"/>
  <c r="CV73" i="1"/>
  <c r="CW73" i="1"/>
  <c r="FR73" i="1"/>
  <c r="GL73" i="1"/>
  <c r="GO73" i="1"/>
  <c r="GP73" i="1"/>
  <c r="GV73" i="1"/>
  <c r="GX73" i="1"/>
  <c r="C74" i="1"/>
  <c r="D74" i="1"/>
  <c r="AC74" i="1"/>
  <c r="AB74" i="1" s="1"/>
  <c r="AD74" i="1"/>
  <c r="CR74" i="1" s="1"/>
  <c r="Q74" i="1" s="1"/>
  <c r="AE74" i="1"/>
  <c r="CS74" i="1" s="1"/>
  <c r="R74" i="1" s="1"/>
  <c r="GK74" i="1" s="1"/>
  <c r="AF74" i="1"/>
  <c r="AG74" i="1"/>
  <c r="AH74" i="1"/>
  <c r="CV74" i="1" s="1"/>
  <c r="U74" i="1" s="1"/>
  <c r="AI74" i="1"/>
  <c r="CW74" i="1" s="1"/>
  <c r="V74" i="1" s="1"/>
  <c r="AJ74" i="1"/>
  <c r="CQ74" i="1"/>
  <c r="P74" i="1" s="1"/>
  <c r="CT74" i="1"/>
  <c r="S74" i="1" s="1"/>
  <c r="CU74" i="1"/>
  <c r="T74" i="1" s="1"/>
  <c r="CX74" i="1"/>
  <c r="W74" i="1" s="1"/>
  <c r="FR74" i="1"/>
  <c r="GL74" i="1"/>
  <c r="GN74" i="1"/>
  <c r="GO74" i="1"/>
  <c r="GV74" i="1"/>
  <c r="GX74" i="1" s="1"/>
  <c r="C75" i="1"/>
  <c r="D75" i="1"/>
  <c r="AC75" i="1"/>
  <c r="CQ75" i="1" s="1"/>
  <c r="P75" i="1" s="1"/>
  <c r="AE75" i="1"/>
  <c r="AD75" i="1" s="1"/>
  <c r="AF75" i="1"/>
  <c r="AG75" i="1"/>
  <c r="CU75" i="1" s="1"/>
  <c r="T75" i="1" s="1"/>
  <c r="AH75" i="1"/>
  <c r="H97" i="6" s="1"/>
  <c r="AI75" i="1"/>
  <c r="AJ75" i="1"/>
  <c r="CX75" i="1" s="1"/>
  <c r="W75" i="1" s="1"/>
  <c r="CS75" i="1"/>
  <c r="R75" i="1" s="1"/>
  <c r="GK75" i="1" s="1"/>
  <c r="CW75" i="1"/>
  <c r="V75" i="1" s="1"/>
  <c r="FR75" i="1"/>
  <c r="GL75" i="1"/>
  <c r="GN75" i="1"/>
  <c r="GO75" i="1"/>
  <c r="GV75" i="1"/>
  <c r="GX75" i="1"/>
  <c r="C76" i="1"/>
  <c r="D76" i="1"/>
  <c r="AC76" i="1"/>
  <c r="AB76" i="1" s="1"/>
  <c r="AD76" i="1"/>
  <c r="CR76" i="1" s="1"/>
  <c r="Q76" i="1" s="1"/>
  <c r="AE76" i="1"/>
  <c r="CS76" i="1" s="1"/>
  <c r="R76" i="1" s="1"/>
  <c r="GK76" i="1" s="1"/>
  <c r="AF76" i="1"/>
  <c r="AG76" i="1"/>
  <c r="AH76" i="1"/>
  <c r="CV76" i="1" s="1"/>
  <c r="U76" i="1" s="1"/>
  <c r="AI76" i="1"/>
  <c r="CW76" i="1" s="1"/>
  <c r="V76" i="1" s="1"/>
  <c r="AJ76" i="1"/>
  <c r="CT76" i="1"/>
  <c r="S76" i="1" s="1"/>
  <c r="CU76" i="1"/>
  <c r="T76" i="1" s="1"/>
  <c r="CX76" i="1"/>
  <c r="W76" i="1" s="1"/>
  <c r="FR76" i="1"/>
  <c r="GL76" i="1"/>
  <c r="GN76" i="1"/>
  <c r="GP76" i="1"/>
  <c r="GV76" i="1"/>
  <c r="GX76" i="1" s="1"/>
  <c r="C77" i="1"/>
  <c r="D77" i="1"/>
  <c r="AC77" i="1"/>
  <c r="CQ77" i="1" s="1"/>
  <c r="P77" i="1" s="1"/>
  <c r="AE77" i="1"/>
  <c r="AD77" i="1" s="1"/>
  <c r="AF77" i="1"/>
  <c r="AG77" i="1"/>
  <c r="CU77" i="1" s="1"/>
  <c r="T77" i="1" s="1"/>
  <c r="AH77" i="1"/>
  <c r="H103" i="6" s="1"/>
  <c r="AI77" i="1"/>
  <c r="AJ77" i="1"/>
  <c r="CX77" i="1" s="1"/>
  <c r="W77" i="1" s="1"/>
  <c r="CS77" i="1"/>
  <c r="R77" i="1" s="1"/>
  <c r="GK77" i="1" s="1"/>
  <c r="CV77" i="1"/>
  <c r="U77" i="1" s="1"/>
  <c r="I103" i="6" s="1"/>
  <c r="CW77" i="1"/>
  <c r="V77" i="1" s="1"/>
  <c r="FR77" i="1"/>
  <c r="GL77" i="1"/>
  <c r="GN77" i="1"/>
  <c r="GP77" i="1"/>
  <c r="GV77" i="1"/>
  <c r="GX77" i="1"/>
  <c r="I78" i="1"/>
  <c r="AC78" i="1"/>
  <c r="AE78" i="1"/>
  <c r="AD78" i="1" s="1"/>
  <c r="AF78" i="1"/>
  <c r="CT78" i="1" s="1"/>
  <c r="S78" i="1" s="1"/>
  <c r="AG78" i="1"/>
  <c r="AH78" i="1"/>
  <c r="AI78" i="1"/>
  <c r="CW78" i="1" s="1"/>
  <c r="AJ78" i="1"/>
  <c r="CX78" i="1" s="1"/>
  <c r="W78" i="1" s="1"/>
  <c r="CQ78" i="1"/>
  <c r="P78" i="1" s="1"/>
  <c r="CU78" i="1"/>
  <c r="CV78" i="1"/>
  <c r="FR78" i="1"/>
  <c r="GL78" i="1"/>
  <c r="GO78" i="1"/>
  <c r="GP78" i="1"/>
  <c r="GV78" i="1"/>
  <c r="GX78" i="1" s="1"/>
  <c r="I79" i="1"/>
  <c r="AC79" i="1"/>
  <c r="CQ79" i="1" s="1"/>
  <c r="AD79" i="1"/>
  <c r="CR79" i="1" s="1"/>
  <c r="Q79" i="1" s="1"/>
  <c r="AE79" i="1"/>
  <c r="CS79" i="1" s="1"/>
  <c r="R79" i="1" s="1"/>
  <c r="GK79" i="1" s="1"/>
  <c r="AF79" i="1"/>
  <c r="AG79" i="1"/>
  <c r="AH79" i="1"/>
  <c r="CV79" i="1" s="1"/>
  <c r="U79" i="1" s="1"/>
  <c r="AI79" i="1"/>
  <c r="CW79" i="1" s="1"/>
  <c r="V79" i="1" s="1"/>
  <c r="AJ79" i="1"/>
  <c r="CT79" i="1"/>
  <c r="S79" i="1" s="1"/>
  <c r="CU79" i="1"/>
  <c r="T79" i="1" s="1"/>
  <c r="CX79" i="1"/>
  <c r="W79" i="1" s="1"/>
  <c r="FR79" i="1"/>
  <c r="GL79" i="1"/>
  <c r="GO79" i="1"/>
  <c r="GP79" i="1"/>
  <c r="GV79" i="1"/>
  <c r="GX79" i="1" s="1"/>
  <c r="I80" i="1"/>
  <c r="GX80" i="1" s="1"/>
  <c r="AC80" i="1"/>
  <c r="AB80" i="1" s="1"/>
  <c r="AD80" i="1"/>
  <c r="CR80" i="1" s="1"/>
  <c r="AE80" i="1"/>
  <c r="AF80" i="1"/>
  <c r="AG80" i="1"/>
  <c r="CU80" i="1" s="1"/>
  <c r="AH80" i="1"/>
  <c r="CV80" i="1" s="1"/>
  <c r="AI80" i="1"/>
  <c r="AJ80" i="1"/>
  <c r="CS80" i="1"/>
  <c r="CT80" i="1"/>
  <c r="CW80" i="1"/>
  <c r="CX80" i="1"/>
  <c r="W80" i="1" s="1"/>
  <c r="FR80" i="1"/>
  <c r="GL80" i="1"/>
  <c r="GO80" i="1"/>
  <c r="GP80" i="1"/>
  <c r="GV80" i="1"/>
  <c r="I81" i="1"/>
  <c r="AC81" i="1"/>
  <c r="AE81" i="1"/>
  <c r="AD81" i="1" s="1"/>
  <c r="CR81" i="1" s="1"/>
  <c r="AF81" i="1"/>
  <c r="CT81" i="1" s="1"/>
  <c r="AG81" i="1"/>
  <c r="CU81" i="1" s="1"/>
  <c r="AH81" i="1"/>
  <c r="AI81" i="1"/>
  <c r="AJ81" i="1"/>
  <c r="CX81" i="1" s="1"/>
  <c r="CS81" i="1"/>
  <c r="R81" i="1" s="1"/>
  <c r="GK81" i="1" s="1"/>
  <c r="CV81" i="1"/>
  <c r="CW81" i="1"/>
  <c r="FR81" i="1"/>
  <c r="GL81" i="1"/>
  <c r="GO81" i="1"/>
  <c r="GP81" i="1"/>
  <c r="GV81" i="1"/>
  <c r="GX81" i="1"/>
  <c r="I82" i="1"/>
  <c r="AC82" i="1"/>
  <c r="AE82" i="1"/>
  <c r="AF82" i="1"/>
  <c r="CT82" i="1" s="1"/>
  <c r="AG82" i="1"/>
  <c r="AH82" i="1"/>
  <c r="AI82" i="1"/>
  <c r="CW82" i="1" s="1"/>
  <c r="AJ82" i="1"/>
  <c r="CX82" i="1" s="1"/>
  <c r="CQ82" i="1"/>
  <c r="P82" i="1" s="1"/>
  <c r="CU82" i="1"/>
  <c r="CV82" i="1"/>
  <c r="FR82" i="1"/>
  <c r="GL82" i="1"/>
  <c r="GO82" i="1"/>
  <c r="GP82" i="1"/>
  <c r="GV82" i="1"/>
  <c r="I83" i="1"/>
  <c r="AC83" i="1"/>
  <c r="AD83" i="1"/>
  <c r="CR83" i="1" s="1"/>
  <c r="AE83" i="1"/>
  <c r="CS83" i="1" s="1"/>
  <c r="AF83" i="1"/>
  <c r="AG83" i="1"/>
  <c r="AH83" i="1"/>
  <c r="CV83" i="1" s="1"/>
  <c r="AI83" i="1"/>
  <c r="CW83" i="1" s="1"/>
  <c r="AJ83" i="1"/>
  <c r="CT83" i="1"/>
  <c r="CU83" i="1"/>
  <c r="CX83" i="1"/>
  <c r="FR83" i="1"/>
  <c r="GL83" i="1"/>
  <c r="GO83" i="1"/>
  <c r="GP83" i="1"/>
  <c r="GV83" i="1"/>
  <c r="I84" i="1"/>
  <c r="GX84" i="1" s="1"/>
  <c r="AC84" i="1"/>
  <c r="CQ84" i="1" s="1"/>
  <c r="AD84" i="1"/>
  <c r="CR84" i="1" s="1"/>
  <c r="AE84" i="1"/>
  <c r="AF84" i="1"/>
  <c r="CT84" i="1" s="1"/>
  <c r="AG84" i="1"/>
  <c r="CU84" i="1" s="1"/>
  <c r="AH84" i="1"/>
  <c r="CV84" i="1" s="1"/>
  <c r="AI84" i="1"/>
  <c r="AJ84" i="1"/>
  <c r="CS84" i="1"/>
  <c r="CW84" i="1"/>
  <c r="CX84" i="1"/>
  <c r="FR84" i="1"/>
  <c r="GL84" i="1"/>
  <c r="GO84" i="1"/>
  <c r="GP84" i="1"/>
  <c r="GV84" i="1"/>
  <c r="I85" i="1"/>
  <c r="AC85" i="1"/>
  <c r="AE85" i="1"/>
  <c r="AD85" i="1" s="1"/>
  <c r="CR85" i="1" s="1"/>
  <c r="AF85" i="1"/>
  <c r="AG85" i="1"/>
  <c r="CU85" i="1" s="1"/>
  <c r="AH85" i="1"/>
  <c r="AI85" i="1"/>
  <c r="CW85" i="1" s="1"/>
  <c r="AJ85" i="1"/>
  <c r="CS85" i="1"/>
  <c r="CT85" i="1"/>
  <c r="S85" i="1" s="1"/>
  <c r="CV85" i="1"/>
  <c r="CX85" i="1"/>
  <c r="FR85" i="1"/>
  <c r="GL85" i="1"/>
  <c r="GO85" i="1"/>
  <c r="GP85" i="1"/>
  <c r="GV85" i="1"/>
  <c r="I86" i="1"/>
  <c r="GX86" i="1" s="1"/>
  <c r="P86" i="1"/>
  <c r="AC86" i="1"/>
  <c r="AE86" i="1"/>
  <c r="AD86" i="1" s="1"/>
  <c r="AF86" i="1"/>
  <c r="CT86" i="1" s="1"/>
  <c r="S86" i="1" s="1"/>
  <c r="AG86" i="1"/>
  <c r="AH86" i="1"/>
  <c r="AI86" i="1"/>
  <c r="CW86" i="1" s="1"/>
  <c r="AJ86" i="1"/>
  <c r="CX86" i="1" s="1"/>
  <c r="W86" i="1" s="1"/>
  <c r="CQ86" i="1"/>
  <c r="CS86" i="1"/>
  <c r="CU86" i="1"/>
  <c r="CV86" i="1"/>
  <c r="FR86" i="1"/>
  <c r="GL86" i="1"/>
  <c r="GO86" i="1"/>
  <c r="GP86" i="1"/>
  <c r="GV86" i="1"/>
  <c r="I87" i="1"/>
  <c r="S87" i="1"/>
  <c r="AC87" i="1"/>
  <c r="AD87" i="1"/>
  <c r="CR87" i="1" s="1"/>
  <c r="AE87" i="1"/>
  <c r="CS87" i="1" s="1"/>
  <c r="R87" i="1" s="1"/>
  <c r="GK87" i="1" s="1"/>
  <c r="AF87" i="1"/>
  <c r="AG87" i="1"/>
  <c r="AH87" i="1"/>
  <c r="AI87" i="1"/>
  <c r="CW87" i="1" s="1"/>
  <c r="V87" i="1" s="1"/>
  <c r="AJ87" i="1"/>
  <c r="CT87" i="1"/>
  <c r="CU87" i="1"/>
  <c r="T87" i="1" s="1"/>
  <c r="CV87" i="1"/>
  <c r="CX87" i="1"/>
  <c r="FR87" i="1"/>
  <c r="GL87" i="1"/>
  <c r="GO87" i="1"/>
  <c r="GP87" i="1"/>
  <c r="GV87" i="1"/>
  <c r="C88" i="1"/>
  <c r="D88" i="1"/>
  <c r="AC88" i="1"/>
  <c r="CQ88" i="1" s="1"/>
  <c r="P88" i="1" s="1"/>
  <c r="AE88" i="1"/>
  <c r="AD88" i="1" s="1"/>
  <c r="AF88" i="1"/>
  <c r="AG88" i="1"/>
  <c r="CU88" i="1" s="1"/>
  <c r="T88" i="1" s="1"/>
  <c r="AH88" i="1"/>
  <c r="AI88" i="1"/>
  <c r="CW88" i="1" s="1"/>
  <c r="V88" i="1" s="1"/>
  <c r="AJ88" i="1"/>
  <c r="CX88" i="1" s="1"/>
  <c r="W88" i="1" s="1"/>
  <c r="CS88" i="1"/>
  <c r="R88" i="1" s="1"/>
  <c r="GK88" i="1" s="1"/>
  <c r="CT88" i="1"/>
  <c r="S88" i="1" s="1"/>
  <c r="CV88" i="1"/>
  <c r="U88" i="1" s="1"/>
  <c r="FR88" i="1"/>
  <c r="GL88" i="1"/>
  <c r="GN88" i="1"/>
  <c r="GP88" i="1"/>
  <c r="GV88" i="1"/>
  <c r="GX88" i="1" s="1"/>
  <c r="C89" i="1"/>
  <c r="D89" i="1"/>
  <c r="T89" i="1"/>
  <c r="U89" i="1"/>
  <c r="AC89" i="1"/>
  <c r="CQ89" i="1" s="1"/>
  <c r="P89" i="1" s="1"/>
  <c r="AE89" i="1"/>
  <c r="CS89" i="1" s="1"/>
  <c r="R89" i="1" s="1"/>
  <c r="AF89" i="1"/>
  <c r="AG89" i="1"/>
  <c r="AH89" i="1"/>
  <c r="AI89" i="1"/>
  <c r="CW89" i="1" s="1"/>
  <c r="V89" i="1" s="1"/>
  <c r="AJ89" i="1"/>
  <c r="CT89" i="1"/>
  <c r="S89" i="1" s="1"/>
  <c r="CU89" i="1"/>
  <c r="CV89" i="1"/>
  <c r="CX89" i="1"/>
  <c r="W89" i="1" s="1"/>
  <c r="FR89" i="1"/>
  <c r="GK89" i="1"/>
  <c r="GL89" i="1"/>
  <c r="GN89" i="1"/>
  <c r="GP89" i="1"/>
  <c r="GV89" i="1"/>
  <c r="GX89" i="1" s="1"/>
  <c r="I90" i="1"/>
  <c r="R90" i="1"/>
  <c r="AC90" i="1"/>
  <c r="AB90" i="1" s="1"/>
  <c r="AD90" i="1"/>
  <c r="CR90" i="1" s="1"/>
  <c r="Q90" i="1" s="1"/>
  <c r="AE90" i="1"/>
  <c r="AF90" i="1"/>
  <c r="AG90" i="1"/>
  <c r="AH90" i="1"/>
  <c r="CV90" i="1" s="1"/>
  <c r="U90" i="1" s="1"/>
  <c r="AI90" i="1"/>
  <c r="AJ90" i="1"/>
  <c r="CX90" i="1" s="1"/>
  <c r="W90" i="1" s="1"/>
  <c r="CS90" i="1"/>
  <c r="CT90" i="1"/>
  <c r="S90" i="1" s="1"/>
  <c r="CU90" i="1"/>
  <c r="T90" i="1" s="1"/>
  <c r="CW90" i="1"/>
  <c r="V90" i="1" s="1"/>
  <c r="FR90" i="1"/>
  <c r="GK90" i="1"/>
  <c r="GL90" i="1"/>
  <c r="GO90" i="1"/>
  <c r="GP90" i="1"/>
  <c r="GV90" i="1"/>
  <c r="GX90" i="1"/>
  <c r="I91" i="1"/>
  <c r="AC91" i="1"/>
  <c r="CQ91" i="1" s="1"/>
  <c r="AE91" i="1"/>
  <c r="AD91" i="1" s="1"/>
  <c r="CR91" i="1" s="1"/>
  <c r="Q91" i="1" s="1"/>
  <c r="AF91" i="1"/>
  <c r="AB91" i="1" s="1"/>
  <c r="AG91" i="1"/>
  <c r="CU91" i="1" s="1"/>
  <c r="T91" i="1" s="1"/>
  <c r="AH91" i="1"/>
  <c r="AI91" i="1"/>
  <c r="CW91" i="1" s="1"/>
  <c r="V91" i="1" s="1"/>
  <c r="AJ91" i="1"/>
  <c r="CX91" i="1" s="1"/>
  <c r="W91" i="1" s="1"/>
  <c r="CS91" i="1"/>
  <c r="R91" i="1" s="1"/>
  <c r="GK91" i="1" s="1"/>
  <c r="CT91" i="1"/>
  <c r="S91" i="1" s="1"/>
  <c r="CV91" i="1"/>
  <c r="U91" i="1" s="1"/>
  <c r="FR91" i="1"/>
  <c r="GL91" i="1"/>
  <c r="GO91" i="1"/>
  <c r="GP91" i="1"/>
  <c r="GV91" i="1"/>
  <c r="GX91" i="1" s="1"/>
  <c r="I92" i="1"/>
  <c r="R92" i="1"/>
  <c r="GK92" i="1" s="1"/>
  <c r="V92" i="1"/>
  <c r="AC92" i="1"/>
  <c r="AD92" i="1"/>
  <c r="AB92" i="1" s="1"/>
  <c r="AE92" i="1"/>
  <c r="AF92" i="1"/>
  <c r="AG92" i="1"/>
  <c r="AH92" i="1"/>
  <c r="AI92" i="1"/>
  <c r="AJ92" i="1"/>
  <c r="CQ92" i="1"/>
  <c r="P92" i="1" s="1"/>
  <c r="CR92" i="1"/>
  <c r="Q92" i="1" s="1"/>
  <c r="CS92" i="1"/>
  <c r="CT92" i="1"/>
  <c r="S92" i="1" s="1"/>
  <c r="CU92" i="1"/>
  <c r="T92" i="1" s="1"/>
  <c r="CV92" i="1"/>
  <c r="U92" i="1" s="1"/>
  <c r="CW92" i="1"/>
  <c r="CX92" i="1"/>
  <c r="W92" i="1" s="1"/>
  <c r="CY92" i="1"/>
  <c r="X92" i="1" s="1"/>
  <c r="CZ92" i="1"/>
  <c r="Y92" i="1" s="1"/>
  <c r="FR92" i="1"/>
  <c r="GL92" i="1"/>
  <c r="GO92" i="1"/>
  <c r="GP92" i="1"/>
  <c r="GV92" i="1"/>
  <c r="GX92" i="1" s="1"/>
  <c r="I93" i="1"/>
  <c r="AC93" i="1"/>
  <c r="AB93" i="1" s="1"/>
  <c r="AD93" i="1"/>
  <c r="CR93" i="1" s="1"/>
  <c r="Q93" i="1" s="1"/>
  <c r="AE93" i="1"/>
  <c r="AF93" i="1"/>
  <c r="AG93" i="1"/>
  <c r="AH93" i="1"/>
  <c r="CV93" i="1" s="1"/>
  <c r="U93" i="1" s="1"/>
  <c r="AI93" i="1"/>
  <c r="AJ93" i="1"/>
  <c r="CQ93" i="1"/>
  <c r="P93" i="1" s="1"/>
  <c r="CS93" i="1"/>
  <c r="R93" i="1" s="1"/>
  <c r="GK93" i="1" s="1"/>
  <c r="CT93" i="1"/>
  <c r="S93" i="1" s="1"/>
  <c r="CU93" i="1"/>
  <c r="T93" i="1" s="1"/>
  <c r="CW93" i="1"/>
  <c r="V93" i="1" s="1"/>
  <c r="CX93" i="1"/>
  <c r="W93" i="1" s="1"/>
  <c r="FR93" i="1"/>
  <c r="GL93" i="1"/>
  <c r="GO93" i="1"/>
  <c r="GP93" i="1"/>
  <c r="GV93" i="1"/>
  <c r="GX93" i="1"/>
  <c r="I94" i="1"/>
  <c r="AC94" i="1"/>
  <c r="AE94" i="1"/>
  <c r="AD94" i="1" s="1"/>
  <c r="CR94" i="1" s="1"/>
  <c r="Q94" i="1" s="1"/>
  <c r="AF94" i="1"/>
  <c r="AG94" i="1"/>
  <c r="CU94" i="1" s="1"/>
  <c r="T94" i="1" s="1"/>
  <c r="AH94" i="1"/>
  <c r="AI94" i="1"/>
  <c r="AJ94" i="1"/>
  <c r="CS94" i="1"/>
  <c r="R94" i="1" s="1"/>
  <c r="GK94" i="1" s="1"/>
  <c r="CT94" i="1"/>
  <c r="S94" i="1" s="1"/>
  <c r="CV94" i="1"/>
  <c r="U94" i="1" s="1"/>
  <c r="CW94" i="1"/>
  <c r="V94" i="1" s="1"/>
  <c r="CX94" i="1"/>
  <c r="W94" i="1" s="1"/>
  <c r="FR94" i="1"/>
  <c r="GL94" i="1"/>
  <c r="GO94" i="1"/>
  <c r="GP94" i="1"/>
  <c r="GV94" i="1"/>
  <c r="GX94" i="1"/>
  <c r="I95" i="1"/>
  <c r="AC95" i="1"/>
  <c r="AE95" i="1"/>
  <c r="AD95" i="1" s="1"/>
  <c r="AF95" i="1"/>
  <c r="CT95" i="1" s="1"/>
  <c r="S95" i="1" s="1"/>
  <c r="AG95" i="1"/>
  <c r="AH95" i="1"/>
  <c r="AI95" i="1"/>
  <c r="AJ95" i="1"/>
  <c r="CX95" i="1" s="1"/>
  <c r="W95" i="1" s="1"/>
  <c r="CQ95" i="1"/>
  <c r="P95" i="1" s="1"/>
  <c r="CS95" i="1"/>
  <c r="R95" i="1" s="1"/>
  <c r="GK95" i="1" s="1"/>
  <c r="CU95" i="1"/>
  <c r="T95" i="1" s="1"/>
  <c r="CV95" i="1"/>
  <c r="U95" i="1" s="1"/>
  <c r="CW95" i="1"/>
  <c r="V95" i="1" s="1"/>
  <c r="FR95" i="1"/>
  <c r="GL95" i="1"/>
  <c r="GO95" i="1"/>
  <c r="GP95" i="1"/>
  <c r="GV95" i="1"/>
  <c r="GX95" i="1"/>
  <c r="I96" i="1"/>
  <c r="AC96" i="1"/>
  <c r="AE96" i="1"/>
  <c r="AD96" i="1" s="1"/>
  <c r="CR96" i="1" s="1"/>
  <c r="Q96" i="1" s="1"/>
  <c r="AF96" i="1"/>
  <c r="AG96" i="1"/>
  <c r="AH96" i="1"/>
  <c r="AI96" i="1"/>
  <c r="CW96" i="1" s="1"/>
  <c r="V96" i="1" s="1"/>
  <c r="AJ96" i="1"/>
  <c r="CQ96" i="1"/>
  <c r="P96" i="1" s="1"/>
  <c r="CP96" i="1" s="1"/>
  <c r="O96" i="1" s="1"/>
  <c r="CT96" i="1"/>
  <c r="S96" i="1" s="1"/>
  <c r="CU96" i="1"/>
  <c r="T96" i="1" s="1"/>
  <c r="CV96" i="1"/>
  <c r="U96" i="1" s="1"/>
  <c r="CX96" i="1"/>
  <c r="W96" i="1" s="1"/>
  <c r="FR96" i="1"/>
  <c r="GL96" i="1"/>
  <c r="GO96" i="1"/>
  <c r="GP96" i="1"/>
  <c r="GV96" i="1"/>
  <c r="GX96" i="1" s="1"/>
  <c r="I97" i="1"/>
  <c r="AC97" i="1"/>
  <c r="AB97" i="1" s="1"/>
  <c r="AD97" i="1"/>
  <c r="CR97" i="1" s="1"/>
  <c r="Q97" i="1" s="1"/>
  <c r="AE97" i="1"/>
  <c r="AF97" i="1"/>
  <c r="AG97" i="1"/>
  <c r="AH97" i="1"/>
  <c r="CV97" i="1" s="1"/>
  <c r="U97" i="1" s="1"/>
  <c r="AI97" i="1"/>
  <c r="AJ97" i="1"/>
  <c r="CQ97" i="1"/>
  <c r="P97" i="1" s="1"/>
  <c r="CS97" i="1"/>
  <c r="R97" i="1" s="1"/>
  <c r="GK97" i="1" s="1"/>
  <c r="CT97" i="1"/>
  <c r="S97" i="1" s="1"/>
  <c r="CU97" i="1"/>
  <c r="T97" i="1" s="1"/>
  <c r="CW97" i="1"/>
  <c r="V97" i="1" s="1"/>
  <c r="CX97" i="1"/>
  <c r="W97" i="1" s="1"/>
  <c r="FR97" i="1"/>
  <c r="GL97" i="1"/>
  <c r="GO97" i="1"/>
  <c r="GP97" i="1"/>
  <c r="GV97" i="1"/>
  <c r="GX97" i="1"/>
  <c r="I98" i="1"/>
  <c r="AC98" i="1"/>
  <c r="AB98" i="1" s="1"/>
  <c r="AE98" i="1"/>
  <c r="AD98" i="1" s="1"/>
  <c r="CR98" i="1" s="1"/>
  <c r="Q98" i="1" s="1"/>
  <c r="AF98" i="1"/>
  <c r="AG98" i="1"/>
  <c r="CU98" i="1" s="1"/>
  <c r="T98" i="1" s="1"/>
  <c r="AH98" i="1"/>
  <c r="AI98" i="1"/>
  <c r="AJ98" i="1"/>
  <c r="CS98" i="1"/>
  <c r="R98" i="1" s="1"/>
  <c r="GK98" i="1" s="1"/>
  <c r="CT98" i="1"/>
  <c r="S98" i="1" s="1"/>
  <c r="CV98" i="1"/>
  <c r="U98" i="1" s="1"/>
  <c r="CW98" i="1"/>
  <c r="V98" i="1" s="1"/>
  <c r="CX98" i="1"/>
  <c r="W98" i="1" s="1"/>
  <c r="FR98" i="1"/>
  <c r="GL98" i="1"/>
  <c r="GO98" i="1"/>
  <c r="GP98" i="1"/>
  <c r="GV98" i="1"/>
  <c r="GX98" i="1"/>
  <c r="I99" i="1"/>
  <c r="AC99" i="1"/>
  <c r="AE99" i="1"/>
  <c r="AD99" i="1" s="1"/>
  <c r="AF99" i="1"/>
  <c r="CT99" i="1" s="1"/>
  <c r="S99" i="1" s="1"/>
  <c r="AG99" i="1"/>
  <c r="AH99" i="1"/>
  <c r="AI99" i="1"/>
  <c r="AJ99" i="1"/>
  <c r="CX99" i="1" s="1"/>
  <c r="W99" i="1" s="1"/>
  <c r="CQ99" i="1"/>
  <c r="P99" i="1" s="1"/>
  <c r="CS99" i="1"/>
  <c r="R99" i="1" s="1"/>
  <c r="GK99" i="1" s="1"/>
  <c r="CU99" i="1"/>
  <c r="T99" i="1" s="1"/>
  <c r="CV99" i="1"/>
  <c r="U99" i="1" s="1"/>
  <c r="CW99" i="1"/>
  <c r="V99" i="1" s="1"/>
  <c r="FR99" i="1"/>
  <c r="GL99" i="1"/>
  <c r="GO99" i="1"/>
  <c r="GP99" i="1"/>
  <c r="GV99" i="1"/>
  <c r="GX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GD22" i="1" s="1"/>
  <c r="B130" i="1"/>
  <c r="B18" i="1" s="1"/>
  <c r="C130" i="1"/>
  <c r="C18" i="1" s="1"/>
  <c r="D130" i="1"/>
  <c r="D18" i="1" s="1"/>
  <c r="F130" i="1"/>
  <c r="F18" i="1" s="1"/>
  <c r="G130" i="1"/>
  <c r="G18" i="1" s="1"/>
  <c r="AB88" i="1" l="1"/>
  <c r="W84" i="1"/>
  <c r="T86" i="1"/>
  <c r="V86" i="1"/>
  <c r="V83" i="1"/>
  <c r="R83" i="1"/>
  <c r="GK83" i="1" s="1"/>
  <c r="S84" i="1"/>
  <c r="R84" i="1"/>
  <c r="GK84" i="1" s="1"/>
  <c r="T112" i="6"/>
  <c r="H112" i="6"/>
  <c r="CQ85" i="1"/>
  <c r="P85" i="1" s="1"/>
  <c r="U110" i="6" s="1"/>
  <c r="K110" i="6" s="1"/>
  <c r="T110" i="6"/>
  <c r="H110" i="6"/>
  <c r="CT77" i="1"/>
  <c r="S77" i="1" s="1"/>
  <c r="U100" i="6" s="1"/>
  <c r="T101" i="6"/>
  <c r="T102" i="6"/>
  <c r="H101" i="6"/>
  <c r="T100" i="6"/>
  <c r="H102" i="6"/>
  <c r="H100" i="6"/>
  <c r="GX110" i="6"/>
  <c r="E110" i="6"/>
  <c r="GW110" i="6"/>
  <c r="W83" i="1"/>
  <c r="GX108" i="6"/>
  <c r="E108" i="6"/>
  <c r="GW108" i="6"/>
  <c r="CQ81" i="1"/>
  <c r="P81" i="1" s="1"/>
  <c r="U106" i="6" s="1"/>
  <c r="K106" i="6" s="1"/>
  <c r="T106" i="6"/>
  <c r="H106" i="6"/>
  <c r="P79" i="1"/>
  <c r="U104" i="6" s="1"/>
  <c r="K104" i="6" s="1"/>
  <c r="AB79" i="1"/>
  <c r="T104" i="6"/>
  <c r="H104" i="6"/>
  <c r="CQ87" i="1"/>
  <c r="AB83" i="1"/>
  <c r="T108" i="6"/>
  <c r="H108" i="6"/>
  <c r="W87" i="1"/>
  <c r="GX112" i="6"/>
  <c r="E112" i="6"/>
  <c r="GW112" i="6"/>
  <c r="GX85" i="1"/>
  <c r="R85" i="1"/>
  <c r="GK85" i="1" s="1"/>
  <c r="Q87" i="1"/>
  <c r="U86" i="1"/>
  <c r="T84" i="1"/>
  <c r="P84" i="1"/>
  <c r="GX106" i="6"/>
  <c r="E106" i="6"/>
  <c r="GW106" i="6"/>
  <c r="GX104" i="6"/>
  <c r="E104" i="6"/>
  <c r="GW104" i="6"/>
  <c r="AB81" i="1"/>
  <c r="T83" i="1"/>
  <c r="U83" i="1"/>
  <c r="Q83" i="1"/>
  <c r="GX83" i="1"/>
  <c r="S83" i="1"/>
  <c r="T82" i="1"/>
  <c r="S80" i="1"/>
  <c r="U80" i="1"/>
  <c r="Q80" i="1"/>
  <c r="R80" i="1"/>
  <c r="GK80" i="1" s="1"/>
  <c r="T80" i="1"/>
  <c r="CY87" i="1"/>
  <c r="X87" i="1" s="1"/>
  <c r="CZ87" i="1"/>
  <c r="Y87" i="1" s="1"/>
  <c r="P87" i="1"/>
  <c r="W85" i="1"/>
  <c r="V81" i="1"/>
  <c r="GX87" i="1"/>
  <c r="U87" i="1"/>
  <c r="U85" i="1"/>
  <c r="V85" i="1"/>
  <c r="Q85" i="1"/>
  <c r="U81" i="1"/>
  <c r="GX82" i="1"/>
  <c r="W82" i="1"/>
  <c r="S82" i="1"/>
  <c r="U78" i="1"/>
  <c r="V78" i="1"/>
  <c r="R86" i="1"/>
  <c r="GK86" i="1" s="1"/>
  <c r="V84" i="1"/>
  <c r="U84" i="1"/>
  <c r="Q84" i="1"/>
  <c r="U82" i="1"/>
  <c r="V82" i="1"/>
  <c r="V80" i="1"/>
  <c r="T78" i="1"/>
  <c r="CZ66" i="1"/>
  <c r="Y66" i="1" s="1"/>
  <c r="CV75" i="1"/>
  <c r="U75" i="1" s="1"/>
  <c r="I97" i="6" s="1"/>
  <c r="U72" i="1"/>
  <c r="P72" i="1"/>
  <c r="CT75" i="1"/>
  <c r="S75" i="1" s="1"/>
  <c r="U94" i="6" s="1"/>
  <c r="T95" i="6"/>
  <c r="T96" i="6"/>
  <c r="H95" i="6"/>
  <c r="T94" i="6"/>
  <c r="H96" i="6"/>
  <c r="H94" i="6"/>
  <c r="U65" i="1"/>
  <c r="P65" i="1"/>
  <c r="CP74" i="1"/>
  <c r="O74" i="1" s="1"/>
  <c r="P50" i="1"/>
  <c r="W69" i="1"/>
  <c r="V68" i="1"/>
  <c r="GX65" i="1"/>
  <c r="R65" i="1"/>
  <c r="GK65" i="1" s="1"/>
  <c r="T65" i="1"/>
  <c r="V69" i="1"/>
  <c r="R69" i="1"/>
  <c r="GK69" i="1" s="1"/>
  <c r="W65" i="1"/>
  <c r="S65" i="1"/>
  <c r="AD67" i="1"/>
  <c r="CR67" i="1" s="1"/>
  <c r="Q67" i="1" s="1"/>
  <c r="GM82" i="6"/>
  <c r="I82" i="6" s="1"/>
  <c r="H82" i="6"/>
  <c r="CQ73" i="1"/>
  <c r="P73" i="1" s="1"/>
  <c r="U90" i="6" s="1"/>
  <c r="K90" i="6" s="1"/>
  <c r="T90" i="6"/>
  <c r="H90" i="6"/>
  <c r="GX88" i="6"/>
  <c r="E88" i="6"/>
  <c r="GW88" i="6"/>
  <c r="CQ69" i="1"/>
  <c r="P69" i="1" s="1"/>
  <c r="U86" i="6" s="1"/>
  <c r="K86" i="6" s="1"/>
  <c r="T86" i="6"/>
  <c r="H86" i="6"/>
  <c r="GX90" i="6"/>
  <c r="E90" i="6"/>
  <c r="GW90" i="6"/>
  <c r="CQ71" i="1"/>
  <c r="T88" i="6"/>
  <c r="H88" i="6"/>
  <c r="CV67" i="1"/>
  <c r="U67" i="1" s="1"/>
  <c r="I85" i="6" s="1"/>
  <c r="H85" i="6"/>
  <c r="GX70" i="1"/>
  <c r="S70" i="1"/>
  <c r="U70" i="1"/>
  <c r="Q70" i="1"/>
  <c r="S69" i="1"/>
  <c r="CZ69" i="1" s="1"/>
  <c r="Y69" i="1" s="1"/>
  <c r="GX86" i="6"/>
  <c r="E86" i="6"/>
  <c r="GW86" i="6"/>
  <c r="U68" i="1"/>
  <c r="P68" i="1"/>
  <c r="CP68" i="1" s="1"/>
  <c r="O68" i="1" s="1"/>
  <c r="CT67" i="1"/>
  <c r="S67" i="1" s="1"/>
  <c r="U80" i="6" s="1"/>
  <c r="T80" i="6"/>
  <c r="T83" i="6"/>
  <c r="H80" i="6"/>
  <c r="T84" i="6"/>
  <c r="H83" i="6"/>
  <c r="H84" i="6"/>
  <c r="CS67" i="1"/>
  <c r="R67" i="1" s="1"/>
  <c r="W73" i="1"/>
  <c r="S73" i="1"/>
  <c r="CY73" i="1" s="1"/>
  <c r="X73" i="1" s="1"/>
  <c r="T72" i="1"/>
  <c r="W72" i="1"/>
  <c r="S72" i="1"/>
  <c r="V72" i="1"/>
  <c r="W70" i="1"/>
  <c r="V70" i="1"/>
  <c r="V73" i="1"/>
  <c r="T70" i="1"/>
  <c r="T69" i="1"/>
  <c r="U71" i="1"/>
  <c r="V71" i="1"/>
  <c r="Q71" i="1"/>
  <c r="S71" i="1"/>
  <c r="U73" i="1"/>
  <c r="GX71" i="1"/>
  <c r="W71" i="1"/>
  <c r="U69" i="1"/>
  <c r="R72" i="1"/>
  <c r="GK72" i="1" s="1"/>
  <c r="R68" i="1"/>
  <c r="GK68" i="1" s="1"/>
  <c r="CY54" i="1"/>
  <c r="X54" i="1" s="1"/>
  <c r="W30" i="1"/>
  <c r="S30" i="1"/>
  <c r="CV63" i="1"/>
  <c r="U63" i="1" s="1"/>
  <c r="I77" i="6" s="1"/>
  <c r="H77" i="6"/>
  <c r="W57" i="1"/>
  <c r="CT63" i="1"/>
  <c r="S63" i="1" s="1"/>
  <c r="U74" i="6" s="1"/>
  <c r="T75" i="6"/>
  <c r="T76" i="6"/>
  <c r="H75" i="6"/>
  <c r="T74" i="6"/>
  <c r="H76" i="6"/>
  <c r="H74" i="6"/>
  <c r="W49" i="1"/>
  <c r="S49" i="1"/>
  <c r="CY49" i="1" s="1"/>
  <c r="X49" i="1" s="1"/>
  <c r="T47" i="1"/>
  <c r="V47" i="1"/>
  <c r="R47" i="1"/>
  <c r="GK47" i="1" s="1"/>
  <c r="R37" i="1"/>
  <c r="GK37" i="1" s="1"/>
  <c r="GX30" i="1"/>
  <c r="R30" i="1"/>
  <c r="GK30" i="1" s="1"/>
  <c r="T30" i="1"/>
  <c r="AB63" i="1"/>
  <c r="H73" i="6" s="1"/>
  <c r="S64" i="1"/>
  <c r="U64" i="1"/>
  <c r="Q64" i="1"/>
  <c r="R64" i="1"/>
  <c r="GK64" i="1" s="1"/>
  <c r="T64" i="1"/>
  <c r="V64" i="1"/>
  <c r="R59" i="1"/>
  <c r="GK59" i="1" s="1"/>
  <c r="R42" i="1"/>
  <c r="GK42" i="1" s="1"/>
  <c r="V33" i="1"/>
  <c r="W61" i="1"/>
  <c r="P60" i="1"/>
  <c r="T61" i="1"/>
  <c r="V61" i="1"/>
  <c r="R61" i="1"/>
  <c r="GK61" i="1" s="1"/>
  <c r="GX70" i="6"/>
  <c r="E70" i="6"/>
  <c r="GW70" i="6"/>
  <c r="Q38" i="1"/>
  <c r="AB57" i="1"/>
  <c r="T70" i="6"/>
  <c r="H70" i="6"/>
  <c r="CT55" i="1"/>
  <c r="S55" i="1" s="1"/>
  <c r="U65" i="6" s="1"/>
  <c r="T67" i="6"/>
  <c r="H65" i="6"/>
  <c r="T68" i="6"/>
  <c r="H67" i="6"/>
  <c r="T65" i="6"/>
  <c r="H68" i="6"/>
  <c r="S61" i="1"/>
  <c r="U61" i="1"/>
  <c r="Q61" i="1"/>
  <c r="CV55" i="1"/>
  <c r="U55" i="1" s="1"/>
  <c r="I69" i="6" s="1"/>
  <c r="H69" i="6"/>
  <c r="CQ55" i="1"/>
  <c r="P55" i="1" s="1"/>
  <c r="U66" i="6" s="1"/>
  <c r="K66" i="6" s="1"/>
  <c r="H66" i="6"/>
  <c r="T66" i="6"/>
  <c r="U49" i="1"/>
  <c r="GX47" i="1"/>
  <c r="P47" i="1"/>
  <c r="T46" i="1"/>
  <c r="GX61" i="1"/>
  <c r="P61" i="1"/>
  <c r="GX32" i="1"/>
  <c r="P32" i="1"/>
  <c r="GX56" i="1"/>
  <c r="W56" i="1"/>
  <c r="S56" i="1"/>
  <c r="U56" i="1"/>
  <c r="V56" i="1"/>
  <c r="W59" i="1"/>
  <c r="S59" i="1"/>
  <c r="T57" i="1"/>
  <c r="V57" i="1"/>
  <c r="R57" i="1"/>
  <c r="GK57" i="1" s="1"/>
  <c r="V59" i="1"/>
  <c r="S57" i="1"/>
  <c r="U57" i="1"/>
  <c r="Q57" i="1"/>
  <c r="T59" i="1"/>
  <c r="U59" i="1"/>
  <c r="P59" i="1"/>
  <c r="GX57" i="1"/>
  <c r="P57" i="1"/>
  <c r="U70" i="6" s="1"/>
  <c r="K70" i="6" s="1"/>
  <c r="S60" i="1"/>
  <c r="V58" i="1"/>
  <c r="U60" i="1"/>
  <c r="V60" i="1"/>
  <c r="S58" i="1"/>
  <c r="CY58" i="1" s="1"/>
  <c r="X58" i="1" s="1"/>
  <c r="U58" i="1"/>
  <c r="Q58" i="1"/>
  <c r="T56" i="1"/>
  <c r="GX60" i="1"/>
  <c r="W60" i="1"/>
  <c r="T60" i="1"/>
  <c r="R58" i="1"/>
  <c r="GK58" i="1" s="1"/>
  <c r="T58" i="1"/>
  <c r="U44" i="1"/>
  <c r="S51" i="1"/>
  <c r="U51" i="1"/>
  <c r="Q51" i="1"/>
  <c r="GX38" i="1"/>
  <c r="V38" i="1"/>
  <c r="GX53" i="1"/>
  <c r="R53" i="1"/>
  <c r="GK53" i="1" s="1"/>
  <c r="T53" i="1"/>
  <c r="V49" i="1"/>
  <c r="S47" i="1"/>
  <c r="CZ47" i="1" s="1"/>
  <c r="Y47" i="1" s="1"/>
  <c r="U47" i="1"/>
  <c r="Q47" i="1"/>
  <c r="U46" i="1"/>
  <c r="V46" i="1"/>
  <c r="T41" i="1"/>
  <c r="W38" i="1"/>
  <c r="S38" i="1"/>
  <c r="CY38" i="1" s="1"/>
  <c r="X38" i="1" s="1"/>
  <c r="S32" i="1"/>
  <c r="U32" i="1"/>
  <c r="Q32" i="1"/>
  <c r="U31" i="1"/>
  <c r="V30" i="1"/>
  <c r="Q30" i="1"/>
  <c r="CQ31" i="1"/>
  <c r="P31" i="1" s="1"/>
  <c r="U59" i="6" s="1"/>
  <c r="K59" i="6" s="1"/>
  <c r="T59" i="6"/>
  <c r="H59" i="6"/>
  <c r="GX44" i="1"/>
  <c r="GX41" i="1"/>
  <c r="S41" i="1"/>
  <c r="U41" i="1"/>
  <c r="Q41" i="1"/>
  <c r="S33" i="1"/>
  <c r="U33" i="1"/>
  <c r="GX59" i="6"/>
  <c r="E59" i="6"/>
  <c r="GW59" i="6"/>
  <c r="CV29" i="1"/>
  <c r="U29" i="1" s="1"/>
  <c r="I58" i="6" s="1"/>
  <c r="H58" i="6"/>
  <c r="CR29" i="1"/>
  <c r="Q29" i="1" s="1"/>
  <c r="U54" i="6" s="1"/>
  <c r="K54" i="6" s="1"/>
  <c r="T54" i="6"/>
  <c r="H54" i="6"/>
  <c r="P49" i="1"/>
  <c r="T61" i="6"/>
  <c r="H61" i="6"/>
  <c r="W31" i="1"/>
  <c r="S31" i="1"/>
  <c r="H55" i="6"/>
  <c r="T55" i="6"/>
  <c r="S34" i="1"/>
  <c r="GX61" i="6"/>
  <c r="E61" i="6"/>
  <c r="GW61" i="6"/>
  <c r="CZ54" i="1"/>
  <c r="Y54" i="1" s="1"/>
  <c r="S44" i="1"/>
  <c r="R41" i="1"/>
  <c r="GK41" i="1" s="1"/>
  <c r="U38" i="1"/>
  <c r="P38" i="1"/>
  <c r="CP38" i="1" s="1"/>
  <c r="O38" i="1" s="1"/>
  <c r="W33" i="1"/>
  <c r="T32" i="1"/>
  <c r="V32" i="1"/>
  <c r="R32" i="1"/>
  <c r="GK32" i="1" s="1"/>
  <c r="GX31" i="1"/>
  <c r="V31" i="1"/>
  <c r="CT29" i="1"/>
  <c r="S29" i="1" s="1"/>
  <c r="U53" i="6" s="1"/>
  <c r="T56" i="6"/>
  <c r="T53" i="6"/>
  <c r="T57" i="6"/>
  <c r="H56" i="6"/>
  <c r="H57" i="6"/>
  <c r="H53" i="6"/>
  <c r="AB29" i="1"/>
  <c r="H52" i="6" s="1"/>
  <c r="R52" i="1"/>
  <c r="GK52" i="1" s="1"/>
  <c r="T52" i="1"/>
  <c r="Q43" i="1"/>
  <c r="S42" i="1"/>
  <c r="W41" i="1"/>
  <c r="GX36" i="1"/>
  <c r="T35" i="1"/>
  <c r="U43" i="1"/>
  <c r="P43" i="1"/>
  <c r="GX42" i="1"/>
  <c r="W42" i="1"/>
  <c r="T37" i="1"/>
  <c r="GX35" i="1"/>
  <c r="W35" i="1"/>
  <c r="S35" i="1"/>
  <c r="S52" i="1"/>
  <c r="U52" i="1"/>
  <c r="Q52" i="1"/>
  <c r="V44" i="1"/>
  <c r="R44" i="1"/>
  <c r="GK44" i="1" s="1"/>
  <c r="GX43" i="1"/>
  <c r="T43" i="1"/>
  <c r="W43" i="1"/>
  <c r="S43" i="1"/>
  <c r="CZ43" i="1" s="1"/>
  <c r="Y43" i="1" s="1"/>
  <c r="V43" i="1"/>
  <c r="GX40" i="1"/>
  <c r="U39" i="1"/>
  <c r="V39" i="1"/>
  <c r="S36" i="1"/>
  <c r="U36" i="1"/>
  <c r="Q36" i="1"/>
  <c r="U35" i="1"/>
  <c r="V35" i="1"/>
  <c r="Q33" i="1"/>
  <c r="FQ101" i="1"/>
  <c r="FQ22" i="1" s="1"/>
  <c r="GX51" i="1"/>
  <c r="P51" i="1"/>
  <c r="W45" i="1"/>
  <c r="S45" i="1"/>
  <c r="CZ45" i="1" s="1"/>
  <c r="Y45" i="1" s="1"/>
  <c r="T39" i="1"/>
  <c r="V45" i="1"/>
  <c r="V37" i="1"/>
  <c r="U53" i="1"/>
  <c r="P53" i="1"/>
  <c r="T51" i="1"/>
  <c r="V51" i="1"/>
  <c r="R51" i="1"/>
  <c r="GK51" i="1" s="1"/>
  <c r="U45" i="1"/>
  <c r="P45" i="1"/>
  <c r="GX39" i="1"/>
  <c r="W39" i="1"/>
  <c r="S39" i="1"/>
  <c r="S37" i="1"/>
  <c r="U37" i="1"/>
  <c r="Q37" i="1"/>
  <c r="R33" i="1"/>
  <c r="GK33" i="1" s="1"/>
  <c r="T33" i="1"/>
  <c r="GX50" i="1"/>
  <c r="W50" i="1"/>
  <c r="S50" i="1"/>
  <c r="V48" i="1"/>
  <c r="S40" i="1"/>
  <c r="V40" i="1"/>
  <c r="R40" i="1"/>
  <c r="GK40" i="1" s="1"/>
  <c r="P36" i="1"/>
  <c r="V34" i="1"/>
  <c r="Q34" i="1"/>
  <c r="U50" i="1"/>
  <c r="V50" i="1"/>
  <c r="S48" i="1"/>
  <c r="U48" i="1"/>
  <c r="Q48" i="1"/>
  <c r="Q40" i="1"/>
  <c r="U40" i="1"/>
  <c r="U34" i="1"/>
  <c r="P34" i="1"/>
  <c r="BY101" i="1"/>
  <c r="BY22" i="1" s="1"/>
  <c r="V52" i="1"/>
  <c r="T50" i="1"/>
  <c r="R48" i="1"/>
  <c r="GK48" i="1" s="1"/>
  <c r="T48" i="1"/>
  <c r="GX46" i="1"/>
  <c r="W46" i="1"/>
  <c r="S46" i="1"/>
  <c r="W44" i="1"/>
  <c r="P44" i="1"/>
  <c r="U42" i="1"/>
  <c r="V42" i="1"/>
  <c r="Q42" i="1"/>
  <c r="W40" i="1"/>
  <c r="P40" i="1"/>
  <c r="T36" i="1"/>
  <c r="V36" i="1"/>
  <c r="R36" i="1"/>
  <c r="GK36" i="1" s="1"/>
  <c r="R34" i="1"/>
  <c r="GK34" i="1" s="1"/>
  <c r="T34" i="1"/>
  <c r="P30" i="1"/>
  <c r="BZ101" i="1"/>
  <c r="BZ22" i="1" s="1"/>
  <c r="W26" i="1"/>
  <c r="Q26" i="1"/>
  <c r="CV25" i="1"/>
  <c r="U25" i="1" s="1"/>
  <c r="I50" i="6" s="1"/>
  <c r="H50" i="6"/>
  <c r="CT25" i="1"/>
  <c r="S25" i="1" s="1"/>
  <c r="U47" i="6" s="1"/>
  <c r="T48" i="6"/>
  <c r="T49" i="6"/>
  <c r="H48" i="6"/>
  <c r="T47" i="6"/>
  <c r="H49" i="6"/>
  <c r="H47" i="6"/>
  <c r="FR101" i="1"/>
  <c r="FR22" i="1" s="1"/>
  <c r="AB25" i="1"/>
  <c r="H46" i="6" s="1"/>
  <c r="V27" i="1"/>
  <c r="P27" i="1"/>
  <c r="CP24" i="1"/>
  <c r="O24" i="1" s="1"/>
  <c r="GX27" i="1"/>
  <c r="S27" i="1"/>
  <c r="CZ27" i="1" s="1"/>
  <c r="Y27" i="1" s="1"/>
  <c r="V26" i="1"/>
  <c r="R26" i="1"/>
  <c r="GK26" i="1" s="1"/>
  <c r="T27" i="1"/>
  <c r="W27" i="1"/>
  <c r="U27" i="1"/>
  <c r="Q27" i="1"/>
  <c r="GX26" i="1"/>
  <c r="T26" i="1"/>
  <c r="U26" i="1"/>
  <c r="P26" i="1"/>
  <c r="CQ76" i="1"/>
  <c r="P76" i="1" s="1"/>
  <c r="CP76" i="1" s="1"/>
  <c r="O76" i="1" s="1"/>
  <c r="CZ83" i="1"/>
  <c r="Y83" i="1" s="1"/>
  <c r="CY83" i="1"/>
  <c r="X83" i="1" s="1"/>
  <c r="CR99" i="1"/>
  <c r="Q99" i="1" s="1"/>
  <c r="CP99" i="1" s="1"/>
  <c r="O99" i="1" s="1"/>
  <c r="AB99" i="1"/>
  <c r="CZ98" i="1"/>
  <c r="Y98" i="1" s="1"/>
  <c r="CY98" i="1"/>
  <c r="X98" i="1" s="1"/>
  <c r="CY95" i="1"/>
  <c r="X95" i="1" s="1"/>
  <c r="CZ95" i="1"/>
  <c r="Y95" i="1" s="1"/>
  <c r="CY93" i="1"/>
  <c r="X93" i="1" s="1"/>
  <c r="CZ93" i="1"/>
  <c r="Y93" i="1" s="1"/>
  <c r="CY91" i="1"/>
  <c r="X91" i="1" s="1"/>
  <c r="CZ91" i="1"/>
  <c r="Y91" i="1" s="1"/>
  <c r="CY89" i="1"/>
  <c r="X89" i="1" s="1"/>
  <c r="CZ89" i="1"/>
  <c r="Y89" i="1" s="1"/>
  <c r="CP97" i="1"/>
  <c r="O97" i="1" s="1"/>
  <c r="CZ94" i="1"/>
  <c r="Y94" i="1" s="1"/>
  <c r="CY94" i="1"/>
  <c r="X94" i="1" s="1"/>
  <c r="CP93" i="1"/>
  <c r="O93" i="1" s="1"/>
  <c r="CP92" i="1"/>
  <c r="O92" i="1" s="1"/>
  <c r="CY88" i="1"/>
  <c r="X88" i="1" s="1"/>
  <c r="CZ88" i="1"/>
  <c r="Y88" i="1" s="1"/>
  <c r="CY86" i="1"/>
  <c r="X86" i="1" s="1"/>
  <c r="CZ84" i="1"/>
  <c r="Y84" i="1" s="1"/>
  <c r="CY84" i="1"/>
  <c r="X84" i="1" s="1"/>
  <c r="CP84" i="1"/>
  <c r="O84" i="1" s="1"/>
  <c r="CR95" i="1"/>
  <c r="Q95" i="1" s="1"/>
  <c r="CP95" i="1" s="1"/>
  <c r="O95" i="1" s="1"/>
  <c r="AB95" i="1"/>
  <c r="AB94" i="1"/>
  <c r="CY99" i="1"/>
  <c r="X99" i="1" s="1"/>
  <c r="CZ99" i="1"/>
  <c r="Y99" i="1" s="1"/>
  <c r="CY97" i="1"/>
  <c r="X97" i="1" s="1"/>
  <c r="CZ97" i="1"/>
  <c r="Y97" i="1" s="1"/>
  <c r="AB96" i="1"/>
  <c r="CZ90" i="1"/>
  <c r="Y90" i="1" s="1"/>
  <c r="CY90" i="1"/>
  <c r="X90" i="1" s="1"/>
  <c r="CP89" i="1"/>
  <c r="O89" i="1" s="1"/>
  <c r="AB86" i="1"/>
  <c r="CR86" i="1"/>
  <c r="Q86" i="1" s="1"/>
  <c r="CP86" i="1" s="1"/>
  <c r="O86" i="1" s="1"/>
  <c r="CP85" i="1"/>
  <c r="O85" i="1" s="1"/>
  <c r="ET101" i="1"/>
  <c r="BB101" i="1"/>
  <c r="CQ98" i="1"/>
  <c r="P98" i="1" s="1"/>
  <c r="CP98" i="1" s="1"/>
  <c r="O98" i="1" s="1"/>
  <c r="CS96" i="1"/>
  <c r="R96" i="1" s="1"/>
  <c r="GK96" i="1" s="1"/>
  <c r="CQ94" i="1"/>
  <c r="P94" i="1" s="1"/>
  <c r="CP94" i="1" s="1"/>
  <c r="O94" i="1" s="1"/>
  <c r="P91" i="1"/>
  <c r="CP91" i="1" s="1"/>
  <c r="O91" i="1" s="1"/>
  <c r="AD89" i="1"/>
  <c r="CR89" i="1" s="1"/>
  <c r="Q89" i="1" s="1"/>
  <c r="CR88" i="1"/>
  <c r="Q88" i="1" s="1"/>
  <c r="CP88" i="1" s="1"/>
  <c r="O88" i="1" s="1"/>
  <c r="T85" i="1"/>
  <c r="AB85" i="1"/>
  <c r="CQ83" i="1"/>
  <c r="P83" i="1" s="1"/>
  <c r="AD82" i="1"/>
  <c r="CS82" i="1"/>
  <c r="R82" i="1" s="1"/>
  <c r="W81" i="1"/>
  <c r="S81" i="1"/>
  <c r="CZ80" i="1"/>
  <c r="Y80" i="1" s="1"/>
  <c r="CY80" i="1"/>
  <c r="X80" i="1" s="1"/>
  <c r="CP79" i="1"/>
  <c r="O79" i="1" s="1"/>
  <c r="CR77" i="1"/>
  <c r="Q77" i="1" s="1"/>
  <c r="CP77" i="1" s="1"/>
  <c r="O77" i="1" s="1"/>
  <c r="AB77" i="1"/>
  <c r="H99" i="6" s="1"/>
  <c r="CY75" i="1"/>
  <c r="X75" i="1" s="1"/>
  <c r="U95" i="6" s="1"/>
  <c r="K95" i="6" s="1"/>
  <c r="CY74" i="1"/>
  <c r="X74" i="1" s="1"/>
  <c r="CZ74" i="1"/>
  <c r="Y74" i="1" s="1"/>
  <c r="CY71" i="1"/>
  <c r="X71" i="1" s="1"/>
  <c r="CZ71" i="1"/>
  <c r="Y71" i="1" s="1"/>
  <c r="CY67" i="1"/>
  <c r="X67" i="1" s="1"/>
  <c r="U83" i="6" s="1"/>
  <c r="K83" i="6" s="1"/>
  <c r="CZ67" i="1"/>
  <c r="Y67" i="1" s="1"/>
  <c r="U84" i="6" s="1"/>
  <c r="K84" i="6" s="1"/>
  <c r="EG101" i="1"/>
  <c r="AO101" i="1"/>
  <c r="CQ90" i="1"/>
  <c r="P90" i="1" s="1"/>
  <c r="CP90" i="1" s="1"/>
  <c r="O90" i="1" s="1"/>
  <c r="AB89" i="1"/>
  <c r="Q81" i="1"/>
  <c r="CR75" i="1"/>
  <c r="Q75" i="1" s="1"/>
  <c r="AB75" i="1"/>
  <c r="H93" i="6" s="1"/>
  <c r="CR73" i="1"/>
  <c r="Q73" i="1" s="1"/>
  <c r="AB73" i="1"/>
  <c r="EU101" i="1"/>
  <c r="BC101" i="1"/>
  <c r="AB87" i="1"/>
  <c r="AB84" i="1"/>
  <c r="T81" i="1"/>
  <c r="CY79" i="1"/>
  <c r="X79" i="1" s="1"/>
  <c r="CZ79" i="1"/>
  <c r="Y79" i="1" s="1"/>
  <c r="CR78" i="1"/>
  <c r="Q78" i="1" s="1"/>
  <c r="CP78" i="1" s="1"/>
  <c r="O78" i="1" s="1"/>
  <c r="AB78" i="1"/>
  <c r="CY77" i="1"/>
  <c r="X77" i="1" s="1"/>
  <c r="U101" i="6" s="1"/>
  <c r="K101" i="6" s="1"/>
  <c r="CZ77" i="1"/>
  <c r="Y77" i="1" s="1"/>
  <c r="U102" i="6" s="1"/>
  <c r="K102" i="6" s="1"/>
  <c r="CY76" i="1"/>
  <c r="X76" i="1" s="1"/>
  <c r="CZ76" i="1"/>
  <c r="Y76" i="1" s="1"/>
  <c r="CZ70" i="1"/>
  <c r="Y70" i="1" s="1"/>
  <c r="CY70" i="1"/>
  <c r="X70" i="1" s="1"/>
  <c r="CQ80" i="1"/>
  <c r="P80" i="1" s="1"/>
  <c r="CS78" i="1"/>
  <c r="R78" i="1" s="1"/>
  <c r="GK78" i="1" s="1"/>
  <c r="T71" i="1"/>
  <c r="AB71" i="1"/>
  <c r="CQ70" i="1"/>
  <c r="P70" i="1" s="1"/>
  <c r="AB67" i="1"/>
  <c r="H79" i="6" s="1"/>
  <c r="CY57" i="1"/>
  <c r="X57" i="1" s="1"/>
  <c r="CR56" i="1"/>
  <c r="Q56" i="1" s="1"/>
  <c r="AB56" i="1"/>
  <c r="CP66" i="1"/>
  <c r="O66" i="1" s="1"/>
  <c r="CY63" i="1"/>
  <c r="X63" i="1" s="1"/>
  <c r="U75" i="6" s="1"/>
  <c r="K75" i="6" s="1"/>
  <c r="CY55" i="1"/>
  <c r="X55" i="1" s="1"/>
  <c r="U67" i="6" s="1"/>
  <c r="K67" i="6" s="1"/>
  <c r="CZ55" i="1"/>
  <c r="Y55" i="1" s="1"/>
  <c r="U68" i="6" s="1"/>
  <c r="K68" i="6" s="1"/>
  <c r="AD69" i="1"/>
  <c r="CR69" i="1" s="1"/>
  <c r="Q69" i="1" s="1"/>
  <c r="CP69" i="1" s="1"/>
  <c r="O69" i="1" s="1"/>
  <c r="AB68" i="1"/>
  <c r="CY66" i="1"/>
  <c r="X66" i="1" s="1"/>
  <c r="AB66" i="1"/>
  <c r="CZ65" i="1"/>
  <c r="Y65" i="1" s="1"/>
  <c r="CY65" i="1"/>
  <c r="X65" i="1" s="1"/>
  <c r="CZ62" i="1"/>
  <c r="Y62" i="1" s="1"/>
  <c r="CY62" i="1"/>
  <c r="X62" i="1" s="1"/>
  <c r="CY61" i="1"/>
  <c r="X61" i="1" s="1"/>
  <c r="CR60" i="1"/>
  <c r="Q60" i="1" s="1"/>
  <c r="AB60" i="1"/>
  <c r="CZ59" i="1"/>
  <c r="Y59" i="1" s="1"/>
  <c r="CY59" i="1"/>
  <c r="X59" i="1" s="1"/>
  <c r="CP55" i="1"/>
  <c r="O55" i="1" s="1"/>
  <c r="P71" i="1"/>
  <c r="Q65" i="1"/>
  <c r="CP65" i="1" s="1"/>
  <c r="O65" i="1" s="1"/>
  <c r="CR62" i="1"/>
  <c r="Q62" i="1" s="1"/>
  <c r="CP62" i="1" s="1"/>
  <c r="O62" i="1" s="1"/>
  <c r="AB62" i="1"/>
  <c r="CR59" i="1"/>
  <c r="Q59" i="1" s="1"/>
  <c r="AB59" i="1"/>
  <c r="Q53" i="1"/>
  <c r="CY47" i="1"/>
  <c r="X47" i="1" s="1"/>
  <c r="CR46" i="1"/>
  <c r="Q46" i="1" s="1"/>
  <c r="AB46" i="1"/>
  <c r="CQ64" i="1"/>
  <c r="P64" i="1" s="1"/>
  <c r="CS60" i="1"/>
  <c r="R60" i="1" s="1"/>
  <c r="GK60" i="1" s="1"/>
  <c r="CQ58" i="1"/>
  <c r="P58" i="1" s="1"/>
  <c r="CS56" i="1"/>
  <c r="R56" i="1" s="1"/>
  <c r="GK56" i="1" s="1"/>
  <c r="CR45" i="1"/>
  <c r="Q45" i="1" s="1"/>
  <c r="AB45" i="1"/>
  <c r="CR50" i="1"/>
  <c r="Q50" i="1" s="1"/>
  <c r="AB50" i="1"/>
  <c r="AB55" i="1"/>
  <c r="H64" i="6" s="1"/>
  <c r="AD54" i="1"/>
  <c r="CR54" i="1" s="1"/>
  <c r="Q54" i="1" s="1"/>
  <c r="CP54" i="1" s="1"/>
  <c r="O54" i="1" s="1"/>
  <c r="W53" i="1"/>
  <c r="S53" i="1"/>
  <c r="CR49" i="1"/>
  <c r="Q49" i="1" s="1"/>
  <c r="AB49" i="1"/>
  <c r="CQ52" i="1"/>
  <c r="P52" i="1" s="1"/>
  <c r="CS50" i="1"/>
  <c r="R50" i="1" s="1"/>
  <c r="GK50" i="1" s="1"/>
  <c r="CQ48" i="1"/>
  <c r="P48" i="1" s="1"/>
  <c r="CS46" i="1"/>
  <c r="R46" i="1" s="1"/>
  <c r="CY44" i="1"/>
  <c r="X44" i="1" s="1"/>
  <c r="T42" i="1"/>
  <c r="CQ41" i="1"/>
  <c r="P41" i="1" s="1"/>
  <c r="T38" i="1"/>
  <c r="AB38" i="1"/>
  <c r="AB33" i="1"/>
  <c r="CQ33" i="1"/>
  <c r="P33" i="1" s="1"/>
  <c r="U61" i="6" s="1"/>
  <c r="K61" i="6" s="1"/>
  <c r="GK25" i="1"/>
  <c r="AD39" i="1"/>
  <c r="CS39" i="1"/>
  <c r="R39" i="1" s="1"/>
  <c r="CZ38" i="1"/>
  <c r="Y38" i="1" s="1"/>
  <c r="CR28" i="1"/>
  <c r="Q28" i="1" s="1"/>
  <c r="AB28" i="1"/>
  <c r="AD44" i="1"/>
  <c r="CR44" i="1" s="1"/>
  <c r="Q44" i="1" s="1"/>
  <c r="AB40" i="1"/>
  <c r="AD35" i="1"/>
  <c r="CS35" i="1"/>
  <c r="R35" i="1" s="1"/>
  <c r="GK35" i="1" s="1"/>
  <c r="AB30" i="1"/>
  <c r="GK28" i="1"/>
  <c r="CY28" i="1"/>
  <c r="X28" i="1" s="1"/>
  <c r="CZ28" i="1"/>
  <c r="Y28" i="1" s="1"/>
  <c r="P42" i="1"/>
  <c r="AB37" i="1"/>
  <c r="CQ37" i="1"/>
  <c r="P37" i="1" s="1"/>
  <c r="AD31" i="1"/>
  <c r="CS31" i="1"/>
  <c r="R31" i="1" s="1"/>
  <c r="CZ30" i="1"/>
  <c r="Y30" i="1" s="1"/>
  <c r="AB24" i="1"/>
  <c r="AB26" i="1"/>
  <c r="CY24" i="1"/>
  <c r="X24" i="1" s="1"/>
  <c r="CZ24" i="1"/>
  <c r="Y24" i="1" s="1"/>
  <c r="CY29" i="1"/>
  <c r="X29" i="1" s="1"/>
  <c r="CY30" i="1" l="1"/>
  <c r="X30" i="1" s="1"/>
  <c r="CZ78" i="1"/>
  <c r="Y78" i="1" s="1"/>
  <c r="CP61" i="1"/>
  <c r="O61" i="1" s="1"/>
  <c r="GZ102" i="6"/>
  <c r="I102" i="6"/>
  <c r="HC102" i="6"/>
  <c r="CP83" i="1"/>
  <c r="O83" i="1" s="1"/>
  <c r="U108" i="6"/>
  <c r="K108" i="6" s="1"/>
  <c r="CZ85" i="1"/>
  <c r="Y85" i="1" s="1"/>
  <c r="CZ86" i="1"/>
  <c r="Y86" i="1" s="1"/>
  <c r="I101" i="6"/>
  <c r="GY101" i="6"/>
  <c r="HC101" i="6"/>
  <c r="HB110" i="6"/>
  <c r="GQ110" i="6"/>
  <c r="I110" i="6"/>
  <c r="GP110" i="6"/>
  <c r="GS110" i="6"/>
  <c r="GJ110" i="6"/>
  <c r="GN110" i="6"/>
  <c r="CY69" i="1"/>
  <c r="X69" i="1" s="1"/>
  <c r="CP81" i="1"/>
  <c r="O81" i="1" s="1"/>
  <c r="CY45" i="1"/>
  <c r="X45" i="1" s="1"/>
  <c r="CP63" i="1"/>
  <c r="O63" i="1" s="1"/>
  <c r="CP80" i="1"/>
  <c r="O80" i="1" s="1"/>
  <c r="CP75" i="1"/>
  <c r="O75" i="1" s="1"/>
  <c r="CZ75" i="1"/>
  <c r="Y75" i="1" s="1"/>
  <c r="U96" i="6" s="1"/>
  <c r="K96" i="6" s="1"/>
  <c r="CY85" i="1"/>
  <c r="X85" i="1" s="1"/>
  <c r="CY48" i="1"/>
  <c r="X48" i="1" s="1"/>
  <c r="H81" i="6"/>
  <c r="R114" i="6"/>
  <c r="GJ100" i="6"/>
  <c r="I100" i="6"/>
  <c r="GK100" i="6"/>
  <c r="HC100" i="6"/>
  <c r="K100" i="6"/>
  <c r="T81" i="6"/>
  <c r="CP87" i="1"/>
  <c r="O87" i="1" s="1"/>
  <c r="U112" i="6"/>
  <c r="K112" i="6" s="1"/>
  <c r="HB108" i="6"/>
  <c r="GQ108" i="6"/>
  <c r="I108" i="6"/>
  <c r="GP108" i="6"/>
  <c r="GN108" i="6"/>
  <c r="GS108" i="6"/>
  <c r="GJ108" i="6"/>
  <c r="HB104" i="6"/>
  <c r="GQ104" i="6"/>
  <c r="I104" i="6"/>
  <c r="GP104" i="6"/>
  <c r="GS104" i="6"/>
  <c r="GJ104" i="6"/>
  <c r="GN104" i="6"/>
  <c r="HB106" i="6"/>
  <c r="GQ106" i="6"/>
  <c r="I106" i="6"/>
  <c r="GP106" i="6"/>
  <c r="GN106" i="6"/>
  <c r="GS106" i="6"/>
  <c r="GJ106" i="6"/>
  <c r="HB112" i="6"/>
  <c r="GQ112" i="6"/>
  <c r="I112" i="6"/>
  <c r="GP112" i="6"/>
  <c r="GS112" i="6"/>
  <c r="GN112" i="6"/>
  <c r="GJ112" i="6"/>
  <c r="CY78" i="1"/>
  <c r="X78" i="1" s="1"/>
  <c r="CY72" i="1"/>
  <c r="X72" i="1" s="1"/>
  <c r="GP74" i="1"/>
  <c r="CD101" i="1" s="1"/>
  <c r="AU101" i="1" s="1"/>
  <c r="CY32" i="1"/>
  <c r="X32" i="1" s="1"/>
  <c r="CP56" i="1"/>
  <c r="O56" i="1" s="1"/>
  <c r="CP72" i="1"/>
  <c r="O72" i="1" s="1"/>
  <c r="U81" i="6"/>
  <c r="K81" i="6" s="1"/>
  <c r="CP67" i="1"/>
  <c r="O67" i="1" s="1"/>
  <c r="GZ96" i="6"/>
  <c r="I96" i="6"/>
  <c r="HE96" i="6"/>
  <c r="CY46" i="1"/>
  <c r="X46" i="1" s="1"/>
  <c r="CZ31" i="1"/>
  <c r="Y31" i="1" s="1"/>
  <c r="CP46" i="1"/>
  <c r="O46" i="1" s="1"/>
  <c r="CY27" i="1"/>
  <c r="X27" i="1" s="1"/>
  <c r="CY39" i="1"/>
  <c r="X39" i="1" s="1"/>
  <c r="CP60" i="1"/>
  <c r="O60" i="1" s="1"/>
  <c r="CP36" i="1"/>
  <c r="O36" i="1" s="1"/>
  <c r="CY68" i="1"/>
  <c r="X68" i="1" s="1"/>
  <c r="I95" i="6"/>
  <c r="HE95" i="6"/>
  <c r="GY95" i="6"/>
  <c r="R98" i="6"/>
  <c r="GJ94" i="6"/>
  <c r="I94" i="6"/>
  <c r="GK94" i="6"/>
  <c r="HE94" i="6"/>
  <c r="S98" i="6"/>
  <c r="J98" i="6" s="1"/>
  <c r="K94" i="6"/>
  <c r="GM74" i="1"/>
  <c r="CZ48" i="1"/>
  <c r="Y48" i="1" s="1"/>
  <c r="GZ84" i="6"/>
  <c r="I84" i="6"/>
  <c r="HC84" i="6"/>
  <c r="K80" i="6"/>
  <c r="HB86" i="6"/>
  <c r="GQ86" i="6"/>
  <c r="I86" i="6"/>
  <c r="GP86" i="6"/>
  <c r="GN86" i="6"/>
  <c r="GS86" i="6"/>
  <c r="GJ86" i="6"/>
  <c r="CP71" i="1"/>
  <c r="O71" i="1" s="1"/>
  <c r="U88" i="6"/>
  <c r="K88" i="6" s="1"/>
  <c r="CP73" i="1"/>
  <c r="O73" i="1" s="1"/>
  <c r="R92" i="6"/>
  <c r="HC80" i="6"/>
  <c r="GK80" i="6"/>
  <c r="GJ80" i="6"/>
  <c r="I80" i="6"/>
  <c r="CZ73" i="1"/>
  <c r="Y73" i="1" s="1"/>
  <c r="CP64" i="1"/>
  <c r="O64" i="1" s="1"/>
  <c r="CP70" i="1"/>
  <c r="O70" i="1" s="1"/>
  <c r="GK67" i="1"/>
  <c r="K82" i="6"/>
  <c r="I83" i="6"/>
  <c r="HC83" i="6"/>
  <c r="GY83" i="6"/>
  <c r="HB88" i="6"/>
  <c r="GQ88" i="6"/>
  <c r="I88" i="6"/>
  <c r="GP88" i="6"/>
  <c r="GN88" i="6"/>
  <c r="GS88" i="6"/>
  <c r="GJ88" i="6"/>
  <c r="HB90" i="6"/>
  <c r="GQ90" i="6"/>
  <c r="I90" i="6"/>
  <c r="GP90" i="6"/>
  <c r="GN90" i="6"/>
  <c r="GS90" i="6"/>
  <c r="GJ90" i="6"/>
  <c r="I81" i="6"/>
  <c r="GL81" i="6"/>
  <c r="HC81" i="6"/>
  <c r="GJ81" i="6"/>
  <c r="CZ68" i="1"/>
  <c r="Y68" i="1" s="1"/>
  <c r="CZ72" i="1"/>
  <c r="Y72" i="1" s="1"/>
  <c r="CZ52" i="1"/>
  <c r="Y52" i="1" s="1"/>
  <c r="R78" i="6"/>
  <c r="GJ74" i="6"/>
  <c r="I74" i="6"/>
  <c r="GK74" i="6"/>
  <c r="HC74" i="6"/>
  <c r="CY25" i="1"/>
  <c r="X25" i="1" s="1"/>
  <c r="U48" i="6" s="1"/>
  <c r="K48" i="6" s="1"/>
  <c r="CZ37" i="1"/>
  <c r="Y37" i="1" s="1"/>
  <c r="CY64" i="1"/>
  <c r="X64" i="1" s="1"/>
  <c r="CY37" i="1"/>
  <c r="X37" i="1" s="1"/>
  <c r="CY43" i="1"/>
  <c r="X43" i="1" s="1"/>
  <c r="CJ101" i="1"/>
  <c r="CJ22" i="1" s="1"/>
  <c r="CY51" i="1"/>
  <c r="X51" i="1" s="1"/>
  <c r="GZ76" i="6"/>
  <c r="I76" i="6"/>
  <c r="HC76" i="6"/>
  <c r="K74" i="6"/>
  <c r="CY41" i="1"/>
  <c r="X41" i="1" s="1"/>
  <c r="CZ64" i="1"/>
  <c r="Y64" i="1" s="1"/>
  <c r="CZ49" i="1"/>
  <c r="Y49" i="1" s="1"/>
  <c r="GM49" i="1" s="1"/>
  <c r="CP58" i="1"/>
  <c r="O58" i="1" s="1"/>
  <c r="CP37" i="1"/>
  <c r="O37" i="1" s="1"/>
  <c r="CP49" i="1"/>
  <c r="O49" i="1" s="1"/>
  <c r="CZ63" i="1"/>
  <c r="Y63" i="1" s="1"/>
  <c r="U76" i="6" s="1"/>
  <c r="K76" i="6" s="1"/>
  <c r="CP26" i="1"/>
  <c r="O26" i="1" s="1"/>
  <c r="CP34" i="1"/>
  <c r="O34" i="1" s="1"/>
  <c r="I75" i="6"/>
  <c r="GY75" i="6"/>
  <c r="HC75" i="6"/>
  <c r="CZ51" i="1"/>
  <c r="Y51" i="1" s="1"/>
  <c r="CP40" i="1"/>
  <c r="O40" i="1" s="1"/>
  <c r="CZ32" i="1"/>
  <c r="Y32" i="1" s="1"/>
  <c r="CP43" i="1"/>
  <c r="O43" i="1" s="1"/>
  <c r="GN43" i="1" s="1"/>
  <c r="CP32" i="1"/>
  <c r="O32" i="1" s="1"/>
  <c r="CP47" i="1"/>
  <c r="O47" i="1" s="1"/>
  <c r="GM47" i="1" s="1"/>
  <c r="CZ61" i="1"/>
  <c r="Y61" i="1" s="1"/>
  <c r="GM61" i="1" s="1"/>
  <c r="CZ57" i="1"/>
  <c r="Y57" i="1" s="1"/>
  <c r="GZ68" i="6"/>
  <c r="I68" i="6"/>
  <c r="HC68" i="6"/>
  <c r="AJ101" i="1"/>
  <c r="AJ22" i="1" s="1"/>
  <c r="CP29" i="1"/>
  <c r="O29" i="1" s="1"/>
  <c r="CP30" i="1"/>
  <c r="O30" i="1" s="1"/>
  <c r="GN30" i="1" s="1"/>
  <c r="CP51" i="1"/>
  <c r="O51" i="1" s="1"/>
  <c r="CZ58" i="1"/>
  <c r="Y58" i="1" s="1"/>
  <c r="GM58" i="1" s="1"/>
  <c r="GN66" i="6"/>
  <c r="GS66" i="6"/>
  <c r="GJ66" i="6"/>
  <c r="GP66" i="6"/>
  <c r="HC66" i="6"/>
  <c r="GQ66" i="6"/>
  <c r="I66" i="6"/>
  <c r="HB70" i="6"/>
  <c r="GQ70" i="6"/>
  <c r="I70" i="6"/>
  <c r="GS70" i="6"/>
  <c r="GJ70" i="6"/>
  <c r="GP70" i="6"/>
  <c r="GN70" i="6"/>
  <c r="CZ25" i="1"/>
  <c r="Y25" i="1" s="1"/>
  <c r="U49" i="6" s="1"/>
  <c r="K49" i="6" s="1"/>
  <c r="CP45" i="1"/>
  <c r="O45" i="1" s="1"/>
  <c r="GM45" i="1" s="1"/>
  <c r="R72" i="6"/>
  <c r="GJ65" i="6"/>
  <c r="I65" i="6"/>
  <c r="HC65" i="6"/>
  <c r="GK65" i="6"/>
  <c r="I67" i="6"/>
  <c r="HC67" i="6"/>
  <c r="GY67" i="6"/>
  <c r="CZ26" i="1"/>
  <c r="Y26" i="1" s="1"/>
  <c r="CZ34" i="1"/>
  <c r="Y34" i="1" s="1"/>
  <c r="AI101" i="1"/>
  <c r="AI22" i="1" s="1"/>
  <c r="CP25" i="1"/>
  <c r="O25" i="1" s="1"/>
  <c r="CP52" i="1"/>
  <c r="O52" i="1" s="1"/>
  <c r="CY52" i="1"/>
  <c r="X52" i="1" s="1"/>
  <c r="CZ29" i="1"/>
  <c r="Y29" i="1" s="1"/>
  <c r="U57" i="6" s="1"/>
  <c r="K57" i="6" s="1"/>
  <c r="GB101" i="1"/>
  <c r="ES101" i="1" s="1"/>
  <c r="S72" i="6"/>
  <c r="J72" i="6" s="1"/>
  <c r="K65" i="6"/>
  <c r="AH101" i="1"/>
  <c r="U101" i="1" s="1"/>
  <c r="EA101" i="1"/>
  <c r="EA22" i="1" s="1"/>
  <c r="CP59" i="1"/>
  <c r="O59" i="1" s="1"/>
  <c r="CP57" i="1"/>
  <c r="O57" i="1" s="1"/>
  <c r="CY56" i="1"/>
  <c r="X56" i="1" s="1"/>
  <c r="AF101" i="1"/>
  <c r="S101" i="1" s="1"/>
  <c r="CP50" i="1"/>
  <c r="O50" i="1" s="1"/>
  <c r="CP44" i="1"/>
  <c r="O44" i="1" s="1"/>
  <c r="CP53" i="1"/>
  <c r="O53" i="1" s="1"/>
  <c r="CY33" i="1"/>
  <c r="X33" i="1" s="1"/>
  <c r="CZ33" i="1"/>
  <c r="Y33" i="1" s="1"/>
  <c r="CY42" i="1"/>
  <c r="X42" i="1" s="1"/>
  <c r="U56" i="6"/>
  <c r="K56" i="6" s="1"/>
  <c r="GZ57" i="6"/>
  <c r="I57" i="6"/>
  <c r="HC57" i="6"/>
  <c r="HB61" i="6"/>
  <c r="GQ61" i="6"/>
  <c r="I61" i="6"/>
  <c r="GP61" i="6"/>
  <c r="GN61" i="6"/>
  <c r="GS61" i="6"/>
  <c r="GJ61" i="6"/>
  <c r="CY34" i="1"/>
  <c r="X34" i="1" s="1"/>
  <c r="CP41" i="1"/>
  <c r="O41" i="1" s="1"/>
  <c r="GN41" i="1" s="1"/>
  <c r="CP48" i="1"/>
  <c r="O48" i="1" s="1"/>
  <c r="CZ41" i="1"/>
  <c r="Y41" i="1" s="1"/>
  <c r="CZ42" i="1"/>
  <c r="Y42" i="1" s="1"/>
  <c r="R63" i="6"/>
  <c r="I53" i="6"/>
  <c r="HC53" i="6"/>
  <c r="GK53" i="6"/>
  <c r="GJ53" i="6"/>
  <c r="I56" i="6"/>
  <c r="HC56" i="6"/>
  <c r="GY56" i="6"/>
  <c r="HB59" i="6"/>
  <c r="GQ59" i="6"/>
  <c r="I59" i="6"/>
  <c r="GP59" i="6"/>
  <c r="GN59" i="6"/>
  <c r="GS59" i="6"/>
  <c r="GJ59" i="6"/>
  <c r="K53" i="6"/>
  <c r="GN55" i="6"/>
  <c r="GS55" i="6"/>
  <c r="GJ55" i="6"/>
  <c r="EV115" i="6" s="1"/>
  <c r="H117" i="6" s="1"/>
  <c r="HC55" i="6"/>
  <c r="FO115" i="6" s="1"/>
  <c r="GQ55" i="6"/>
  <c r="I55" i="6"/>
  <c r="GP55" i="6"/>
  <c r="GJ54" i="6"/>
  <c r="I54" i="6"/>
  <c r="HC54" i="6"/>
  <c r="GL54" i="6"/>
  <c r="EH101" i="1"/>
  <c r="AQ101" i="1"/>
  <c r="AQ22" i="1" s="1"/>
  <c r="CI101" i="1"/>
  <c r="CI22" i="1" s="1"/>
  <c r="AP101" i="1"/>
  <c r="AP130" i="1" s="1"/>
  <c r="CG101" i="1"/>
  <c r="AX101" i="1" s="1"/>
  <c r="CZ44" i="1"/>
  <c r="Y44" i="1" s="1"/>
  <c r="CY31" i="1"/>
  <c r="X31" i="1" s="1"/>
  <c r="CZ40" i="1"/>
  <c r="Y40" i="1" s="1"/>
  <c r="CY40" i="1"/>
  <c r="X40" i="1" s="1"/>
  <c r="CY36" i="1"/>
  <c r="X36" i="1" s="1"/>
  <c r="CZ36" i="1"/>
  <c r="Y36" i="1" s="1"/>
  <c r="EB101" i="1"/>
  <c r="DO101" i="1" s="1"/>
  <c r="DZ101" i="1"/>
  <c r="DZ22" i="1" s="1"/>
  <c r="GZ49" i="6"/>
  <c r="I49" i="6"/>
  <c r="HB49" i="6"/>
  <c r="I48" i="6"/>
  <c r="HB48" i="6"/>
  <c r="GY48" i="6"/>
  <c r="EI101" i="1"/>
  <c r="FY101" i="1"/>
  <c r="EP101" i="1" s="1"/>
  <c r="DG115" i="6" s="1"/>
  <c r="GA101" i="1"/>
  <c r="GA22" i="1" s="1"/>
  <c r="CP27" i="1"/>
  <c r="O27" i="1" s="1"/>
  <c r="R51" i="6"/>
  <c r="GJ47" i="6"/>
  <c r="I47" i="6"/>
  <c r="HB47" i="6"/>
  <c r="GK47" i="6"/>
  <c r="K47" i="6"/>
  <c r="CY26" i="1"/>
  <c r="X26" i="1" s="1"/>
  <c r="GM77" i="1"/>
  <c r="GO77" i="1"/>
  <c r="GM95" i="1"/>
  <c r="GN95" i="1"/>
  <c r="GM99" i="1"/>
  <c r="GN99" i="1"/>
  <c r="GM59" i="1"/>
  <c r="GN59" i="1"/>
  <c r="GM65" i="1"/>
  <c r="GN65" i="1"/>
  <c r="GP75" i="1"/>
  <c r="FV101" i="1" s="1"/>
  <c r="GM75" i="1"/>
  <c r="GM54" i="1"/>
  <c r="GO54" i="1"/>
  <c r="GN69" i="1"/>
  <c r="GM69" i="1"/>
  <c r="CZ35" i="1"/>
  <c r="Y35" i="1" s="1"/>
  <c r="GM71" i="1"/>
  <c r="GN71" i="1"/>
  <c r="GM38" i="1"/>
  <c r="GN38" i="1"/>
  <c r="GN24" i="1"/>
  <c r="CP28" i="1"/>
  <c r="O28" i="1" s="1"/>
  <c r="AB31" i="1"/>
  <c r="CR31" i="1"/>
  <c r="Q31" i="1" s="1"/>
  <c r="GM24" i="1"/>
  <c r="CY35" i="1"/>
  <c r="X35" i="1" s="1"/>
  <c r="AB39" i="1"/>
  <c r="CR39" i="1"/>
  <c r="Q39" i="1" s="1"/>
  <c r="CP39" i="1" s="1"/>
  <c r="O39" i="1" s="1"/>
  <c r="AG101" i="1"/>
  <c r="GM52" i="1"/>
  <c r="CY50" i="1"/>
  <c r="X50" i="1" s="1"/>
  <c r="CZ56" i="1"/>
  <c r="Y56" i="1" s="1"/>
  <c r="AB69" i="1"/>
  <c r="GM90" i="1"/>
  <c r="GN90" i="1"/>
  <c r="GN79" i="1"/>
  <c r="GM79" i="1"/>
  <c r="GM91" i="1"/>
  <c r="GN91" i="1"/>
  <c r="GM85" i="1"/>
  <c r="GN85" i="1"/>
  <c r="GK46" i="1"/>
  <c r="AE101" i="1"/>
  <c r="GM70" i="1"/>
  <c r="GN70" i="1"/>
  <c r="GM80" i="1"/>
  <c r="GN80" i="1"/>
  <c r="GM73" i="1"/>
  <c r="GN73" i="1"/>
  <c r="GM86" i="1"/>
  <c r="GN86" i="1"/>
  <c r="GM78" i="1"/>
  <c r="GN78" i="1"/>
  <c r="AO22" i="1"/>
  <c r="F105" i="1"/>
  <c r="AO130" i="1"/>
  <c r="GO76" i="1"/>
  <c r="GM76" i="1"/>
  <c r="GK82" i="1"/>
  <c r="CZ82" i="1"/>
  <c r="Y82" i="1" s="1"/>
  <c r="GM94" i="1"/>
  <c r="GN94" i="1"/>
  <c r="BB22" i="1"/>
  <c r="F114" i="1"/>
  <c r="BB130" i="1"/>
  <c r="GO89" i="1"/>
  <c r="GM89" i="1"/>
  <c r="GM92" i="1"/>
  <c r="GN92" i="1"/>
  <c r="GM62" i="1"/>
  <c r="GO62" i="1"/>
  <c r="AB44" i="1"/>
  <c r="AB35" i="1"/>
  <c r="CR35" i="1"/>
  <c r="Q35" i="1" s="1"/>
  <c r="CP35" i="1" s="1"/>
  <c r="O35" i="1" s="1"/>
  <c r="GM30" i="1"/>
  <c r="CY53" i="1"/>
  <c r="X53" i="1" s="1"/>
  <c r="CZ53" i="1"/>
  <c r="Y53" i="1" s="1"/>
  <c r="DX101" i="1"/>
  <c r="GN45" i="1"/>
  <c r="AB54" i="1"/>
  <c r="GO55" i="1"/>
  <c r="GM55" i="1"/>
  <c r="CZ60" i="1"/>
  <c r="Y60" i="1" s="1"/>
  <c r="GO66" i="1"/>
  <c r="GM66" i="1"/>
  <c r="EU22" i="1"/>
  <c r="EU130" i="1"/>
  <c r="P117" i="1"/>
  <c r="AB82" i="1"/>
  <c r="CR82" i="1"/>
  <c r="Q82" i="1" s="1"/>
  <c r="CP82" i="1" s="1"/>
  <c r="O82" i="1" s="1"/>
  <c r="GM88" i="1"/>
  <c r="GO88" i="1"/>
  <c r="ET22" i="1"/>
  <c r="ET130" i="1"/>
  <c r="P114" i="1"/>
  <c r="CZ96" i="1"/>
  <c r="Y96" i="1" s="1"/>
  <c r="GM84" i="1"/>
  <c r="GN84" i="1"/>
  <c r="GN93" i="1"/>
  <c r="GM93" i="1"/>
  <c r="GN97" i="1"/>
  <c r="GM97" i="1"/>
  <c r="CP42" i="1"/>
  <c r="O42" i="1" s="1"/>
  <c r="AC101" i="1"/>
  <c r="GK31" i="1"/>
  <c r="DW101" i="1"/>
  <c r="GK39" i="1"/>
  <c r="CZ39" i="1"/>
  <c r="Y39" i="1" s="1"/>
  <c r="CP33" i="1"/>
  <c r="O33" i="1" s="1"/>
  <c r="DU101" i="1"/>
  <c r="CZ46" i="1"/>
  <c r="Y46" i="1" s="1"/>
  <c r="CZ50" i="1"/>
  <c r="Y50" i="1" s="1"/>
  <c r="CY60" i="1"/>
  <c r="X60" i="1" s="1"/>
  <c r="DY101" i="1"/>
  <c r="CY82" i="1"/>
  <c r="X82" i="1" s="1"/>
  <c r="BC22" i="1"/>
  <c r="F117" i="1"/>
  <c r="BC130" i="1"/>
  <c r="EG22" i="1"/>
  <c r="P105" i="1"/>
  <c r="EG130" i="1"/>
  <c r="CY81" i="1"/>
  <c r="X81" i="1" s="1"/>
  <c r="CZ81" i="1"/>
  <c r="Y81" i="1" s="1"/>
  <c r="GN83" i="1"/>
  <c r="GM83" i="1"/>
  <c r="GM98" i="1"/>
  <c r="GN98" i="1"/>
  <c r="CY96" i="1"/>
  <c r="X96" i="1" s="1"/>
  <c r="FE115" i="6" l="1"/>
  <c r="FC115" i="6"/>
  <c r="EZ115" i="6"/>
  <c r="H121" i="6" s="1"/>
  <c r="EH22" i="1"/>
  <c r="DS115" i="6"/>
  <c r="J129" i="6" s="1"/>
  <c r="DI115" i="6"/>
  <c r="H128" i="6"/>
  <c r="FR115" i="6"/>
  <c r="EI22" i="1"/>
  <c r="DJ115" i="6"/>
  <c r="FB115" i="6"/>
  <c r="P115" i="6"/>
  <c r="GN52" i="1"/>
  <c r="GN34" i="1"/>
  <c r="GN58" i="1"/>
  <c r="GM87" i="1"/>
  <c r="GN87" i="1"/>
  <c r="HA114" i="6"/>
  <c r="H114" i="6"/>
  <c r="GM43" i="1"/>
  <c r="GN32" i="1"/>
  <c r="GO67" i="1"/>
  <c r="GM27" i="1"/>
  <c r="GM34" i="1"/>
  <c r="GM26" i="1"/>
  <c r="GN48" i="1"/>
  <c r="S114" i="6"/>
  <c r="J114" i="6" s="1"/>
  <c r="CD22" i="1"/>
  <c r="W101" i="1"/>
  <c r="GN81" i="1"/>
  <c r="GM81" i="1"/>
  <c r="GM63" i="1"/>
  <c r="GN47" i="1"/>
  <c r="GM44" i="1"/>
  <c r="GM41" i="1"/>
  <c r="HA98" i="6"/>
  <c r="H98" i="6"/>
  <c r="GM57" i="1"/>
  <c r="GN26" i="1"/>
  <c r="GB22" i="1"/>
  <c r="GM51" i="1"/>
  <c r="GN37" i="1"/>
  <c r="S92" i="6"/>
  <c r="J92" i="6" s="1"/>
  <c r="GN56" i="1"/>
  <c r="HA92" i="6"/>
  <c r="H92" i="6"/>
  <c r="GN46" i="1"/>
  <c r="GM67" i="1"/>
  <c r="GM37" i="1"/>
  <c r="GM32" i="1"/>
  <c r="GM72" i="1"/>
  <c r="GN72" i="1"/>
  <c r="GM68" i="1"/>
  <c r="GN68" i="1"/>
  <c r="GO63" i="1"/>
  <c r="GN61" i="1"/>
  <c r="BA101" i="1"/>
  <c r="F121" i="1" s="1"/>
  <c r="GN64" i="1"/>
  <c r="GM64" i="1"/>
  <c r="S78" i="6"/>
  <c r="J78" i="6" s="1"/>
  <c r="GO51" i="1"/>
  <c r="GM25" i="1"/>
  <c r="V101" i="1"/>
  <c r="V22" i="1" s="1"/>
  <c r="GN49" i="1"/>
  <c r="H78" i="6"/>
  <c r="HA78" i="6"/>
  <c r="ES22" i="1"/>
  <c r="P121" i="1"/>
  <c r="DN101" i="1"/>
  <c r="GM56" i="1"/>
  <c r="GN44" i="1"/>
  <c r="EB22" i="1"/>
  <c r="AQ130" i="1"/>
  <c r="AQ18" i="1" s="1"/>
  <c r="ES130" i="1"/>
  <c r="ES18" i="1" s="1"/>
  <c r="GO29" i="1"/>
  <c r="FU101" i="1" s="1"/>
  <c r="S63" i="6"/>
  <c r="H72" i="6"/>
  <c r="HA72" i="6"/>
  <c r="GN25" i="1"/>
  <c r="GM29" i="1"/>
  <c r="AH22" i="1"/>
  <c r="F110" i="1"/>
  <c r="G16" i="2" s="1"/>
  <c r="G18" i="2" s="1"/>
  <c r="AF22" i="1"/>
  <c r="GM60" i="1"/>
  <c r="BA22" i="1"/>
  <c r="GN57" i="1"/>
  <c r="FY22" i="1"/>
  <c r="CG22" i="1"/>
  <c r="EH130" i="1"/>
  <c r="EH18" i="1" s="1"/>
  <c r="P110" i="1"/>
  <c r="V16" i="2" s="1"/>
  <c r="V18" i="2" s="1"/>
  <c r="S51" i="6"/>
  <c r="J51" i="6" s="1"/>
  <c r="HA63" i="6"/>
  <c r="FM115" i="6" s="1"/>
  <c r="H63" i="6"/>
  <c r="GM48" i="1"/>
  <c r="F111" i="1"/>
  <c r="ER101" i="1"/>
  <c r="P111" i="1"/>
  <c r="EI130" i="1"/>
  <c r="P140" i="1" s="1"/>
  <c r="DM101" i="1"/>
  <c r="DM130" i="1" s="1"/>
  <c r="AP22" i="1"/>
  <c r="AZ101" i="1"/>
  <c r="AZ22" i="1" s="1"/>
  <c r="ED101" i="1"/>
  <c r="ED22" i="1" s="1"/>
  <c r="GN53" i="1"/>
  <c r="GO50" i="1"/>
  <c r="GN36" i="1"/>
  <c r="GM36" i="1"/>
  <c r="GN40" i="1"/>
  <c r="GM40" i="1"/>
  <c r="GN27" i="1"/>
  <c r="HA51" i="6"/>
  <c r="H51" i="6"/>
  <c r="AB101" i="1"/>
  <c r="AB22" i="1" s="1"/>
  <c r="EG18" i="1"/>
  <c r="P134" i="1"/>
  <c r="DO22" i="1"/>
  <c r="P125" i="1"/>
  <c r="DO130" i="1"/>
  <c r="DU22" i="1"/>
  <c r="FW101" i="1"/>
  <c r="FX101" i="1"/>
  <c r="DH101" i="1"/>
  <c r="DC115" i="6" s="1"/>
  <c r="J121" i="6" s="1"/>
  <c r="FZ101" i="1"/>
  <c r="GM96" i="1"/>
  <c r="GN96" i="1"/>
  <c r="BC18" i="1"/>
  <c r="F146" i="1"/>
  <c r="DY22" i="1"/>
  <c r="DL101" i="1"/>
  <c r="GM46" i="1"/>
  <c r="U22" i="1"/>
  <c r="F123" i="1"/>
  <c r="U130" i="1"/>
  <c r="AX22" i="1"/>
  <c r="AX130" i="1"/>
  <c r="F108" i="1"/>
  <c r="GN35" i="1"/>
  <c r="GM35" i="1"/>
  <c r="DN22" i="1"/>
  <c r="DN130" i="1"/>
  <c r="P124" i="1"/>
  <c r="AU22" i="1"/>
  <c r="F120" i="1"/>
  <c r="H16" i="2" s="1"/>
  <c r="H18" i="2" s="1"/>
  <c r="AU130" i="1"/>
  <c r="GM53" i="1"/>
  <c r="EP22" i="1"/>
  <c r="P108" i="1"/>
  <c r="EP130" i="1"/>
  <c r="GO28" i="1"/>
  <c r="GM28" i="1"/>
  <c r="GM50" i="1"/>
  <c r="W22" i="1"/>
  <c r="F125" i="1"/>
  <c r="W130" i="1"/>
  <c r="AL101" i="1"/>
  <c r="AE22" i="1"/>
  <c r="R101" i="1"/>
  <c r="AG22" i="1"/>
  <c r="T101" i="1"/>
  <c r="EC101" i="1"/>
  <c r="AK101" i="1"/>
  <c r="FV22" i="1"/>
  <c r="EM101" i="1"/>
  <c r="DT115" i="6" s="1"/>
  <c r="J130" i="6" s="1"/>
  <c r="DW22" i="1"/>
  <c r="DJ101" i="1"/>
  <c r="AC22" i="1"/>
  <c r="CE101" i="1"/>
  <c r="P101" i="1"/>
  <c r="CF101" i="1"/>
  <c r="CH101" i="1"/>
  <c r="ET18" i="1"/>
  <c r="P143" i="1"/>
  <c r="GN82" i="1"/>
  <c r="GM82" i="1"/>
  <c r="S22" i="1"/>
  <c r="S130" i="1"/>
  <c r="F116" i="1"/>
  <c r="J16" i="2" s="1"/>
  <c r="J18" i="2" s="1"/>
  <c r="BB18" i="1"/>
  <c r="F143" i="1"/>
  <c r="AP18" i="1"/>
  <c r="F139" i="1"/>
  <c r="GN39" i="1"/>
  <c r="GM39" i="1"/>
  <c r="DV101" i="1"/>
  <c r="CP31" i="1"/>
  <c r="O31" i="1" s="1"/>
  <c r="GN60" i="1"/>
  <c r="GM33" i="1"/>
  <c r="GN33" i="1"/>
  <c r="GM42" i="1"/>
  <c r="GN42" i="1"/>
  <c r="EU18" i="1"/>
  <c r="P146" i="1"/>
  <c r="DX22" i="1"/>
  <c r="DK101" i="1"/>
  <c r="AO18" i="1"/>
  <c r="F134" i="1"/>
  <c r="AD101" i="1"/>
  <c r="ER22" i="1" l="1"/>
  <c r="DK115" i="6"/>
  <c r="H125" i="6"/>
  <c r="H132" i="6" s="1"/>
  <c r="I38" i="6" s="1"/>
  <c r="H115" i="6"/>
  <c r="J63" i="6"/>
  <c r="Q115" i="6"/>
  <c r="P112" i="1"/>
  <c r="BA130" i="1"/>
  <c r="BA18" i="1" s="1"/>
  <c r="F124" i="1"/>
  <c r="V130" i="1"/>
  <c r="V18" i="1" s="1"/>
  <c r="P150" i="1"/>
  <c r="DM22" i="1"/>
  <c r="F140" i="1"/>
  <c r="CB101" i="1"/>
  <c r="CB22" i="1" s="1"/>
  <c r="P123" i="1"/>
  <c r="EI18" i="1"/>
  <c r="ER130" i="1"/>
  <c r="P141" i="1" s="1"/>
  <c r="P139" i="1"/>
  <c r="CA101" i="1"/>
  <c r="AR101" i="1" s="1"/>
  <c r="G8" i="1" s="1"/>
  <c r="CC101" i="1"/>
  <c r="CC22" i="1" s="1"/>
  <c r="AZ130" i="1"/>
  <c r="AZ18" i="1" s="1"/>
  <c r="F112" i="1"/>
  <c r="DQ101" i="1"/>
  <c r="DQ130" i="1" s="1"/>
  <c r="O101" i="1"/>
  <c r="O22" i="1" s="1"/>
  <c r="DV22" i="1"/>
  <c r="DI101" i="1"/>
  <c r="S18" i="1"/>
  <c r="F145" i="1"/>
  <c r="P22" i="1"/>
  <c r="F104" i="1"/>
  <c r="P130" i="1"/>
  <c r="T22" i="1"/>
  <c r="F122" i="1"/>
  <c r="T130" i="1"/>
  <c r="EP18" i="1"/>
  <c r="P137" i="1"/>
  <c r="AU18" i="1"/>
  <c r="F149" i="1"/>
  <c r="DM18" i="1"/>
  <c r="P152" i="1"/>
  <c r="AX18" i="1"/>
  <c r="F137" i="1"/>
  <c r="FZ22" i="1"/>
  <c r="EQ101" i="1"/>
  <c r="DH115" i="6" s="1"/>
  <c r="FU22" i="1"/>
  <c r="EL101" i="1"/>
  <c r="DR115" i="6" s="1"/>
  <c r="J128" i="6" s="1"/>
  <c r="CE22" i="1"/>
  <c r="AV101" i="1"/>
  <c r="AK22" i="1"/>
  <c r="X101" i="1"/>
  <c r="DH22" i="1"/>
  <c r="DH130" i="1"/>
  <c r="P104" i="1"/>
  <c r="DO18" i="1"/>
  <c r="P154" i="1"/>
  <c r="EC22" i="1"/>
  <c r="DP101" i="1"/>
  <c r="R22" i="1"/>
  <c r="F115" i="1"/>
  <c r="R130" i="1"/>
  <c r="AL22" i="1"/>
  <c r="Y101" i="1"/>
  <c r="U18" i="1"/>
  <c r="F152" i="1"/>
  <c r="DL22" i="1"/>
  <c r="DL130" i="1"/>
  <c r="P122" i="1"/>
  <c r="FX22" i="1"/>
  <c r="EO101" i="1"/>
  <c r="DF115" i="6" s="1"/>
  <c r="AD22" i="1"/>
  <c r="Q101" i="1"/>
  <c r="DK22" i="1"/>
  <c r="P116" i="1"/>
  <c r="Y16" i="2" s="1"/>
  <c r="Y18" i="2" s="1"/>
  <c r="DK130" i="1"/>
  <c r="CH22" i="1"/>
  <c r="AY101" i="1"/>
  <c r="GN31" i="1"/>
  <c r="FT101" i="1" s="1"/>
  <c r="GM31" i="1"/>
  <c r="FS101" i="1" s="1"/>
  <c r="DT101" i="1"/>
  <c r="CF22" i="1"/>
  <c r="AW101" i="1"/>
  <c r="DJ22" i="1"/>
  <c r="DJ130" i="1"/>
  <c r="P115" i="1"/>
  <c r="EM22" i="1"/>
  <c r="EM130" i="1"/>
  <c r="P120" i="1"/>
  <c r="W16" i="2" s="1"/>
  <c r="W18" i="2" s="1"/>
  <c r="W18" i="1"/>
  <c r="F154" i="1"/>
  <c r="DN18" i="1"/>
  <c r="P153" i="1"/>
  <c r="FW22" i="1"/>
  <c r="EN101" i="1"/>
  <c r="DE115" i="6" s="1"/>
  <c r="F153" i="1" l="1"/>
  <c r="ER18" i="1"/>
  <c r="F150" i="1"/>
  <c r="CA22" i="1"/>
  <c r="AS101" i="1"/>
  <c r="F141" i="1"/>
  <c r="P127" i="1"/>
  <c r="AT101" i="1"/>
  <c r="F119" i="1" s="1"/>
  <c r="F16" i="2" s="1"/>
  <c r="F18" i="2" s="1"/>
  <c r="DQ22" i="1"/>
  <c r="F103" i="1"/>
  <c r="O130" i="1"/>
  <c r="O18" i="1" s="1"/>
  <c r="EN22" i="1"/>
  <c r="EN130" i="1"/>
  <c r="P106" i="1"/>
  <c r="DJ18" i="1"/>
  <c r="P144" i="1"/>
  <c r="EM18" i="1"/>
  <c r="P149" i="1"/>
  <c r="AY22" i="1"/>
  <c r="F109" i="1"/>
  <c r="AY130" i="1"/>
  <c r="AR22" i="1"/>
  <c r="F128" i="1"/>
  <c r="AR130" i="1"/>
  <c r="DT22" i="1"/>
  <c r="DG101" i="1"/>
  <c r="CY115" i="6" s="1"/>
  <c r="J117" i="6" s="1"/>
  <c r="Q22" i="1"/>
  <c r="F113" i="1"/>
  <c r="Q130" i="1"/>
  <c r="DL18" i="1"/>
  <c r="P151" i="1"/>
  <c r="Y22" i="1"/>
  <c r="F127" i="1"/>
  <c r="Y130" i="1"/>
  <c r="DH18" i="1"/>
  <c r="P133" i="1"/>
  <c r="X22" i="1"/>
  <c r="F126" i="1"/>
  <c r="X130" i="1"/>
  <c r="EL22" i="1"/>
  <c r="EL130" i="1"/>
  <c r="P119" i="1"/>
  <c r="U16" i="2" s="1"/>
  <c r="U18" i="2" s="1"/>
  <c r="P18" i="1"/>
  <c r="F133" i="1"/>
  <c r="FS22" i="1"/>
  <c r="EJ101" i="1"/>
  <c r="DP115" i="6" s="1"/>
  <c r="DK18" i="1"/>
  <c r="P145" i="1"/>
  <c r="EO22" i="1"/>
  <c r="P107" i="1"/>
  <c r="EO130" i="1"/>
  <c r="DP22" i="1"/>
  <c r="DP130" i="1"/>
  <c r="P126" i="1"/>
  <c r="EQ22" i="1"/>
  <c r="EQ130" i="1"/>
  <c r="P109" i="1"/>
  <c r="T18" i="1"/>
  <c r="F151" i="1"/>
  <c r="DI22" i="1"/>
  <c r="DI130" i="1"/>
  <c r="P113" i="1"/>
  <c r="AS22" i="1"/>
  <c r="AS130" i="1"/>
  <c r="F118" i="1"/>
  <c r="E16" i="2" s="1"/>
  <c r="AW22" i="1"/>
  <c r="F107" i="1"/>
  <c r="AW130" i="1"/>
  <c r="FT22" i="1"/>
  <c r="EK101" i="1"/>
  <c r="R18" i="1"/>
  <c r="F144" i="1"/>
  <c r="AV22" i="1"/>
  <c r="F106" i="1"/>
  <c r="AV130" i="1"/>
  <c r="DQ18" i="1"/>
  <c r="P156" i="1"/>
  <c r="DU115" i="6" l="1"/>
  <c r="DQ115" i="6"/>
  <c r="J127" i="6" s="1"/>
  <c r="J115" i="6"/>
  <c r="J125" i="6"/>
  <c r="J132" i="6" s="1"/>
  <c r="AT22" i="1"/>
  <c r="AT130" i="1"/>
  <c r="F132" i="1"/>
  <c r="EQ18" i="1"/>
  <c r="P138" i="1"/>
  <c r="AR18" i="1"/>
  <c r="F157" i="1"/>
  <c r="AS18" i="1"/>
  <c r="F147" i="1"/>
  <c r="EO18" i="1"/>
  <c r="P136" i="1"/>
  <c r="X18" i="1"/>
  <c r="F155" i="1"/>
  <c r="EJ22" i="1"/>
  <c r="EJ130" i="1"/>
  <c r="P128" i="1"/>
  <c r="Y18" i="1"/>
  <c r="F156" i="1"/>
  <c r="DG22" i="1"/>
  <c r="P103" i="1"/>
  <c r="DG130" i="1"/>
  <c r="AY18" i="1"/>
  <c r="F138" i="1"/>
  <c r="EN18" i="1"/>
  <c r="P135" i="1"/>
  <c r="AW18" i="1"/>
  <c r="F136" i="1"/>
  <c r="EK22" i="1"/>
  <c r="EK130" i="1"/>
  <c r="P118" i="1"/>
  <c r="T16" i="2" s="1"/>
  <c r="AV18" i="1"/>
  <c r="F135" i="1"/>
  <c r="I16" i="2"/>
  <c r="I18" i="2" s="1"/>
  <c r="E18" i="2"/>
  <c r="DI18" i="1"/>
  <c r="P142" i="1"/>
  <c r="DP18" i="1"/>
  <c r="P155" i="1"/>
  <c r="EL18" i="1"/>
  <c r="P148" i="1"/>
  <c r="Q18" i="1"/>
  <c r="F142" i="1"/>
  <c r="AT18" i="1"/>
  <c r="F148" i="1"/>
  <c r="J133" i="6" l="1"/>
  <c r="J134" i="6" s="1"/>
  <c r="J38" i="6"/>
  <c r="E26" i="6"/>
  <c r="EJ18" i="1"/>
  <c r="P157" i="1"/>
  <c r="T18" i="2"/>
  <c r="X16" i="2"/>
  <c r="X18" i="2" s="1"/>
  <c r="DG18" i="1"/>
  <c r="P132" i="1"/>
  <c r="EK18" i="1"/>
  <c r="P147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<sst xmlns="http://schemas.openxmlformats.org/spreadsheetml/2006/main" count="4465" uniqueCount="458">
  <si>
    <t>Smeta.RU  (495) 974-1589</t>
  </si>
  <si>
    <t>_PS_</t>
  </si>
  <si>
    <t>Smeta.RU</t>
  </si>
  <si>
    <t>АО "Орелоблэнерго"  Доп. раб. место  FStS-0021738</t>
  </si>
  <si>
    <t>Новый объект_(Копия)</t>
  </si>
  <si>
    <t>Модуль  связи с указателем тока КЗ ТП 414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</si>
  <si>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</si>
  <si>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</si>
  <si>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</si>
  <si>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</si>
  <si>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</si>
  <si>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</si>
  <si>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</si>
  <si>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</si>
  <si>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</si>
  <si>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</si>
  <si>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</si>
  <si>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</si>
  <si>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</si>
  <si>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</si>
  <si>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</si>
  <si>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</si>
  <si>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*0,85</t>
  </si>
  <si>
    <t>*0,8</t>
  </si>
  <si>
    <t>1,1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</si>
  <si>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</si>
  <si>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</si>
  <si>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</si>
  <si>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</si>
  <si>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</si>
  <si>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</si>
  <si>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2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</si>
  <si>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</si>
  <si>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</si>
  <si>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</si>
  <si>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</si>
  <si>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</si>
  <si>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</si>
  <si>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</si>
  <si>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2,1</t>
  </si>
  <si>
    <t>01.3.01.02-0002</t>
  </si>
  <si>
    <t>Выключатель автоматич.  2п. 10А С ВА47-29</t>
  </si>
  <si>
    <t>шт.</t>
  </si>
  <si>
    <t>ФССЦ-2001, 01.3.01.02-0002,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</si>
  <si>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</si>
  <si>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</si>
  <si>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[395,7 /  7,5]</t>
  </si>
  <si>
    <t>2,2</t>
  </si>
  <si>
    <t>01.7.02.09-0002</t>
  </si>
  <si>
    <t>Бокс КМП</t>
  </si>
  <si>
    <t>ФССЦ-2001, 01.7.02.09-0002, приказ Минстроя России №1039/пр от 30.12.2016г.</t>
  </si>
  <si>
    <t>[135,35 /  7,5]</t>
  </si>
  <si>
    <t>2,3</t>
  </si>
  <si>
    <t>01.7.06.05-0041</t>
  </si>
  <si>
    <t>Лента изоляционная прорезиненная односторонняя ширина 20 мм, толщина 0,25-0,35 мм</t>
  </si>
  <si>
    <t>кг</t>
  </si>
  <si>
    <t>ФССЦ-2001, 01.7.06.05-0041, приказ Минстроя России №1039/пр от 30.12.2016г.</t>
  </si>
  <si>
    <t>2,4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</si>
  <si>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</si>
  <si>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</si>
  <si>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</si>
  <si>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2,5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</si>
  <si>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</si>
  <si>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</si>
  <si>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</si>
  <si>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2,6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</si>
  <si>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</si>
  <si>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</si>
  <si>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</si>
  <si>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</si>
  <si>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2,7</t>
  </si>
  <si>
    <t>01.7.20.04-0005</t>
  </si>
  <si>
    <t>Нитки швейные</t>
  </si>
  <si>
    <t>ФССЦ-2001, 01.7.20.04-0005, приказ Минстроя России №1039/пр от 30.12.2016г.</t>
  </si>
  <si>
    <t>2,8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</si>
  <si>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</si>
  <si>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</si>
  <si>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</si>
  <si>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2,9</t>
  </si>
  <si>
    <t>14.4.02.09-0001</t>
  </si>
  <si>
    <t>Краска</t>
  </si>
  <si>
    <t>ФССЦ-2001, 14.4.02.09-0001, приказ Минстроя России №1039/пр от 30.12.2016г.</t>
  </si>
  <si>
    <t>2,10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</si>
  <si>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</si>
  <si>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</si>
  <si>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</si>
  <si>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2,11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</si>
  <si>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</si>
  <si>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</si>
  <si>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</si>
  <si>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</si>
  <si>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</si>
  <si>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</si>
  <si>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</si>
  <si>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</si>
  <si>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999-9950</t>
  </si>
  <si>
    <t>Вспомогательные ненормируемые материалы (2% от ОЗП)</t>
  </si>
  <si>
    <t>РУБ</t>
  </si>
  <si>
    <t>3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</si>
  <si>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</si>
  <si>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</si>
  <si>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</si>
  <si>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</si>
  <si>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</si>
  <si>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</si>
  <si>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3,1</t>
  </si>
  <si>
    <t>01.7.19.04-0031</t>
  </si>
  <si>
    <t>Витая пара F/UTP 5е внутренн. серый</t>
  </si>
  <si>
    <t>м</t>
  </si>
  <si>
    <t>ФССЦ-2001, 01.7.19.04-0031, приказ Минстроя России №1039/пр от 30.12.2016г.</t>
  </si>
  <si>
    <t>[21,74 /  7,5]</t>
  </si>
  <si>
    <t>3,2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</si>
  <si>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</si>
  <si>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</si>
  <si>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</si>
  <si>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занесена вручную</t>
  </si>
  <si>
    <t>3,3</t>
  </si>
  <si>
    <t>4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</si>
  <si>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</si>
  <si>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</si>
  <si>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</si>
  <si>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4,1</t>
  </si>
  <si>
    <t>5</t>
  </si>
  <si>
    <t>м10-01-053-03</t>
  </si>
  <si>
    <t>Прокладка кабеля или провода питания на провододержателях сечением 25 мм2</t>
  </si>
  <si>
    <t>ФЕРм-2001, м10-01-053-03,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</si>
  <si>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</si>
  <si>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</si>
  <si>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5,1</t>
  </si>
  <si>
    <t>14.4.02.04-0221</t>
  </si>
  <si>
    <t>Кабель ВВГп-нг 3*1,5</t>
  </si>
  <si>
    <t>ФССЦ-2001, 14.4.02.04-0221, приказ Минстроя России №1039/пр от 30.12.2016г.</t>
  </si>
  <si>
    <t>[27,77 /  7,5]</t>
  </si>
  <si>
    <t>5,2</t>
  </si>
  <si>
    <t>14.5.05.02-0001</t>
  </si>
  <si>
    <t>Провод ПУНП</t>
  </si>
  <si>
    <t>ФССЦ-2001, 14.5.05.02-0001, приказ Минстроя России №1039/пр от 30.12.2016г.</t>
  </si>
  <si>
    <t>[19,61 /  7,5]</t>
  </si>
  <si>
    <t>5,3</t>
  </si>
  <si>
    <t>Провод ПВ</t>
  </si>
  <si>
    <t>[22,94 /  7,5]</t>
  </si>
  <si>
    <t>6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</si>
  <si>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</si>
  <si>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</si>
  <si>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</si>
  <si>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</si>
  <si>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</si>
  <si>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</si>
  <si>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</si>
  <si>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</si>
  <si>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</si>
  <si>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</si>
  <si>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</si>
  <si>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7,1</t>
  </si>
  <si>
    <t>Накладная</t>
  </si>
  <si>
    <t>Маршрутизатор Модуль ТМ 11.01</t>
  </si>
  <si>
    <t>[103 590 /  7,5]</t>
  </si>
  <si>
    <t>7,2</t>
  </si>
  <si>
    <t>Указатель прохождения тока короткого замыкания УТКЗ-К</t>
  </si>
  <si>
    <t>[8 250 /  7,5]</t>
  </si>
  <si>
    <t>7,3</t>
  </si>
  <si>
    <t>Устройство телекоммуникационное Модуль УВВ-1</t>
  </si>
  <si>
    <t>[14 766,1 /  7,5]</t>
  </si>
  <si>
    <t>7,4</t>
  </si>
  <si>
    <t>01.7.15.03-0031</t>
  </si>
  <si>
    <t>3G-антенна TELEOFIS RC30 SMA</t>
  </si>
  <si>
    <t>ФССЦ-2001, 01.7.15.03-0031, приказ Минстроя России №1039/пр от 30.12.2016г.</t>
  </si>
  <si>
    <t>[335,5 /  7,5]</t>
  </si>
  <si>
    <t>7,5</t>
  </si>
  <si>
    <t>Модем GSM IRZ ТG21.В</t>
  </si>
  <si>
    <t>[2 936,44 /  7,5]</t>
  </si>
  <si>
    <t>8</t>
  </si>
  <si>
    <t>м08-03-601-01</t>
  </si>
  <si>
    <t>Щиток лабораторный</t>
  </si>
  <si>
    <t>ФЕРм-2001, м08-03-601-01, приказ Минстроя России №1039/пр от 30.12.2016г.</t>
  </si>
  <si>
    <t>8,1</t>
  </si>
  <si>
    <t>Щит ЩМП-1-0 (395x310x220) IP31</t>
  </si>
  <si>
    <t>[1 850 /  7,5]</t>
  </si>
  <si>
    <t>8,2</t>
  </si>
  <si>
    <t>8,3</t>
  </si>
  <si>
    <t>8,4</t>
  </si>
  <si>
    <t>14.4.03.03-0002</t>
  </si>
  <si>
    <t>Лак битумный БТ-123</t>
  </si>
  <si>
    <t>ФССЦ-2001, 14.4.03.03-0002, приказ Минстроя России №1039/пр от 30.12.2016г.</t>
  </si>
  <si>
    <t>8,5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</si>
  <si>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</si>
  <si>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</si>
  <si>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</si>
  <si>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</si>
  <si>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</si>
  <si>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</si>
  <si>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</si>
  <si>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</si>
  <si>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</si>
  <si>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</si>
  <si>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</si>
  <si>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</si>
  <si>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</si>
  <si>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</si>
  <si>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</si>
  <si>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</si>
  <si>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</si>
  <si>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</si>
  <si>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</si>
  <si>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</si>
  <si>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</si>
  <si>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</si>
  <si>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</si>
  <si>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</si>
  <si>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</si>
  <si>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</si>
  <si>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</si>
  <si>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</si>
  <si>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</si>
  <si>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</si>
  <si>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</si>
  <si>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</si>
  <si>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</si>
  <si>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</si>
  <si>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</si>
  <si>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</si>
  <si>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</si>
  <si>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</si>
  <si>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</si>
  <si>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</si>
  <si>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</si>
  <si>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</si>
  <si>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</si>
  <si>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</si>
  <si>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</si>
  <si>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</si>
  <si>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</si>
  <si>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</si>
  <si>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</si>
  <si>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</si>
  <si>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</si>
  <si>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</si>
  <si>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</si>
  <si>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</si>
  <si>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</si>
  <si>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</si>
  <si>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</si>
  <si>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</si>
  <si>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</si>
  <si>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</si>
  <si>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</si>
  <si>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</si>
  <si>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</si>
  <si>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</si>
  <si>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</si>
  <si>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</si>
  <si>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</si>
  <si>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</si>
  <si>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</si>
  <si>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</si>
  <si>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</si>
  <si>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</si>
  <si>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</si>
  <si>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</si>
  <si>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</si>
  <si>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</si>
  <si>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</si>
  <si>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</si>
  <si>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</si>
  <si>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</si>
  <si>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</si>
  <si>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</si>
  <si>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</si>
  <si>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</si>
  <si>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</si>
  <si>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</si>
  <si>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</si>
  <si>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</si>
  <si>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</si>
  <si>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</si>
  <si>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</si>
  <si>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</si>
  <si>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</si>
  <si>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</si>
  <si>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</si>
  <si>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</si>
  <si>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</si>
  <si>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</si>
  <si>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</si>
  <si>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</si>
  <si>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</si>
  <si>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</si>
  <si>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</si>
  <si>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</si>
  <si>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</si>
  <si>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</si>
  <si>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</si>
  <si>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</si>
  <si>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</si>
  <si>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</si>
  <si>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</si>
  <si>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</si>
  <si>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</si>
  <si>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</si>
  <si>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</si>
  <si>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1-100-30</t>
  </si>
  <si>
    <t>Рабочий среднего разряда 3</t>
  </si>
  <si>
    <t>чел.-ч.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</si>
  <si>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</si>
  <si>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</si>
  <si>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</si>
  <si>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</si>
  <si>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</si>
  <si>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маш.-ч</t>
  </si>
  <si>
    <t>1-100-50</t>
  </si>
  <si>
    <t>Рабочий среднего разряда 5</t>
  </si>
  <si>
    <t>1-100-40</t>
  </si>
  <si>
    <t>Рабочий среднего разряда 4</t>
  </si>
  <si>
    <t>4-100-00</t>
  </si>
  <si>
    <t>Затраты труда машинистов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</si>
  <si>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</si>
  <si>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</si>
  <si>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</si>
  <si>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</si>
  <si>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</si>
  <si>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</si>
  <si>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</si>
  <si>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</si>
  <si>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</si>
  <si>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</si>
  <si>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</si>
  <si>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</si>
  <si>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</si>
  <si>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1-100-42</t>
  </si>
  <si>
    <t>Рабочий среднего разряда 4.2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</si>
  <si>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</si>
  <si>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</si>
  <si>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</si>
  <si>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</si>
  <si>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</si>
  <si>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</si>
  <si>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Вазелин технический</t>
  </si>
  <si>
    <t>Шпагат бумажный</t>
  </si>
  <si>
    <t>Прокладки резиновые (пластина техническая прессованная)</t>
  </si>
  <si>
    <t>Краски масляные и алкидные, готовые к применению белила цинковые МА-15</t>
  </si>
  <si>
    <t>Олифа натуральная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</si>
  <si>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</si>
  <si>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</si>
  <si>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</si>
  <si>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</si>
  <si>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</si>
  <si>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</si>
  <si>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</si>
  <si>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</si>
  <si>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</si>
  <si>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</si>
  <si>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</si>
  <si>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</si>
  <si>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</si>
  <si>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</si>
  <si>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</si>
  <si>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</si>
  <si>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</si>
  <si>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</si>
  <si>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</si>
  <si>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</si>
  <si>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</si>
  <si>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</si>
  <si>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</si>
  <si>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</si>
  <si>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</si>
  <si>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</si>
  <si>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</si>
  <si>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</si>
  <si>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</si>
  <si>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</si>
  <si>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</si>
  <si>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</si>
  <si>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</si>
  <si>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</si>
  <si>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</si>
  <si>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</si>
  <si>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</si>
  <si>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</si>
  <si>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</si>
  <si>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</si>
  <si>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</si>
  <si>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</si>
  <si>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</si>
  <si>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</si>
  <si>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</si>
  <si>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</si>
  <si>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</si>
  <si>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</si>
  <si>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</si>
  <si>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</si>
  <si>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</si>
  <si>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</si>
  <si>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</si>
  <si>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</si>
  <si>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</si>
  <si>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</si>
  <si>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</si>
  <si>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</si>
  <si>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</si>
  <si>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</si>
  <si>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</si>
  <si>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</si>
  <si>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</si>
  <si>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</si>
  <si>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78%*0,85=66%</t>
  </si>
  <si>
    <t xml:space="preserve">   СП от ФОТ</t>
  </si>
  <si>
    <t>50%*0,8=40%</t>
  </si>
  <si>
    <t xml:space="preserve">   Затраты труда рабочих</t>
  </si>
  <si>
    <t>чел-ч</t>
  </si>
  <si>
    <t xml:space="preserve">   ЭММ</t>
  </si>
  <si>
    <t xml:space="preserve">   Материальные ресурсы</t>
  </si>
  <si>
    <t>95%*0,85=81%</t>
  </si>
  <si>
    <t>65%*0,8=52%</t>
  </si>
  <si>
    <t xml:space="preserve"> Расчет цены </t>
  </si>
  <si>
    <t xml:space="preserve">   [395,7 /  7,5] = 52.76</t>
  </si>
  <si>
    <t xml:space="preserve">   [135,35 /  7,5] = 18.05</t>
  </si>
  <si>
    <t>80%*0,85=68%</t>
  </si>
  <si>
    <t>60%*0,8=48%</t>
  </si>
  <si>
    <t xml:space="preserve">   [21,74 /  7,5] = 2.9</t>
  </si>
  <si>
    <t xml:space="preserve">   в т.ч. ЗПМ</t>
  </si>
  <si>
    <t xml:space="preserve">   [27,77 /  7,5] = 3.7</t>
  </si>
  <si>
    <t xml:space="preserve">   [19,61 /  7,5] = 2.61</t>
  </si>
  <si>
    <t xml:space="preserve">   [22,94 /  7,5] = 3.06</t>
  </si>
  <si>
    <t>65%*0,85=55%</t>
  </si>
  <si>
    <t>40%*0,8=32%</t>
  </si>
  <si>
    <t xml:space="preserve">   [103 590 /  7,5] = 13812</t>
  </si>
  <si>
    <t xml:space="preserve">   [8 250 /  7,5] = 1100</t>
  </si>
  <si>
    <t xml:space="preserve">   [14 766,1 /  7,5] = 1968.81</t>
  </si>
  <si>
    <t xml:space="preserve">   [335,5 /  7,5] = 44.73</t>
  </si>
  <si>
    <t xml:space="preserve">   [2 936,44 /  7,5] = 391.53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</si>
  <si>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</si>
  <si>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</si>
  <si>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</si>
  <si>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</si>
  <si>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</si>
  <si>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</si>
  <si>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</si>
  <si>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</si>
  <si>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</si>
  <si>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</si>
  <si>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</si>
  <si>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</si>
  <si>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</si>
  <si>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</si>
  <si>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</si>
  <si>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</si>
  <si>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</si>
  <si>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</si>
  <si>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</si>
  <si>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</si>
  <si>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</si>
  <si>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</si>
  <si>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</si>
  <si>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</si>
  <si>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</si>
  <si>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Внедрение средств мониторинга на кабельных линиях 6 кВ ПЛ №610 ПС Западная ( ТП: 414, 441, 442, 443, 444, 445, 446, 447) с установкой маршрутизатора.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</si>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</sst>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59"/>
  <sheetViews>
    <sheetView tabSelected="1" topLeftCell="A96" zoomScale="151" zoomScaleNormal="151" workbookViewId="0">
      <selection activeCell="G109" sqref="G109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347</v>
      </c>
    </row>
    <row r="2" spans="1:255" hidden="1" outlineLevel="1" x14ac:dyDescent="0.2">
      <c r="H2" s="135" t="s">
        <v>348</v>
      </c>
      <c r="I2" s="135"/>
      <c r="J2" s="135"/>
      <c r="K2" s="135"/>
    </row>
    <row r="3" spans="1:255" hidden="1" outlineLevel="1" x14ac:dyDescent="0.2">
      <c r="H3" s="135" t="s">
        <v>349</v>
      </c>
      <c r="I3" s="135"/>
      <c r="J3" s="135"/>
      <c r="K3" s="135"/>
    </row>
    <row r="4" spans="1:255" hidden="1" outlineLevel="1" x14ac:dyDescent="0.2">
      <c r="H4" s="135" t="s">
        <v>350</v>
      </c>
      <c r="I4" s="135"/>
      <c r="J4" s="135"/>
      <c r="K4" s="135"/>
    </row>
    <row r="5" spans="1:255" s="12" customFormat="1" ht="11.25" hidden="1" outlineLevel="1" x14ac:dyDescent="0.2">
      <c r="J5" s="136" t="s">
        <v>351</v>
      </c>
      <c r="K5" s="130"/>
    </row>
    <row r="6" spans="1:255" s="14" customFormat="1" ht="9.75" hidden="1" outlineLevel="1" x14ac:dyDescent="0.2">
      <c r="I6" s="15" t="s">
        <v>352</v>
      </c>
      <c r="J6" s="137" t="s">
        <v>353</v>
      </c>
      <c r="K6" s="138"/>
    </row>
    <row r="7" spans="1:255" hidden="1" outlineLevel="1" x14ac:dyDescent="0.2">
      <c r="A7" s="17" t="s">
        <v>354</v>
      </c>
      <c r="B7" s="16"/>
      <c r="C7" s="139"/>
      <c r="D7" s="140"/>
      <c r="E7" s="140"/>
      <c r="F7" s="140"/>
      <c r="G7" s="140"/>
      <c r="I7" s="15" t="s">
        <v>355</v>
      </c>
      <c r="J7" s="129"/>
      <c r="K7" s="134"/>
      <c r="BR7" s="18">
        <f>C7</f>
        <v>0</v>
      </c>
      <c r="IU7" s="19"/>
    </row>
    <row r="8" spans="1:255" hidden="1" outlineLevel="1" x14ac:dyDescent="0.2">
      <c r="A8" s="17" t="s">
        <v>356</v>
      </c>
      <c r="B8" s="16"/>
      <c r="C8" s="133"/>
      <c r="D8" s="128"/>
      <c r="E8" s="128"/>
      <c r="F8" s="128"/>
      <c r="G8" s="128"/>
      <c r="I8" s="15" t="s">
        <v>355</v>
      </c>
      <c r="J8" s="129"/>
      <c r="K8" s="134"/>
      <c r="BR8" s="18">
        <f>C8</f>
        <v>0</v>
      </c>
      <c r="IU8" s="19"/>
    </row>
    <row r="9" spans="1:255" hidden="1" outlineLevel="1" x14ac:dyDescent="0.2">
      <c r="A9" s="17" t="s">
        <v>357</v>
      </c>
      <c r="B9" s="16"/>
      <c r="C9" s="133"/>
      <c r="D9" s="128"/>
      <c r="E9" s="128"/>
      <c r="F9" s="128"/>
      <c r="G9" s="128"/>
      <c r="I9" s="15" t="s">
        <v>355</v>
      </c>
      <c r="J9" s="129"/>
      <c r="K9" s="134"/>
      <c r="BR9" s="18">
        <f>C9</f>
        <v>0</v>
      </c>
      <c r="IU9" s="19"/>
    </row>
    <row r="10" spans="1:255" hidden="1" outlineLevel="1" x14ac:dyDescent="0.2">
      <c r="A10" s="17" t="s">
        <v>358</v>
      </c>
      <c r="B10" s="16"/>
      <c r="C10" s="133"/>
      <c r="D10" s="128"/>
      <c r="E10" s="128"/>
      <c r="F10" s="128"/>
      <c r="G10" s="128"/>
      <c r="I10" s="15" t="s">
        <v>355</v>
      </c>
      <c r="J10" s="129"/>
      <c r="K10" s="134"/>
      <c r="BR10" s="18">
        <f>C10</f>
        <v>0</v>
      </c>
      <c r="IU10" s="19"/>
    </row>
    <row r="11" spans="1:255" hidden="1" outlineLevel="1" x14ac:dyDescent="0.2">
      <c r="A11" s="17" t="s">
        <v>359</v>
      </c>
      <c r="C11" s="127"/>
      <c r="D11" s="128"/>
      <c r="E11" s="128"/>
      <c r="F11" s="128"/>
      <c r="G11" s="128"/>
      <c r="H11" s="12"/>
      <c r="I11" s="12"/>
      <c r="J11" s="129"/>
      <c r="K11" s="130"/>
      <c r="BS11" s="21">
        <f>C11</f>
        <v>0</v>
      </c>
      <c r="IU11" s="19"/>
    </row>
    <row r="12" spans="1:255" hidden="1" outlineLevel="1" x14ac:dyDescent="0.2">
      <c r="A12" s="17" t="s">
        <v>360</v>
      </c>
      <c r="C12" s="127" t="s">
        <v>5</v>
      </c>
      <c r="D12" s="128"/>
      <c r="E12" s="128"/>
      <c r="F12" s="128"/>
      <c r="G12" s="128"/>
      <c r="H12" s="12"/>
      <c r="I12" s="12"/>
      <c r="J12" s="129"/>
      <c r="K12" s="130"/>
      <c r="BS12" s="21" t="str">
        <f>C12</f>
        <v>Модуль  связи с указателем тока КЗ ТП 414</v>
      </c>
      <c r="IU12" s="19"/>
    </row>
    <row r="13" spans="1:255" hidden="1" outlineLevel="1" x14ac:dyDescent="0.2">
      <c r="A13" s="17" t="s">
        <v>361</v>
      </c>
      <c r="C13" s="131" t="s">
        <v>4</v>
      </c>
      <c r="D13" s="132"/>
      <c r="E13" s="132"/>
      <c r="F13" s="132"/>
      <c r="G13" s="132"/>
      <c r="I13" s="15" t="s">
        <v>362</v>
      </c>
      <c r="J13" s="129"/>
      <c r="K13" s="130"/>
      <c r="BS13" s="21" t="str">
        <f>C13</f>
        <v>Новый объект_(Копия)</v>
      </c>
      <c r="IU13" s="19"/>
    </row>
    <row r="14" spans="1:255" hidden="1" outlineLevel="1" x14ac:dyDescent="0.2">
      <c r="G14" s="117" t="s">
        <v>363</v>
      </c>
      <c r="H14" s="117"/>
      <c r="I14" s="22" t="s">
        <v>364</v>
      </c>
      <c r="J14" s="118"/>
      <c r="K14" s="119"/>
      <c r="BW14" s="24">
        <f>J14</f>
        <v>0</v>
      </c>
      <c r="IU14" s="19"/>
    </row>
    <row r="15" spans="1:255" hidden="1" outlineLevel="1" x14ac:dyDescent="0.2">
      <c r="I15" s="23" t="s">
        <v>365</v>
      </c>
      <c r="J15" s="120"/>
      <c r="K15" s="121"/>
    </row>
    <row r="16" spans="1:255" s="14" customFormat="1" hidden="1" outlineLevel="1" x14ac:dyDescent="0.2">
      <c r="I16" s="15" t="s">
        <v>366</v>
      </c>
      <c r="J16" s="122"/>
      <c r="K16" s="123"/>
    </row>
    <row r="17" spans="1:255" hidden="1" outlineLevel="1" x14ac:dyDescent="0.2"/>
    <row r="18" spans="1:255" hidden="1" outlineLevel="1" x14ac:dyDescent="0.2">
      <c r="G18" s="124" t="s">
        <v>367</v>
      </c>
      <c r="H18" s="124" t="s">
        <v>368</v>
      </c>
      <c r="I18" s="124" t="s">
        <v>369</v>
      </c>
      <c r="J18" s="126"/>
    </row>
    <row r="19" spans="1:255" ht="13.5" hidden="1" outlineLevel="1" thickBot="1" x14ac:dyDescent="0.25">
      <c r="G19" s="125"/>
      <c r="H19" s="125"/>
      <c r="I19" s="25" t="s">
        <v>370</v>
      </c>
      <c r="J19" s="26" t="s">
        <v>371</v>
      </c>
    </row>
    <row r="20" spans="1:255" ht="14.25" hidden="1" outlineLevel="1" thickBot="1" x14ac:dyDescent="0.3">
      <c r="C20" s="109" t="s">
        <v>372</v>
      </c>
      <c r="D20" s="110"/>
      <c r="E20" s="110"/>
      <c r="F20" s="111"/>
      <c r="G20" s="27"/>
      <c r="H20" s="28"/>
      <c r="I20" s="29"/>
      <c r="J20" s="30"/>
      <c r="K20" s="31"/>
    </row>
    <row r="21" spans="1:255" ht="13.5" hidden="1" outlineLevel="1" x14ac:dyDescent="0.25">
      <c r="C21" s="109" t="s">
        <v>373</v>
      </c>
      <c r="D21" s="110"/>
      <c r="E21" s="110"/>
      <c r="F21" s="110"/>
    </row>
    <row r="22" spans="1:255" hidden="1" outlineLevel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255" hidden="1" outlineLevel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374</v>
      </c>
    </row>
    <row r="25" spans="1:255" hidden="1" outlineLevel="1" x14ac:dyDescent="0.2">
      <c r="A25" s="14" t="s">
        <v>375</v>
      </c>
    </row>
    <row r="26" spans="1:255" hidden="1" outlineLevel="1" x14ac:dyDescent="0.2">
      <c r="A26" s="14" t="s">
        <v>376</v>
      </c>
      <c r="B26" s="14"/>
      <c r="C26" s="14"/>
      <c r="D26" s="14"/>
      <c r="E26" s="115">
        <f>J132/1000</f>
        <v>193.58</v>
      </c>
      <c r="F26" s="116"/>
      <c r="G26" s="14" t="s">
        <v>377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378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359</v>
      </c>
      <c r="B30" s="141"/>
      <c r="C30" s="103"/>
      <c r="D30" s="103"/>
      <c r="E30" s="103"/>
      <c r="F30" s="103"/>
      <c r="G30" s="103"/>
      <c r="H30" s="103"/>
      <c r="I30" s="103"/>
      <c r="J30" s="103"/>
      <c r="K30" s="103"/>
      <c r="BT30" s="34">
        <f>C30</f>
        <v>0</v>
      </c>
      <c r="IU30" s="19"/>
    </row>
    <row r="31" spans="1:255" outlineLevel="1" x14ac:dyDescent="0.2">
      <c r="A31" s="17" t="s">
        <v>360</v>
      </c>
      <c r="B31" s="141"/>
      <c r="C31" s="103"/>
      <c r="D31" s="103"/>
      <c r="E31" s="103"/>
      <c r="F31" s="103"/>
      <c r="G31" s="103"/>
      <c r="H31" s="103"/>
      <c r="I31" s="103"/>
      <c r="J31" s="103"/>
      <c r="K31" s="103"/>
      <c r="BT31" s="34">
        <f>C31</f>
        <v>0</v>
      </c>
      <c r="IU31" s="19"/>
    </row>
    <row r="32" spans="1:255" outlineLevel="1" x14ac:dyDescent="0.2">
      <c r="A32" s="17" t="s">
        <v>379</v>
      </c>
      <c r="B32" s="141"/>
      <c r="C32" s="104"/>
      <c r="D32" s="103"/>
      <c r="E32" s="103"/>
      <c r="F32" s="103"/>
      <c r="G32" s="103"/>
      <c r="H32" s="103"/>
      <c r="I32" s="103"/>
      <c r="J32" s="103"/>
      <c r="K32" s="103"/>
      <c r="BT32" s="35">
        <f>C32</f>
        <v>0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05" t="s">
        <v>380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255" ht="23.25" customHeight="1" outlineLevel="1" x14ac:dyDescent="0.2">
      <c r="A35" s="106" t="s">
        <v>456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Y35" s="19">
        <v>3</v>
      </c>
      <c r="Z35" s="19" t="s">
        <v>381</v>
      </c>
      <c r="AA35" s="19"/>
      <c r="AB35" s="19" t="s">
        <v>382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Внедрение средств мониторинга на кабельных линиях 6 кВ ПЛ №610 ПС Западная ( ТП: 414, 441, 442, 443, 444, 445, 446, 447) с установкой маршрутизатора.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383</v>
      </c>
      <c r="B36" s="141"/>
      <c r="C36" s="103"/>
      <c r="D36" s="103"/>
      <c r="E36" s="103"/>
      <c r="F36" s="103"/>
      <c r="G36" s="103"/>
      <c r="H36" s="103"/>
      <c r="I36" s="103"/>
      <c r="J36" s="103"/>
      <c r="K36" s="103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434</v>
      </c>
      <c r="J37" s="36" t="s">
        <v>385</v>
      </c>
      <c r="K37" s="141"/>
    </row>
    <row r="38" spans="1:255" outlineLevel="1" x14ac:dyDescent="0.2">
      <c r="A38" s="14" t="s">
        <v>384</v>
      </c>
      <c r="B38" s="141"/>
      <c r="C38" s="141"/>
      <c r="D38" s="141"/>
      <c r="E38" s="141"/>
      <c r="F38" s="141"/>
      <c r="G38" s="37" t="s">
        <v>386</v>
      </c>
      <c r="H38" s="141"/>
      <c r="I38" s="38">
        <f>H132/1000</f>
        <v>22.632000000000001</v>
      </c>
      <c r="J38" s="38">
        <f>J132/1000</f>
        <v>193.58</v>
      </c>
      <c r="K38" s="14" t="s">
        <v>387</v>
      </c>
    </row>
    <row r="39" spans="1:255" outlineLevel="1" x14ac:dyDescent="0.2">
      <c r="A39" s="14" t="s">
        <v>375</v>
      </c>
      <c r="B39" s="141"/>
      <c r="C39" s="141"/>
      <c r="D39" s="141"/>
      <c r="E39" s="141"/>
      <c r="F39" s="141"/>
      <c r="G39" s="37" t="s">
        <v>388</v>
      </c>
      <c r="H39" s="141"/>
      <c r="I39" s="38">
        <f>ET115</f>
        <v>93.549800000000005</v>
      </c>
      <c r="J39" s="38">
        <f>CW115</f>
        <v>93.549800000000005</v>
      </c>
      <c r="K39" s="14" t="s">
        <v>389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390</v>
      </c>
      <c r="H40" s="141"/>
      <c r="I40" s="38">
        <f>(EW115+EY115)/1000</f>
        <v>1.2090000000000001</v>
      </c>
      <c r="J40" s="38">
        <f>(CZ115+DB115)/1000</f>
        <v>22.132999999999999</v>
      </c>
      <c r="K40" s="14" t="s">
        <v>387</v>
      </c>
    </row>
    <row r="41" spans="1:255" x14ac:dyDescent="0.2">
      <c r="A41" s="107" t="s">
        <v>391</v>
      </c>
      <c r="B41" s="99" t="s">
        <v>392</v>
      </c>
      <c r="C41" s="99" t="s">
        <v>393</v>
      </c>
      <c r="D41" s="99" t="s">
        <v>394</v>
      </c>
      <c r="E41" s="99" t="s">
        <v>395</v>
      </c>
      <c r="F41" s="99" t="s">
        <v>396</v>
      </c>
      <c r="G41" s="99" t="s">
        <v>397</v>
      </c>
      <c r="H41" s="99" t="s">
        <v>398</v>
      </c>
      <c r="I41" s="99" t="s">
        <v>399</v>
      </c>
      <c r="J41" s="99" t="s">
        <v>400</v>
      </c>
      <c r="K41" s="101" t="s">
        <v>401</v>
      </c>
    </row>
    <row r="42" spans="1:255" x14ac:dyDescent="0.2">
      <c r="A42" s="108"/>
      <c r="B42" s="100"/>
      <c r="C42" s="100"/>
      <c r="D42" s="100"/>
      <c r="E42" s="100"/>
      <c r="F42" s="100"/>
      <c r="G42" s="100"/>
      <c r="H42" s="100"/>
      <c r="I42" s="100"/>
      <c r="J42" s="100"/>
      <c r="K42" s="102"/>
    </row>
    <row r="43" spans="1:255" x14ac:dyDescent="0.2">
      <c r="A43" s="108"/>
      <c r="B43" s="100"/>
      <c r="C43" s="100"/>
      <c r="D43" s="100"/>
      <c r="E43" s="100"/>
      <c r="F43" s="100"/>
      <c r="G43" s="100"/>
      <c r="H43" s="100"/>
      <c r="I43" s="100"/>
      <c r="J43" s="100"/>
      <c r="K43" s="102"/>
    </row>
    <row r="44" spans="1:255" ht="13.5" thickBot="1" x14ac:dyDescent="0.25">
      <c r="A44" s="108"/>
      <c r="B44" s="100"/>
      <c r="C44" s="100"/>
      <c r="D44" s="100"/>
      <c r="E44" s="100"/>
      <c r="F44" s="100"/>
      <c r="G44" s="100"/>
      <c r="H44" s="100"/>
      <c r="I44" s="100"/>
      <c r="J44" s="100"/>
      <c r="K44" s="102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0.12</v>
      </c>
      <c r="F46" s="44">
        <f>Source!AK25</f>
        <v>46.83</v>
      </c>
      <c r="G46" s="142" t="s">
        <v>6</v>
      </c>
      <c r="H46" s="44">
        <f>Source!AB25</f>
        <v>46.83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402</v>
      </c>
      <c r="D47" s="49"/>
      <c r="E47" s="50"/>
      <c r="F47" s="52">
        <v>46.83</v>
      </c>
      <c r="G47" s="144"/>
      <c r="H47" s="52">
        <f>Source!AF25</f>
        <v>46.83</v>
      </c>
      <c r="I47" s="53">
        <f>T47</f>
        <v>6</v>
      </c>
      <c r="J47" s="144">
        <v>18.3</v>
      </c>
      <c r="K47" s="54">
        <f>U47</f>
        <v>103</v>
      </c>
      <c r="O47" s="19"/>
      <c r="P47" s="19"/>
      <c r="Q47" s="19"/>
      <c r="R47" s="19"/>
      <c r="S47" s="19"/>
      <c r="T47" s="19">
        <f>ROUND(Source!AF25*Source!AV25*Source!I25,0)</f>
        <v>6</v>
      </c>
      <c r="U47" s="19">
        <f>Source!S25</f>
        <v>103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6</v>
      </c>
      <c r="GK47" s="19">
        <f>T47</f>
        <v>6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6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403</v>
      </c>
      <c r="D48" s="57"/>
      <c r="E48" s="58">
        <v>78</v>
      </c>
      <c r="F48" s="80" t="s">
        <v>404</v>
      </c>
      <c r="G48" s="59"/>
      <c r="H48" s="62">
        <f>ROUND((Source!AF25*Source!AV25+Source!AE25*Source!AV25)*(Source!FX25)/100,2)</f>
        <v>36.53</v>
      </c>
      <c r="I48" s="80">
        <f>T48</f>
        <v>5</v>
      </c>
      <c r="J48" s="59" t="s">
        <v>405</v>
      </c>
      <c r="K48" s="81">
        <f>U48</f>
        <v>68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5</v>
      </c>
      <c r="U48" s="19">
        <f>Source!X25</f>
        <v>68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5</v>
      </c>
      <c r="GZ48" s="19"/>
      <c r="HA48" s="19"/>
      <c r="HB48" s="19">
        <f>T48</f>
        <v>5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406</v>
      </c>
      <c r="D49" s="57"/>
      <c r="E49" s="58">
        <v>50</v>
      </c>
      <c r="F49" s="80" t="s">
        <v>404</v>
      </c>
      <c r="G49" s="59"/>
      <c r="H49" s="62">
        <f>ROUND((Source!AF25*Source!AV25+Source!AE25*Source!AV25)*(Source!FY25)/100,2)</f>
        <v>23.42</v>
      </c>
      <c r="I49" s="80">
        <f>T49</f>
        <v>3</v>
      </c>
      <c r="J49" s="59" t="s">
        <v>407</v>
      </c>
      <c r="K49" s="81">
        <f>U49</f>
        <v>41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3</v>
      </c>
      <c r="U49" s="19">
        <f>Source!Y25</f>
        <v>41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3</v>
      </c>
      <c r="HA49" s="19"/>
      <c r="HB49" s="19">
        <f>T49</f>
        <v>3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408</v>
      </c>
      <c r="D50" s="67" t="s">
        <v>409</v>
      </c>
      <c r="E50" s="68">
        <v>5.49</v>
      </c>
      <c r="F50" s="69"/>
      <c r="G50" s="69"/>
      <c r="H50" s="69">
        <f>ROUND(Source!AH25,2)</f>
        <v>5.49</v>
      </c>
      <c r="I50" s="70">
        <f>Source!U25</f>
        <v>0.65880000000000005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95">
        <f>R51</f>
        <v>14</v>
      </c>
      <c r="I51" s="96"/>
      <c r="J51" s="95">
        <f>S51</f>
        <v>212</v>
      </c>
      <c r="K51" s="97"/>
      <c r="O51" s="19"/>
      <c r="P51" s="19"/>
      <c r="Q51" s="19"/>
      <c r="R51" s="19">
        <f>SUM(T46:T50)</f>
        <v>14</v>
      </c>
      <c r="S51" s="19">
        <f>SUM(U46:U50)</f>
        <v>212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14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72">
        <v>2</v>
      </c>
      <c r="B52" s="79" t="s">
        <v>32</v>
      </c>
      <c r="C52" s="73" t="s">
        <v>33</v>
      </c>
      <c r="D52" s="74" t="s">
        <v>34</v>
      </c>
      <c r="E52" s="75">
        <v>1</v>
      </c>
      <c r="F52" s="76">
        <f>Source!AK29</f>
        <v>35.980000000000004</v>
      </c>
      <c r="G52" s="145" t="s">
        <v>6</v>
      </c>
      <c r="H52" s="76">
        <f>Source!AB29</f>
        <v>15.87</v>
      </c>
      <c r="I52" s="77"/>
      <c r="J52" s="146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402</v>
      </c>
      <c r="D53" s="49"/>
      <c r="E53" s="50"/>
      <c r="F53" s="52">
        <v>14.84</v>
      </c>
      <c r="G53" s="144"/>
      <c r="H53" s="52">
        <f>Source!AF29</f>
        <v>14.84</v>
      </c>
      <c r="I53" s="53">
        <f>T53</f>
        <v>15</v>
      </c>
      <c r="J53" s="144">
        <v>18.3</v>
      </c>
      <c r="K53" s="54">
        <f>U53</f>
        <v>272</v>
      </c>
      <c r="O53" s="19"/>
      <c r="P53" s="19"/>
      <c r="Q53" s="19"/>
      <c r="R53" s="19"/>
      <c r="S53" s="19"/>
      <c r="T53" s="19">
        <f>ROUND(Source!AF29*Source!AV29*Source!I29,0)</f>
        <v>15</v>
      </c>
      <c r="U53" s="19">
        <f>Source!S29</f>
        <v>272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15</v>
      </c>
      <c r="GK53" s="19">
        <f>T53</f>
        <v>15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>
        <f>T53</f>
        <v>15</v>
      </c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410</v>
      </c>
      <c r="D54" s="57"/>
      <c r="E54" s="58"/>
      <c r="F54" s="62">
        <v>1.05</v>
      </c>
      <c r="G54" s="59"/>
      <c r="H54" s="62">
        <f>Source!AD29</f>
        <v>1.05</v>
      </c>
      <c r="I54" s="80">
        <f>T54</f>
        <v>1</v>
      </c>
      <c r="J54" s="59">
        <v>12.5</v>
      </c>
      <c r="K54" s="81">
        <f>U54</f>
        <v>13</v>
      </c>
      <c r="O54" s="19"/>
      <c r="P54" s="19"/>
      <c r="Q54" s="19"/>
      <c r="R54" s="19"/>
      <c r="S54" s="19"/>
      <c r="T54" s="19">
        <f>ROUND(Source!AD29*Source!AV29*Source!I29,0)</f>
        <v>1</v>
      </c>
      <c r="U54" s="19">
        <f>Source!Q29</f>
        <v>13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>
        <f>T54</f>
        <v>1</v>
      </c>
      <c r="GK54" s="19"/>
      <c r="GL54" s="19">
        <f>T54</f>
        <v>1</v>
      </c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>
        <f>T54</f>
        <v>1</v>
      </c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411</v>
      </c>
      <c r="D55" s="57"/>
      <c r="E55" s="58"/>
      <c r="F55" s="62">
        <v>20.09</v>
      </c>
      <c r="G55" s="59"/>
      <c r="H55" s="62">
        <f>Source!AC29</f>
        <v>-0.02</v>
      </c>
      <c r="I55" s="80">
        <f>T55</f>
        <v>0</v>
      </c>
      <c r="J55" s="59">
        <v>7.5</v>
      </c>
      <c r="K55" s="81">
        <f>U55</f>
        <v>0</v>
      </c>
      <c r="O55" s="19"/>
      <c r="P55" s="19"/>
      <c r="Q55" s="19"/>
      <c r="R55" s="19"/>
      <c r="S55" s="19"/>
      <c r="T55" s="19">
        <f>ROUND(Source!AC29*Source!AW29*Source!I29,0)</f>
        <v>0</v>
      </c>
      <c r="U55" s="19">
        <f>Source!P29</f>
        <v>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0</v>
      </c>
      <c r="GK55" s="19"/>
      <c r="GL55" s="19"/>
      <c r="GM55" s="19"/>
      <c r="GN55" s="19">
        <f>T55</f>
        <v>0</v>
      </c>
      <c r="GO55" s="19"/>
      <c r="GP55" s="19">
        <f>T55</f>
        <v>0</v>
      </c>
      <c r="GQ55" s="19">
        <f>T55</f>
        <v>0</v>
      </c>
      <c r="GR55" s="19"/>
      <c r="GS55" s="19">
        <f>T55</f>
        <v>0</v>
      </c>
      <c r="GT55" s="19"/>
      <c r="GU55" s="19"/>
      <c r="GV55" s="19"/>
      <c r="GW55" s="19">
        <f>ROUND(Source!AG29*Source!I29,0)</f>
        <v>0</v>
      </c>
      <c r="GX55" s="19">
        <f>ROUND(Source!AJ29*Source!I29,0)</f>
        <v>0</v>
      </c>
      <c r="GY55" s="19"/>
      <c r="GZ55" s="19"/>
      <c r="HA55" s="19"/>
      <c r="HB55" s="19"/>
      <c r="HC55" s="19">
        <f>T55</f>
        <v>0</v>
      </c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403</v>
      </c>
      <c r="D56" s="57"/>
      <c r="E56" s="58">
        <v>95</v>
      </c>
      <c r="F56" s="80" t="s">
        <v>404</v>
      </c>
      <c r="G56" s="59"/>
      <c r="H56" s="62">
        <f>ROUND((Source!AF29*Source!AV29+Source!AE29*Source!AV29)*(Source!FX29)/100,2)</f>
        <v>14.1</v>
      </c>
      <c r="I56" s="80">
        <f>T56</f>
        <v>14</v>
      </c>
      <c r="J56" s="59" t="s">
        <v>412</v>
      </c>
      <c r="K56" s="81">
        <f>U56</f>
        <v>220</v>
      </c>
      <c r="O56" s="19"/>
      <c r="P56" s="19"/>
      <c r="Q56" s="19"/>
      <c r="R56" s="19"/>
      <c r="S56" s="19"/>
      <c r="T56" s="19">
        <f>ROUND((ROUND(Source!AF29*Source!AV29*Source!I29,0)+ROUND(Source!AE29*Source!AV29*Source!I29,0))*(Source!FX29)/100,0)</f>
        <v>14</v>
      </c>
      <c r="U56" s="19">
        <f>Source!X29</f>
        <v>220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>
        <f>T56</f>
        <v>14</v>
      </c>
      <c r="GZ56" s="19"/>
      <c r="HA56" s="19"/>
      <c r="HB56" s="19"/>
      <c r="HC56" s="19">
        <f>T56</f>
        <v>14</v>
      </c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406</v>
      </c>
      <c r="D57" s="57"/>
      <c r="E57" s="58">
        <v>65</v>
      </c>
      <c r="F57" s="80" t="s">
        <v>404</v>
      </c>
      <c r="G57" s="59"/>
      <c r="H57" s="62">
        <f>ROUND((Source!AF29*Source!AV29+Source!AE29*Source!AV29)*(Source!FY29)/100,2)</f>
        <v>9.65</v>
      </c>
      <c r="I57" s="80">
        <f>T57</f>
        <v>10</v>
      </c>
      <c r="J57" s="59" t="s">
        <v>413</v>
      </c>
      <c r="K57" s="81">
        <f>U57</f>
        <v>141</v>
      </c>
      <c r="O57" s="19"/>
      <c r="P57" s="19"/>
      <c r="Q57" s="19"/>
      <c r="R57" s="19"/>
      <c r="S57" s="19"/>
      <c r="T57" s="19">
        <f>ROUND((ROUND(Source!AF29*Source!AV29*Source!I29,0)+ROUND(Source!AE29*Source!AV29*Source!I29,0))*(Source!FY29)/100,0)</f>
        <v>10</v>
      </c>
      <c r="U57" s="19">
        <f>Source!Y29</f>
        <v>141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>
        <f>T57</f>
        <v>10</v>
      </c>
      <c r="HA57" s="19"/>
      <c r="HB57" s="19"/>
      <c r="HC57" s="19">
        <f>T57</f>
        <v>10</v>
      </c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408</v>
      </c>
      <c r="D58" s="57" t="s">
        <v>409</v>
      </c>
      <c r="E58" s="58">
        <v>1.56</v>
      </c>
      <c r="F58" s="59"/>
      <c r="G58" s="59"/>
      <c r="H58" s="59">
        <f>ROUND(Source!AH29,2)</f>
        <v>1.56</v>
      </c>
      <c r="I58" s="62">
        <f>Source!U29</f>
        <v>1.56</v>
      </c>
      <c r="J58" s="59"/>
      <c r="K58" s="61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ht="24" x14ac:dyDescent="0.2">
      <c r="A59" s="72" t="s">
        <v>39</v>
      </c>
      <c r="B59" s="79" t="s">
        <v>40</v>
      </c>
      <c r="C59" s="73" t="s">
        <v>41</v>
      </c>
      <c r="D59" s="74" t="s">
        <v>42</v>
      </c>
      <c r="E59" s="75">
        <f>Source!I31</f>
        <v>1</v>
      </c>
      <c r="F59" s="76">
        <v>52.76</v>
      </c>
      <c r="G59" s="147"/>
      <c r="H59" s="76">
        <f>Source!AC31</f>
        <v>52.76</v>
      </c>
      <c r="I59" s="77">
        <f>T59</f>
        <v>53</v>
      </c>
      <c r="J59" s="147">
        <v>7.5</v>
      </c>
      <c r="K59" s="78">
        <f>U59</f>
        <v>396</v>
      </c>
      <c r="O59" s="19"/>
      <c r="P59" s="19"/>
      <c r="Q59" s="19"/>
      <c r="R59" s="19"/>
      <c r="S59" s="19"/>
      <c r="T59" s="19">
        <f>ROUND(Source!AC31*Source!AW31*Source!I31,0)</f>
        <v>53</v>
      </c>
      <c r="U59" s="19">
        <f>Source!P31</f>
        <v>396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53</v>
      </c>
      <c r="GK59" s="19"/>
      <c r="GL59" s="19"/>
      <c r="GM59" s="19"/>
      <c r="GN59" s="19">
        <f>T59</f>
        <v>53</v>
      </c>
      <c r="GO59" s="19"/>
      <c r="GP59" s="19">
        <f>T59</f>
        <v>53</v>
      </c>
      <c r="GQ59" s="19">
        <f>T59</f>
        <v>53</v>
      </c>
      <c r="GR59" s="19"/>
      <c r="GS59" s="19">
        <f>T59</f>
        <v>53</v>
      </c>
      <c r="GT59" s="19"/>
      <c r="GU59" s="19"/>
      <c r="GV59" s="19"/>
      <c r="GW59" s="19">
        <f>ROUND(Source!AG31*Source!I31,0)</f>
        <v>0</v>
      </c>
      <c r="GX59" s="19">
        <f>ROUND(Source!AJ31*Source!I31,0)</f>
        <v>0</v>
      </c>
      <c r="GY59" s="19"/>
      <c r="GZ59" s="19"/>
      <c r="HA59" s="19"/>
      <c r="HB59" s="19">
        <f>T59</f>
        <v>53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148"/>
      <c r="B60" s="149" t="s">
        <v>414</v>
      </c>
      <c r="C60" s="149" t="s">
        <v>415</v>
      </c>
      <c r="D60" s="150"/>
      <c r="E60" s="150"/>
      <c r="F60" s="150"/>
      <c r="G60" s="150"/>
      <c r="H60" s="150"/>
      <c r="I60" s="150"/>
      <c r="J60" s="150"/>
      <c r="K60" s="151"/>
    </row>
    <row r="61" spans="1:255" x14ac:dyDescent="0.2">
      <c r="A61" s="72" t="s">
        <v>47</v>
      </c>
      <c r="B61" s="79" t="s">
        <v>154</v>
      </c>
      <c r="C61" s="73" t="s">
        <v>49</v>
      </c>
      <c r="D61" s="74" t="s">
        <v>42</v>
      </c>
      <c r="E61" s="75">
        <f>Source!I33</f>
        <v>1</v>
      </c>
      <c r="F61" s="76">
        <v>18.05</v>
      </c>
      <c r="G61" s="147"/>
      <c r="H61" s="76">
        <f>Source!AC33</f>
        <v>18.05</v>
      </c>
      <c r="I61" s="77">
        <f>T61</f>
        <v>18</v>
      </c>
      <c r="J61" s="147">
        <v>7.5</v>
      </c>
      <c r="K61" s="78">
        <f>U61</f>
        <v>135</v>
      </c>
      <c r="O61" s="19"/>
      <c r="P61" s="19"/>
      <c r="Q61" s="19"/>
      <c r="R61" s="19"/>
      <c r="S61" s="19"/>
      <c r="T61" s="19">
        <f>ROUND(Source!AC33*Source!AW33*Source!I33,0)</f>
        <v>18</v>
      </c>
      <c r="U61" s="19">
        <f>Source!P33</f>
        <v>135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18</v>
      </c>
      <c r="GK61" s="19"/>
      <c r="GL61" s="19"/>
      <c r="GM61" s="19"/>
      <c r="GN61" s="19">
        <f>T61</f>
        <v>18</v>
      </c>
      <c r="GO61" s="19"/>
      <c r="GP61" s="19">
        <f>T61</f>
        <v>18</v>
      </c>
      <c r="GQ61" s="19">
        <f>T61</f>
        <v>18</v>
      </c>
      <c r="GR61" s="19"/>
      <c r="GS61" s="19">
        <f>T61</f>
        <v>18</v>
      </c>
      <c r="GT61" s="19"/>
      <c r="GU61" s="19"/>
      <c r="GV61" s="19"/>
      <c r="GW61" s="19">
        <f>ROUND(Source!AG33*Source!I33,0)</f>
        <v>0</v>
      </c>
      <c r="GX61" s="19">
        <f>ROUND(Source!AJ33*Source!I33,0)</f>
        <v>0</v>
      </c>
      <c r="GY61" s="19"/>
      <c r="GZ61" s="19"/>
      <c r="HA61" s="19"/>
      <c r="HB61" s="19">
        <f>T61</f>
        <v>18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152"/>
      <c r="B62" s="153" t="s">
        <v>414</v>
      </c>
      <c r="C62" s="153" t="s">
        <v>416</v>
      </c>
      <c r="D62" s="154"/>
      <c r="E62" s="154"/>
      <c r="F62" s="154"/>
      <c r="G62" s="154"/>
      <c r="H62" s="154"/>
      <c r="I62" s="154"/>
      <c r="J62" s="154"/>
      <c r="K62" s="155"/>
    </row>
    <row r="63" spans="1:255" x14ac:dyDescent="0.2">
      <c r="A63" s="64"/>
      <c r="B63" s="63"/>
      <c r="C63" s="63"/>
      <c r="D63" s="63"/>
      <c r="E63" s="63"/>
      <c r="F63" s="63"/>
      <c r="G63" s="63"/>
      <c r="H63" s="95">
        <f>R63</f>
        <v>111</v>
      </c>
      <c r="I63" s="96"/>
      <c r="J63" s="95">
        <f>S63</f>
        <v>1177</v>
      </c>
      <c r="K63" s="97"/>
      <c r="O63" s="19"/>
      <c r="P63" s="19"/>
      <c r="Q63" s="19"/>
      <c r="R63" s="19">
        <f>SUM(T52:T62)</f>
        <v>111</v>
      </c>
      <c r="S63" s="19">
        <f>SUM(U52:U62)</f>
        <v>1177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111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24" x14ac:dyDescent="0.2">
      <c r="A64" s="72">
        <v>3</v>
      </c>
      <c r="B64" s="79" t="s">
        <v>99</v>
      </c>
      <c r="C64" s="73" t="s">
        <v>100</v>
      </c>
      <c r="D64" s="74" t="s">
        <v>101</v>
      </c>
      <c r="E64" s="75">
        <v>0.5</v>
      </c>
      <c r="F64" s="76">
        <f>Source!AK55</f>
        <v>117.17</v>
      </c>
      <c r="G64" s="145" t="s">
        <v>6</v>
      </c>
      <c r="H64" s="76">
        <f>Source!AB55</f>
        <v>102.81</v>
      </c>
      <c r="I64" s="77"/>
      <c r="J64" s="146"/>
      <c r="K64" s="7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402</v>
      </c>
      <c r="D65" s="49"/>
      <c r="E65" s="50"/>
      <c r="F65" s="52">
        <v>102.8</v>
      </c>
      <c r="G65" s="144"/>
      <c r="H65" s="52">
        <f>Source!AF55</f>
        <v>102.8</v>
      </c>
      <c r="I65" s="53">
        <f>T65</f>
        <v>51</v>
      </c>
      <c r="J65" s="144">
        <v>18.3</v>
      </c>
      <c r="K65" s="54">
        <f>U65</f>
        <v>941</v>
      </c>
      <c r="O65" s="19"/>
      <c r="P65" s="19"/>
      <c r="Q65" s="19"/>
      <c r="R65" s="19"/>
      <c r="S65" s="19"/>
      <c r="T65" s="19">
        <f>ROUND(Source!AF55*Source!AV55*Source!I55,0)</f>
        <v>51</v>
      </c>
      <c r="U65" s="19">
        <f>Source!S55</f>
        <v>941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51</v>
      </c>
      <c r="GK65" s="19">
        <f>T65</f>
        <v>51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51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411</v>
      </c>
      <c r="D66" s="57"/>
      <c r="E66" s="58"/>
      <c r="F66" s="62">
        <v>14.37</v>
      </c>
      <c r="G66" s="59"/>
      <c r="H66" s="62">
        <f>Source!AC55</f>
        <v>0.01</v>
      </c>
      <c r="I66" s="80">
        <f>T66</f>
        <v>0</v>
      </c>
      <c r="J66" s="59">
        <v>7.5</v>
      </c>
      <c r="K66" s="81">
        <f>U66</f>
        <v>0</v>
      </c>
      <c r="O66" s="19"/>
      <c r="P66" s="19"/>
      <c r="Q66" s="19"/>
      <c r="R66" s="19"/>
      <c r="S66" s="19"/>
      <c r="T66" s="19">
        <f>ROUND(Source!AC55*Source!AW55*Source!I55,0)</f>
        <v>0</v>
      </c>
      <c r="U66" s="19">
        <f>Source!P55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0</v>
      </c>
      <c r="GK66" s="19"/>
      <c r="GL66" s="19"/>
      <c r="GM66" s="19"/>
      <c r="GN66" s="19">
        <f>T66</f>
        <v>0</v>
      </c>
      <c r="GO66" s="19"/>
      <c r="GP66" s="19">
        <f>T66</f>
        <v>0</v>
      </c>
      <c r="GQ66" s="19">
        <f>T66</f>
        <v>0</v>
      </c>
      <c r="GR66" s="19"/>
      <c r="GS66" s="19">
        <f>T66</f>
        <v>0</v>
      </c>
      <c r="GT66" s="19"/>
      <c r="GU66" s="19"/>
      <c r="GV66" s="19"/>
      <c r="GW66" s="19">
        <f>ROUND(Source!AG55*Source!I55,0)</f>
        <v>0</v>
      </c>
      <c r="GX66" s="19">
        <f>ROUND(Source!AJ55*Source!I55,0)</f>
        <v>0</v>
      </c>
      <c r="GY66" s="19"/>
      <c r="GZ66" s="19"/>
      <c r="HA66" s="19"/>
      <c r="HB66" s="19"/>
      <c r="HC66" s="19">
        <f>T66</f>
        <v>0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403</v>
      </c>
      <c r="D67" s="57"/>
      <c r="E67" s="58">
        <v>80</v>
      </c>
      <c r="F67" s="80" t="s">
        <v>404</v>
      </c>
      <c r="G67" s="59"/>
      <c r="H67" s="62">
        <f>ROUND((Source!AF55*Source!AV55+Source!AE55*Source!AV55)*(Source!FX55)/100,2)</f>
        <v>82.24</v>
      </c>
      <c r="I67" s="80">
        <f>T67</f>
        <v>41</v>
      </c>
      <c r="J67" s="59" t="s">
        <v>417</v>
      </c>
      <c r="K67" s="81">
        <f>U67</f>
        <v>640</v>
      </c>
      <c r="O67" s="19"/>
      <c r="P67" s="19"/>
      <c r="Q67" s="19"/>
      <c r="R67" s="19"/>
      <c r="S67" s="19"/>
      <c r="T67" s="19">
        <f>ROUND((ROUND(Source!AF55*Source!AV55*Source!I55,0)+ROUND(Source!AE55*Source!AV55*Source!I55,0))*(Source!FX55)/100,0)</f>
        <v>41</v>
      </c>
      <c r="U67" s="19">
        <f>Source!X55</f>
        <v>640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>
        <f>T67</f>
        <v>41</v>
      </c>
      <c r="GZ67" s="19"/>
      <c r="HA67" s="19"/>
      <c r="HB67" s="19"/>
      <c r="HC67" s="19">
        <f>T67</f>
        <v>41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406</v>
      </c>
      <c r="D68" s="57"/>
      <c r="E68" s="58">
        <v>60</v>
      </c>
      <c r="F68" s="80" t="s">
        <v>404</v>
      </c>
      <c r="G68" s="59"/>
      <c r="H68" s="62">
        <f>ROUND((Source!AF55*Source!AV55+Source!AE55*Source!AV55)*(Source!FY55)/100,2)</f>
        <v>61.68</v>
      </c>
      <c r="I68" s="80">
        <f>T68</f>
        <v>31</v>
      </c>
      <c r="J68" s="59" t="s">
        <v>418</v>
      </c>
      <c r="K68" s="81">
        <f>U68</f>
        <v>452</v>
      </c>
      <c r="O68" s="19"/>
      <c r="P68" s="19"/>
      <c r="Q68" s="19"/>
      <c r="R68" s="19"/>
      <c r="S68" s="19"/>
      <c r="T68" s="19">
        <f>ROUND((ROUND(Source!AF55*Source!AV55*Source!I55,0)+ROUND(Source!AE55*Source!AV55*Source!I55,0))*(Source!FY55)/100,0)</f>
        <v>31</v>
      </c>
      <c r="U68" s="19">
        <f>Source!Y55</f>
        <v>452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>
        <f>T68</f>
        <v>31</v>
      </c>
      <c r="HA68" s="19"/>
      <c r="HB68" s="19"/>
      <c r="HC68" s="19">
        <f>T68</f>
        <v>31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408</v>
      </c>
      <c r="D69" s="57" t="s">
        <v>409</v>
      </c>
      <c r="E69" s="58">
        <v>9.27</v>
      </c>
      <c r="F69" s="59"/>
      <c r="G69" s="59"/>
      <c r="H69" s="59">
        <f>ROUND(Source!AH55,2)</f>
        <v>9.27</v>
      </c>
      <c r="I69" s="62">
        <f>Source!U55</f>
        <v>4.6349999999999998</v>
      </c>
      <c r="J69" s="59"/>
      <c r="K69" s="6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72" t="s">
        <v>105</v>
      </c>
      <c r="B70" s="79" t="s">
        <v>154</v>
      </c>
      <c r="C70" s="73" t="s">
        <v>107</v>
      </c>
      <c r="D70" s="74" t="s">
        <v>108</v>
      </c>
      <c r="E70" s="75">
        <f>Source!I57</f>
        <v>50</v>
      </c>
      <c r="F70" s="76">
        <v>2.9</v>
      </c>
      <c r="G70" s="147"/>
      <c r="H70" s="76">
        <f>Source!AC57</f>
        <v>2.9</v>
      </c>
      <c r="I70" s="77">
        <f>T70</f>
        <v>145</v>
      </c>
      <c r="J70" s="147">
        <v>7.5</v>
      </c>
      <c r="K70" s="78">
        <f>U70</f>
        <v>1088</v>
      </c>
      <c r="O70" s="19"/>
      <c r="P70" s="19"/>
      <c r="Q70" s="19"/>
      <c r="R70" s="19"/>
      <c r="S70" s="19"/>
      <c r="T70" s="19">
        <f>ROUND(Source!AC57*Source!AW57*Source!I57,0)</f>
        <v>145</v>
      </c>
      <c r="U70" s="19">
        <f>Source!P57</f>
        <v>1088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145</v>
      </c>
      <c r="GK70" s="19"/>
      <c r="GL70" s="19"/>
      <c r="GM70" s="19"/>
      <c r="GN70" s="19">
        <f>T70</f>
        <v>145</v>
      </c>
      <c r="GO70" s="19"/>
      <c r="GP70" s="19">
        <f>T70</f>
        <v>145</v>
      </c>
      <c r="GQ70" s="19">
        <f>T70</f>
        <v>145</v>
      </c>
      <c r="GR70" s="19"/>
      <c r="GS70" s="19">
        <f>T70</f>
        <v>145</v>
      </c>
      <c r="GT70" s="19"/>
      <c r="GU70" s="19"/>
      <c r="GV70" s="19"/>
      <c r="GW70" s="19">
        <f>ROUND(Source!AG57*Source!I57,0)</f>
        <v>0</v>
      </c>
      <c r="GX70" s="19">
        <f>ROUND(Source!AJ57*Source!I57,0)</f>
        <v>0</v>
      </c>
      <c r="GY70" s="19"/>
      <c r="GZ70" s="19"/>
      <c r="HA70" s="19"/>
      <c r="HB70" s="19">
        <f>T70</f>
        <v>145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t="13.5" thickBot="1" x14ac:dyDescent="0.25">
      <c r="A71" s="152"/>
      <c r="B71" s="153" t="s">
        <v>414</v>
      </c>
      <c r="C71" s="153" t="s">
        <v>419</v>
      </c>
      <c r="D71" s="154"/>
      <c r="E71" s="154"/>
      <c r="F71" s="154"/>
      <c r="G71" s="154"/>
      <c r="H71" s="154"/>
      <c r="I71" s="154"/>
      <c r="J71" s="154"/>
      <c r="K71" s="155"/>
    </row>
    <row r="72" spans="1:255" x14ac:dyDescent="0.2">
      <c r="A72" s="64"/>
      <c r="B72" s="63"/>
      <c r="C72" s="63"/>
      <c r="D72" s="63"/>
      <c r="E72" s="63"/>
      <c r="F72" s="63"/>
      <c r="G72" s="63"/>
      <c r="H72" s="95">
        <f>R72</f>
        <v>268</v>
      </c>
      <c r="I72" s="96"/>
      <c r="J72" s="95">
        <f>S72</f>
        <v>3121</v>
      </c>
      <c r="K72" s="97"/>
      <c r="O72" s="19"/>
      <c r="P72" s="19"/>
      <c r="Q72" s="19"/>
      <c r="R72" s="19">
        <f>SUM(T64:T71)</f>
        <v>268</v>
      </c>
      <c r="S72" s="19">
        <f>SUM(U64:U71)</f>
        <v>3121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>
        <f>R72</f>
        <v>268</v>
      </c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24" x14ac:dyDescent="0.2">
      <c r="A73" s="72">
        <v>4</v>
      </c>
      <c r="B73" s="79" t="s">
        <v>118</v>
      </c>
      <c r="C73" s="73" t="s">
        <v>119</v>
      </c>
      <c r="D73" s="74" t="s">
        <v>17</v>
      </c>
      <c r="E73" s="75">
        <v>0.36</v>
      </c>
      <c r="F73" s="76">
        <f>Source!AK63</f>
        <v>94.199999999999989</v>
      </c>
      <c r="G73" s="145" t="s">
        <v>6</v>
      </c>
      <c r="H73" s="76">
        <f>Source!AB63</f>
        <v>92.35</v>
      </c>
      <c r="I73" s="77"/>
      <c r="J73" s="146"/>
      <c r="K73" s="7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51"/>
      <c r="B74" s="48"/>
      <c r="C74" s="48" t="s">
        <v>402</v>
      </c>
      <c r="D74" s="49"/>
      <c r="E74" s="50"/>
      <c r="F74" s="52">
        <v>92.35</v>
      </c>
      <c r="G74" s="144"/>
      <c r="H74" s="52">
        <f>Source!AF63</f>
        <v>92.35</v>
      </c>
      <c r="I74" s="53">
        <f>T74</f>
        <v>33</v>
      </c>
      <c r="J74" s="144">
        <v>18.3</v>
      </c>
      <c r="K74" s="54">
        <f>U74</f>
        <v>608</v>
      </c>
      <c r="O74" s="19"/>
      <c r="P74" s="19"/>
      <c r="Q74" s="19"/>
      <c r="R74" s="19"/>
      <c r="S74" s="19"/>
      <c r="T74" s="19">
        <f>ROUND(Source!AF63*Source!AV63*Source!I63,0)</f>
        <v>33</v>
      </c>
      <c r="U74" s="19">
        <f>Source!S63</f>
        <v>608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33</v>
      </c>
      <c r="GK74" s="19">
        <f>T74</f>
        <v>33</v>
      </c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>
        <f>T74</f>
        <v>33</v>
      </c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403</v>
      </c>
      <c r="D75" s="57"/>
      <c r="E75" s="58">
        <v>95</v>
      </c>
      <c r="F75" s="80" t="s">
        <v>404</v>
      </c>
      <c r="G75" s="59"/>
      <c r="H75" s="62">
        <f>ROUND((Source!AF63*Source!AV63+Source!AE63*Source!AV63)*(Source!FX63)/100,2)</f>
        <v>87.73</v>
      </c>
      <c r="I75" s="80">
        <f>T75</f>
        <v>31</v>
      </c>
      <c r="J75" s="59" t="s">
        <v>412</v>
      </c>
      <c r="K75" s="81">
        <f>U75</f>
        <v>492</v>
      </c>
      <c r="O75" s="19"/>
      <c r="P75" s="19"/>
      <c r="Q75" s="19"/>
      <c r="R75" s="19"/>
      <c r="S75" s="19"/>
      <c r="T75" s="19">
        <f>ROUND((ROUND(Source!AF63*Source!AV63*Source!I63,0)+ROUND(Source!AE63*Source!AV63*Source!I63,0))*(Source!FX63)/100,0)</f>
        <v>31</v>
      </c>
      <c r="U75" s="19">
        <f>Source!X63</f>
        <v>492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>
        <f>T75</f>
        <v>31</v>
      </c>
      <c r="GZ75" s="19"/>
      <c r="HA75" s="19"/>
      <c r="HB75" s="19"/>
      <c r="HC75" s="19">
        <f>T75</f>
        <v>31</v>
      </c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406</v>
      </c>
      <c r="D76" s="57"/>
      <c r="E76" s="58">
        <v>65</v>
      </c>
      <c r="F76" s="80" t="s">
        <v>404</v>
      </c>
      <c r="G76" s="59"/>
      <c r="H76" s="62">
        <f>ROUND((Source!AF63*Source!AV63+Source!AE63*Source!AV63)*(Source!FY63)/100,2)</f>
        <v>60.03</v>
      </c>
      <c r="I76" s="80">
        <f>T76</f>
        <v>21</v>
      </c>
      <c r="J76" s="59" t="s">
        <v>413</v>
      </c>
      <c r="K76" s="81">
        <f>U76</f>
        <v>316</v>
      </c>
      <c r="O76" s="19"/>
      <c r="P76" s="19"/>
      <c r="Q76" s="19"/>
      <c r="R76" s="19"/>
      <c r="S76" s="19"/>
      <c r="T76" s="19">
        <f>ROUND((ROUND(Source!AF63*Source!AV63*Source!I63,0)+ROUND(Source!AE63*Source!AV63*Source!I63,0))*(Source!FY63)/100,0)</f>
        <v>21</v>
      </c>
      <c r="U76" s="19">
        <f>Source!Y63</f>
        <v>316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>
        <f>T76</f>
        <v>21</v>
      </c>
      <c r="HA76" s="19"/>
      <c r="HB76" s="19"/>
      <c r="HC76" s="19">
        <f>T76</f>
        <v>21</v>
      </c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ht="13.5" thickBot="1" x14ac:dyDescent="0.25">
      <c r="A77" s="65"/>
      <c r="B77" s="66"/>
      <c r="C77" s="66" t="s">
        <v>408</v>
      </c>
      <c r="D77" s="67" t="s">
        <v>409</v>
      </c>
      <c r="E77" s="68">
        <v>9.6</v>
      </c>
      <c r="F77" s="69"/>
      <c r="G77" s="69"/>
      <c r="H77" s="69">
        <f>ROUND(Source!AH63,2)</f>
        <v>9.6</v>
      </c>
      <c r="I77" s="70">
        <f>Source!U63</f>
        <v>3.456</v>
      </c>
      <c r="J77" s="69"/>
      <c r="K77" s="7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64"/>
      <c r="B78" s="63"/>
      <c r="C78" s="63"/>
      <c r="D78" s="63"/>
      <c r="E78" s="63"/>
      <c r="F78" s="63"/>
      <c r="G78" s="63"/>
      <c r="H78" s="95">
        <f>R78</f>
        <v>85</v>
      </c>
      <c r="I78" s="96"/>
      <c r="J78" s="95">
        <f>S78</f>
        <v>1416</v>
      </c>
      <c r="K78" s="97"/>
      <c r="O78" s="19"/>
      <c r="P78" s="19"/>
      <c r="Q78" s="19"/>
      <c r="R78" s="19">
        <f>SUM(T73:T77)</f>
        <v>85</v>
      </c>
      <c r="S78" s="19">
        <f>SUM(U73:U77)</f>
        <v>1416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>
        <f>R78</f>
        <v>85</v>
      </c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ht="24" x14ac:dyDescent="0.2">
      <c r="A79" s="72">
        <v>5</v>
      </c>
      <c r="B79" s="79" t="s">
        <v>123</v>
      </c>
      <c r="C79" s="73" t="s">
        <v>124</v>
      </c>
      <c r="D79" s="74" t="s">
        <v>101</v>
      </c>
      <c r="E79" s="75">
        <v>0.9</v>
      </c>
      <c r="F79" s="76">
        <f>Source!AK67</f>
        <v>227.21</v>
      </c>
      <c r="G79" s="145" t="s">
        <v>6</v>
      </c>
      <c r="H79" s="76">
        <f>Source!AB67</f>
        <v>222.81</v>
      </c>
      <c r="I79" s="77"/>
      <c r="J79" s="146"/>
      <c r="K79" s="78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1"/>
      <c r="B80" s="48"/>
      <c r="C80" s="48" t="s">
        <v>402</v>
      </c>
      <c r="D80" s="49"/>
      <c r="E80" s="50"/>
      <c r="F80" s="52">
        <v>161.62</v>
      </c>
      <c r="G80" s="144"/>
      <c r="H80" s="52">
        <f>Source!AF67</f>
        <v>161.62</v>
      </c>
      <c r="I80" s="53">
        <f>T80</f>
        <v>145</v>
      </c>
      <c r="J80" s="144">
        <v>18.3</v>
      </c>
      <c r="K80" s="54">
        <f>U80</f>
        <v>2662</v>
      </c>
      <c r="O80" s="19"/>
      <c r="P80" s="19"/>
      <c r="Q80" s="19"/>
      <c r="R80" s="19"/>
      <c r="S80" s="19"/>
      <c r="T80" s="19">
        <f>ROUND(Source!AF67*Source!AV67*Source!I67,0)</f>
        <v>145</v>
      </c>
      <c r="U80" s="19">
        <f>Source!S67</f>
        <v>2662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145</v>
      </c>
      <c r="GK80" s="19">
        <f>T80</f>
        <v>145</v>
      </c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>
        <f>T80</f>
        <v>145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410</v>
      </c>
      <c r="D81" s="57"/>
      <c r="E81" s="58"/>
      <c r="F81" s="62">
        <v>61.19</v>
      </c>
      <c r="G81" s="59"/>
      <c r="H81" s="62">
        <f>Source!AD67</f>
        <v>61.19</v>
      </c>
      <c r="I81" s="80">
        <f>T81</f>
        <v>55</v>
      </c>
      <c r="J81" s="59">
        <v>12.5</v>
      </c>
      <c r="K81" s="81">
        <f>U81</f>
        <v>688</v>
      </c>
      <c r="O81" s="19"/>
      <c r="P81" s="19"/>
      <c r="Q81" s="19"/>
      <c r="R81" s="19"/>
      <c r="S81" s="19"/>
      <c r="T81" s="19">
        <f>ROUND(Source!AD67*Source!AV67*Source!I67,0)</f>
        <v>55</v>
      </c>
      <c r="U81" s="19">
        <f>Source!Q67</f>
        <v>688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55</v>
      </c>
      <c r="GK81" s="19"/>
      <c r="GL81" s="19">
        <f>T81</f>
        <v>55</v>
      </c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>
        <f>T81</f>
        <v>55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420</v>
      </c>
      <c r="D82" s="57"/>
      <c r="E82" s="58"/>
      <c r="F82" s="62">
        <v>6.84</v>
      </c>
      <c r="G82" s="59"/>
      <c r="H82" s="62">
        <f>Source!AE67</f>
        <v>6.84</v>
      </c>
      <c r="I82" s="80">
        <f>GM82</f>
        <v>6</v>
      </c>
      <c r="J82" s="59">
        <v>18.3</v>
      </c>
      <c r="K82" s="81">
        <f>Source!R67</f>
        <v>113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>
        <f>ROUND(Source!AE67*Source!AV67*Source!I67,0)</f>
        <v>6</v>
      </c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403</v>
      </c>
      <c r="D83" s="57"/>
      <c r="E83" s="58">
        <v>80</v>
      </c>
      <c r="F83" s="80" t="s">
        <v>404</v>
      </c>
      <c r="G83" s="59"/>
      <c r="H83" s="62">
        <f>ROUND((Source!AF67*Source!AV67+Source!AE67*Source!AV67)*(Source!FX67)/100,2)</f>
        <v>134.77000000000001</v>
      </c>
      <c r="I83" s="80">
        <f>T83</f>
        <v>121</v>
      </c>
      <c r="J83" s="59" t="s">
        <v>417</v>
      </c>
      <c r="K83" s="81">
        <f>U83</f>
        <v>1887</v>
      </c>
      <c r="O83" s="19"/>
      <c r="P83" s="19"/>
      <c r="Q83" s="19"/>
      <c r="R83" s="19"/>
      <c r="S83" s="19"/>
      <c r="T83" s="19">
        <f>ROUND((ROUND(Source!AF67*Source!AV67*Source!I67,0)+ROUND(Source!AE67*Source!AV67*Source!I67,0))*(Source!FX67)/100,0)</f>
        <v>121</v>
      </c>
      <c r="U83" s="19">
        <f>Source!X67</f>
        <v>1887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>
        <f>T83</f>
        <v>121</v>
      </c>
      <c r="GZ83" s="19"/>
      <c r="HA83" s="19"/>
      <c r="HB83" s="19"/>
      <c r="HC83" s="19">
        <f>T83</f>
        <v>121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60"/>
      <c r="B84" s="56"/>
      <c r="C84" s="56" t="s">
        <v>406</v>
      </c>
      <c r="D84" s="57"/>
      <c r="E84" s="58">
        <v>60</v>
      </c>
      <c r="F84" s="80" t="s">
        <v>404</v>
      </c>
      <c r="G84" s="59"/>
      <c r="H84" s="62">
        <f>ROUND((Source!AF67*Source!AV67+Source!AE67*Source!AV67)*(Source!FY67)/100,2)</f>
        <v>101.08</v>
      </c>
      <c r="I84" s="80">
        <f>T84</f>
        <v>91</v>
      </c>
      <c r="J84" s="59" t="s">
        <v>418</v>
      </c>
      <c r="K84" s="81">
        <f>U84</f>
        <v>1332</v>
      </c>
      <c r="O84" s="19"/>
      <c r="P84" s="19"/>
      <c r="Q84" s="19"/>
      <c r="R84" s="19"/>
      <c r="S84" s="19"/>
      <c r="T84" s="19">
        <f>ROUND((ROUND(Source!AF67*Source!AV67*Source!I67,0)+ROUND(Source!AE67*Source!AV67*Source!I67,0))*(Source!FY67)/100,0)</f>
        <v>91</v>
      </c>
      <c r="U84" s="19">
        <f>Source!Y67</f>
        <v>1332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>
        <f>T84</f>
        <v>91</v>
      </c>
      <c r="HA84" s="19"/>
      <c r="HB84" s="19"/>
      <c r="HC84" s="19">
        <f>T84</f>
        <v>91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408</v>
      </c>
      <c r="D85" s="57" t="s">
        <v>409</v>
      </c>
      <c r="E85" s="58">
        <v>16.8</v>
      </c>
      <c r="F85" s="59"/>
      <c r="G85" s="59"/>
      <c r="H85" s="59">
        <f>ROUND(Source!AH67,2)</f>
        <v>16.8</v>
      </c>
      <c r="I85" s="62">
        <f>Source!U67</f>
        <v>15.120000000000001</v>
      </c>
      <c r="J85" s="59"/>
      <c r="K85" s="61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72" t="s">
        <v>128</v>
      </c>
      <c r="B86" s="79" t="s">
        <v>154</v>
      </c>
      <c r="C86" s="73" t="s">
        <v>130</v>
      </c>
      <c r="D86" s="74" t="s">
        <v>108</v>
      </c>
      <c r="E86" s="75">
        <f>Source!I69</f>
        <v>20</v>
      </c>
      <c r="F86" s="76">
        <v>3.7</v>
      </c>
      <c r="G86" s="147"/>
      <c r="H86" s="76">
        <f>Source!AC69</f>
        <v>3.7</v>
      </c>
      <c r="I86" s="77">
        <f>T86</f>
        <v>74</v>
      </c>
      <c r="J86" s="147">
        <v>7.5</v>
      </c>
      <c r="K86" s="78">
        <f>U86</f>
        <v>555</v>
      </c>
      <c r="O86" s="19"/>
      <c r="P86" s="19"/>
      <c r="Q86" s="19"/>
      <c r="R86" s="19"/>
      <c r="S86" s="19"/>
      <c r="T86" s="19">
        <f>ROUND(Source!AC69*Source!AW69*Source!I69,0)</f>
        <v>74</v>
      </c>
      <c r="U86" s="19">
        <f>Source!P69</f>
        <v>555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74</v>
      </c>
      <c r="GK86" s="19"/>
      <c r="GL86" s="19"/>
      <c r="GM86" s="19"/>
      <c r="GN86" s="19">
        <f>T86</f>
        <v>74</v>
      </c>
      <c r="GO86" s="19"/>
      <c r="GP86" s="19">
        <f>T86</f>
        <v>74</v>
      </c>
      <c r="GQ86" s="19">
        <f>T86</f>
        <v>74</v>
      </c>
      <c r="GR86" s="19"/>
      <c r="GS86" s="19">
        <f>T86</f>
        <v>74</v>
      </c>
      <c r="GT86" s="19"/>
      <c r="GU86" s="19"/>
      <c r="GV86" s="19"/>
      <c r="GW86" s="19">
        <f>ROUND(Source!AG69*Source!I69,0)</f>
        <v>0</v>
      </c>
      <c r="GX86" s="19">
        <f>ROUND(Source!AJ69*Source!I69,0)</f>
        <v>0</v>
      </c>
      <c r="GY86" s="19"/>
      <c r="GZ86" s="19"/>
      <c r="HA86" s="19"/>
      <c r="HB86" s="19">
        <f>T86</f>
        <v>74</v>
      </c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148"/>
      <c r="B87" s="149" t="s">
        <v>414</v>
      </c>
      <c r="C87" s="149" t="s">
        <v>421</v>
      </c>
      <c r="D87" s="150"/>
      <c r="E87" s="150"/>
      <c r="F87" s="150"/>
      <c r="G87" s="150"/>
      <c r="H87" s="150"/>
      <c r="I87" s="150"/>
      <c r="J87" s="150"/>
      <c r="K87" s="151"/>
    </row>
    <row r="88" spans="1:255" x14ac:dyDescent="0.2">
      <c r="A88" s="72" t="s">
        <v>133</v>
      </c>
      <c r="B88" s="79" t="s">
        <v>154</v>
      </c>
      <c r="C88" s="73" t="s">
        <v>135</v>
      </c>
      <c r="D88" s="74" t="s">
        <v>108</v>
      </c>
      <c r="E88" s="75">
        <f>Source!I71</f>
        <v>65</v>
      </c>
      <c r="F88" s="76">
        <v>2.61</v>
      </c>
      <c r="G88" s="147"/>
      <c r="H88" s="76">
        <f>Source!AC71</f>
        <v>2.61</v>
      </c>
      <c r="I88" s="77">
        <f>T88</f>
        <v>170</v>
      </c>
      <c r="J88" s="147">
        <v>7.5</v>
      </c>
      <c r="K88" s="78">
        <f>U88</f>
        <v>1272</v>
      </c>
      <c r="O88" s="19"/>
      <c r="P88" s="19"/>
      <c r="Q88" s="19"/>
      <c r="R88" s="19"/>
      <c r="S88" s="19"/>
      <c r="T88" s="19">
        <f>ROUND(Source!AC71*Source!AW71*Source!I71,0)</f>
        <v>170</v>
      </c>
      <c r="U88" s="19">
        <f>Source!P71</f>
        <v>1272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170</v>
      </c>
      <c r="GK88" s="19"/>
      <c r="GL88" s="19"/>
      <c r="GM88" s="19"/>
      <c r="GN88" s="19">
        <f>T88</f>
        <v>170</v>
      </c>
      <c r="GO88" s="19"/>
      <c r="GP88" s="19">
        <f>T88</f>
        <v>170</v>
      </c>
      <c r="GQ88" s="19">
        <f>T88</f>
        <v>170</v>
      </c>
      <c r="GR88" s="19"/>
      <c r="GS88" s="19">
        <f>T88</f>
        <v>170</v>
      </c>
      <c r="GT88" s="19"/>
      <c r="GU88" s="19"/>
      <c r="GV88" s="19"/>
      <c r="GW88" s="19">
        <f>ROUND(Source!AG71*Source!I71,0)</f>
        <v>0</v>
      </c>
      <c r="GX88" s="19">
        <f>ROUND(Source!AJ71*Source!I71,0)</f>
        <v>0</v>
      </c>
      <c r="GY88" s="19"/>
      <c r="GZ88" s="19"/>
      <c r="HA88" s="19"/>
      <c r="HB88" s="19">
        <f>T88</f>
        <v>170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148"/>
      <c r="B89" s="149" t="s">
        <v>414</v>
      </c>
      <c r="C89" s="149" t="s">
        <v>422</v>
      </c>
      <c r="D89" s="150"/>
      <c r="E89" s="150"/>
      <c r="F89" s="150"/>
      <c r="G89" s="150"/>
      <c r="H89" s="150"/>
      <c r="I89" s="150"/>
      <c r="J89" s="150"/>
      <c r="K89" s="151"/>
    </row>
    <row r="90" spans="1:255" x14ac:dyDescent="0.2">
      <c r="A90" s="72" t="s">
        <v>138</v>
      </c>
      <c r="B90" s="79" t="s">
        <v>154</v>
      </c>
      <c r="C90" s="73" t="s">
        <v>139</v>
      </c>
      <c r="D90" s="74" t="s">
        <v>108</v>
      </c>
      <c r="E90" s="75">
        <f>Source!I73</f>
        <v>5</v>
      </c>
      <c r="F90" s="76">
        <v>3.06</v>
      </c>
      <c r="G90" s="147"/>
      <c r="H90" s="76">
        <f>Source!AC73</f>
        <v>3.06</v>
      </c>
      <c r="I90" s="77">
        <f>T90</f>
        <v>15</v>
      </c>
      <c r="J90" s="147">
        <v>7.5</v>
      </c>
      <c r="K90" s="78">
        <f>U90</f>
        <v>115</v>
      </c>
      <c r="O90" s="19"/>
      <c r="P90" s="19"/>
      <c r="Q90" s="19"/>
      <c r="R90" s="19"/>
      <c r="S90" s="19"/>
      <c r="T90" s="19">
        <f>ROUND(Source!AC73*Source!AW73*Source!I73,0)</f>
        <v>15</v>
      </c>
      <c r="U90" s="19">
        <f>Source!P73</f>
        <v>115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>
        <f>T90</f>
        <v>15</v>
      </c>
      <c r="GK90" s="19"/>
      <c r="GL90" s="19"/>
      <c r="GM90" s="19"/>
      <c r="GN90" s="19">
        <f>T90</f>
        <v>15</v>
      </c>
      <c r="GO90" s="19"/>
      <c r="GP90" s="19">
        <f>T90</f>
        <v>15</v>
      </c>
      <c r="GQ90" s="19">
        <f>T90</f>
        <v>15</v>
      </c>
      <c r="GR90" s="19"/>
      <c r="GS90" s="19">
        <f>T90</f>
        <v>15</v>
      </c>
      <c r="GT90" s="19"/>
      <c r="GU90" s="19"/>
      <c r="GV90" s="19"/>
      <c r="GW90" s="19">
        <f>ROUND(Source!AG73*Source!I73,0)</f>
        <v>0</v>
      </c>
      <c r="GX90" s="19">
        <f>ROUND(Source!AJ73*Source!I73,0)</f>
        <v>0</v>
      </c>
      <c r="GY90" s="19"/>
      <c r="GZ90" s="19"/>
      <c r="HA90" s="19"/>
      <c r="HB90" s="19">
        <f>T90</f>
        <v>15</v>
      </c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13.5" thickBot="1" x14ac:dyDescent="0.25">
      <c r="A91" s="152"/>
      <c r="B91" s="153" t="s">
        <v>414</v>
      </c>
      <c r="C91" s="153" t="s">
        <v>423</v>
      </c>
      <c r="D91" s="154"/>
      <c r="E91" s="154"/>
      <c r="F91" s="154"/>
      <c r="G91" s="154"/>
      <c r="H91" s="154"/>
      <c r="I91" s="154"/>
      <c r="J91" s="154"/>
      <c r="K91" s="155"/>
    </row>
    <row r="92" spans="1:255" x14ac:dyDescent="0.2">
      <c r="A92" s="64"/>
      <c r="B92" s="63"/>
      <c r="C92" s="63"/>
      <c r="D92" s="63"/>
      <c r="E92" s="63"/>
      <c r="F92" s="63"/>
      <c r="G92" s="63"/>
      <c r="H92" s="95">
        <f>R92</f>
        <v>671</v>
      </c>
      <c r="I92" s="96"/>
      <c r="J92" s="95">
        <f>S92</f>
        <v>8511</v>
      </c>
      <c r="K92" s="97"/>
      <c r="O92" s="19"/>
      <c r="P92" s="19"/>
      <c r="Q92" s="19"/>
      <c r="R92" s="19">
        <f>SUM(T79:T91)</f>
        <v>671</v>
      </c>
      <c r="S92" s="19">
        <f>SUM(U79:U91)</f>
        <v>8511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>
        <f>R92</f>
        <v>671</v>
      </c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ht="36" x14ac:dyDescent="0.2">
      <c r="A93" s="72">
        <v>6</v>
      </c>
      <c r="B93" s="79" t="s">
        <v>142</v>
      </c>
      <c r="C93" s="73" t="s">
        <v>143</v>
      </c>
      <c r="D93" s="74" t="s">
        <v>144</v>
      </c>
      <c r="E93" s="75">
        <v>1</v>
      </c>
      <c r="F93" s="76">
        <f>Source!AK75</f>
        <v>921.7</v>
      </c>
      <c r="G93" s="145" t="s">
        <v>6</v>
      </c>
      <c r="H93" s="76">
        <f>Source!AB75</f>
        <v>921.7</v>
      </c>
      <c r="I93" s="77"/>
      <c r="J93" s="146"/>
      <c r="K93" s="78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1"/>
      <c r="B94" s="48"/>
      <c r="C94" s="48" t="s">
        <v>402</v>
      </c>
      <c r="D94" s="49"/>
      <c r="E94" s="50"/>
      <c r="F94" s="52">
        <v>921.7</v>
      </c>
      <c r="G94" s="144"/>
      <c r="H94" s="52">
        <f>Source!AF75</f>
        <v>921.7</v>
      </c>
      <c r="I94" s="53">
        <f>T94</f>
        <v>922</v>
      </c>
      <c r="J94" s="144">
        <v>18.3</v>
      </c>
      <c r="K94" s="54">
        <f>U94</f>
        <v>16867</v>
      </c>
      <c r="O94" s="19"/>
      <c r="P94" s="19"/>
      <c r="Q94" s="19"/>
      <c r="R94" s="19"/>
      <c r="S94" s="19"/>
      <c r="T94" s="19">
        <f>ROUND(Source!AF75*Source!AV75*Source!I75,0)</f>
        <v>922</v>
      </c>
      <c r="U94" s="19">
        <f>Source!S75</f>
        <v>16867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922</v>
      </c>
      <c r="GK94" s="19">
        <f>T94</f>
        <v>922</v>
      </c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>
        <f>T94</f>
        <v>922</v>
      </c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403</v>
      </c>
      <c r="D95" s="57"/>
      <c r="E95" s="58">
        <v>65</v>
      </c>
      <c r="F95" s="80" t="s">
        <v>404</v>
      </c>
      <c r="G95" s="59"/>
      <c r="H95" s="62">
        <f>ROUND((Source!AF75*Source!AV75+Source!AE75*Source!AV75)*(Source!FX75)/100,2)</f>
        <v>599.11</v>
      </c>
      <c r="I95" s="80">
        <f>T95</f>
        <v>599</v>
      </c>
      <c r="J95" s="59" t="s">
        <v>424</v>
      </c>
      <c r="K95" s="81">
        <f>U95</f>
        <v>9277</v>
      </c>
      <c r="O95" s="19"/>
      <c r="P95" s="19"/>
      <c r="Q95" s="19"/>
      <c r="R95" s="19"/>
      <c r="S95" s="19"/>
      <c r="T95" s="19">
        <f>ROUND((ROUND(Source!AF75*Source!AV75*Source!I75,0)+ROUND(Source!AE75*Source!AV75*Source!I75,0))*(Source!FX75)/100,0)</f>
        <v>599</v>
      </c>
      <c r="U95" s="19">
        <f>Source!X75</f>
        <v>9277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>
        <f>T95</f>
        <v>599</v>
      </c>
      <c r="GZ95" s="19"/>
      <c r="HA95" s="19"/>
      <c r="HB95" s="19"/>
      <c r="HC95" s="19"/>
      <c r="HD95" s="19"/>
      <c r="HE95" s="19">
        <f>T95</f>
        <v>599</v>
      </c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406</v>
      </c>
      <c r="D96" s="57"/>
      <c r="E96" s="58">
        <v>40</v>
      </c>
      <c r="F96" s="80" t="s">
        <v>404</v>
      </c>
      <c r="G96" s="59"/>
      <c r="H96" s="62">
        <f>ROUND((Source!AF75*Source!AV75+Source!AE75*Source!AV75)*(Source!FY75)/100,2)</f>
        <v>368.68</v>
      </c>
      <c r="I96" s="80">
        <f>T96</f>
        <v>369</v>
      </c>
      <c r="J96" s="59" t="s">
        <v>425</v>
      </c>
      <c r="K96" s="81">
        <f>U96</f>
        <v>5397</v>
      </c>
      <c r="O96" s="19"/>
      <c r="P96" s="19"/>
      <c r="Q96" s="19"/>
      <c r="R96" s="19"/>
      <c r="S96" s="19"/>
      <c r="T96" s="19">
        <f>ROUND((ROUND(Source!AF75*Source!AV75*Source!I75,0)+ROUND(Source!AE75*Source!AV75*Source!I75,0))*(Source!FY75)/100,0)</f>
        <v>369</v>
      </c>
      <c r="U96" s="19">
        <f>Source!Y75</f>
        <v>5397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>
        <f>T96</f>
        <v>369</v>
      </c>
      <c r="HA96" s="19"/>
      <c r="HB96" s="19"/>
      <c r="HC96" s="19"/>
      <c r="HD96" s="19"/>
      <c r="HE96" s="19">
        <f>T96</f>
        <v>369</v>
      </c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ht="13.5" thickBot="1" x14ac:dyDescent="0.25">
      <c r="A97" s="65"/>
      <c r="B97" s="66"/>
      <c r="C97" s="66" t="s">
        <v>408</v>
      </c>
      <c r="D97" s="67" t="s">
        <v>409</v>
      </c>
      <c r="E97" s="68">
        <v>65</v>
      </c>
      <c r="F97" s="69"/>
      <c r="G97" s="69"/>
      <c r="H97" s="69">
        <f>ROUND(Source!AH75,2)</f>
        <v>65</v>
      </c>
      <c r="I97" s="70">
        <f>Source!U75</f>
        <v>65</v>
      </c>
      <c r="J97" s="69"/>
      <c r="K97" s="71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4"/>
      <c r="B98" s="63"/>
      <c r="C98" s="63"/>
      <c r="D98" s="63"/>
      <c r="E98" s="63"/>
      <c r="F98" s="63"/>
      <c r="G98" s="63"/>
      <c r="H98" s="95">
        <f>R98</f>
        <v>1890</v>
      </c>
      <c r="I98" s="96"/>
      <c r="J98" s="95">
        <f>S98</f>
        <v>31541</v>
      </c>
      <c r="K98" s="97"/>
      <c r="O98" s="19"/>
      <c r="P98" s="19"/>
      <c r="Q98" s="19"/>
      <c r="R98" s="19">
        <f>SUM(T93:T97)</f>
        <v>1890</v>
      </c>
      <c r="S98" s="19">
        <f>SUM(U93:U97)</f>
        <v>31541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>
        <f>R98</f>
        <v>1890</v>
      </c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ht="36" x14ac:dyDescent="0.2">
      <c r="A99" s="72">
        <v>7</v>
      </c>
      <c r="B99" s="79" t="s">
        <v>150</v>
      </c>
      <c r="C99" s="73" t="s">
        <v>151</v>
      </c>
      <c r="D99" s="74" t="s">
        <v>34</v>
      </c>
      <c r="E99" s="75">
        <v>6</v>
      </c>
      <c r="F99" s="76">
        <f>Source!AK77</f>
        <v>6.25</v>
      </c>
      <c r="G99" s="145" t="s">
        <v>6</v>
      </c>
      <c r="H99" s="76">
        <f>Source!AB77</f>
        <v>5.16</v>
      </c>
      <c r="I99" s="77"/>
      <c r="J99" s="146"/>
      <c r="K99" s="78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51"/>
      <c r="B100" s="48"/>
      <c r="C100" s="48" t="s">
        <v>402</v>
      </c>
      <c r="D100" s="49"/>
      <c r="E100" s="50"/>
      <c r="F100" s="52">
        <v>5.16</v>
      </c>
      <c r="G100" s="144"/>
      <c r="H100" s="52">
        <f>Source!AF77</f>
        <v>5.16</v>
      </c>
      <c r="I100" s="53">
        <f>T100</f>
        <v>31</v>
      </c>
      <c r="J100" s="144">
        <v>18.3</v>
      </c>
      <c r="K100" s="54">
        <f>U100</f>
        <v>567</v>
      </c>
      <c r="O100" s="19"/>
      <c r="P100" s="19"/>
      <c r="Q100" s="19"/>
      <c r="R100" s="19"/>
      <c r="S100" s="19"/>
      <c r="T100" s="19">
        <f>ROUND(Source!AF77*Source!AV77*Source!I77,0)</f>
        <v>31</v>
      </c>
      <c r="U100" s="19">
        <f>Source!S77</f>
        <v>567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31</v>
      </c>
      <c r="GK100" s="19">
        <f>T100</f>
        <v>31</v>
      </c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>
        <f>T100</f>
        <v>31</v>
      </c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0"/>
      <c r="B101" s="56"/>
      <c r="C101" s="56" t="s">
        <v>403</v>
      </c>
      <c r="D101" s="57"/>
      <c r="E101" s="58">
        <v>80</v>
      </c>
      <c r="F101" s="80" t="s">
        <v>404</v>
      </c>
      <c r="G101" s="59"/>
      <c r="H101" s="62">
        <f>ROUND((Source!AF77*Source!AV77+Source!AE77*Source!AV77)*(Source!FX77)/100,2)</f>
        <v>4.13</v>
      </c>
      <c r="I101" s="80">
        <f>T101</f>
        <v>25</v>
      </c>
      <c r="J101" s="59" t="s">
        <v>417</v>
      </c>
      <c r="K101" s="81">
        <f>U101</f>
        <v>386</v>
      </c>
      <c r="O101" s="19"/>
      <c r="P101" s="19"/>
      <c r="Q101" s="19"/>
      <c r="R101" s="19"/>
      <c r="S101" s="19"/>
      <c r="T101" s="19">
        <f>ROUND((ROUND(Source!AF77*Source!AV77*Source!I77,0)+ROUND(Source!AE77*Source!AV77*Source!I77,0))*(Source!FX77)/100,0)</f>
        <v>25</v>
      </c>
      <c r="U101" s="19">
        <f>Source!X77</f>
        <v>386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>
        <f>T101</f>
        <v>25</v>
      </c>
      <c r="GZ101" s="19"/>
      <c r="HA101" s="19"/>
      <c r="HB101" s="19"/>
      <c r="HC101" s="19">
        <f>T101</f>
        <v>25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60"/>
      <c r="B102" s="56"/>
      <c r="C102" s="56" t="s">
        <v>406</v>
      </c>
      <c r="D102" s="57"/>
      <c r="E102" s="58">
        <v>60</v>
      </c>
      <c r="F102" s="80" t="s">
        <v>404</v>
      </c>
      <c r="G102" s="59"/>
      <c r="H102" s="62">
        <f>ROUND((Source!AF77*Source!AV77+Source!AE77*Source!AV77)*(Source!FY77)/100,2)</f>
        <v>3.1</v>
      </c>
      <c r="I102" s="80">
        <f>T102</f>
        <v>19</v>
      </c>
      <c r="J102" s="59" t="s">
        <v>418</v>
      </c>
      <c r="K102" s="81">
        <f>U102</f>
        <v>272</v>
      </c>
      <c r="O102" s="19"/>
      <c r="P102" s="19"/>
      <c r="Q102" s="19"/>
      <c r="R102" s="19"/>
      <c r="S102" s="19"/>
      <c r="T102" s="19">
        <f>ROUND((ROUND(Source!AF77*Source!AV77*Source!I77,0)+ROUND(Source!AE77*Source!AV77*Source!I77,0))*(Source!FY77)/100,0)</f>
        <v>19</v>
      </c>
      <c r="U102" s="19">
        <f>Source!Y77</f>
        <v>272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>
        <f>T102</f>
        <v>19</v>
      </c>
      <c r="HA102" s="19"/>
      <c r="HB102" s="19"/>
      <c r="HC102" s="19">
        <f>T102</f>
        <v>19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60"/>
      <c r="B103" s="56"/>
      <c r="C103" s="56" t="s">
        <v>408</v>
      </c>
      <c r="D103" s="57" t="s">
        <v>409</v>
      </c>
      <c r="E103" s="58">
        <v>0.52</v>
      </c>
      <c r="F103" s="59"/>
      <c r="G103" s="59"/>
      <c r="H103" s="59">
        <f>ROUND(Source!AH77,2)</f>
        <v>0.52</v>
      </c>
      <c r="I103" s="62">
        <f>Source!U77</f>
        <v>3.12</v>
      </c>
      <c r="J103" s="59"/>
      <c r="K103" s="61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72" t="s">
        <v>153</v>
      </c>
      <c r="B104" s="79" t="s">
        <v>154</v>
      </c>
      <c r="C104" s="73" t="s">
        <v>155</v>
      </c>
      <c r="D104" s="74" t="s">
        <v>42</v>
      </c>
      <c r="E104" s="75">
        <f>Source!I79</f>
        <v>1</v>
      </c>
      <c r="F104" s="76">
        <v>13812</v>
      </c>
      <c r="G104" s="147"/>
      <c r="H104" s="76">
        <f>Source!AC79</f>
        <v>13812</v>
      </c>
      <c r="I104" s="77">
        <f>T104</f>
        <v>13812</v>
      </c>
      <c r="J104" s="147">
        <v>7.5</v>
      </c>
      <c r="K104" s="78">
        <f>U104</f>
        <v>103590</v>
      </c>
      <c r="O104" s="19"/>
      <c r="P104" s="19"/>
      <c r="Q104" s="19"/>
      <c r="R104" s="19"/>
      <c r="S104" s="19"/>
      <c r="T104" s="19">
        <f>ROUND(Source!AC79*Source!AW79*Source!I79,0)</f>
        <v>13812</v>
      </c>
      <c r="U104" s="19">
        <f>Source!P79</f>
        <v>103590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13812</v>
      </c>
      <c r="GK104" s="19"/>
      <c r="GL104" s="19"/>
      <c r="GM104" s="19"/>
      <c r="GN104" s="19">
        <f>T104</f>
        <v>13812</v>
      </c>
      <c r="GO104" s="19"/>
      <c r="GP104" s="19">
        <f>T104</f>
        <v>13812</v>
      </c>
      <c r="GQ104" s="19">
        <f>T104</f>
        <v>13812</v>
      </c>
      <c r="GR104" s="19"/>
      <c r="GS104" s="19">
        <f>T104</f>
        <v>13812</v>
      </c>
      <c r="GT104" s="19"/>
      <c r="GU104" s="19"/>
      <c r="GV104" s="19"/>
      <c r="GW104" s="19">
        <f>ROUND(Source!AG79*Source!I79,0)</f>
        <v>0</v>
      </c>
      <c r="GX104" s="19">
        <f>ROUND(Source!AJ79*Source!I79,0)</f>
        <v>0</v>
      </c>
      <c r="GY104" s="19"/>
      <c r="GZ104" s="19"/>
      <c r="HA104" s="19"/>
      <c r="HB104" s="19">
        <f>T104</f>
        <v>13812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148"/>
      <c r="B105" s="149" t="s">
        <v>414</v>
      </c>
      <c r="C105" s="149" t="s">
        <v>426</v>
      </c>
      <c r="D105" s="150"/>
      <c r="E105" s="150"/>
      <c r="F105" s="150"/>
      <c r="G105" s="150"/>
      <c r="H105" s="150"/>
      <c r="I105" s="150"/>
      <c r="J105" s="150"/>
      <c r="K105" s="151"/>
    </row>
    <row r="106" spans="1:255" ht="24" x14ac:dyDescent="0.2">
      <c r="A106" s="72" t="s">
        <v>157</v>
      </c>
      <c r="B106" s="79" t="s">
        <v>154</v>
      </c>
      <c r="C106" s="73" t="s">
        <v>158</v>
      </c>
      <c r="D106" s="74" t="s">
        <v>42</v>
      </c>
      <c r="E106" s="75">
        <f>Source!I81</f>
        <v>3</v>
      </c>
      <c r="F106" s="76">
        <v>1100</v>
      </c>
      <c r="G106" s="147"/>
      <c r="H106" s="76">
        <f>Source!AC81</f>
        <v>1100</v>
      </c>
      <c r="I106" s="77">
        <f>T106</f>
        <v>3300</v>
      </c>
      <c r="J106" s="147">
        <v>7.5</v>
      </c>
      <c r="K106" s="78">
        <f>U106</f>
        <v>24750</v>
      </c>
      <c r="O106" s="19"/>
      <c r="P106" s="19"/>
      <c r="Q106" s="19"/>
      <c r="R106" s="19"/>
      <c r="S106" s="19"/>
      <c r="T106" s="19">
        <f>ROUND(Source!AC81*Source!AW81*Source!I81,0)</f>
        <v>3300</v>
      </c>
      <c r="U106" s="19">
        <f>Source!P81</f>
        <v>24750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3300</v>
      </c>
      <c r="GK106" s="19"/>
      <c r="GL106" s="19"/>
      <c r="GM106" s="19"/>
      <c r="GN106" s="19">
        <f>T106</f>
        <v>3300</v>
      </c>
      <c r="GO106" s="19"/>
      <c r="GP106" s="19">
        <f>T106</f>
        <v>3300</v>
      </c>
      <c r="GQ106" s="19">
        <f>T106</f>
        <v>3300</v>
      </c>
      <c r="GR106" s="19"/>
      <c r="GS106" s="19">
        <f>T106</f>
        <v>3300</v>
      </c>
      <c r="GT106" s="19"/>
      <c r="GU106" s="19"/>
      <c r="GV106" s="19"/>
      <c r="GW106" s="19">
        <f>ROUND(Source!AG81*Source!I81,0)</f>
        <v>0</v>
      </c>
      <c r="GX106" s="19">
        <f>ROUND(Source!AJ81*Source!I81,0)</f>
        <v>0</v>
      </c>
      <c r="GY106" s="19"/>
      <c r="GZ106" s="19"/>
      <c r="HA106" s="19"/>
      <c r="HB106" s="19">
        <f>T106</f>
        <v>3300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148"/>
      <c r="B107" s="149" t="s">
        <v>414</v>
      </c>
      <c r="C107" s="149" t="s">
        <v>427</v>
      </c>
      <c r="D107" s="150"/>
      <c r="E107" s="150"/>
      <c r="F107" s="150"/>
      <c r="G107" s="150"/>
      <c r="H107" s="150"/>
      <c r="I107" s="150"/>
      <c r="J107" s="150"/>
      <c r="K107" s="151"/>
    </row>
    <row r="108" spans="1:255" ht="24" x14ac:dyDescent="0.2">
      <c r="A108" s="72" t="s">
        <v>160</v>
      </c>
      <c r="B108" s="79" t="s">
        <v>154</v>
      </c>
      <c r="C108" s="73" t="s">
        <v>161</v>
      </c>
      <c r="D108" s="74" t="s">
        <v>42</v>
      </c>
      <c r="E108" s="75">
        <f>Source!I83</f>
        <v>1</v>
      </c>
      <c r="F108" s="76">
        <v>1968.81</v>
      </c>
      <c r="G108" s="147"/>
      <c r="H108" s="76">
        <f>Source!AC83</f>
        <v>1968.81</v>
      </c>
      <c r="I108" s="77">
        <f>T108</f>
        <v>1969</v>
      </c>
      <c r="J108" s="147">
        <v>7.5</v>
      </c>
      <c r="K108" s="78">
        <f>U108</f>
        <v>14766</v>
      </c>
      <c r="O108" s="19"/>
      <c r="P108" s="19"/>
      <c r="Q108" s="19"/>
      <c r="R108" s="19"/>
      <c r="S108" s="19"/>
      <c r="T108" s="19">
        <f>ROUND(Source!AC83*Source!AW83*Source!I83,0)</f>
        <v>1969</v>
      </c>
      <c r="U108" s="19">
        <f>Source!P83</f>
        <v>14766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1969</v>
      </c>
      <c r="GK108" s="19"/>
      <c r="GL108" s="19"/>
      <c r="GM108" s="19"/>
      <c r="GN108" s="19">
        <f>T108</f>
        <v>1969</v>
      </c>
      <c r="GO108" s="19"/>
      <c r="GP108" s="19">
        <f>T108</f>
        <v>1969</v>
      </c>
      <c r="GQ108" s="19">
        <f>T108</f>
        <v>1969</v>
      </c>
      <c r="GR108" s="19"/>
      <c r="GS108" s="19">
        <f>T108</f>
        <v>1969</v>
      </c>
      <c r="GT108" s="19"/>
      <c r="GU108" s="19"/>
      <c r="GV108" s="19"/>
      <c r="GW108" s="19">
        <f>ROUND(Source!AG83*Source!I83,0)</f>
        <v>0</v>
      </c>
      <c r="GX108" s="19">
        <f>ROUND(Source!AJ83*Source!I83,0)</f>
        <v>0</v>
      </c>
      <c r="GY108" s="19"/>
      <c r="GZ108" s="19"/>
      <c r="HA108" s="19"/>
      <c r="HB108" s="19">
        <f>T108</f>
        <v>1969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148"/>
      <c r="B109" s="149" t="s">
        <v>414</v>
      </c>
      <c r="C109" s="149" t="s">
        <v>428</v>
      </c>
      <c r="D109" s="150"/>
      <c r="E109" s="150"/>
      <c r="F109" s="150"/>
      <c r="G109" s="150"/>
      <c r="H109" s="150"/>
      <c r="I109" s="150"/>
      <c r="J109" s="150"/>
      <c r="K109" s="151"/>
    </row>
    <row r="110" spans="1:255" x14ac:dyDescent="0.2">
      <c r="A110" s="72" t="s">
        <v>163</v>
      </c>
      <c r="B110" s="79" t="s">
        <v>154</v>
      </c>
      <c r="C110" s="73" t="s">
        <v>165</v>
      </c>
      <c r="D110" s="74" t="s">
        <v>42</v>
      </c>
      <c r="E110" s="75">
        <f>Source!I85</f>
        <v>1</v>
      </c>
      <c r="F110" s="76">
        <v>44.73</v>
      </c>
      <c r="G110" s="147"/>
      <c r="H110" s="76">
        <f>Source!AC85</f>
        <v>44.73</v>
      </c>
      <c r="I110" s="77">
        <f>T110</f>
        <v>45</v>
      </c>
      <c r="J110" s="147">
        <v>7.5</v>
      </c>
      <c r="K110" s="78">
        <f>U110</f>
        <v>335</v>
      </c>
      <c r="O110" s="19"/>
      <c r="P110" s="19"/>
      <c r="Q110" s="19"/>
      <c r="R110" s="19"/>
      <c r="S110" s="19"/>
      <c r="T110" s="19">
        <f>ROUND(Source!AC85*Source!AW85*Source!I85,0)</f>
        <v>45</v>
      </c>
      <c r="U110" s="19">
        <f>Source!P85</f>
        <v>335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45</v>
      </c>
      <c r="GK110" s="19"/>
      <c r="GL110" s="19"/>
      <c r="GM110" s="19"/>
      <c r="GN110" s="19">
        <f>T110</f>
        <v>45</v>
      </c>
      <c r="GO110" s="19"/>
      <c r="GP110" s="19">
        <f>T110</f>
        <v>45</v>
      </c>
      <c r="GQ110" s="19">
        <f>T110</f>
        <v>45</v>
      </c>
      <c r="GR110" s="19"/>
      <c r="GS110" s="19">
        <f>T110</f>
        <v>45</v>
      </c>
      <c r="GT110" s="19"/>
      <c r="GU110" s="19"/>
      <c r="GV110" s="19"/>
      <c r="GW110" s="19">
        <f>ROUND(Source!AG85*Source!I85,0)</f>
        <v>0</v>
      </c>
      <c r="GX110" s="19">
        <f>ROUND(Source!AJ85*Source!I85,0)</f>
        <v>0</v>
      </c>
      <c r="GY110" s="19"/>
      <c r="GZ110" s="19"/>
      <c r="HA110" s="19"/>
      <c r="HB110" s="19">
        <f>T110</f>
        <v>45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148"/>
      <c r="B111" s="149" t="s">
        <v>414</v>
      </c>
      <c r="C111" s="149" t="s">
        <v>429</v>
      </c>
      <c r="D111" s="150"/>
      <c r="E111" s="150"/>
      <c r="F111" s="150"/>
      <c r="G111" s="150"/>
      <c r="H111" s="150"/>
      <c r="I111" s="150"/>
      <c r="J111" s="150"/>
      <c r="K111" s="151"/>
    </row>
    <row r="112" spans="1:255" x14ac:dyDescent="0.2">
      <c r="A112" s="72" t="s">
        <v>168</v>
      </c>
      <c r="B112" s="79" t="s">
        <v>154</v>
      </c>
      <c r="C112" s="73" t="s">
        <v>169</v>
      </c>
      <c r="D112" s="74" t="s">
        <v>42</v>
      </c>
      <c r="E112" s="75">
        <f>Source!I87</f>
        <v>1</v>
      </c>
      <c r="F112" s="76">
        <v>391.53</v>
      </c>
      <c r="G112" s="147"/>
      <c r="H112" s="76">
        <f>Source!AC87</f>
        <v>391.53</v>
      </c>
      <c r="I112" s="77">
        <f>T112</f>
        <v>392</v>
      </c>
      <c r="J112" s="147">
        <v>7.5</v>
      </c>
      <c r="K112" s="78">
        <f>U112</f>
        <v>2936</v>
      </c>
      <c r="O112" s="19"/>
      <c r="P112" s="19"/>
      <c r="Q112" s="19"/>
      <c r="R112" s="19"/>
      <c r="S112" s="19"/>
      <c r="T112" s="19">
        <f>ROUND(Source!AC87*Source!AW87*Source!I87,0)</f>
        <v>392</v>
      </c>
      <c r="U112" s="19">
        <f>Source!P87</f>
        <v>2936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>
        <f>T112</f>
        <v>392</v>
      </c>
      <c r="GK112" s="19"/>
      <c r="GL112" s="19"/>
      <c r="GM112" s="19"/>
      <c r="GN112" s="19">
        <f>T112</f>
        <v>392</v>
      </c>
      <c r="GO112" s="19"/>
      <c r="GP112" s="19">
        <f>T112</f>
        <v>392</v>
      </c>
      <c r="GQ112" s="19">
        <f>T112</f>
        <v>392</v>
      </c>
      <c r="GR112" s="19"/>
      <c r="GS112" s="19">
        <f>T112</f>
        <v>392</v>
      </c>
      <c r="GT112" s="19"/>
      <c r="GU112" s="19"/>
      <c r="GV112" s="19"/>
      <c r="GW112" s="19">
        <f>ROUND(Source!AG87*Source!I87,0)</f>
        <v>0</v>
      </c>
      <c r="GX112" s="19">
        <f>ROUND(Source!AJ87*Source!I87,0)</f>
        <v>0</v>
      </c>
      <c r="GY112" s="19"/>
      <c r="GZ112" s="19"/>
      <c r="HA112" s="19"/>
      <c r="HB112" s="19">
        <f>T112</f>
        <v>392</v>
      </c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152"/>
      <c r="B113" s="153" t="s">
        <v>414</v>
      </c>
      <c r="C113" s="153" t="s">
        <v>430</v>
      </c>
      <c r="D113" s="154"/>
      <c r="E113" s="154"/>
      <c r="F113" s="154"/>
      <c r="G113" s="154"/>
      <c r="H113" s="154"/>
      <c r="I113" s="154"/>
      <c r="J113" s="154"/>
      <c r="K113" s="155"/>
    </row>
    <row r="114" spans="1:255" ht="13.5" thickBot="1" x14ac:dyDescent="0.25">
      <c r="A114" s="64"/>
      <c r="B114" s="63"/>
      <c r="C114" s="63"/>
      <c r="D114" s="63"/>
      <c r="E114" s="63"/>
      <c r="F114" s="63"/>
      <c r="G114" s="63"/>
      <c r="H114" s="95">
        <f>R114</f>
        <v>19593</v>
      </c>
      <c r="I114" s="96"/>
      <c r="J114" s="95">
        <f>S114</f>
        <v>147602</v>
      </c>
      <c r="K114" s="97"/>
      <c r="O114" s="19"/>
      <c r="P114" s="19"/>
      <c r="Q114" s="19"/>
      <c r="R114" s="19">
        <f>SUM(T99:T113)</f>
        <v>19593</v>
      </c>
      <c r="S114" s="19">
        <f>SUM(U99:U113)</f>
        <v>147602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19593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156"/>
      <c r="B115" s="156"/>
      <c r="C115" s="82" t="s">
        <v>431</v>
      </c>
      <c r="D115" s="82"/>
      <c r="E115" s="82"/>
      <c r="F115" s="82"/>
      <c r="G115" s="82"/>
      <c r="H115" s="98">
        <f>FM115</f>
        <v>22632</v>
      </c>
      <c r="I115" s="98"/>
      <c r="J115" s="98">
        <f>DP115</f>
        <v>193580</v>
      </c>
      <c r="K115" s="98"/>
      <c r="P115" s="19">
        <f>SUM(R46:R114)</f>
        <v>22632</v>
      </c>
      <c r="Q115" s="19">
        <f>SUM(S46:S114)</f>
        <v>193580</v>
      </c>
      <c r="R115" s="19"/>
      <c r="S115" s="19"/>
      <c r="T115" s="19"/>
      <c r="U115" s="19"/>
      <c r="V115" s="19"/>
      <c r="W115" s="19"/>
      <c r="X115" s="19"/>
      <c r="Y115" s="19">
        <v>513</v>
      </c>
      <c r="Z115" s="19" t="s">
        <v>432</v>
      </c>
      <c r="AA115" s="19"/>
      <c r="AB115" s="19" t="s">
        <v>381</v>
      </c>
      <c r="AC115" s="19" t="str">
        <f>Source!G101</f>
        <v>Новая локальная смета</v>
      </c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>
        <f>Source!DM101</f>
        <v>93.549800000000005</v>
      </c>
      <c r="CX115" s="19">
        <f>Source!DN101</f>
        <v>0.6120000000000001</v>
      </c>
      <c r="CY115" s="19">
        <f>Source!DG101</f>
        <v>172659</v>
      </c>
      <c r="CZ115" s="19">
        <f>Source!DK101</f>
        <v>22020</v>
      </c>
      <c r="DA115" s="19">
        <f>Source!DI101</f>
        <v>701</v>
      </c>
      <c r="DB115" s="19">
        <f>Source!DJ101</f>
        <v>113</v>
      </c>
      <c r="DC115" s="19">
        <f>Source!DH101</f>
        <v>149938</v>
      </c>
      <c r="DD115" s="19">
        <f>Source!EG101</f>
        <v>0</v>
      </c>
      <c r="DE115" s="19">
        <f>Source!EN101</f>
        <v>149938</v>
      </c>
      <c r="DF115" s="19">
        <f>Source!EO101</f>
        <v>149938</v>
      </c>
      <c r="DG115" s="19">
        <f>Source!EP101</f>
        <v>0</v>
      </c>
      <c r="DH115" s="19">
        <f>Source!EQ101</f>
        <v>149938</v>
      </c>
      <c r="DI115" s="19">
        <f>Source!EH101</f>
        <v>0</v>
      </c>
      <c r="DJ115" s="19">
        <f>Source!EI101</f>
        <v>0</v>
      </c>
      <c r="DK115" s="19">
        <f>Source!ER101</f>
        <v>0</v>
      </c>
      <c r="DL115" s="19">
        <f>Source!DL101</f>
        <v>0</v>
      </c>
      <c r="DM115" s="19">
        <f>Source!DO101</f>
        <v>0</v>
      </c>
      <c r="DN115" s="19">
        <f>Source!DP101</f>
        <v>12970</v>
      </c>
      <c r="DO115" s="19">
        <f>Source!DQ101</f>
        <v>7951</v>
      </c>
      <c r="DP115" s="19">
        <f>Source!EJ101</f>
        <v>193580</v>
      </c>
      <c r="DQ115" s="19">
        <f>Source!EK101</f>
        <v>150150</v>
      </c>
      <c r="DR115" s="19">
        <f>Source!EL101</f>
        <v>11889</v>
      </c>
      <c r="DS115" s="19">
        <f>Source!EH101</f>
        <v>0</v>
      </c>
      <c r="DT115" s="19">
        <f>Source!EM101</f>
        <v>31541</v>
      </c>
      <c r="DU115" s="19">
        <f>Source!EK101+Source!EL101</f>
        <v>162039</v>
      </c>
      <c r="DV115" s="19"/>
      <c r="DW115" s="19">
        <f>Source!ES101</f>
        <v>0</v>
      </c>
      <c r="DX115" s="19">
        <f>Source!ET101</f>
        <v>0</v>
      </c>
      <c r="DY115" s="19">
        <f>Source!EU101</f>
        <v>0</v>
      </c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>
        <f>Source!DM101</f>
        <v>93.549800000000005</v>
      </c>
      <c r="EU115" s="19">
        <f>Source!DN101</f>
        <v>0.6120000000000001</v>
      </c>
      <c r="EV115" s="19">
        <f t="shared" ref="EV115:FQ115" si="0">SUM(GJ46:GJ114)</f>
        <v>21252</v>
      </c>
      <c r="EW115" s="19">
        <f t="shared" si="0"/>
        <v>1203</v>
      </c>
      <c r="EX115" s="19">
        <f t="shared" si="0"/>
        <v>56</v>
      </c>
      <c r="EY115" s="19">
        <f t="shared" si="0"/>
        <v>6</v>
      </c>
      <c r="EZ115" s="19">
        <f t="shared" si="0"/>
        <v>19993</v>
      </c>
      <c r="FA115" s="19">
        <f t="shared" si="0"/>
        <v>0</v>
      </c>
      <c r="FB115" s="19">
        <f t="shared" si="0"/>
        <v>19993</v>
      </c>
      <c r="FC115" s="19">
        <f t="shared" si="0"/>
        <v>19993</v>
      </c>
      <c r="FD115" s="19">
        <f t="shared" si="0"/>
        <v>0</v>
      </c>
      <c r="FE115" s="19">
        <f t="shared" si="0"/>
        <v>19993</v>
      </c>
      <c r="FF115" s="19">
        <f t="shared" si="0"/>
        <v>0</v>
      </c>
      <c r="FG115" s="19">
        <f t="shared" si="0"/>
        <v>0</v>
      </c>
      <c r="FH115" s="19">
        <f t="shared" si="0"/>
        <v>0</v>
      </c>
      <c r="FI115" s="19">
        <f t="shared" si="0"/>
        <v>0</v>
      </c>
      <c r="FJ115" s="19">
        <f t="shared" si="0"/>
        <v>0</v>
      </c>
      <c r="FK115" s="19">
        <f t="shared" si="0"/>
        <v>836</v>
      </c>
      <c r="FL115" s="19">
        <f t="shared" si="0"/>
        <v>544</v>
      </c>
      <c r="FM115" s="19">
        <f t="shared" si="0"/>
        <v>22632</v>
      </c>
      <c r="FN115" s="19">
        <f t="shared" si="0"/>
        <v>20007</v>
      </c>
      <c r="FO115" s="19">
        <f t="shared" si="0"/>
        <v>735</v>
      </c>
      <c r="FP115" s="19">
        <f t="shared" si="0"/>
        <v>0</v>
      </c>
      <c r="FQ115" s="19">
        <f t="shared" si="0"/>
        <v>1890</v>
      </c>
      <c r="FR115" s="19">
        <f>FN115+FO115</f>
        <v>20742</v>
      </c>
      <c r="FS115" s="19">
        <f>SUM(HG46:HG114)</f>
        <v>0</v>
      </c>
      <c r="FT115" s="19">
        <f>SUM(HH46:HH114)</f>
        <v>0</v>
      </c>
      <c r="FU115" s="19">
        <f>SUM(HI46:HI114)</f>
        <v>0</v>
      </c>
      <c r="FV115" s="19">
        <f>SUM(HJ46:HJ114)</f>
        <v>0</v>
      </c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141"/>
      <c r="B116" s="141"/>
      <c r="C116" s="141"/>
      <c r="D116" s="141"/>
      <c r="E116" s="141"/>
      <c r="F116" s="141"/>
      <c r="G116" s="141"/>
      <c r="H116" s="157"/>
      <c r="I116" s="157"/>
      <c r="J116" s="157"/>
      <c r="K116" s="157"/>
    </row>
    <row r="117" spans="1:255" x14ac:dyDescent="0.2">
      <c r="A117" s="141"/>
      <c r="B117" s="141"/>
      <c r="C117" s="20" t="s">
        <v>186</v>
      </c>
      <c r="D117" s="20"/>
      <c r="E117" s="20"/>
      <c r="F117" s="20"/>
      <c r="G117" s="20"/>
      <c r="H117" s="92">
        <f>EV115</f>
        <v>21252</v>
      </c>
      <c r="I117" s="92"/>
      <c r="J117" s="92">
        <f>CY115</f>
        <v>172659</v>
      </c>
      <c r="K117" s="158"/>
    </row>
    <row r="118" spans="1:255" x14ac:dyDescent="0.2">
      <c r="A118" s="141"/>
      <c r="B118" s="141"/>
      <c r="C118" s="20" t="s">
        <v>435</v>
      </c>
      <c r="D118" s="20"/>
      <c r="E118" s="20"/>
      <c r="F118" s="20"/>
      <c r="G118" s="20"/>
      <c r="H118" s="94"/>
      <c r="I118" s="94"/>
      <c r="J118" s="94"/>
      <c r="K118" s="157"/>
    </row>
    <row r="119" spans="1:255" x14ac:dyDescent="0.2">
      <c r="A119" s="141"/>
      <c r="B119" s="141"/>
      <c r="C119" s="20" t="s">
        <v>436</v>
      </c>
      <c r="D119" s="20"/>
      <c r="E119" s="20"/>
      <c r="F119" s="20"/>
      <c r="G119" s="20"/>
      <c r="H119" s="92">
        <f>EW115</f>
        <v>1203</v>
      </c>
      <c r="I119" s="92"/>
      <c r="J119" s="92">
        <f>CZ115</f>
        <v>22020</v>
      </c>
      <c r="K119" s="158"/>
    </row>
    <row r="120" spans="1:255" x14ac:dyDescent="0.2">
      <c r="A120" s="141"/>
      <c r="B120" s="141"/>
      <c r="C120" s="20" t="s">
        <v>437</v>
      </c>
      <c r="D120" s="20"/>
      <c r="E120" s="20"/>
      <c r="F120" s="20"/>
      <c r="G120" s="20"/>
      <c r="H120" s="92">
        <f>EX115</f>
        <v>56</v>
      </c>
      <c r="I120" s="92"/>
      <c r="J120" s="92">
        <f>DA115</f>
        <v>701</v>
      </c>
      <c r="K120" s="158"/>
    </row>
    <row r="121" spans="1:255" x14ac:dyDescent="0.2">
      <c r="A121" s="141"/>
      <c r="B121" s="141"/>
      <c r="C121" s="20" t="s">
        <v>438</v>
      </c>
      <c r="D121" s="20"/>
      <c r="E121" s="20"/>
      <c r="F121" s="20"/>
      <c r="G121" s="20"/>
      <c r="H121" s="92">
        <f>EZ115</f>
        <v>19993</v>
      </c>
      <c r="I121" s="92"/>
      <c r="J121" s="92">
        <f>DC115</f>
        <v>149938</v>
      </c>
      <c r="K121" s="158"/>
    </row>
    <row r="122" spans="1:255" x14ac:dyDescent="0.2">
      <c r="A122" s="141"/>
      <c r="B122" s="141"/>
      <c r="C122" s="20"/>
      <c r="D122" s="20"/>
      <c r="E122" s="20"/>
      <c r="F122" s="20"/>
      <c r="G122" s="20"/>
      <c r="H122" s="94"/>
      <c r="I122" s="94"/>
      <c r="J122" s="94"/>
      <c r="K122" s="157"/>
    </row>
    <row r="123" spans="1:255" x14ac:dyDescent="0.2">
      <c r="A123" s="141"/>
      <c r="B123" s="141"/>
      <c r="C123" s="20" t="s">
        <v>439</v>
      </c>
      <c r="D123" s="20"/>
      <c r="E123" s="20"/>
      <c r="F123" s="20"/>
      <c r="G123" s="20"/>
      <c r="H123" s="92">
        <f>FK115</f>
        <v>836</v>
      </c>
      <c r="I123" s="92"/>
      <c r="J123" s="92">
        <f>DN115</f>
        <v>12970</v>
      </c>
      <c r="K123" s="158"/>
    </row>
    <row r="124" spans="1:255" x14ac:dyDescent="0.2">
      <c r="A124" s="141"/>
      <c r="B124" s="141"/>
      <c r="C124" s="20" t="s">
        <v>440</v>
      </c>
      <c r="D124" s="20"/>
      <c r="E124" s="20"/>
      <c r="F124" s="20"/>
      <c r="G124" s="20"/>
      <c r="H124" s="92">
        <f>FL115</f>
        <v>544</v>
      </c>
      <c r="I124" s="92"/>
      <c r="J124" s="92">
        <f>DO115</f>
        <v>7951</v>
      </c>
      <c r="K124" s="158"/>
    </row>
    <row r="125" spans="1:255" x14ac:dyDescent="0.2">
      <c r="A125" s="141"/>
      <c r="B125" s="141"/>
      <c r="C125" s="20" t="s">
        <v>441</v>
      </c>
      <c r="D125" s="20"/>
      <c r="E125" s="20"/>
      <c r="F125" s="20"/>
      <c r="G125" s="20"/>
      <c r="H125" s="92">
        <f>FM115</f>
        <v>22632</v>
      </c>
      <c r="I125" s="92"/>
      <c r="J125" s="92">
        <f>DP115</f>
        <v>193580</v>
      </c>
      <c r="K125" s="158"/>
    </row>
    <row r="126" spans="1:255" x14ac:dyDescent="0.2">
      <c r="A126" s="141"/>
      <c r="B126" s="141"/>
      <c r="C126" s="20" t="s">
        <v>442</v>
      </c>
      <c r="D126" s="20"/>
      <c r="E126" s="20"/>
      <c r="F126" s="20"/>
      <c r="G126" s="20"/>
      <c r="H126" s="94"/>
      <c r="I126" s="94"/>
      <c r="J126" s="94"/>
      <c r="K126" s="157"/>
    </row>
    <row r="127" spans="1:255" x14ac:dyDescent="0.2">
      <c r="A127" s="141"/>
      <c r="B127" s="141"/>
      <c r="C127" s="20" t="s">
        <v>443</v>
      </c>
      <c r="D127" s="20"/>
      <c r="E127" s="20"/>
      <c r="F127" s="20"/>
      <c r="G127" s="20"/>
      <c r="H127" s="92">
        <f>FN115</f>
        <v>20007</v>
      </c>
      <c r="I127" s="92"/>
      <c r="J127" s="92">
        <f>DQ115</f>
        <v>150150</v>
      </c>
      <c r="K127" s="158"/>
    </row>
    <row r="128" spans="1:255" x14ac:dyDescent="0.2">
      <c r="A128" s="141"/>
      <c r="B128" s="141"/>
      <c r="C128" s="20" t="s">
        <v>444</v>
      </c>
      <c r="D128" s="20"/>
      <c r="E128" s="20"/>
      <c r="F128" s="20"/>
      <c r="G128" s="20"/>
      <c r="H128" s="92">
        <f>FO115</f>
        <v>735</v>
      </c>
      <c r="I128" s="92"/>
      <c r="J128" s="92">
        <f>DR115</f>
        <v>11889</v>
      </c>
      <c r="K128" s="158"/>
    </row>
    <row r="129" spans="1:255" hidden="1" x14ac:dyDescent="0.2">
      <c r="A129" s="141"/>
      <c r="B129" s="141"/>
      <c r="C129" s="20" t="s">
        <v>445</v>
      </c>
      <c r="D129" s="20"/>
      <c r="E129" s="20"/>
      <c r="F129" s="20"/>
      <c r="G129" s="20"/>
      <c r="H129" s="92">
        <f>FP115</f>
        <v>0</v>
      </c>
      <c r="I129" s="92"/>
      <c r="J129" s="92">
        <f>DS115</f>
        <v>0</v>
      </c>
      <c r="K129" s="158"/>
    </row>
    <row r="130" spans="1:255" x14ac:dyDescent="0.2">
      <c r="A130" s="141"/>
      <c r="B130" s="141"/>
      <c r="C130" s="20" t="s">
        <v>446</v>
      </c>
      <c r="D130" s="20"/>
      <c r="E130" s="20"/>
      <c r="F130" s="20"/>
      <c r="G130" s="20"/>
      <c r="H130" s="92">
        <f>FQ115</f>
        <v>1890</v>
      </c>
      <c r="I130" s="92"/>
      <c r="J130" s="92">
        <f>DT115</f>
        <v>31541</v>
      </c>
      <c r="K130" s="158"/>
    </row>
    <row r="131" spans="1:255" x14ac:dyDescent="0.2">
      <c r="A131" s="141"/>
      <c r="B131" s="141"/>
      <c r="C131" s="20"/>
      <c r="D131" s="20"/>
      <c r="E131" s="20"/>
      <c r="F131" s="20"/>
      <c r="G131" s="20"/>
      <c r="H131" s="94"/>
      <c r="I131" s="94"/>
      <c r="J131" s="94"/>
      <c r="K131" s="157"/>
    </row>
    <row r="132" spans="1:255" x14ac:dyDescent="0.2">
      <c r="A132" s="141"/>
      <c r="B132" s="141"/>
      <c r="C132" s="20" t="s">
        <v>447</v>
      </c>
      <c r="D132" s="20"/>
      <c r="E132" s="20"/>
      <c r="F132" s="20"/>
      <c r="G132" s="20"/>
      <c r="H132" s="92">
        <f>H125</f>
        <v>22632</v>
      </c>
      <c r="I132" s="92"/>
      <c r="J132" s="92">
        <f>J125</f>
        <v>193580</v>
      </c>
      <c r="K132" s="158"/>
    </row>
    <row r="133" spans="1:255" hidden="1" x14ac:dyDescent="0.2">
      <c r="A133" s="141"/>
      <c r="B133" s="141"/>
      <c r="C133" s="20" t="s">
        <v>448</v>
      </c>
      <c r="D133" s="20"/>
      <c r="E133" s="83">
        <v>18</v>
      </c>
      <c r="F133" s="84" t="s">
        <v>404</v>
      </c>
      <c r="G133" s="20"/>
      <c r="H133" s="20"/>
      <c r="I133" s="20"/>
      <c r="J133" s="93">
        <f>ROUND(J132*E133/100,2)</f>
        <v>34844.400000000001</v>
      </c>
      <c r="K133" s="159"/>
    </row>
    <row r="134" spans="1:255" hidden="1" x14ac:dyDescent="0.2">
      <c r="A134" s="141"/>
      <c r="B134" s="141"/>
      <c r="C134" s="20" t="s">
        <v>449</v>
      </c>
      <c r="D134" s="20"/>
      <c r="E134" s="20"/>
      <c r="F134" s="20"/>
      <c r="G134" s="20"/>
      <c r="H134" s="20"/>
      <c r="I134" s="20"/>
      <c r="J134" s="93">
        <f>J133+J132</f>
        <v>228424.4</v>
      </c>
      <c r="K134" s="160"/>
    </row>
    <row r="135" spans="1:255" x14ac:dyDescent="0.2">
      <c r="A135" s="141"/>
      <c r="B135" s="141"/>
      <c r="C135" s="20"/>
      <c r="D135" s="20"/>
      <c r="E135" s="20"/>
      <c r="F135" s="20"/>
      <c r="G135" s="20"/>
      <c r="H135" s="20"/>
      <c r="I135" s="20"/>
      <c r="J135" s="94"/>
      <c r="K135" s="157"/>
    </row>
    <row r="136" spans="1:255" hidden="1" outlineLevel="1" x14ac:dyDescent="0.2">
      <c r="A136" s="141"/>
      <c r="B136" s="141"/>
      <c r="C136" s="20"/>
      <c r="D136" s="20"/>
      <c r="E136" s="20"/>
      <c r="F136" s="20"/>
      <c r="G136" s="20"/>
      <c r="H136" s="20"/>
      <c r="I136" s="20"/>
      <c r="J136" s="20"/>
      <c r="K136" s="141"/>
    </row>
    <row r="137" spans="1:255" hidden="1" outlineLevel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</row>
    <row r="138" spans="1:255" hidden="1" outlineLevel="1" x14ac:dyDescent="0.2">
      <c r="A138" s="85" t="s">
        <v>450</v>
      </c>
      <c r="B138" s="85"/>
      <c r="C138" s="91"/>
      <c r="D138" s="91"/>
      <c r="E138" s="91"/>
      <c r="F138" s="91"/>
      <c r="G138" s="86"/>
      <c r="H138" s="86"/>
      <c r="I138" s="91"/>
      <c r="J138" s="91"/>
      <c r="K138" s="141"/>
      <c r="BY138" s="87">
        <f>C138</f>
        <v>0</v>
      </c>
      <c r="BZ138" s="87">
        <f>I138</f>
        <v>0</v>
      </c>
      <c r="IU138" s="19"/>
    </row>
    <row r="139" spans="1:255" s="89" customFormat="1" ht="11.25" hidden="1" outlineLevel="1" x14ac:dyDescent="0.2">
      <c r="A139" s="88"/>
      <c r="B139" s="88"/>
      <c r="C139" s="90" t="s">
        <v>451</v>
      </c>
      <c r="D139" s="90"/>
      <c r="E139" s="90"/>
      <c r="F139" s="90"/>
      <c r="G139" s="90"/>
      <c r="H139" s="90"/>
      <c r="I139" s="90" t="s">
        <v>452</v>
      </c>
      <c r="J139" s="90"/>
    </row>
    <row r="140" spans="1:255" hidden="1" outlineLevel="1" x14ac:dyDescent="0.2">
      <c r="A140" s="161"/>
      <c r="B140" s="161"/>
      <c r="C140" s="161"/>
      <c r="D140" s="161"/>
      <c r="E140" s="161"/>
      <c r="F140" s="161"/>
      <c r="G140" s="162" t="s">
        <v>453</v>
      </c>
      <c r="H140" s="161"/>
      <c r="I140" s="161"/>
      <c r="J140" s="161"/>
      <c r="K140" s="141"/>
    </row>
    <row r="141" spans="1:255" hidden="1" outlineLevel="1" x14ac:dyDescent="0.2">
      <c r="A141" s="85" t="s">
        <v>454</v>
      </c>
      <c r="B141" s="85"/>
      <c r="C141" s="91"/>
      <c r="D141" s="91"/>
      <c r="E141" s="91"/>
      <c r="F141" s="91"/>
      <c r="G141" s="86"/>
      <c r="H141" s="86"/>
      <c r="I141" s="91"/>
      <c r="J141" s="91"/>
      <c r="K141" s="141"/>
      <c r="BY141" s="87">
        <f>C141</f>
        <v>0</v>
      </c>
      <c r="BZ141" s="87">
        <f>I141</f>
        <v>0</v>
      </c>
      <c r="IU141" s="19"/>
    </row>
    <row r="142" spans="1:255" s="89" customFormat="1" ht="11.25" hidden="1" outlineLevel="1" x14ac:dyDescent="0.2">
      <c r="A142" s="88"/>
      <c r="B142" s="88"/>
      <c r="C142" s="90" t="s">
        <v>451</v>
      </c>
      <c r="D142" s="90"/>
      <c r="E142" s="90"/>
      <c r="F142" s="90"/>
      <c r="G142" s="90"/>
      <c r="H142" s="90"/>
      <c r="I142" s="90" t="s">
        <v>452</v>
      </c>
      <c r="J142" s="90"/>
    </row>
    <row r="143" spans="1:255" hidden="1" outlineLevel="1" x14ac:dyDescent="0.2">
      <c r="A143" s="161"/>
      <c r="B143" s="161"/>
      <c r="C143" s="161"/>
      <c r="D143" s="161"/>
      <c r="E143" s="161"/>
      <c r="F143" s="161"/>
      <c r="G143" s="162" t="s">
        <v>453</v>
      </c>
      <c r="H143" s="161"/>
      <c r="I143" s="161"/>
      <c r="J143" s="161"/>
      <c r="K143" s="141"/>
    </row>
    <row r="144" spans="1:255" collapsed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</row>
    <row r="145" spans="1:255" outlineLevel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</row>
    <row r="146" spans="1:255" outlineLevel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</row>
    <row r="147" spans="1:255" outlineLevel="1" x14ac:dyDescent="0.2">
      <c r="A147" s="85" t="s">
        <v>356</v>
      </c>
      <c r="B147" s="85"/>
      <c r="C147" s="91"/>
      <c r="D147" s="91"/>
      <c r="E147" s="91"/>
      <c r="F147" s="91"/>
      <c r="G147" s="86"/>
      <c r="H147" s="86"/>
      <c r="I147" s="91"/>
      <c r="J147" s="91"/>
      <c r="K147" s="141"/>
      <c r="BY147" s="87">
        <f>C147</f>
        <v>0</v>
      </c>
      <c r="BZ147" s="87">
        <f>I147</f>
        <v>0</v>
      </c>
      <c r="IU147" s="19"/>
    </row>
    <row r="148" spans="1:255" s="89" customFormat="1" ht="11.25" outlineLevel="1" x14ac:dyDescent="0.2">
      <c r="A148" s="88"/>
      <c r="B148" s="88"/>
      <c r="C148" s="90" t="s">
        <v>451</v>
      </c>
      <c r="D148" s="90"/>
      <c r="E148" s="90"/>
      <c r="F148" s="90"/>
      <c r="G148" s="90"/>
      <c r="H148" s="90"/>
      <c r="I148" s="90" t="s">
        <v>452</v>
      </c>
      <c r="J148" s="90"/>
    </row>
    <row r="149" spans="1:255" outlineLevel="1" x14ac:dyDescent="0.2">
      <c r="A149" s="161"/>
      <c r="B149" s="161"/>
      <c r="C149" s="161"/>
      <c r="D149" s="161"/>
      <c r="E149" s="161"/>
      <c r="F149" s="161"/>
      <c r="G149" s="162" t="s">
        <v>453</v>
      </c>
      <c r="H149" s="161"/>
      <c r="I149" s="161"/>
      <c r="J149" s="161"/>
      <c r="K149" s="141"/>
    </row>
    <row r="150" spans="1:255" outlineLevel="1" x14ac:dyDescent="0.2">
      <c r="A150" s="85" t="s">
        <v>457</v>
      </c>
      <c r="B150" s="85"/>
      <c r="C150" s="91"/>
      <c r="D150" s="91"/>
      <c r="E150" s="91"/>
      <c r="F150" s="91"/>
      <c r="G150" s="86"/>
      <c r="H150" s="86"/>
      <c r="I150" s="91"/>
      <c r="J150" s="91"/>
      <c r="K150" s="141"/>
      <c r="BY150" s="87">
        <f>C150</f>
        <v>0</v>
      </c>
      <c r="BZ150" s="87">
        <f>I150</f>
        <v>0</v>
      </c>
      <c r="IU150" s="19"/>
    </row>
    <row r="151" spans="1:255" s="89" customFormat="1" ht="11.25" outlineLevel="1" x14ac:dyDescent="0.2">
      <c r="A151" s="88"/>
      <c r="B151" s="88"/>
      <c r="C151" s="90" t="s">
        <v>451</v>
      </c>
      <c r="D151" s="90"/>
      <c r="E151" s="90"/>
      <c r="F151" s="90"/>
      <c r="G151" s="90"/>
      <c r="H151" s="90"/>
      <c r="I151" s="90" t="s">
        <v>452</v>
      </c>
      <c r="J151" s="90"/>
    </row>
    <row r="152" spans="1:255" outlineLevel="1" x14ac:dyDescent="0.2">
      <c r="A152" s="161"/>
      <c r="B152" s="161"/>
      <c r="C152" s="161"/>
      <c r="D152" s="161"/>
      <c r="E152" s="161"/>
      <c r="F152" s="161"/>
      <c r="G152" s="162" t="s">
        <v>453</v>
      </c>
      <c r="H152" s="161"/>
      <c r="I152" s="161"/>
      <c r="J152" s="161"/>
      <c r="K152" s="141"/>
    </row>
    <row r="153" spans="1:255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</row>
    <row r="154" spans="1:255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Y154" s="19">
        <v>999</v>
      </c>
      <c r="Z154" s="19" t="s">
        <v>455</v>
      </c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1:255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</row>
    <row r="157" spans="1:255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</row>
    <row r="158" spans="1:255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</row>
    <row r="159" spans="1:255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</row>
  </sheetData>
  <mergeCells count="11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63:I63"/>
    <mergeCell ref="J63:K63"/>
    <mergeCell ref="H72:I72"/>
    <mergeCell ref="J72:K72"/>
    <mergeCell ref="F41:F44"/>
    <mergeCell ref="G41:G44"/>
    <mergeCell ref="H41:H44"/>
    <mergeCell ref="I41:I44"/>
    <mergeCell ref="J41:J44"/>
    <mergeCell ref="K41:K44"/>
    <mergeCell ref="H114:I114"/>
    <mergeCell ref="J114:K114"/>
    <mergeCell ref="H115:I115"/>
    <mergeCell ref="J115:K115"/>
    <mergeCell ref="H116:I116"/>
    <mergeCell ref="J116:K116"/>
    <mergeCell ref="H78:I78"/>
    <mergeCell ref="J78:K78"/>
    <mergeCell ref="H92:I92"/>
    <mergeCell ref="J92:K92"/>
    <mergeCell ref="H98:I98"/>
    <mergeCell ref="J98:K98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H126:I126"/>
    <mergeCell ref="J126:K126"/>
    <mergeCell ref="H127:I127"/>
    <mergeCell ref="J127:K127"/>
    <mergeCell ref="H128:I128"/>
    <mergeCell ref="J128:K128"/>
    <mergeCell ref="H123:I123"/>
    <mergeCell ref="J123:K123"/>
    <mergeCell ref="H124:I124"/>
    <mergeCell ref="J124:K124"/>
    <mergeCell ref="H125:I125"/>
    <mergeCell ref="J125:K125"/>
    <mergeCell ref="H132:I132"/>
    <mergeCell ref="J132:K132"/>
    <mergeCell ref="J133:K133"/>
    <mergeCell ref="J134:K134"/>
    <mergeCell ref="J135:K135"/>
    <mergeCell ref="C138:F138"/>
    <mergeCell ref="I138:J138"/>
    <mergeCell ref="H129:I129"/>
    <mergeCell ref="J129:K129"/>
    <mergeCell ref="H130:I130"/>
    <mergeCell ref="J130:K130"/>
    <mergeCell ref="H131:I131"/>
    <mergeCell ref="J131:K131"/>
    <mergeCell ref="C151:H151"/>
    <mergeCell ref="I151:J151"/>
    <mergeCell ref="C147:F147"/>
    <mergeCell ref="I147:J147"/>
    <mergeCell ref="C148:H148"/>
    <mergeCell ref="I148:J148"/>
    <mergeCell ref="C150:F150"/>
    <mergeCell ref="I150:J150"/>
    <mergeCell ref="C139:H139"/>
    <mergeCell ref="I139:J139"/>
    <mergeCell ref="C141:F141"/>
    <mergeCell ref="I141:J141"/>
    <mergeCell ref="C142:H142"/>
    <mergeCell ref="I142:J142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346</v>
      </c>
    </row>
    <row r="6" spans="1:133" x14ac:dyDescent="0.2">
      <c r="G6">
        <v>10</v>
      </c>
      <c r="H6" t="s">
        <v>342</v>
      </c>
    </row>
    <row r="7" spans="1:133" x14ac:dyDescent="0.2">
      <c r="G7">
        <v>2</v>
      </c>
      <c r="H7" t="s">
        <v>343</v>
      </c>
    </row>
    <row r="8" spans="1:133" x14ac:dyDescent="0.2">
      <c r="G8">
        <f>IF((Source!AR101&lt;&gt;'1.Смета.или.Акт'!P115),0,1)</f>
        <v>1</v>
      </c>
      <c r="H8" t="s">
        <v>433</v>
      </c>
    </row>
    <row r="9" spans="1:133" x14ac:dyDescent="0.2">
      <c r="G9" s="11" t="s">
        <v>344</v>
      </c>
      <c r="H9" t="s">
        <v>345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Модуль  связи с указателем тока КЗ ТП 414</v>
      </c>
      <c r="H18" s="3"/>
      <c r="I18" s="3"/>
      <c r="J18" s="3"/>
      <c r="K18" s="3"/>
      <c r="L18" s="3"/>
      <c r="M18" s="3"/>
      <c r="N18" s="3"/>
      <c r="O18" s="3">
        <f t="shared" ref="O18:AT18" si="1">O130</f>
        <v>21252</v>
      </c>
      <c r="P18" s="3">
        <f t="shared" si="1"/>
        <v>19993</v>
      </c>
      <c r="Q18" s="3">
        <f t="shared" si="1"/>
        <v>56</v>
      </c>
      <c r="R18" s="3">
        <f t="shared" si="1"/>
        <v>6</v>
      </c>
      <c r="S18" s="3">
        <f t="shared" si="1"/>
        <v>1203</v>
      </c>
      <c r="T18" s="3">
        <f t="shared" si="1"/>
        <v>0</v>
      </c>
      <c r="U18" s="3">
        <f t="shared" si="1"/>
        <v>93.549800000000005</v>
      </c>
      <c r="V18" s="3">
        <f t="shared" si="1"/>
        <v>0.6120000000000001</v>
      </c>
      <c r="W18" s="3">
        <f t="shared" si="1"/>
        <v>0</v>
      </c>
      <c r="X18" s="3">
        <f t="shared" si="1"/>
        <v>836</v>
      </c>
      <c r="Y18" s="3">
        <f t="shared" si="1"/>
        <v>544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22632</v>
      </c>
      <c r="AS18" s="3">
        <f t="shared" si="1"/>
        <v>20007</v>
      </c>
      <c r="AT18" s="3">
        <f t="shared" si="1"/>
        <v>735</v>
      </c>
      <c r="AU18" s="3">
        <f t="shared" ref="AU18:BZ18" si="2">AU130</f>
        <v>1890</v>
      </c>
      <c r="AV18" s="3">
        <f t="shared" si="2"/>
        <v>19993</v>
      </c>
      <c r="AW18" s="3">
        <f t="shared" si="2"/>
        <v>19993</v>
      </c>
      <c r="AX18" s="3">
        <f t="shared" si="2"/>
        <v>0</v>
      </c>
      <c r="AY18" s="3">
        <f t="shared" si="2"/>
        <v>19993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172659</v>
      </c>
      <c r="DH18" s="4">
        <f t="shared" si="4"/>
        <v>149938</v>
      </c>
      <c r="DI18" s="4">
        <f t="shared" si="4"/>
        <v>701</v>
      </c>
      <c r="DJ18" s="4">
        <f t="shared" si="4"/>
        <v>113</v>
      </c>
      <c r="DK18" s="4">
        <f t="shared" si="4"/>
        <v>22020</v>
      </c>
      <c r="DL18" s="4">
        <f t="shared" si="4"/>
        <v>0</v>
      </c>
      <c r="DM18" s="4">
        <f t="shared" si="4"/>
        <v>93.549800000000005</v>
      </c>
      <c r="DN18" s="4">
        <f t="shared" si="4"/>
        <v>0.6120000000000001</v>
      </c>
      <c r="DO18" s="4">
        <f t="shared" si="4"/>
        <v>0</v>
      </c>
      <c r="DP18" s="4">
        <f t="shared" si="4"/>
        <v>12970</v>
      </c>
      <c r="DQ18" s="4">
        <f t="shared" si="4"/>
        <v>7951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193580</v>
      </c>
      <c r="EK18" s="4">
        <f t="shared" si="4"/>
        <v>150150</v>
      </c>
      <c r="EL18" s="4">
        <f t="shared" si="4"/>
        <v>11889</v>
      </c>
      <c r="EM18" s="4">
        <f t="shared" ref="EM18:FR18" si="5">EM130</f>
        <v>31541</v>
      </c>
      <c r="EN18" s="4">
        <f t="shared" si="5"/>
        <v>149938</v>
      </c>
      <c r="EO18" s="4">
        <f t="shared" si="5"/>
        <v>149938</v>
      </c>
      <c r="EP18" s="4">
        <f t="shared" si="5"/>
        <v>0</v>
      </c>
      <c r="EQ18" s="4">
        <f t="shared" si="5"/>
        <v>149938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21252</v>
      </c>
      <c r="P22" s="3">
        <f t="shared" si="8"/>
        <v>19993</v>
      </c>
      <c r="Q22" s="3">
        <f t="shared" si="8"/>
        <v>56</v>
      </c>
      <c r="R22" s="3">
        <f t="shared" si="8"/>
        <v>6</v>
      </c>
      <c r="S22" s="3">
        <f t="shared" si="8"/>
        <v>1203</v>
      </c>
      <c r="T22" s="3">
        <f t="shared" si="8"/>
        <v>0</v>
      </c>
      <c r="U22" s="3">
        <f t="shared" si="8"/>
        <v>93.549800000000005</v>
      </c>
      <c r="V22" s="3">
        <f t="shared" si="8"/>
        <v>0.6120000000000001</v>
      </c>
      <c r="W22" s="3">
        <f t="shared" si="8"/>
        <v>0</v>
      </c>
      <c r="X22" s="3">
        <f t="shared" si="8"/>
        <v>836</v>
      </c>
      <c r="Y22" s="3">
        <f t="shared" si="8"/>
        <v>544</v>
      </c>
      <c r="Z22" s="3">
        <f t="shared" si="8"/>
        <v>0</v>
      </c>
      <c r="AA22" s="3">
        <f t="shared" si="8"/>
        <v>0</v>
      </c>
      <c r="AB22" s="3">
        <f t="shared" si="8"/>
        <v>21252</v>
      </c>
      <c r="AC22" s="3">
        <f t="shared" si="8"/>
        <v>19993</v>
      </c>
      <c r="AD22" s="3">
        <f t="shared" si="8"/>
        <v>56</v>
      </c>
      <c r="AE22" s="3">
        <f t="shared" si="8"/>
        <v>6</v>
      </c>
      <c r="AF22" s="3">
        <f t="shared" si="8"/>
        <v>1203</v>
      </c>
      <c r="AG22" s="3">
        <f t="shared" si="8"/>
        <v>0</v>
      </c>
      <c r="AH22" s="3">
        <f t="shared" si="8"/>
        <v>93.549800000000005</v>
      </c>
      <c r="AI22" s="3">
        <f t="shared" si="8"/>
        <v>0.6120000000000001</v>
      </c>
      <c r="AJ22" s="3">
        <f t="shared" si="8"/>
        <v>0</v>
      </c>
      <c r="AK22" s="3">
        <f t="shared" si="8"/>
        <v>836</v>
      </c>
      <c r="AL22" s="3">
        <f t="shared" si="8"/>
        <v>544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22632</v>
      </c>
      <c r="AS22" s="3">
        <f t="shared" si="8"/>
        <v>20007</v>
      </c>
      <c r="AT22" s="3">
        <f t="shared" si="8"/>
        <v>735</v>
      </c>
      <c r="AU22" s="3">
        <f t="shared" ref="AU22:BZ22" si="9">AU101</f>
        <v>1890</v>
      </c>
      <c r="AV22" s="3">
        <f t="shared" si="9"/>
        <v>19993</v>
      </c>
      <c r="AW22" s="3">
        <f t="shared" si="9"/>
        <v>19993</v>
      </c>
      <c r="AX22" s="3">
        <f t="shared" si="9"/>
        <v>0</v>
      </c>
      <c r="AY22" s="3">
        <f t="shared" si="9"/>
        <v>19993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22632</v>
      </c>
      <c r="CB22" s="3">
        <f t="shared" si="10"/>
        <v>20007</v>
      </c>
      <c r="CC22" s="3">
        <f t="shared" si="10"/>
        <v>735</v>
      </c>
      <c r="CD22" s="3">
        <f t="shared" si="10"/>
        <v>1890</v>
      </c>
      <c r="CE22" s="3">
        <f t="shared" si="10"/>
        <v>19993</v>
      </c>
      <c r="CF22" s="3">
        <f t="shared" si="10"/>
        <v>19993</v>
      </c>
      <c r="CG22" s="3">
        <f t="shared" si="10"/>
        <v>0</v>
      </c>
      <c r="CH22" s="3">
        <f t="shared" si="10"/>
        <v>19993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172659</v>
      </c>
      <c r="DH22" s="4">
        <f t="shared" si="11"/>
        <v>149938</v>
      </c>
      <c r="DI22" s="4">
        <f t="shared" si="11"/>
        <v>701</v>
      </c>
      <c r="DJ22" s="4">
        <f t="shared" si="11"/>
        <v>113</v>
      </c>
      <c r="DK22" s="4">
        <f t="shared" si="11"/>
        <v>22020</v>
      </c>
      <c r="DL22" s="4">
        <f t="shared" si="11"/>
        <v>0</v>
      </c>
      <c r="DM22" s="4">
        <f t="shared" si="11"/>
        <v>93.549800000000005</v>
      </c>
      <c r="DN22" s="4">
        <f t="shared" si="11"/>
        <v>0.6120000000000001</v>
      </c>
      <c r="DO22" s="4">
        <f t="shared" si="11"/>
        <v>0</v>
      </c>
      <c r="DP22" s="4">
        <f t="shared" si="11"/>
        <v>12970</v>
      </c>
      <c r="DQ22" s="4">
        <f t="shared" si="11"/>
        <v>7951</v>
      </c>
      <c r="DR22" s="4">
        <f t="shared" si="11"/>
        <v>0</v>
      </c>
      <c r="DS22" s="4">
        <f t="shared" si="11"/>
        <v>0</v>
      </c>
      <c r="DT22" s="4">
        <f t="shared" si="11"/>
        <v>172659</v>
      </c>
      <c r="DU22" s="4">
        <f t="shared" si="11"/>
        <v>149938</v>
      </c>
      <c r="DV22" s="4">
        <f t="shared" si="11"/>
        <v>701</v>
      </c>
      <c r="DW22" s="4">
        <f t="shared" si="11"/>
        <v>113</v>
      </c>
      <c r="DX22" s="4">
        <f t="shared" si="11"/>
        <v>22020</v>
      </c>
      <c r="DY22" s="4">
        <f t="shared" si="11"/>
        <v>0</v>
      </c>
      <c r="DZ22" s="4">
        <f t="shared" si="11"/>
        <v>93.549800000000005</v>
      </c>
      <c r="EA22" s="4">
        <f t="shared" si="11"/>
        <v>0.6120000000000001</v>
      </c>
      <c r="EB22" s="4">
        <f t="shared" si="11"/>
        <v>0</v>
      </c>
      <c r="EC22" s="4">
        <f t="shared" si="11"/>
        <v>12970</v>
      </c>
      <c r="ED22" s="4">
        <f t="shared" si="11"/>
        <v>7951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193580</v>
      </c>
      <c r="EK22" s="4">
        <f t="shared" si="11"/>
        <v>150150</v>
      </c>
      <c r="EL22" s="4">
        <f t="shared" si="11"/>
        <v>11889</v>
      </c>
      <c r="EM22" s="4">
        <f t="shared" ref="EM22:FR22" si="12">EM101</f>
        <v>31541</v>
      </c>
      <c r="EN22" s="4">
        <f t="shared" si="12"/>
        <v>149938</v>
      </c>
      <c r="EO22" s="4">
        <f t="shared" si="12"/>
        <v>149938</v>
      </c>
      <c r="EP22" s="4">
        <f t="shared" si="12"/>
        <v>0</v>
      </c>
      <c r="EQ22" s="4">
        <f t="shared" si="12"/>
        <v>149938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193580</v>
      </c>
      <c r="FT22" s="4">
        <f t="shared" si="13"/>
        <v>150150</v>
      </c>
      <c r="FU22" s="4">
        <f t="shared" si="13"/>
        <v>11889</v>
      </c>
      <c r="FV22" s="4">
        <f t="shared" si="13"/>
        <v>31541</v>
      </c>
      <c r="FW22" s="4">
        <f t="shared" si="13"/>
        <v>149938</v>
      </c>
      <c r="FX22" s="4">
        <f t="shared" si="13"/>
        <v>149938</v>
      </c>
      <c r="FY22" s="4">
        <f t="shared" si="13"/>
        <v>0</v>
      </c>
      <c r="FZ22" s="4">
        <f t="shared" si="13"/>
        <v>149938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0.12</v>
      </c>
      <c r="J24" s="2">
        <v>0</v>
      </c>
      <c r="K24" s="2"/>
      <c r="L24" s="2"/>
      <c r="M24" s="2"/>
      <c r="N24" s="2"/>
      <c r="O24" s="2">
        <f t="shared" ref="O24:O55" si="14">ROUND(CP24,0)</f>
        <v>6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6</v>
      </c>
      <c r="T24" s="2">
        <f t="shared" ref="T24:T55" si="19">ROUND(CU24*I24,0)</f>
        <v>0</v>
      </c>
      <c r="U24" s="2">
        <f t="shared" ref="U24:U55" si="20">CV24*I24</f>
        <v>0.65880000000000005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5</v>
      </c>
      <c r="Y24" s="2">
        <f t="shared" ref="Y24:Y55" si="24">ROUND(CZ24,0)</f>
        <v>3</v>
      </c>
      <c r="Z24" s="2"/>
      <c r="AA24" s="2">
        <v>34664879</v>
      </c>
      <c r="AB24" s="2">
        <f t="shared" ref="AB24:AB55" si="25">ROUND((AC24+AD24+AF24),2)</f>
        <v>46.83</v>
      </c>
      <c r="AC24" s="2">
        <f>ROUND((ES24),2)</f>
        <v>0</v>
      </c>
      <c r="AD24" s="2">
        <f t="shared" ref="AD24:AD55" si="26">ROUND((((ET24)-(EU24))+AE24),2)</f>
        <v>0</v>
      </c>
      <c r="AE24" s="2">
        <f t="shared" ref="AE24:AE55" si="27">ROUND((EU24),2)</f>
        <v>0</v>
      </c>
      <c r="AF24" s="2">
        <f t="shared" ref="AF24:AF55" si="28">ROUND((EV24),2)</f>
        <v>46.83</v>
      </c>
      <c r="AG24" s="2">
        <f t="shared" ref="AG24:AG55" si="29">ROUND((AP24),2)</f>
        <v>0</v>
      </c>
      <c r="AH24" s="2">
        <f t="shared" ref="AH24:AH55" si="30">(EW24)</f>
        <v>5.49</v>
      </c>
      <c r="AI24" s="2">
        <f t="shared" ref="AI24:AI55" si="31">(EX24)</f>
        <v>0</v>
      </c>
      <c r="AJ24" s="2">
        <f t="shared" ref="AJ24:AJ55" si="32">ROUND((AS24),2)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69001</v>
      </c>
      <c r="BN24" s="2">
        <v>0</v>
      </c>
      <c r="BO24" s="2" t="s">
        <v>6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78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6</v>
      </c>
      <c r="CQ24" s="2">
        <f t="shared" ref="CQ24:CQ55" si="34">AC24*BC24</f>
        <v>0</v>
      </c>
      <c r="CR24" s="2">
        <f t="shared" ref="CR24:CR55" si="35">AD24*BB24</f>
        <v>0</v>
      </c>
      <c r="CS24" s="2">
        <f t="shared" ref="CS24:CS55" si="36">AE24*BS24</f>
        <v>0</v>
      </c>
      <c r="CT24" s="2">
        <f t="shared" ref="CT24:CT55" si="37">AF24*BA24</f>
        <v>46.83</v>
      </c>
      <c r="CU24" s="2">
        <f t="shared" ref="CU24:CU55" si="38">AG24</f>
        <v>0</v>
      </c>
      <c r="CV24" s="2">
        <f t="shared" ref="CV24:CV55" si="39">AH24</f>
        <v>5.49</v>
      </c>
      <c r="CW24" s="2">
        <f t="shared" ref="CW24:CW55" si="40">AI24</f>
        <v>0</v>
      </c>
      <c r="CX24" s="2">
        <f t="shared" ref="CX24:CX55" si="41">AJ24</f>
        <v>0</v>
      </c>
      <c r="CY24" s="2">
        <f t="shared" ref="CY24:CY55" si="42">(((S24+(R24*IF(0,0,1)))*AT24)/100)</f>
        <v>4.68</v>
      </c>
      <c r="CZ24" s="2">
        <f t="shared" ref="CZ24:CZ55" si="43">(((S24+(R24*IF(0,0,1)))*AU24)/100)</f>
        <v>3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19</v>
      </c>
      <c r="EH24" s="2">
        <v>0</v>
      </c>
      <c r="EI24" s="2" t="s">
        <v>6</v>
      </c>
      <c r="EJ24" s="2">
        <v>1</v>
      </c>
      <c r="EK24" s="2">
        <v>69001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6</v>
      </c>
      <c r="GB24" s="2"/>
      <c r="GC24" s="2"/>
      <c r="GD24" s="2">
        <v>0</v>
      </c>
      <c r="GE24" s="2"/>
      <c r="GF24" s="2">
        <v>1785683280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14</v>
      </c>
      <c r="GN24" s="2">
        <f t="shared" ref="GN24:GN55" si="47">IF(OR(BI24=0,BI24=1),ROUND(O24+X24+Y24+GK24,0),0)</f>
        <v>14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0.12</v>
      </c>
      <c r="J25">
        <v>0</v>
      </c>
      <c r="O25">
        <f t="shared" si="14"/>
        <v>103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103</v>
      </c>
      <c r="T25">
        <f t="shared" si="19"/>
        <v>0</v>
      </c>
      <c r="U25">
        <f t="shared" si="20"/>
        <v>0.65880000000000005</v>
      </c>
      <c r="V25">
        <f t="shared" si="21"/>
        <v>0</v>
      </c>
      <c r="W25">
        <f t="shared" si="22"/>
        <v>0</v>
      </c>
      <c r="X25">
        <f t="shared" si="23"/>
        <v>68</v>
      </c>
      <c r="Y25">
        <f t="shared" si="24"/>
        <v>41</v>
      </c>
      <c r="AA25">
        <v>34664880</v>
      </c>
      <c r="AB25">
        <f t="shared" si="25"/>
        <v>46.83</v>
      </c>
      <c r="AC25">
        <f>ROUND((ES25),2)</f>
        <v>0</v>
      </c>
      <c r="AD25">
        <f t="shared" si="26"/>
        <v>0</v>
      </c>
      <c r="AE25">
        <f t="shared" si="27"/>
        <v>0</v>
      </c>
      <c r="AF25">
        <f t="shared" si="28"/>
        <v>46.83</v>
      </c>
      <c r="AG25">
        <f t="shared" si="29"/>
        <v>0</v>
      </c>
      <c r="AH25">
        <f t="shared" si="30"/>
        <v>5.49</v>
      </c>
      <c r="AI25">
        <f t="shared" si="31"/>
        <v>0</v>
      </c>
      <c r="AJ25">
        <f t="shared" si="32"/>
        <v>0</v>
      </c>
      <c r="AK25">
        <f>AL25+AM25+AO25</f>
        <v>46.83</v>
      </c>
      <c r="AL25">
        <v>0</v>
      </c>
      <c r="AM25">
        <v>0</v>
      </c>
      <c r="AN25">
        <v>0</v>
      </c>
      <c r="AO25" s="55">
        <f>'1.Смета.или.Акт'!F47</f>
        <v>46.83</v>
      </c>
      <c r="AP25">
        <v>0</v>
      </c>
      <c r="AQ25">
        <f>'1.Смета.или.Акт'!E50</f>
        <v>5.49</v>
      </c>
      <c r="AR25">
        <v>0</v>
      </c>
      <c r="AS25">
        <v>0</v>
      </c>
      <c r="AT25">
        <v>66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69001</v>
      </c>
      <c r="BN25">
        <v>0</v>
      </c>
      <c r="BO25" t="s">
        <v>6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78</v>
      </c>
      <c r="CA25">
        <v>50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103</v>
      </c>
      <c r="CQ25">
        <f t="shared" si="34"/>
        <v>0</v>
      </c>
      <c r="CR25">
        <f t="shared" si="35"/>
        <v>0</v>
      </c>
      <c r="CS25">
        <f t="shared" si="36"/>
        <v>0</v>
      </c>
      <c r="CT25">
        <f t="shared" si="37"/>
        <v>856.98900000000003</v>
      </c>
      <c r="CU25">
        <f t="shared" si="38"/>
        <v>0</v>
      </c>
      <c r="CV25">
        <f t="shared" si="39"/>
        <v>5.49</v>
      </c>
      <c r="CW25">
        <f t="shared" si="40"/>
        <v>0</v>
      </c>
      <c r="CX25">
        <f t="shared" si="41"/>
        <v>0</v>
      </c>
      <c r="CY25">
        <f t="shared" si="42"/>
        <v>67.98</v>
      </c>
      <c r="CZ25">
        <f t="shared" si="43"/>
        <v>41.2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100 ШТ</v>
      </c>
      <c r="DX25">
        <v>1</v>
      </c>
      <c r="EE25">
        <v>32653485</v>
      </c>
      <c r="EF25">
        <v>6</v>
      </c>
      <c r="EG25" t="s">
        <v>19</v>
      </c>
      <c r="EH25">
        <v>0</v>
      </c>
      <c r="EI25" t="s">
        <v>6</v>
      </c>
      <c r="EJ25">
        <v>1</v>
      </c>
      <c r="EK25">
        <v>69001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55">
        <f>'1.Смета.или.Акт'!F47</f>
        <v>46.83</v>
      </c>
      <c r="EW25">
        <f>'1.Смета.или.Акт'!E50</f>
        <v>5.49</v>
      </c>
      <c r="EX25">
        <v>0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78</v>
      </c>
      <c r="FY25">
        <v>50</v>
      </c>
      <c r="GA25" t="s">
        <v>6</v>
      </c>
      <c r="GD25">
        <v>0</v>
      </c>
      <c r="GF25">
        <v>1785683280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212</v>
      </c>
      <c r="GN25">
        <f t="shared" si="47"/>
        <v>212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2</v>
      </c>
      <c r="D26" s="2"/>
      <c r="E26" s="2" t="s">
        <v>24</v>
      </c>
      <c r="F26" s="2" t="s">
        <v>25</v>
      </c>
      <c r="G26" s="2" t="s">
        <v>26</v>
      </c>
      <c r="H26" s="2" t="s">
        <v>27</v>
      </c>
      <c r="I26" s="2">
        <f>I24*J26</f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34664879</v>
      </c>
      <c r="AB26" s="2">
        <f t="shared" si="25"/>
        <v>0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0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27</v>
      </c>
      <c r="DW26" s="2" t="s">
        <v>27</v>
      </c>
      <c r="DX26" s="2">
        <v>1000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28</v>
      </c>
      <c r="EH26" s="2">
        <v>0</v>
      </c>
      <c r="EI26" s="2" t="s">
        <v>6</v>
      </c>
      <c r="EJ26" s="2">
        <v>1</v>
      </c>
      <c r="EK26" s="2">
        <v>0</v>
      </c>
      <c r="EL26" s="2" t="s">
        <v>29</v>
      </c>
      <c r="EM26" s="2" t="s">
        <v>30</v>
      </c>
      <c r="EN26" s="2"/>
      <c r="EO26" s="2" t="s">
        <v>6</v>
      </c>
      <c r="EP26" s="2"/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6</v>
      </c>
      <c r="GB26" s="2"/>
      <c r="GC26" s="2"/>
      <c r="GD26" s="2">
        <v>0</v>
      </c>
      <c r="GE26" s="2"/>
      <c r="GF26" s="2">
        <v>-179832266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0</v>
      </c>
      <c r="GN26" s="2">
        <f t="shared" si="47"/>
        <v>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4</v>
      </c>
      <c r="E27" t="s">
        <v>24</v>
      </c>
      <c r="F27" t="s">
        <v>25</v>
      </c>
      <c r="G27" t="s">
        <v>26</v>
      </c>
      <c r="H27" t="s">
        <v>27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34664880</v>
      </c>
      <c r="AB27">
        <f t="shared" si="25"/>
        <v>0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0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27</v>
      </c>
      <c r="DW27" t="s">
        <v>27</v>
      </c>
      <c r="DX27">
        <v>1000</v>
      </c>
      <c r="EE27">
        <v>32653299</v>
      </c>
      <c r="EF27">
        <v>20</v>
      </c>
      <c r="EG27" t="s">
        <v>28</v>
      </c>
      <c r="EH27">
        <v>0</v>
      </c>
      <c r="EI27" t="s">
        <v>6</v>
      </c>
      <c r="EJ27">
        <v>1</v>
      </c>
      <c r="EK27">
        <v>0</v>
      </c>
      <c r="EL27" t="s">
        <v>29</v>
      </c>
      <c r="EM27" t="s">
        <v>30</v>
      </c>
      <c r="EO27" t="s">
        <v>6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106</v>
      </c>
      <c r="FY27">
        <v>65</v>
      </c>
      <c r="GA27" t="s">
        <v>6</v>
      </c>
      <c r="GD27">
        <v>0</v>
      </c>
      <c r="GF27">
        <v>-179832266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0</v>
      </c>
      <c r="GN27">
        <f t="shared" si="47"/>
        <v>0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ROW(SmtRes!A18)</f>
        <v>18</v>
      </c>
      <c r="D28" s="2">
        <f>ROW(EtalonRes!A18)</f>
        <v>18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'1.Смета.или.Акт'!E52</f>
        <v>1</v>
      </c>
      <c r="J28" s="2">
        <v>0</v>
      </c>
      <c r="K28" s="2"/>
      <c r="L28" s="2"/>
      <c r="M28" s="2"/>
      <c r="N28" s="2"/>
      <c r="O28" s="2">
        <f t="shared" si="14"/>
        <v>16</v>
      </c>
      <c r="P28" s="2">
        <f t="shared" si="15"/>
        <v>0</v>
      </c>
      <c r="Q28" s="2">
        <f t="shared" si="16"/>
        <v>1</v>
      </c>
      <c r="R28" s="2">
        <f t="shared" si="17"/>
        <v>0</v>
      </c>
      <c r="S28" s="2">
        <f t="shared" si="18"/>
        <v>15</v>
      </c>
      <c r="T28" s="2">
        <f t="shared" si="19"/>
        <v>0</v>
      </c>
      <c r="U28" s="2">
        <f t="shared" si="20"/>
        <v>1.56</v>
      </c>
      <c r="V28" s="2">
        <f t="shared" si="21"/>
        <v>0</v>
      </c>
      <c r="W28" s="2">
        <f t="shared" si="22"/>
        <v>0</v>
      </c>
      <c r="X28" s="2">
        <f t="shared" si="23"/>
        <v>14</v>
      </c>
      <c r="Y28" s="2">
        <f t="shared" si="24"/>
        <v>10</v>
      </c>
      <c r="Z28" s="2"/>
      <c r="AA28" s="2">
        <v>34664879</v>
      </c>
      <c r="AB28" s="2">
        <f t="shared" si="25"/>
        <v>15.87</v>
      </c>
      <c r="AC28" s="2">
        <f>ROUND((ES28+(SUM(SmtRes!BC5:'SmtRes'!BC18)+SUM(EtalonRes!AL5:'EtalonRes'!AL18))),2)</f>
        <v>-0.02</v>
      </c>
      <c r="AD28" s="2">
        <f t="shared" si="26"/>
        <v>1.05</v>
      </c>
      <c r="AE28" s="2">
        <f t="shared" si="27"/>
        <v>0</v>
      </c>
      <c r="AF28" s="2">
        <f t="shared" si="28"/>
        <v>14.84</v>
      </c>
      <c r="AG28" s="2">
        <f t="shared" si="29"/>
        <v>0</v>
      </c>
      <c r="AH28" s="2">
        <f t="shared" si="30"/>
        <v>1.56</v>
      </c>
      <c r="AI28" s="2">
        <f t="shared" si="31"/>
        <v>0</v>
      </c>
      <c r="AJ28" s="2">
        <f t="shared" si="32"/>
        <v>0</v>
      </c>
      <c r="AK28" s="2">
        <v>35.979999999999997</v>
      </c>
      <c r="AL28" s="2">
        <v>20.09</v>
      </c>
      <c r="AM28" s="2">
        <v>1.05</v>
      </c>
      <c r="AN28" s="2">
        <v>0</v>
      </c>
      <c r="AO28" s="2">
        <v>14.84</v>
      </c>
      <c r="AP28" s="2">
        <v>0</v>
      </c>
      <c r="AQ28" s="2">
        <v>1.56</v>
      </c>
      <c r="AR28" s="2">
        <v>0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2</v>
      </c>
      <c r="BJ28" s="2" t="s">
        <v>35</v>
      </c>
      <c r="BK28" s="2"/>
      <c r="BL28" s="2"/>
      <c r="BM28" s="2">
        <v>108001</v>
      </c>
      <c r="BN28" s="2">
        <v>0</v>
      </c>
      <c r="BO28" s="2" t="s">
        <v>6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16</v>
      </c>
      <c r="CQ28" s="2">
        <f t="shared" si="34"/>
        <v>-0.02</v>
      </c>
      <c r="CR28" s="2">
        <f t="shared" si="35"/>
        <v>1.05</v>
      </c>
      <c r="CS28" s="2">
        <f t="shared" si="36"/>
        <v>0</v>
      </c>
      <c r="CT28" s="2">
        <f t="shared" si="37"/>
        <v>14.84</v>
      </c>
      <c r="CU28" s="2">
        <f t="shared" si="38"/>
        <v>0</v>
      </c>
      <c r="CV28" s="2">
        <f t="shared" si="39"/>
        <v>1.56</v>
      </c>
      <c r="CW28" s="2">
        <f t="shared" si="40"/>
        <v>0</v>
      </c>
      <c r="CX28" s="2">
        <f t="shared" si="41"/>
        <v>0</v>
      </c>
      <c r="CY28" s="2">
        <f t="shared" si="42"/>
        <v>14.25</v>
      </c>
      <c r="CZ28" s="2">
        <f t="shared" si="43"/>
        <v>9.75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36</v>
      </c>
      <c r="EH28" s="2">
        <v>0</v>
      </c>
      <c r="EI28" s="2" t="s">
        <v>6</v>
      </c>
      <c r="EJ28" s="2">
        <v>2</v>
      </c>
      <c r="EK28" s="2">
        <v>108001</v>
      </c>
      <c r="EL28" s="2" t="s">
        <v>37</v>
      </c>
      <c r="EM28" s="2" t="s">
        <v>38</v>
      </c>
      <c r="EN28" s="2"/>
      <c r="EO28" s="2" t="s">
        <v>6</v>
      </c>
      <c r="EP28" s="2"/>
      <c r="EQ28" s="2">
        <v>0</v>
      </c>
      <c r="ER28" s="2">
        <v>35.979999999999997</v>
      </c>
      <c r="ES28" s="2">
        <v>20.09</v>
      </c>
      <c r="ET28" s="2">
        <v>1.05</v>
      </c>
      <c r="EU28" s="2">
        <v>0</v>
      </c>
      <c r="EV28" s="2">
        <v>14.84</v>
      </c>
      <c r="EW28" s="2">
        <v>1.56</v>
      </c>
      <c r="EX28" s="2">
        <v>0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6</v>
      </c>
      <c r="GB28" s="2"/>
      <c r="GC28" s="2"/>
      <c r="GD28" s="2">
        <v>0</v>
      </c>
      <c r="GE28" s="2"/>
      <c r="GF28" s="2">
        <v>942868882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40</v>
      </c>
      <c r="GN28" s="2">
        <f t="shared" si="47"/>
        <v>0</v>
      </c>
      <c r="GO28" s="2">
        <f t="shared" si="48"/>
        <v>40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ROW(EtalonRes!A32)</f>
        <v>32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'1.Смета.или.Акт'!E52</f>
        <v>1</v>
      </c>
      <c r="J29">
        <v>0</v>
      </c>
      <c r="O29">
        <f t="shared" si="14"/>
        <v>285</v>
      </c>
      <c r="P29">
        <f t="shared" si="15"/>
        <v>0</v>
      </c>
      <c r="Q29">
        <f t="shared" si="16"/>
        <v>13</v>
      </c>
      <c r="R29">
        <f t="shared" si="17"/>
        <v>0</v>
      </c>
      <c r="S29">
        <f t="shared" si="18"/>
        <v>272</v>
      </c>
      <c r="T29">
        <f t="shared" si="19"/>
        <v>0</v>
      </c>
      <c r="U29">
        <f t="shared" si="20"/>
        <v>1.56</v>
      </c>
      <c r="V29">
        <f t="shared" si="21"/>
        <v>0</v>
      </c>
      <c r="W29">
        <f t="shared" si="22"/>
        <v>0</v>
      </c>
      <c r="X29">
        <f t="shared" si="23"/>
        <v>220</v>
      </c>
      <c r="Y29">
        <f t="shared" si="24"/>
        <v>141</v>
      </c>
      <c r="AA29">
        <v>34664880</v>
      </c>
      <c r="AB29">
        <f t="shared" si="25"/>
        <v>15.87</v>
      </c>
      <c r="AC29">
        <f>ROUND((ES29+(SUM(SmtRes!BC19:'SmtRes'!BC32)+SUM(EtalonRes!AL19:'EtalonRes'!AL32))),2)</f>
        <v>-0.02</v>
      </c>
      <c r="AD29">
        <f t="shared" si="26"/>
        <v>1.05</v>
      </c>
      <c r="AE29">
        <f t="shared" si="27"/>
        <v>0</v>
      </c>
      <c r="AF29">
        <f t="shared" si="28"/>
        <v>14.84</v>
      </c>
      <c r="AG29">
        <f t="shared" si="29"/>
        <v>0</v>
      </c>
      <c r="AH29">
        <f t="shared" si="30"/>
        <v>1.56</v>
      </c>
      <c r="AI29">
        <f t="shared" si="31"/>
        <v>0</v>
      </c>
      <c r="AJ29">
        <f t="shared" si="32"/>
        <v>0</v>
      </c>
      <c r="AK29">
        <f>AL29+AM29+AO29</f>
        <v>35.980000000000004</v>
      </c>
      <c r="AL29" s="55">
        <f>'1.Смета.или.Акт'!F55</f>
        <v>20.09</v>
      </c>
      <c r="AM29" s="55">
        <f>'1.Смета.или.Акт'!F54</f>
        <v>1.05</v>
      </c>
      <c r="AN29">
        <v>0</v>
      </c>
      <c r="AO29" s="55">
        <f>'1.Смета.или.Акт'!F53</f>
        <v>14.84</v>
      </c>
      <c r="AP29">
        <v>0</v>
      </c>
      <c r="AQ29">
        <f>'1.Смета.или.Акт'!E58</f>
        <v>1.56</v>
      </c>
      <c r="AR29">
        <v>0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'1.Смета.или.Акт'!J53</f>
        <v>18.3</v>
      </c>
      <c r="BB29">
        <f>'1.Смета.или.Акт'!J54</f>
        <v>12.5</v>
      </c>
      <c r="BC29">
        <f>'1.Смета.или.Акт'!J55</f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2</v>
      </c>
      <c r="BJ29" t="s">
        <v>35</v>
      </c>
      <c r="BM29">
        <v>108001</v>
      </c>
      <c r="BN29">
        <v>0</v>
      </c>
      <c r="BO29" t="s">
        <v>6</v>
      </c>
      <c r="BP29">
        <v>0</v>
      </c>
      <c r="BQ29">
        <v>2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285</v>
      </c>
      <c r="CQ29">
        <f t="shared" si="34"/>
        <v>-0.15</v>
      </c>
      <c r="CR29">
        <f t="shared" si="35"/>
        <v>13.125</v>
      </c>
      <c r="CS29">
        <f t="shared" si="36"/>
        <v>0</v>
      </c>
      <c r="CT29">
        <f t="shared" si="37"/>
        <v>271.572</v>
      </c>
      <c r="CU29">
        <f t="shared" si="38"/>
        <v>0</v>
      </c>
      <c r="CV29">
        <f t="shared" si="39"/>
        <v>1.56</v>
      </c>
      <c r="CW29">
        <f t="shared" si="40"/>
        <v>0</v>
      </c>
      <c r="CX29">
        <f t="shared" si="41"/>
        <v>0</v>
      </c>
      <c r="CY29">
        <f t="shared" si="42"/>
        <v>220.32</v>
      </c>
      <c r="CZ29">
        <f t="shared" si="43"/>
        <v>141.44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'1.Смета.или.Акт'!D52</f>
        <v>ШТ</v>
      </c>
      <c r="DX29">
        <v>1</v>
      </c>
      <c r="EE29">
        <v>32653241</v>
      </c>
      <c r="EF29">
        <v>2</v>
      </c>
      <c r="EG29" t="s">
        <v>36</v>
      </c>
      <c r="EH29">
        <v>0</v>
      </c>
      <c r="EI29" t="s">
        <v>6</v>
      </c>
      <c r="EJ29">
        <v>2</v>
      </c>
      <c r="EK29">
        <v>108001</v>
      </c>
      <c r="EL29" t="s">
        <v>37</v>
      </c>
      <c r="EM29" t="s">
        <v>38</v>
      </c>
      <c r="EO29" t="s">
        <v>6</v>
      </c>
      <c r="EQ29">
        <v>0</v>
      </c>
      <c r="ER29">
        <f>ES29+ET29+EV29</f>
        <v>35.980000000000004</v>
      </c>
      <c r="ES29" s="55">
        <f>'1.Смета.или.Акт'!F55</f>
        <v>20.09</v>
      </c>
      <c r="ET29" s="55">
        <f>'1.Смета.или.Акт'!F54</f>
        <v>1.05</v>
      </c>
      <c r="EU29">
        <v>0</v>
      </c>
      <c r="EV29" s="55">
        <f>'1.Смета.или.Акт'!F53</f>
        <v>14.84</v>
      </c>
      <c r="EW29">
        <f>'1.Смета.или.Акт'!E58</f>
        <v>1.56</v>
      </c>
      <c r="EX29">
        <v>0</v>
      </c>
      <c r="EY29">
        <v>1</v>
      </c>
      <c r="FQ29">
        <v>0</v>
      </c>
      <c r="FR29">
        <f t="shared" si="44"/>
        <v>0</v>
      </c>
      <c r="FS29">
        <v>0</v>
      </c>
      <c r="FV29" t="s">
        <v>22</v>
      </c>
      <c r="FW29" t="s">
        <v>23</v>
      </c>
      <c r="FX29">
        <v>95</v>
      </c>
      <c r="FY29">
        <v>65</v>
      </c>
      <c r="GA29" t="s">
        <v>6</v>
      </c>
      <c r="GD29">
        <v>0</v>
      </c>
      <c r="GF29">
        <v>942868882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646</v>
      </c>
      <c r="GN29">
        <f t="shared" si="47"/>
        <v>0</v>
      </c>
      <c r="GO29">
        <f t="shared" si="48"/>
        <v>646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7</v>
      </c>
      <c r="D30" s="2"/>
      <c r="E30" s="2" t="s">
        <v>39</v>
      </c>
      <c r="F30" s="2" t="s">
        <v>40</v>
      </c>
      <c r="G30" s="2" t="s">
        <v>41</v>
      </c>
      <c r="H30" s="2" t="s">
        <v>42</v>
      </c>
      <c r="I30" s="2">
        <f>I28*J30</f>
        <v>1</v>
      </c>
      <c r="J30" s="2">
        <v>1</v>
      </c>
      <c r="K30" s="2"/>
      <c r="L30" s="2"/>
      <c r="M30" s="2"/>
      <c r="N30" s="2"/>
      <c r="O30" s="2">
        <f t="shared" si="14"/>
        <v>53</v>
      </c>
      <c r="P30" s="2">
        <f t="shared" si="15"/>
        <v>53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34664879</v>
      </c>
      <c r="AB30" s="2">
        <f t="shared" si="25"/>
        <v>52.76</v>
      </c>
      <c r="AC30" s="2">
        <f t="shared" ref="AC30:AC53" si="52">ROUND((ES30),2)</f>
        <v>52.76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52.76</v>
      </c>
      <c r="AL30" s="2">
        <v>52.76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43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53</v>
      </c>
      <c r="CQ30" s="2">
        <f t="shared" si="34"/>
        <v>52.76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42</v>
      </c>
      <c r="DW30" s="2" t="s">
        <v>42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28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44</v>
      </c>
      <c r="EM30" s="2" t="s">
        <v>45</v>
      </c>
      <c r="EN30" s="2"/>
      <c r="EO30" s="2" t="s">
        <v>6</v>
      </c>
      <c r="EP30" s="2"/>
      <c r="EQ30" s="2">
        <v>0</v>
      </c>
      <c r="ER30" s="2">
        <v>44.97</v>
      </c>
      <c r="ES30" s="2">
        <v>52.76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46</v>
      </c>
      <c r="GB30" s="2"/>
      <c r="GC30" s="2"/>
      <c r="GD30" s="2">
        <v>0</v>
      </c>
      <c r="GE30" s="2"/>
      <c r="GF30" s="2">
        <v>1333042235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53</v>
      </c>
      <c r="GN30" s="2">
        <f t="shared" si="47"/>
        <v>53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21</v>
      </c>
      <c r="E31" t="s">
        <v>39</v>
      </c>
      <c r="F31" t="str">
        <f>'1.Смета.или.Акт'!B59</f>
        <v>01.3.01.02-0002</v>
      </c>
      <c r="G31" t="str">
        <f>'1.Смета.или.Акт'!C59</f>
        <v>Выключатель автоматич.  2п. 10А С ВА47-29</v>
      </c>
      <c r="H31" t="s">
        <v>42</v>
      </c>
      <c r="I31">
        <f>I29*J31</f>
        <v>1</v>
      </c>
      <c r="J31">
        <v>1</v>
      </c>
      <c r="O31">
        <f t="shared" si="14"/>
        <v>396</v>
      </c>
      <c r="P31">
        <f t="shared" si="15"/>
        <v>396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34664880</v>
      </c>
      <c r="AB31">
        <f t="shared" si="25"/>
        <v>52.76</v>
      </c>
      <c r="AC31">
        <f t="shared" si="52"/>
        <v>52.76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52.76</v>
      </c>
      <c r="AL31" s="55">
        <f>'1.Смета.или.Акт'!F59</f>
        <v>52.76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43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396</v>
      </c>
      <c r="CQ31">
        <f t="shared" si="34"/>
        <v>395.7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42</v>
      </c>
      <c r="DW31" t="str">
        <f>'1.Смета.или.Акт'!D59</f>
        <v>шт.</v>
      </c>
      <c r="DX31">
        <v>1</v>
      </c>
      <c r="EE31">
        <v>32653291</v>
      </c>
      <c r="EF31">
        <v>20</v>
      </c>
      <c r="EG31" t="s">
        <v>28</v>
      </c>
      <c r="EH31">
        <v>0</v>
      </c>
      <c r="EI31" t="s">
        <v>6</v>
      </c>
      <c r="EJ31">
        <v>1</v>
      </c>
      <c r="EK31">
        <v>500001</v>
      </c>
      <c r="EL31" t="s">
        <v>44</v>
      </c>
      <c r="EM31" t="s">
        <v>45</v>
      </c>
      <c r="EO31" t="s">
        <v>6</v>
      </c>
      <c r="EQ31">
        <v>0</v>
      </c>
      <c r="ER31">
        <v>52.76</v>
      </c>
      <c r="ES31" s="55">
        <f>'1.Смета.или.Акт'!F59</f>
        <v>52.76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395.7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46</v>
      </c>
      <c r="GD31">
        <v>0</v>
      </c>
      <c r="GF31">
        <v>1333042235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396</v>
      </c>
      <c r="GN31">
        <f t="shared" si="47"/>
        <v>396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8</v>
      </c>
      <c r="D32" s="2"/>
      <c r="E32" s="2" t="s">
        <v>47</v>
      </c>
      <c r="F32" s="2" t="s">
        <v>48</v>
      </c>
      <c r="G32" s="2" t="s">
        <v>49</v>
      </c>
      <c r="H32" s="2" t="s">
        <v>42</v>
      </c>
      <c r="I32" s="2">
        <f>I28*J32</f>
        <v>1</v>
      </c>
      <c r="J32" s="2">
        <v>1</v>
      </c>
      <c r="K32" s="2"/>
      <c r="L32" s="2"/>
      <c r="M32" s="2"/>
      <c r="N32" s="2"/>
      <c r="O32" s="2">
        <f t="shared" si="14"/>
        <v>18</v>
      </c>
      <c r="P32" s="2">
        <f t="shared" si="15"/>
        <v>18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34664879</v>
      </c>
      <c r="AB32" s="2">
        <f t="shared" si="25"/>
        <v>18.05</v>
      </c>
      <c r="AC32" s="2">
        <f t="shared" si="52"/>
        <v>18.05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18.05</v>
      </c>
      <c r="AL32" s="2">
        <v>18.05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50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18</v>
      </c>
      <c r="CQ32" s="2">
        <f t="shared" si="34"/>
        <v>18.05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42</v>
      </c>
      <c r="DW32" s="2" t="s">
        <v>42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28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44</v>
      </c>
      <c r="EM32" s="2" t="s">
        <v>45</v>
      </c>
      <c r="EN32" s="2"/>
      <c r="EO32" s="2" t="s">
        <v>6</v>
      </c>
      <c r="EP32" s="2"/>
      <c r="EQ32" s="2">
        <v>0</v>
      </c>
      <c r="ER32" s="2">
        <v>11.5</v>
      </c>
      <c r="ES32" s="2">
        <v>18.05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51</v>
      </c>
      <c r="GB32" s="2"/>
      <c r="GC32" s="2"/>
      <c r="GD32" s="2">
        <v>0</v>
      </c>
      <c r="GE32" s="2"/>
      <c r="GF32" s="2">
        <v>273449357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18</v>
      </c>
      <c r="GN32" s="2">
        <f t="shared" si="47"/>
        <v>18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22</v>
      </c>
      <c r="E33" t="s">
        <v>47</v>
      </c>
      <c r="F33" t="str">
        <f>'1.Смета.или.Акт'!B61</f>
        <v>Накладная</v>
      </c>
      <c r="G33" t="str">
        <f>'1.Смета.или.Акт'!C61</f>
        <v>Бокс КМП</v>
      </c>
      <c r="H33" t="s">
        <v>42</v>
      </c>
      <c r="I33">
        <f>I29*J33</f>
        <v>1</v>
      </c>
      <c r="J33">
        <v>1</v>
      </c>
      <c r="O33">
        <f t="shared" si="14"/>
        <v>135</v>
      </c>
      <c r="P33">
        <f t="shared" si="15"/>
        <v>135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34664880</v>
      </c>
      <c r="AB33">
        <f t="shared" si="25"/>
        <v>18.05</v>
      </c>
      <c r="AC33">
        <f t="shared" si="52"/>
        <v>18.05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18.05</v>
      </c>
      <c r="AL33" s="55">
        <f>'1.Смета.или.Акт'!F61</f>
        <v>18.05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'1.Смета.или.Акт'!J61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50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135</v>
      </c>
      <c r="CQ33">
        <f t="shared" si="34"/>
        <v>135.375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42</v>
      </c>
      <c r="DW33" t="str">
        <f>'1.Смета.или.Акт'!D61</f>
        <v>шт.</v>
      </c>
      <c r="DX33">
        <v>1</v>
      </c>
      <c r="EE33">
        <v>32653291</v>
      </c>
      <c r="EF33">
        <v>20</v>
      </c>
      <c r="EG33" t="s">
        <v>28</v>
      </c>
      <c r="EH33">
        <v>0</v>
      </c>
      <c r="EI33" t="s">
        <v>6</v>
      </c>
      <c r="EJ33">
        <v>1</v>
      </c>
      <c r="EK33">
        <v>500001</v>
      </c>
      <c r="EL33" t="s">
        <v>44</v>
      </c>
      <c r="EM33" t="s">
        <v>45</v>
      </c>
      <c r="EO33" t="s">
        <v>6</v>
      </c>
      <c r="EQ33">
        <v>0</v>
      </c>
      <c r="ER33">
        <v>18.05</v>
      </c>
      <c r="ES33" s="55">
        <f>'1.Смета.или.Акт'!F61</f>
        <v>18.05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135.35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51</v>
      </c>
      <c r="GD33">
        <v>0</v>
      </c>
      <c r="GF33">
        <v>273449357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135</v>
      </c>
      <c r="GN33">
        <f t="shared" si="47"/>
        <v>135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9</v>
      </c>
      <c r="D34" s="2"/>
      <c r="E34" s="2" t="s">
        <v>52</v>
      </c>
      <c r="F34" s="2" t="s">
        <v>53</v>
      </c>
      <c r="G34" s="2" t="s">
        <v>54</v>
      </c>
      <c r="H34" s="2" t="s">
        <v>55</v>
      </c>
      <c r="I34" s="2">
        <f>I28*J34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34664879</v>
      </c>
      <c r="AB34" s="2">
        <f t="shared" si="25"/>
        <v>30.4</v>
      </c>
      <c r="AC34" s="2">
        <f t="shared" si="52"/>
        <v>30.4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30.4</v>
      </c>
      <c r="AL34" s="2">
        <v>30.4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30.4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55</v>
      </c>
      <c r="DW34" s="2" t="s">
        <v>55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28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44</v>
      </c>
      <c r="EM34" s="2" t="s">
        <v>45</v>
      </c>
      <c r="EN34" s="2"/>
      <c r="EO34" s="2" t="s">
        <v>6</v>
      </c>
      <c r="EP34" s="2"/>
      <c r="EQ34" s="2">
        <v>0</v>
      </c>
      <c r="ER34" s="2">
        <v>30.4</v>
      </c>
      <c r="ES34" s="2">
        <v>30.4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-1088866022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23</v>
      </c>
      <c r="E35" t="s">
        <v>52</v>
      </c>
      <c r="F35" t="s">
        <v>53</v>
      </c>
      <c r="G35" t="s">
        <v>54</v>
      </c>
      <c r="H35" t="s">
        <v>55</v>
      </c>
      <c r="I35">
        <f>I29*J35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34664880</v>
      </c>
      <c r="AB35">
        <f t="shared" si="25"/>
        <v>30.4</v>
      </c>
      <c r="AC35">
        <f t="shared" si="52"/>
        <v>30.4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30.4</v>
      </c>
      <c r="AL35">
        <v>30.4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228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55</v>
      </c>
      <c r="DW35" t="s">
        <v>55</v>
      </c>
      <c r="DX35">
        <v>1</v>
      </c>
      <c r="EE35">
        <v>32653291</v>
      </c>
      <c r="EF35">
        <v>20</v>
      </c>
      <c r="EG35" t="s">
        <v>28</v>
      </c>
      <c r="EH35">
        <v>0</v>
      </c>
      <c r="EI35" t="s">
        <v>6</v>
      </c>
      <c r="EJ35">
        <v>1</v>
      </c>
      <c r="EK35">
        <v>500001</v>
      </c>
      <c r="EL35" t="s">
        <v>44</v>
      </c>
      <c r="EM35" t="s">
        <v>45</v>
      </c>
      <c r="EO35" t="s">
        <v>6</v>
      </c>
      <c r="EQ35">
        <v>0</v>
      </c>
      <c r="ER35">
        <v>30.4</v>
      </c>
      <c r="ES35">
        <v>30.4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-1088866022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3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10</v>
      </c>
      <c r="D36" s="2"/>
      <c r="E36" s="2" t="s">
        <v>57</v>
      </c>
      <c r="F36" s="2" t="s">
        <v>58</v>
      </c>
      <c r="G36" s="2" t="s">
        <v>59</v>
      </c>
      <c r="H36" s="2" t="s">
        <v>55</v>
      </c>
      <c r="I36" s="2">
        <f>I28*J36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34664879</v>
      </c>
      <c r="AB36" s="2">
        <f t="shared" si="25"/>
        <v>10.57</v>
      </c>
      <c r="AC36" s="2">
        <f t="shared" si="52"/>
        <v>10.57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10.57</v>
      </c>
      <c r="AL36" s="2">
        <v>10.57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60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10.57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28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44</v>
      </c>
      <c r="EM36" s="2" t="s">
        <v>45</v>
      </c>
      <c r="EN36" s="2"/>
      <c r="EO36" s="2" t="s">
        <v>6</v>
      </c>
      <c r="EP36" s="2"/>
      <c r="EQ36" s="2">
        <v>0</v>
      </c>
      <c r="ER36" s="2">
        <v>10.57</v>
      </c>
      <c r="ES36" s="2">
        <v>10.57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586013393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24</v>
      </c>
      <c r="E37" t="s">
        <v>57</v>
      </c>
      <c r="F37" t="s">
        <v>58</v>
      </c>
      <c r="G37" t="s">
        <v>59</v>
      </c>
      <c r="H37" t="s">
        <v>55</v>
      </c>
      <c r="I37">
        <f>I29*J37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34664880</v>
      </c>
      <c r="AB37">
        <f t="shared" si="25"/>
        <v>10.57</v>
      </c>
      <c r="AC37">
        <f t="shared" si="52"/>
        <v>10.57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10.57</v>
      </c>
      <c r="AL37">
        <v>10.57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60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79.275000000000006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55</v>
      </c>
      <c r="DW37" t="s">
        <v>55</v>
      </c>
      <c r="DX37">
        <v>1</v>
      </c>
      <c r="EE37">
        <v>32653291</v>
      </c>
      <c r="EF37">
        <v>20</v>
      </c>
      <c r="EG37" t="s">
        <v>28</v>
      </c>
      <c r="EH37">
        <v>0</v>
      </c>
      <c r="EI37" t="s">
        <v>6</v>
      </c>
      <c r="EJ37">
        <v>1</v>
      </c>
      <c r="EK37">
        <v>500001</v>
      </c>
      <c r="EL37" t="s">
        <v>44</v>
      </c>
      <c r="EM37" t="s">
        <v>45</v>
      </c>
      <c r="EO37" t="s">
        <v>6</v>
      </c>
      <c r="EQ37">
        <v>0</v>
      </c>
      <c r="ER37">
        <v>10.57</v>
      </c>
      <c r="ES37">
        <v>10.57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586013393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11</v>
      </c>
      <c r="D38" s="2"/>
      <c r="E38" s="2" t="s">
        <v>61</v>
      </c>
      <c r="F38" s="2" t="s">
        <v>62</v>
      </c>
      <c r="G38" s="2" t="s">
        <v>63</v>
      </c>
      <c r="H38" s="2" t="s">
        <v>55</v>
      </c>
      <c r="I38" s="2">
        <f>I28*J38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34664879</v>
      </c>
      <c r="AB38" s="2">
        <f t="shared" si="25"/>
        <v>9.0399999999999991</v>
      </c>
      <c r="AC38" s="2">
        <f t="shared" si="52"/>
        <v>9.0399999999999991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9.0399999999999991</v>
      </c>
      <c r="AL38" s="2">
        <v>9.0399999999999991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9.0399999999999991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55</v>
      </c>
      <c r="DW38" s="2" t="s">
        <v>55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28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44</v>
      </c>
      <c r="EM38" s="2" t="s">
        <v>45</v>
      </c>
      <c r="EN38" s="2"/>
      <c r="EO38" s="2" t="s">
        <v>6</v>
      </c>
      <c r="EP38" s="2"/>
      <c r="EQ38" s="2">
        <v>0</v>
      </c>
      <c r="ER38" s="2">
        <v>9.0399999999999991</v>
      </c>
      <c r="ES38" s="2">
        <v>9.0399999999999991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103900845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25</v>
      </c>
      <c r="E39" t="s">
        <v>61</v>
      </c>
      <c r="F39" t="s">
        <v>62</v>
      </c>
      <c r="G39" t="s">
        <v>63</v>
      </c>
      <c r="H39" t="s">
        <v>55</v>
      </c>
      <c r="I39">
        <f>I29*J39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34664880</v>
      </c>
      <c r="AB39">
        <f t="shared" si="25"/>
        <v>9.0399999999999991</v>
      </c>
      <c r="AC39">
        <f t="shared" si="52"/>
        <v>9.0399999999999991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9.0399999999999991</v>
      </c>
      <c r="AL39">
        <v>9.0399999999999991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67.8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55</v>
      </c>
      <c r="DW39" t="s">
        <v>55</v>
      </c>
      <c r="DX39">
        <v>1</v>
      </c>
      <c r="EE39">
        <v>32653291</v>
      </c>
      <c r="EF39">
        <v>20</v>
      </c>
      <c r="EG39" t="s">
        <v>28</v>
      </c>
      <c r="EH39">
        <v>0</v>
      </c>
      <c r="EI39" t="s">
        <v>6</v>
      </c>
      <c r="EJ39">
        <v>1</v>
      </c>
      <c r="EK39">
        <v>500001</v>
      </c>
      <c r="EL39" t="s">
        <v>44</v>
      </c>
      <c r="EM39" t="s">
        <v>45</v>
      </c>
      <c r="EO39" t="s">
        <v>6</v>
      </c>
      <c r="EQ39">
        <v>0</v>
      </c>
      <c r="ER39">
        <v>9.0399999999999991</v>
      </c>
      <c r="ES39">
        <v>9.0399999999999991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103900845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12</v>
      </c>
      <c r="D40" s="2"/>
      <c r="E40" s="2" t="s">
        <v>65</v>
      </c>
      <c r="F40" s="2" t="s">
        <v>66</v>
      </c>
      <c r="G40" s="2" t="s">
        <v>67</v>
      </c>
      <c r="H40" s="2" t="s">
        <v>68</v>
      </c>
      <c r="I40" s="2">
        <f>I28*J40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34664879</v>
      </c>
      <c r="AB40" s="2">
        <f t="shared" si="25"/>
        <v>86</v>
      </c>
      <c r="AC40" s="2">
        <f t="shared" si="52"/>
        <v>86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86</v>
      </c>
      <c r="AL40" s="2">
        <v>86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86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68</v>
      </c>
      <c r="DW40" s="2" t="s">
        <v>68</v>
      </c>
      <c r="DX40" s="2">
        <v>100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28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44</v>
      </c>
      <c r="EM40" s="2" t="s">
        <v>45</v>
      </c>
      <c r="EN40" s="2"/>
      <c r="EO40" s="2" t="s">
        <v>6</v>
      </c>
      <c r="EP40" s="2"/>
      <c r="EQ40" s="2">
        <v>0</v>
      </c>
      <c r="ER40" s="2">
        <v>86</v>
      </c>
      <c r="ES40" s="2">
        <v>86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1794244060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26</v>
      </c>
      <c r="E41" t="s">
        <v>65</v>
      </c>
      <c r="F41" t="s">
        <v>66</v>
      </c>
      <c r="G41" t="s">
        <v>67</v>
      </c>
      <c r="H41" t="s">
        <v>68</v>
      </c>
      <c r="I41">
        <f>I29*J41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34664880</v>
      </c>
      <c r="AB41">
        <f t="shared" si="25"/>
        <v>86</v>
      </c>
      <c r="AC41">
        <f t="shared" si="52"/>
        <v>86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86</v>
      </c>
      <c r="AL41">
        <v>86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645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68</v>
      </c>
      <c r="DW41" t="s">
        <v>68</v>
      </c>
      <c r="DX41">
        <v>100</v>
      </c>
      <c r="EE41">
        <v>32653291</v>
      </c>
      <c r="EF41">
        <v>20</v>
      </c>
      <c r="EG41" t="s">
        <v>28</v>
      </c>
      <c r="EH41">
        <v>0</v>
      </c>
      <c r="EI41" t="s">
        <v>6</v>
      </c>
      <c r="EJ41">
        <v>1</v>
      </c>
      <c r="EK41">
        <v>500001</v>
      </c>
      <c r="EL41" t="s">
        <v>44</v>
      </c>
      <c r="EM41" t="s">
        <v>45</v>
      </c>
      <c r="EO41" t="s">
        <v>6</v>
      </c>
      <c r="EQ41">
        <v>0</v>
      </c>
      <c r="ER41">
        <v>86</v>
      </c>
      <c r="ES41">
        <v>86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1794244060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13</v>
      </c>
      <c r="D42" s="2"/>
      <c r="E42" s="2" t="s">
        <v>70</v>
      </c>
      <c r="F42" s="2" t="s">
        <v>71</v>
      </c>
      <c r="G42" s="2" t="s">
        <v>72</v>
      </c>
      <c r="H42" s="2" t="s">
        <v>55</v>
      </c>
      <c r="I42" s="2">
        <f>I28*J42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34664879</v>
      </c>
      <c r="AB42" s="2">
        <f t="shared" si="25"/>
        <v>133.05000000000001</v>
      </c>
      <c r="AC42" s="2">
        <f t="shared" si="52"/>
        <v>133.05000000000001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133.05000000000001</v>
      </c>
      <c r="AL42" s="2">
        <v>133.05000000000001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73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133.05000000000001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55</v>
      </c>
      <c r="DW42" s="2" t="s">
        <v>55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28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44</v>
      </c>
      <c r="EM42" s="2" t="s">
        <v>45</v>
      </c>
      <c r="EN42" s="2"/>
      <c r="EO42" s="2" t="s">
        <v>6</v>
      </c>
      <c r="EP42" s="2"/>
      <c r="EQ42" s="2">
        <v>0</v>
      </c>
      <c r="ER42" s="2">
        <v>133.05000000000001</v>
      </c>
      <c r="ES42" s="2">
        <v>133.05000000000001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-856710481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27</v>
      </c>
      <c r="E43" t="s">
        <v>70</v>
      </c>
      <c r="F43" t="s">
        <v>71</v>
      </c>
      <c r="G43" t="s">
        <v>72</v>
      </c>
      <c r="H43" t="s">
        <v>55</v>
      </c>
      <c r="I43">
        <f>I29*J43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34664880</v>
      </c>
      <c r="AB43">
        <f t="shared" si="25"/>
        <v>133.05000000000001</v>
      </c>
      <c r="AC43">
        <f t="shared" si="52"/>
        <v>133.05000000000001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133.05000000000001</v>
      </c>
      <c r="AL43">
        <v>133.05000000000001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73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997.87500000000011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55</v>
      </c>
      <c r="DW43" t="s">
        <v>55</v>
      </c>
      <c r="DX43">
        <v>1</v>
      </c>
      <c r="EE43">
        <v>32653291</v>
      </c>
      <c r="EF43">
        <v>20</v>
      </c>
      <c r="EG43" t="s">
        <v>28</v>
      </c>
      <c r="EH43">
        <v>0</v>
      </c>
      <c r="EI43" t="s">
        <v>6</v>
      </c>
      <c r="EJ43">
        <v>1</v>
      </c>
      <c r="EK43">
        <v>500001</v>
      </c>
      <c r="EL43" t="s">
        <v>44</v>
      </c>
      <c r="EM43" t="s">
        <v>45</v>
      </c>
      <c r="EO43" t="s">
        <v>6</v>
      </c>
      <c r="EQ43">
        <v>0</v>
      </c>
      <c r="ER43">
        <v>133.05000000000001</v>
      </c>
      <c r="ES43">
        <v>133.05000000000001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-856710481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14</v>
      </c>
      <c r="D44" s="2"/>
      <c r="E44" s="2" t="s">
        <v>74</v>
      </c>
      <c r="F44" s="2" t="s">
        <v>75</v>
      </c>
      <c r="G44" s="2" t="s">
        <v>76</v>
      </c>
      <c r="H44" s="2" t="s">
        <v>27</v>
      </c>
      <c r="I44" s="2">
        <f>I28*J44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34664879</v>
      </c>
      <c r="AB44" s="2">
        <f t="shared" si="25"/>
        <v>11500</v>
      </c>
      <c r="AC44" s="2">
        <f t="shared" si="52"/>
        <v>11500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11500</v>
      </c>
      <c r="AL44" s="2">
        <v>11500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77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11500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27</v>
      </c>
      <c r="DW44" s="2" t="s">
        <v>27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28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44</v>
      </c>
      <c r="EM44" s="2" t="s">
        <v>45</v>
      </c>
      <c r="EN44" s="2"/>
      <c r="EO44" s="2" t="s">
        <v>6</v>
      </c>
      <c r="EP44" s="2"/>
      <c r="EQ44" s="2">
        <v>0</v>
      </c>
      <c r="ER44" s="2">
        <v>11500</v>
      </c>
      <c r="ES44" s="2">
        <v>11500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426000481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28</v>
      </c>
      <c r="E45" t="s">
        <v>74</v>
      </c>
      <c r="F45" t="s">
        <v>75</v>
      </c>
      <c r="G45" t="s">
        <v>76</v>
      </c>
      <c r="H45" t="s">
        <v>27</v>
      </c>
      <c r="I45">
        <f>I29*J45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34664880</v>
      </c>
      <c r="AB45">
        <f t="shared" si="25"/>
        <v>11500</v>
      </c>
      <c r="AC45">
        <f t="shared" si="52"/>
        <v>11500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11500</v>
      </c>
      <c r="AL45">
        <v>11500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77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86250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27</v>
      </c>
      <c r="DW45" t="s">
        <v>27</v>
      </c>
      <c r="DX45">
        <v>1000</v>
      </c>
      <c r="EE45">
        <v>32653291</v>
      </c>
      <c r="EF45">
        <v>20</v>
      </c>
      <c r="EG45" t="s">
        <v>28</v>
      </c>
      <c r="EH45">
        <v>0</v>
      </c>
      <c r="EI45" t="s">
        <v>6</v>
      </c>
      <c r="EJ45">
        <v>1</v>
      </c>
      <c r="EK45">
        <v>500001</v>
      </c>
      <c r="EL45" t="s">
        <v>44</v>
      </c>
      <c r="EM45" t="s">
        <v>45</v>
      </c>
      <c r="EO45" t="s">
        <v>6</v>
      </c>
      <c r="EQ45">
        <v>0</v>
      </c>
      <c r="ER45">
        <v>11500</v>
      </c>
      <c r="ES45">
        <v>11500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426000481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15</v>
      </c>
      <c r="D46" s="2"/>
      <c r="E46" s="2" t="s">
        <v>78</v>
      </c>
      <c r="F46" s="2" t="s">
        <v>79</v>
      </c>
      <c r="G46" s="2" t="s">
        <v>80</v>
      </c>
      <c r="H46" s="2" t="s">
        <v>55</v>
      </c>
      <c r="I46" s="2">
        <f>I28*J46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34664879</v>
      </c>
      <c r="AB46" s="2">
        <f t="shared" si="25"/>
        <v>28.6</v>
      </c>
      <c r="AC46" s="2">
        <f t="shared" si="52"/>
        <v>28.6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28.6</v>
      </c>
      <c r="AL46" s="2">
        <v>28.6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81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28.6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55</v>
      </c>
      <c r="DW46" s="2" t="s">
        <v>55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28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44</v>
      </c>
      <c r="EM46" s="2" t="s">
        <v>45</v>
      </c>
      <c r="EN46" s="2"/>
      <c r="EO46" s="2" t="s">
        <v>6</v>
      </c>
      <c r="EP46" s="2"/>
      <c r="EQ46" s="2">
        <v>0</v>
      </c>
      <c r="ER46" s="2">
        <v>28.6</v>
      </c>
      <c r="ES46" s="2">
        <v>28.6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210558753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29</v>
      </c>
      <c r="E47" t="s">
        <v>78</v>
      </c>
      <c r="F47" t="s">
        <v>79</v>
      </c>
      <c r="G47" t="s">
        <v>80</v>
      </c>
      <c r="H47" t="s">
        <v>55</v>
      </c>
      <c r="I47">
        <f>I29*J47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34664880</v>
      </c>
      <c r="AB47">
        <f t="shared" si="25"/>
        <v>28.6</v>
      </c>
      <c r="AC47">
        <f t="shared" si="52"/>
        <v>28.6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28.6</v>
      </c>
      <c r="AL47">
        <v>28.6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81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214.5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55</v>
      </c>
      <c r="DW47" t="s">
        <v>55</v>
      </c>
      <c r="DX47">
        <v>1</v>
      </c>
      <c r="EE47">
        <v>32653291</v>
      </c>
      <c r="EF47">
        <v>20</v>
      </c>
      <c r="EG47" t="s">
        <v>28</v>
      </c>
      <c r="EH47">
        <v>0</v>
      </c>
      <c r="EI47" t="s">
        <v>6</v>
      </c>
      <c r="EJ47">
        <v>1</v>
      </c>
      <c r="EK47">
        <v>500001</v>
      </c>
      <c r="EL47" t="s">
        <v>44</v>
      </c>
      <c r="EM47" t="s">
        <v>45</v>
      </c>
      <c r="EO47" t="s">
        <v>6</v>
      </c>
      <c r="EQ47">
        <v>0</v>
      </c>
      <c r="ER47">
        <v>28.6</v>
      </c>
      <c r="ES47">
        <v>28.6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210558753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16</v>
      </c>
      <c r="D48" s="2"/>
      <c r="E48" s="2" t="s">
        <v>82</v>
      </c>
      <c r="F48" s="2" t="s">
        <v>83</v>
      </c>
      <c r="G48" s="2" t="s">
        <v>84</v>
      </c>
      <c r="H48" s="2" t="s">
        <v>55</v>
      </c>
      <c r="I48" s="2">
        <f>I28*J48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34664879</v>
      </c>
      <c r="AB48" s="2">
        <f t="shared" si="25"/>
        <v>35.630000000000003</v>
      </c>
      <c r="AC48" s="2">
        <f t="shared" si="52"/>
        <v>35.630000000000003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35.630000000000003</v>
      </c>
      <c r="AL48" s="2">
        <v>35.630000000000003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85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35.630000000000003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55</v>
      </c>
      <c r="DW48" s="2" t="s">
        <v>55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28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44</v>
      </c>
      <c r="EM48" s="2" t="s">
        <v>45</v>
      </c>
      <c r="EN48" s="2"/>
      <c r="EO48" s="2" t="s">
        <v>6</v>
      </c>
      <c r="EP48" s="2"/>
      <c r="EQ48" s="2">
        <v>0</v>
      </c>
      <c r="ER48" s="2">
        <v>35.630000000000003</v>
      </c>
      <c r="ES48" s="2">
        <v>35.630000000000003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-1274984028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30</v>
      </c>
      <c r="E49" t="s">
        <v>82</v>
      </c>
      <c r="F49" t="s">
        <v>83</v>
      </c>
      <c r="G49" t="s">
        <v>84</v>
      </c>
      <c r="H49" t="s">
        <v>55</v>
      </c>
      <c r="I49">
        <f>I29*J49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34664880</v>
      </c>
      <c r="AB49">
        <f t="shared" si="25"/>
        <v>35.630000000000003</v>
      </c>
      <c r="AC49">
        <f t="shared" si="52"/>
        <v>35.630000000000003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35.630000000000003</v>
      </c>
      <c r="AL49">
        <v>35.630000000000003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85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267.22500000000002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55</v>
      </c>
      <c r="DW49" t="s">
        <v>55</v>
      </c>
      <c r="DX49">
        <v>1</v>
      </c>
      <c r="EE49">
        <v>32653291</v>
      </c>
      <c r="EF49">
        <v>20</v>
      </c>
      <c r="EG49" t="s">
        <v>28</v>
      </c>
      <c r="EH49">
        <v>0</v>
      </c>
      <c r="EI49" t="s">
        <v>6</v>
      </c>
      <c r="EJ49">
        <v>1</v>
      </c>
      <c r="EK49">
        <v>500001</v>
      </c>
      <c r="EL49" t="s">
        <v>44</v>
      </c>
      <c r="EM49" t="s">
        <v>45</v>
      </c>
      <c r="EO49" t="s">
        <v>6</v>
      </c>
      <c r="EQ49">
        <v>0</v>
      </c>
      <c r="ER49">
        <v>35.630000000000003</v>
      </c>
      <c r="ES49">
        <v>35.630000000000003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-1274984028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17</v>
      </c>
      <c r="D50" s="2"/>
      <c r="E50" s="2" t="s">
        <v>86</v>
      </c>
      <c r="F50" s="2" t="s">
        <v>87</v>
      </c>
      <c r="G50" s="2" t="s">
        <v>88</v>
      </c>
      <c r="H50" s="2" t="s">
        <v>89</v>
      </c>
      <c r="I50" s="2">
        <f>I28*J50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34664879</v>
      </c>
      <c r="AB50" s="2">
        <f t="shared" si="25"/>
        <v>39</v>
      </c>
      <c r="AC50" s="2">
        <f t="shared" si="52"/>
        <v>39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39</v>
      </c>
      <c r="AL50" s="2">
        <v>39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2</v>
      </c>
      <c r="BJ50" s="2" t="s">
        <v>90</v>
      </c>
      <c r="BK50" s="2"/>
      <c r="BL50" s="2"/>
      <c r="BM50" s="2">
        <v>500002</v>
      </c>
      <c r="BN50" s="2">
        <v>0</v>
      </c>
      <c r="BO50" s="2" t="s">
        <v>6</v>
      </c>
      <c r="BP50" s="2">
        <v>0</v>
      </c>
      <c r="BQ50" s="2">
        <v>21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39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89</v>
      </c>
      <c r="DW50" s="2" t="s">
        <v>89</v>
      </c>
      <c r="DX50" s="2">
        <v>10</v>
      </c>
      <c r="DY50" s="2"/>
      <c r="DZ50" s="2"/>
      <c r="EA50" s="2"/>
      <c r="EB50" s="2"/>
      <c r="EC50" s="2"/>
      <c r="ED50" s="2"/>
      <c r="EE50" s="2">
        <v>32653292</v>
      </c>
      <c r="EF50" s="2">
        <v>21</v>
      </c>
      <c r="EG50" s="2" t="s">
        <v>91</v>
      </c>
      <c r="EH50" s="2">
        <v>0</v>
      </c>
      <c r="EI50" s="2" t="s">
        <v>6</v>
      </c>
      <c r="EJ50" s="2">
        <v>2</v>
      </c>
      <c r="EK50" s="2">
        <v>500002</v>
      </c>
      <c r="EL50" s="2" t="s">
        <v>92</v>
      </c>
      <c r="EM50" s="2" t="s">
        <v>93</v>
      </c>
      <c r="EN50" s="2"/>
      <c r="EO50" s="2" t="s">
        <v>6</v>
      </c>
      <c r="EP50" s="2"/>
      <c r="EQ50" s="2">
        <v>0</v>
      </c>
      <c r="ER50" s="2">
        <v>39</v>
      </c>
      <c r="ES50" s="2">
        <v>39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1386890308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31</v>
      </c>
      <c r="E51" t="s">
        <v>86</v>
      </c>
      <c r="F51" t="s">
        <v>87</v>
      </c>
      <c r="G51" t="s">
        <v>88</v>
      </c>
      <c r="H51" t="s">
        <v>89</v>
      </c>
      <c r="I51">
        <f>I29*J51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34664880</v>
      </c>
      <c r="AB51">
        <f t="shared" si="25"/>
        <v>39</v>
      </c>
      <c r="AC51">
        <f t="shared" si="52"/>
        <v>39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39</v>
      </c>
      <c r="AL51">
        <v>39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2</v>
      </c>
      <c r="BJ51" t="s">
        <v>90</v>
      </c>
      <c r="BM51">
        <v>500002</v>
      </c>
      <c r="BN51">
        <v>0</v>
      </c>
      <c r="BO51" t="s">
        <v>6</v>
      </c>
      <c r="BP51">
        <v>0</v>
      </c>
      <c r="BQ51">
        <v>21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292.5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89</v>
      </c>
      <c r="DW51" t="s">
        <v>89</v>
      </c>
      <c r="DX51">
        <v>10</v>
      </c>
      <c r="EE51">
        <v>32653292</v>
      </c>
      <c r="EF51">
        <v>21</v>
      </c>
      <c r="EG51" t="s">
        <v>91</v>
      </c>
      <c r="EH51">
        <v>0</v>
      </c>
      <c r="EI51" t="s">
        <v>6</v>
      </c>
      <c r="EJ51">
        <v>2</v>
      </c>
      <c r="EK51">
        <v>500002</v>
      </c>
      <c r="EL51" t="s">
        <v>92</v>
      </c>
      <c r="EM51" t="s">
        <v>93</v>
      </c>
      <c r="EO51" t="s">
        <v>6</v>
      </c>
      <c r="EQ51">
        <v>0</v>
      </c>
      <c r="ER51">
        <v>39</v>
      </c>
      <c r="ES51">
        <v>39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1386890308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18</v>
      </c>
      <c r="D52" s="2"/>
      <c r="E52" s="2" t="s">
        <v>94</v>
      </c>
      <c r="F52" s="2" t="s">
        <v>95</v>
      </c>
      <c r="G52" s="2" t="s">
        <v>96</v>
      </c>
      <c r="H52" s="2" t="s">
        <v>97</v>
      </c>
      <c r="I52" s="2">
        <f>I28*J52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34664879</v>
      </c>
      <c r="AB52" s="2">
        <f t="shared" si="25"/>
        <v>1</v>
      </c>
      <c r="AC52" s="2">
        <f t="shared" si="52"/>
        <v>1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</v>
      </c>
      <c r="AL52" s="2">
        <v>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1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97</v>
      </c>
      <c r="DW52" s="2" t="s">
        <v>97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28</v>
      </c>
      <c r="EH52" s="2">
        <v>0</v>
      </c>
      <c r="EI52" s="2" t="s">
        <v>6</v>
      </c>
      <c r="EJ52" s="2">
        <v>1</v>
      </c>
      <c r="EK52" s="2">
        <v>0</v>
      </c>
      <c r="EL52" s="2" t="s">
        <v>29</v>
      </c>
      <c r="EM52" s="2" t="s">
        <v>30</v>
      </c>
      <c r="EN52" s="2"/>
      <c r="EO52" s="2" t="s">
        <v>6</v>
      </c>
      <c r="EP52" s="2"/>
      <c r="EQ52" s="2">
        <v>0</v>
      </c>
      <c r="ER52" s="2">
        <v>1</v>
      </c>
      <c r="ES52" s="2">
        <v>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-1731369543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32</v>
      </c>
      <c r="E53" t="s">
        <v>94</v>
      </c>
      <c r="F53" t="s">
        <v>95</v>
      </c>
      <c r="G53" t="s">
        <v>96</v>
      </c>
      <c r="H53" t="s">
        <v>97</v>
      </c>
      <c r="I53">
        <f>I29*J53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34664880</v>
      </c>
      <c r="AB53">
        <f t="shared" si="25"/>
        <v>1</v>
      </c>
      <c r="AC53">
        <f t="shared" si="52"/>
        <v>1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7.5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97</v>
      </c>
      <c r="DW53" t="s">
        <v>97</v>
      </c>
      <c r="DX53">
        <v>1</v>
      </c>
      <c r="EE53">
        <v>32653299</v>
      </c>
      <c r="EF53">
        <v>20</v>
      </c>
      <c r="EG53" t="s">
        <v>28</v>
      </c>
      <c r="EH53">
        <v>0</v>
      </c>
      <c r="EI53" t="s">
        <v>6</v>
      </c>
      <c r="EJ53">
        <v>1</v>
      </c>
      <c r="EK53">
        <v>0</v>
      </c>
      <c r="EL53" t="s">
        <v>29</v>
      </c>
      <c r="EM53" t="s">
        <v>30</v>
      </c>
      <c r="EO53" t="s">
        <v>6</v>
      </c>
      <c r="EQ53">
        <v>0</v>
      </c>
      <c r="ER53">
        <v>1</v>
      </c>
      <c r="ES53">
        <v>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-1731369543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ROW(SmtRes!A36)</f>
        <v>36</v>
      </c>
      <c r="D54" s="2">
        <f>ROW(EtalonRes!A36)</f>
        <v>36</v>
      </c>
      <c r="E54" s="2" t="s">
        <v>98</v>
      </c>
      <c r="F54" s="2" t="s">
        <v>99</v>
      </c>
      <c r="G54" s="2" t="s">
        <v>100</v>
      </c>
      <c r="H54" s="2" t="s">
        <v>101</v>
      </c>
      <c r="I54" s="2">
        <f>'1.Смета.или.Акт'!E64</f>
        <v>0.5</v>
      </c>
      <c r="J54" s="2">
        <v>0</v>
      </c>
      <c r="K54" s="2"/>
      <c r="L54" s="2"/>
      <c r="M54" s="2"/>
      <c r="N54" s="2"/>
      <c r="O54" s="2">
        <f t="shared" si="14"/>
        <v>51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51</v>
      </c>
      <c r="T54" s="2">
        <f t="shared" si="19"/>
        <v>0</v>
      </c>
      <c r="U54" s="2">
        <f t="shared" si="20"/>
        <v>4.6349999999999998</v>
      </c>
      <c r="V54" s="2">
        <f t="shared" si="21"/>
        <v>0</v>
      </c>
      <c r="W54" s="2">
        <f t="shared" si="22"/>
        <v>0</v>
      </c>
      <c r="X54" s="2">
        <f t="shared" si="23"/>
        <v>41</v>
      </c>
      <c r="Y54" s="2">
        <f t="shared" si="24"/>
        <v>31</v>
      </c>
      <c r="Z54" s="2"/>
      <c r="AA54" s="2">
        <v>34664879</v>
      </c>
      <c r="AB54" s="2">
        <f t="shared" si="25"/>
        <v>102.81</v>
      </c>
      <c r="AC54" s="2">
        <f>ROUND((ES54+(SUM(SmtRes!BC33:'SmtRes'!BC36)+SUM(EtalonRes!AL33:'EtalonRes'!AL36))),2)</f>
        <v>0.01</v>
      </c>
      <c r="AD54" s="2">
        <f t="shared" si="26"/>
        <v>0</v>
      </c>
      <c r="AE54" s="2">
        <f t="shared" si="27"/>
        <v>0</v>
      </c>
      <c r="AF54" s="2">
        <f t="shared" si="28"/>
        <v>102.8</v>
      </c>
      <c r="AG54" s="2">
        <f t="shared" si="29"/>
        <v>0</v>
      </c>
      <c r="AH54" s="2">
        <f t="shared" si="30"/>
        <v>9.27</v>
      </c>
      <c r="AI54" s="2">
        <f t="shared" si="31"/>
        <v>0</v>
      </c>
      <c r="AJ54" s="2">
        <f t="shared" si="32"/>
        <v>0</v>
      </c>
      <c r="AK54" s="2">
        <v>117.17</v>
      </c>
      <c r="AL54" s="2">
        <v>14.37</v>
      </c>
      <c r="AM54" s="2">
        <v>0</v>
      </c>
      <c r="AN54" s="2">
        <v>0</v>
      </c>
      <c r="AO54" s="2">
        <v>102.8</v>
      </c>
      <c r="AP54" s="2">
        <v>0</v>
      </c>
      <c r="AQ54" s="2">
        <v>9.27</v>
      </c>
      <c r="AR54" s="2">
        <v>0</v>
      </c>
      <c r="AS54" s="2">
        <v>0</v>
      </c>
      <c r="AT54" s="2">
        <v>80</v>
      </c>
      <c r="AU54" s="2">
        <v>60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0</v>
      </c>
      <c r="BI54" s="2">
        <v>2</v>
      </c>
      <c r="BJ54" s="2" t="s">
        <v>102</v>
      </c>
      <c r="BK54" s="2"/>
      <c r="BL54" s="2"/>
      <c r="BM54" s="2">
        <v>111003</v>
      </c>
      <c r="BN54" s="2">
        <v>0</v>
      </c>
      <c r="BO54" s="2" t="s">
        <v>6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80</v>
      </c>
      <c r="CA54" s="2">
        <v>60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51</v>
      </c>
      <c r="CQ54" s="2">
        <f t="shared" si="34"/>
        <v>0.01</v>
      </c>
      <c r="CR54" s="2">
        <f t="shared" si="35"/>
        <v>0</v>
      </c>
      <c r="CS54" s="2">
        <f t="shared" si="36"/>
        <v>0</v>
      </c>
      <c r="CT54" s="2">
        <f t="shared" si="37"/>
        <v>102.8</v>
      </c>
      <c r="CU54" s="2">
        <f t="shared" si="38"/>
        <v>0</v>
      </c>
      <c r="CV54" s="2">
        <f t="shared" si="39"/>
        <v>9.27</v>
      </c>
      <c r="CW54" s="2">
        <f t="shared" si="40"/>
        <v>0</v>
      </c>
      <c r="CX54" s="2">
        <f t="shared" si="41"/>
        <v>0</v>
      </c>
      <c r="CY54" s="2">
        <f t="shared" si="42"/>
        <v>40.799999999999997</v>
      </c>
      <c r="CZ54" s="2">
        <f t="shared" si="43"/>
        <v>30.6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101</v>
      </c>
      <c r="DW54" s="2" t="s">
        <v>101</v>
      </c>
      <c r="DX54" s="2">
        <v>100</v>
      </c>
      <c r="DY54" s="2"/>
      <c r="DZ54" s="2"/>
      <c r="EA54" s="2"/>
      <c r="EB54" s="2"/>
      <c r="EC54" s="2"/>
      <c r="ED54" s="2"/>
      <c r="EE54" s="2">
        <v>32653249</v>
      </c>
      <c r="EF54" s="2">
        <v>2</v>
      </c>
      <c r="EG54" s="2" t="s">
        <v>36</v>
      </c>
      <c r="EH54" s="2">
        <v>0</v>
      </c>
      <c r="EI54" s="2" t="s">
        <v>6</v>
      </c>
      <c r="EJ54" s="2">
        <v>2</v>
      </c>
      <c r="EK54" s="2">
        <v>111003</v>
      </c>
      <c r="EL54" s="2" t="s">
        <v>103</v>
      </c>
      <c r="EM54" s="2" t="s">
        <v>104</v>
      </c>
      <c r="EN54" s="2"/>
      <c r="EO54" s="2" t="s">
        <v>6</v>
      </c>
      <c r="EP54" s="2"/>
      <c r="EQ54" s="2">
        <v>0</v>
      </c>
      <c r="ER54" s="2">
        <v>117.17</v>
      </c>
      <c r="ES54" s="2">
        <v>14.37</v>
      </c>
      <c r="ET54" s="2">
        <v>0</v>
      </c>
      <c r="EU54" s="2">
        <v>0</v>
      </c>
      <c r="EV54" s="2">
        <v>102.8</v>
      </c>
      <c r="EW54" s="2">
        <v>9.27</v>
      </c>
      <c r="EX54" s="2">
        <v>0</v>
      </c>
      <c r="EY54" s="2">
        <v>1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80</v>
      </c>
      <c r="FY54" s="2">
        <v>60</v>
      </c>
      <c r="FZ54" s="2"/>
      <c r="GA54" s="2" t="s">
        <v>6</v>
      </c>
      <c r="GB54" s="2"/>
      <c r="GC54" s="2"/>
      <c r="GD54" s="2">
        <v>0</v>
      </c>
      <c r="GE54" s="2"/>
      <c r="GF54" s="2">
        <v>-391258795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123</v>
      </c>
      <c r="GN54" s="2">
        <f t="shared" si="47"/>
        <v>0</v>
      </c>
      <c r="GO54" s="2">
        <f t="shared" si="48"/>
        <v>123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ROW(SmtRes!A40)</f>
        <v>40</v>
      </c>
      <c r="D55">
        <f>ROW(EtalonRes!A40)</f>
        <v>40</v>
      </c>
      <c r="E55" t="s">
        <v>98</v>
      </c>
      <c r="F55" t="s">
        <v>99</v>
      </c>
      <c r="G55" t="s">
        <v>100</v>
      </c>
      <c r="H55" t="s">
        <v>101</v>
      </c>
      <c r="I55">
        <f>'1.Смета.или.Акт'!E64</f>
        <v>0.5</v>
      </c>
      <c r="J55">
        <v>0</v>
      </c>
      <c r="O55">
        <f t="shared" si="14"/>
        <v>941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941</v>
      </c>
      <c r="T55">
        <f t="shared" si="19"/>
        <v>0</v>
      </c>
      <c r="U55">
        <f t="shared" si="20"/>
        <v>4.6349999999999998</v>
      </c>
      <c r="V55">
        <f t="shared" si="21"/>
        <v>0</v>
      </c>
      <c r="W55">
        <f t="shared" si="22"/>
        <v>0</v>
      </c>
      <c r="X55">
        <f t="shared" si="23"/>
        <v>640</v>
      </c>
      <c r="Y55">
        <f t="shared" si="24"/>
        <v>452</v>
      </c>
      <c r="AA55">
        <v>34664880</v>
      </c>
      <c r="AB55">
        <f t="shared" si="25"/>
        <v>102.81</v>
      </c>
      <c r="AC55">
        <f>ROUND((ES55+(SUM(SmtRes!BC37:'SmtRes'!BC40)+SUM(EtalonRes!AL37:'EtalonRes'!AL40))),2)</f>
        <v>0.01</v>
      </c>
      <c r="AD55">
        <f t="shared" si="26"/>
        <v>0</v>
      </c>
      <c r="AE55">
        <f t="shared" si="27"/>
        <v>0</v>
      </c>
      <c r="AF55">
        <f t="shared" si="28"/>
        <v>102.8</v>
      </c>
      <c r="AG55">
        <f t="shared" si="29"/>
        <v>0</v>
      </c>
      <c r="AH55">
        <f t="shared" si="30"/>
        <v>9.27</v>
      </c>
      <c r="AI55">
        <f t="shared" si="31"/>
        <v>0</v>
      </c>
      <c r="AJ55">
        <f t="shared" si="32"/>
        <v>0</v>
      </c>
      <c r="AK55">
        <f>AL55+AM55+AO55</f>
        <v>117.17</v>
      </c>
      <c r="AL55" s="55">
        <f>'1.Смета.или.Акт'!F66</f>
        <v>14.37</v>
      </c>
      <c r="AM55">
        <v>0</v>
      </c>
      <c r="AN55">
        <v>0</v>
      </c>
      <c r="AO55" s="55">
        <f>'1.Смета.или.Акт'!F65</f>
        <v>102.8</v>
      </c>
      <c r="AP55">
        <v>0</v>
      </c>
      <c r="AQ55">
        <f>'1.Смета.или.Акт'!E69</f>
        <v>9.27</v>
      </c>
      <c r="AR55">
        <v>0</v>
      </c>
      <c r="AS55">
        <v>0</v>
      </c>
      <c r="AT55">
        <v>68</v>
      </c>
      <c r="AU55">
        <v>48</v>
      </c>
      <c r="AV55">
        <v>1</v>
      </c>
      <c r="AW55">
        <v>1</v>
      </c>
      <c r="AZ55">
        <v>1</v>
      </c>
      <c r="BA55">
        <f>'1.Смета.или.Акт'!J65</f>
        <v>18.3</v>
      </c>
      <c r="BB55">
        <v>12.5</v>
      </c>
      <c r="BC55">
        <f>'1.Смета.или.Акт'!J66</f>
        <v>7.5</v>
      </c>
      <c r="BD55" t="s">
        <v>6</v>
      </c>
      <c r="BE55" t="s">
        <v>6</v>
      </c>
      <c r="BF55" t="s">
        <v>6</v>
      </c>
      <c r="BG55" t="s">
        <v>6</v>
      </c>
      <c r="BH55">
        <v>0</v>
      </c>
      <c r="BI55">
        <v>2</v>
      </c>
      <c r="BJ55" t="s">
        <v>102</v>
      </c>
      <c r="BM55">
        <v>111003</v>
      </c>
      <c r="BN55">
        <v>0</v>
      </c>
      <c r="BO55" t="s">
        <v>6</v>
      </c>
      <c r="BP55">
        <v>0</v>
      </c>
      <c r="BQ55">
        <v>2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80</v>
      </c>
      <c r="CA55">
        <v>60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941</v>
      </c>
      <c r="CQ55">
        <f t="shared" si="34"/>
        <v>7.4999999999999997E-2</v>
      </c>
      <c r="CR55">
        <f t="shared" si="35"/>
        <v>0</v>
      </c>
      <c r="CS55">
        <f t="shared" si="36"/>
        <v>0</v>
      </c>
      <c r="CT55">
        <f t="shared" si="37"/>
        <v>1881.24</v>
      </c>
      <c r="CU55">
        <f t="shared" si="38"/>
        <v>0</v>
      </c>
      <c r="CV55">
        <f t="shared" si="39"/>
        <v>9.27</v>
      </c>
      <c r="CW55">
        <f t="shared" si="40"/>
        <v>0</v>
      </c>
      <c r="CX55">
        <f t="shared" si="41"/>
        <v>0</v>
      </c>
      <c r="CY55">
        <f t="shared" si="42"/>
        <v>639.88</v>
      </c>
      <c r="CZ55">
        <f t="shared" si="43"/>
        <v>451.68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101</v>
      </c>
      <c r="DW55" t="str">
        <f>'1.Смета.или.Акт'!D64</f>
        <v>100 м</v>
      </c>
      <c r="DX55">
        <v>100</v>
      </c>
      <c r="EE55">
        <v>32653249</v>
      </c>
      <c r="EF55">
        <v>2</v>
      </c>
      <c r="EG55" t="s">
        <v>36</v>
      </c>
      <c r="EH55">
        <v>0</v>
      </c>
      <c r="EI55" t="s">
        <v>6</v>
      </c>
      <c r="EJ55">
        <v>2</v>
      </c>
      <c r="EK55">
        <v>111003</v>
      </c>
      <c r="EL55" t="s">
        <v>103</v>
      </c>
      <c r="EM55" t="s">
        <v>104</v>
      </c>
      <c r="EO55" t="s">
        <v>6</v>
      </c>
      <c r="EQ55">
        <v>0</v>
      </c>
      <c r="ER55">
        <f>ES55+ET55+EV55</f>
        <v>117.17</v>
      </c>
      <c r="ES55" s="55">
        <f>'1.Смета.или.Акт'!F66</f>
        <v>14.37</v>
      </c>
      <c r="ET55">
        <v>0</v>
      </c>
      <c r="EU55">
        <v>0</v>
      </c>
      <c r="EV55" s="55">
        <f>'1.Смета.или.Акт'!F65</f>
        <v>102.8</v>
      </c>
      <c r="EW55">
        <f>'1.Смета.или.Акт'!E69</f>
        <v>9.27</v>
      </c>
      <c r="EX55">
        <v>0</v>
      </c>
      <c r="EY55">
        <v>1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80</v>
      </c>
      <c r="FY55">
        <v>60</v>
      </c>
      <c r="GA55" t="s">
        <v>6</v>
      </c>
      <c r="GD55">
        <v>0</v>
      </c>
      <c r="GF55">
        <v>-391258795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2033</v>
      </c>
      <c r="GN55">
        <f t="shared" si="47"/>
        <v>0</v>
      </c>
      <c r="GO55">
        <f t="shared" si="48"/>
        <v>2033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18.3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34</v>
      </c>
      <c r="D56" s="2"/>
      <c r="E56" s="2" t="s">
        <v>105</v>
      </c>
      <c r="F56" s="2" t="s">
        <v>106</v>
      </c>
      <c r="G56" s="2" t="s">
        <v>107</v>
      </c>
      <c r="H56" s="2" t="s">
        <v>108</v>
      </c>
      <c r="I56" s="2">
        <f>I54*J56</f>
        <v>50</v>
      </c>
      <c r="J56" s="2">
        <v>100</v>
      </c>
      <c r="K56" s="2"/>
      <c r="L56" s="2"/>
      <c r="M56" s="2"/>
      <c r="N56" s="2"/>
      <c r="O56" s="2">
        <f t="shared" ref="O56:O87" si="53">ROUND(CP56,0)</f>
        <v>145</v>
      </c>
      <c r="P56" s="2">
        <f t="shared" ref="P56:P87" si="54">ROUND(CQ56*I56,0)</f>
        <v>145</v>
      </c>
      <c r="Q56" s="2">
        <f t="shared" ref="Q56:Q87" si="55">ROUND(CR56*I56,0)</f>
        <v>0</v>
      </c>
      <c r="R56" s="2">
        <f t="shared" ref="R56:R87" si="56">ROUND(CS56*I56,0)</f>
        <v>0</v>
      </c>
      <c r="S56" s="2">
        <f t="shared" ref="S56:S87" si="57">ROUND(CT56*I56,0)</f>
        <v>0</v>
      </c>
      <c r="T56" s="2">
        <f t="shared" ref="T56:T87" si="58">ROUND(CU56*I56,0)</f>
        <v>0</v>
      </c>
      <c r="U56" s="2">
        <f t="shared" ref="U56:U87" si="59">CV56*I56</f>
        <v>0</v>
      </c>
      <c r="V56" s="2">
        <f t="shared" ref="V56:V87" si="60">CW56*I56</f>
        <v>0</v>
      </c>
      <c r="W56" s="2">
        <f t="shared" ref="W56:W87" si="61">ROUND(CX56*I56,0)</f>
        <v>0</v>
      </c>
      <c r="X56" s="2">
        <f t="shared" ref="X56:X87" si="62">ROUND(CY56,0)</f>
        <v>0</v>
      </c>
      <c r="Y56" s="2">
        <f t="shared" ref="Y56:Y87" si="63">ROUND(CZ56,0)</f>
        <v>0</v>
      </c>
      <c r="Z56" s="2"/>
      <c r="AA56" s="2">
        <v>34664879</v>
      </c>
      <c r="AB56" s="2">
        <f t="shared" ref="AB56:AB87" si="64">ROUND((AC56+AD56+AF56),2)</f>
        <v>2.9</v>
      </c>
      <c r="AC56" s="2">
        <f t="shared" ref="AC56:AC61" si="65">ROUND((ES56),2)</f>
        <v>2.9</v>
      </c>
      <c r="AD56" s="2">
        <f t="shared" ref="AD56:AD87" si="66">ROUND((((ET56)-(EU56))+AE56),2)</f>
        <v>0</v>
      </c>
      <c r="AE56" s="2">
        <f t="shared" ref="AE56:AE87" si="67">ROUND((EU56),2)</f>
        <v>0</v>
      </c>
      <c r="AF56" s="2">
        <f t="shared" ref="AF56:AF87" si="68">ROUND((EV56),2)</f>
        <v>0</v>
      </c>
      <c r="AG56" s="2">
        <f t="shared" ref="AG56:AG87" si="69">ROUND((AP56),2)</f>
        <v>0</v>
      </c>
      <c r="AH56" s="2">
        <f t="shared" ref="AH56:AH87" si="70">(EW56)</f>
        <v>0</v>
      </c>
      <c r="AI56" s="2">
        <f t="shared" ref="AI56:AI87" si="71">(EX56)</f>
        <v>0</v>
      </c>
      <c r="AJ56" s="2">
        <f t="shared" ref="AJ56:AJ87" si="72">ROUND((AS56),2)</f>
        <v>0</v>
      </c>
      <c r="AK56" s="2">
        <v>2.9</v>
      </c>
      <c r="AL56" s="2">
        <v>2.9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109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145</v>
      </c>
      <c r="CQ56" s="2">
        <f t="shared" ref="CQ56:CQ87" si="74">AC56*BC56</f>
        <v>2.9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108</v>
      </c>
      <c r="DW56" s="2" t="s">
        <v>108</v>
      </c>
      <c r="DX56" s="2">
        <v>1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28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44</v>
      </c>
      <c r="EM56" s="2" t="s">
        <v>45</v>
      </c>
      <c r="EN56" s="2"/>
      <c r="EO56" s="2" t="s">
        <v>6</v>
      </c>
      <c r="EP56" s="2"/>
      <c r="EQ56" s="2">
        <v>0</v>
      </c>
      <c r="ER56" s="2">
        <v>23.09</v>
      </c>
      <c r="ES56" s="2">
        <v>2.9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110</v>
      </c>
      <c r="GB56" s="2"/>
      <c r="GC56" s="2"/>
      <c r="GD56" s="2">
        <v>0</v>
      </c>
      <c r="GE56" s="2"/>
      <c r="GF56" s="2">
        <v>622752795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145</v>
      </c>
      <c r="GN56" s="2">
        <f t="shared" ref="GN56:GN87" si="87">IF(OR(BI56=0,BI56=1),ROUND(O56+X56+Y56+GK56,0),0)</f>
        <v>145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38</v>
      </c>
      <c r="E57" t="s">
        <v>105</v>
      </c>
      <c r="F57" t="str">
        <f>'1.Смета.или.Акт'!B70</f>
        <v>Накладная</v>
      </c>
      <c r="G57" t="str">
        <f>'1.Смета.или.Акт'!C70</f>
        <v>Витая пара F/UTP 5е внутренн. серый</v>
      </c>
      <c r="H57" t="s">
        <v>108</v>
      </c>
      <c r="I57">
        <f>I55*J57</f>
        <v>50</v>
      </c>
      <c r="J57">
        <v>100</v>
      </c>
      <c r="O57">
        <f t="shared" si="53"/>
        <v>1088</v>
      </c>
      <c r="P57">
        <f t="shared" si="54"/>
        <v>1088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34664880</v>
      </c>
      <c r="AB57">
        <f t="shared" si="64"/>
        <v>2.9</v>
      </c>
      <c r="AC57">
        <f t="shared" si="65"/>
        <v>2.9</v>
      </c>
      <c r="AD57">
        <f t="shared" si="66"/>
        <v>0</v>
      </c>
      <c r="AE57">
        <f t="shared" si="67"/>
        <v>0</v>
      </c>
      <c r="AF57">
        <f t="shared" si="68"/>
        <v>0</v>
      </c>
      <c r="AG57">
        <f t="shared" si="69"/>
        <v>0</v>
      </c>
      <c r="AH57">
        <f t="shared" si="70"/>
        <v>0</v>
      </c>
      <c r="AI57">
        <f t="shared" si="71"/>
        <v>0</v>
      </c>
      <c r="AJ57">
        <f t="shared" si="72"/>
        <v>0</v>
      </c>
      <c r="AK57">
        <v>2.9</v>
      </c>
      <c r="AL57" s="55">
        <f>'1.Смета.или.Акт'!F70</f>
        <v>2.9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'1.Смета.или.Акт'!J70</f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109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1088</v>
      </c>
      <c r="CQ57">
        <f t="shared" si="74"/>
        <v>21.75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108</v>
      </c>
      <c r="DW57" t="str">
        <f>'1.Смета.или.Акт'!D70</f>
        <v>м</v>
      </c>
      <c r="DX57">
        <v>1</v>
      </c>
      <c r="EE57">
        <v>32653291</v>
      </c>
      <c r="EF57">
        <v>20</v>
      </c>
      <c r="EG57" t="s">
        <v>28</v>
      </c>
      <c r="EH57">
        <v>0</v>
      </c>
      <c r="EI57" t="s">
        <v>6</v>
      </c>
      <c r="EJ57">
        <v>1</v>
      </c>
      <c r="EK57">
        <v>500001</v>
      </c>
      <c r="EL57" t="s">
        <v>44</v>
      </c>
      <c r="EM57" t="s">
        <v>45</v>
      </c>
      <c r="EO57" t="s">
        <v>6</v>
      </c>
      <c r="EQ57">
        <v>0</v>
      </c>
      <c r="ER57">
        <v>2.9</v>
      </c>
      <c r="ES57" s="55">
        <f>'1.Смета.или.Акт'!F70</f>
        <v>2.9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21.74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110</v>
      </c>
      <c r="GD57">
        <v>0</v>
      </c>
      <c r="GF57">
        <v>622752795</v>
      </c>
      <c r="GG57">
        <v>2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1088</v>
      </c>
      <c r="GN57">
        <f t="shared" si="87"/>
        <v>1088</v>
      </c>
      <c r="GO57">
        <f t="shared" si="88"/>
        <v>0</v>
      </c>
      <c r="GP57">
        <f t="shared" si="89"/>
        <v>0</v>
      </c>
      <c r="GR57">
        <v>1</v>
      </c>
      <c r="GS57">
        <v>1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35</v>
      </c>
      <c r="D58" s="2"/>
      <c r="E58" s="2" t="s">
        <v>111</v>
      </c>
      <c r="F58" s="2" t="s">
        <v>112</v>
      </c>
      <c r="G58" s="2" t="s">
        <v>113</v>
      </c>
      <c r="H58" s="2" t="s">
        <v>68</v>
      </c>
      <c r="I58" s="2">
        <f>I54*J58</f>
        <v>0</v>
      </c>
      <c r="J58" s="2">
        <v>0</v>
      </c>
      <c r="K58" s="2"/>
      <c r="L58" s="2"/>
      <c r="M58" s="2"/>
      <c r="N58" s="2"/>
      <c r="O58" s="2">
        <f t="shared" si="53"/>
        <v>0</v>
      </c>
      <c r="P58" s="2">
        <f t="shared" si="54"/>
        <v>0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34664879</v>
      </c>
      <c r="AB58" s="2">
        <f t="shared" si="64"/>
        <v>0</v>
      </c>
      <c r="AC58" s="2">
        <f t="shared" si="65"/>
        <v>0</v>
      </c>
      <c r="AD58" s="2">
        <f t="shared" si="66"/>
        <v>0</v>
      </c>
      <c r="AE58" s="2">
        <f t="shared" si="67"/>
        <v>0</v>
      </c>
      <c r="AF58" s="2">
        <f t="shared" si="68"/>
        <v>0</v>
      </c>
      <c r="AG58" s="2">
        <f t="shared" si="69"/>
        <v>0</v>
      </c>
      <c r="AH58" s="2">
        <f t="shared" si="70"/>
        <v>0</v>
      </c>
      <c r="AI58" s="2">
        <f t="shared" si="71"/>
        <v>0</v>
      </c>
      <c r="AJ58" s="2">
        <f t="shared" si="72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114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0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68</v>
      </c>
      <c r="DW58" s="2" t="s">
        <v>68</v>
      </c>
      <c r="DX58" s="2">
        <v>100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28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44</v>
      </c>
      <c r="EM58" s="2" t="s">
        <v>45</v>
      </c>
      <c r="EN58" s="2"/>
      <c r="EO58" s="2" t="s">
        <v>6</v>
      </c>
      <c r="EP58" s="2"/>
      <c r="EQ58" s="2">
        <v>0</v>
      </c>
      <c r="ER58" s="2">
        <v>30.74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115</v>
      </c>
      <c r="GB58" s="2"/>
      <c r="GC58" s="2"/>
      <c r="GD58" s="2">
        <v>0</v>
      </c>
      <c r="GE58" s="2"/>
      <c r="GF58" s="2">
        <v>1924823676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39</v>
      </c>
      <c r="E59" t="s">
        <v>111</v>
      </c>
      <c r="F59" t="s">
        <v>112</v>
      </c>
      <c r="G59" t="s">
        <v>113</v>
      </c>
      <c r="H59" t="s">
        <v>68</v>
      </c>
      <c r="I59">
        <f>I55*J59</f>
        <v>0</v>
      </c>
      <c r="J59">
        <v>0</v>
      </c>
      <c r="O59">
        <f t="shared" si="53"/>
        <v>0</v>
      </c>
      <c r="P59">
        <f t="shared" si="54"/>
        <v>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34664880</v>
      </c>
      <c r="AB59">
        <f t="shared" si="64"/>
        <v>0</v>
      </c>
      <c r="AC59">
        <f t="shared" si="65"/>
        <v>0</v>
      </c>
      <c r="AD59">
        <f t="shared" si="66"/>
        <v>0</v>
      </c>
      <c r="AE59">
        <f t="shared" si="67"/>
        <v>0</v>
      </c>
      <c r="AF59">
        <f t="shared" si="68"/>
        <v>0</v>
      </c>
      <c r="AG59">
        <f t="shared" si="69"/>
        <v>0</v>
      </c>
      <c r="AH59">
        <f t="shared" si="70"/>
        <v>0</v>
      </c>
      <c r="AI59">
        <f t="shared" si="71"/>
        <v>0</v>
      </c>
      <c r="AJ59">
        <f t="shared" si="72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114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0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68</v>
      </c>
      <c r="DW59" t="s">
        <v>68</v>
      </c>
      <c r="DX59">
        <v>100</v>
      </c>
      <c r="EE59">
        <v>32653291</v>
      </c>
      <c r="EF59">
        <v>20</v>
      </c>
      <c r="EG59" t="s">
        <v>28</v>
      </c>
      <c r="EH59">
        <v>0</v>
      </c>
      <c r="EI59" t="s">
        <v>6</v>
      </c>
      <c r="EJ59">
        <v>1</v>
      </c>
      <c r="EK59">
        <v>500001</v>
      </c>
      <c r="EL59" t="s">
        <v>44</v>
      </c>
      <c r="EM59" t="s">
        <v>45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115</v>
      </c>
      <c r="GD59">
        <v>0</v>
      </c>
      <c r="GF59">
        <v>1924823676</v>
      </c>
      <c r="GG59">
        <v>2</v>
      </c>
      <c r="GH59">
        <v>0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1</v>
      </c>
      <c r="GS59">
        <v>4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36</v>
      </c>
      <c r="D60" s="2"/>
      <c r="E60" s="2" t="s">
        <v>116</v>
      </c>
      <c r="F60" s="2" t="s">
        <v>95</v>
      </c>
      <c r="G60" s="2" t="s">
        <v>96</v>
      </c>
      <c r="H60" s="2" t="s">
        <v>97</v>
      </c>
      <c r="I60" s="2">
        <f>I54*J60</f>
        <v>0</v>
      </c>
      <c r="J60" s="2">
        <v>0</v>
      </c>
      <c r="K60" s="2"/>
      <c r="L60" s="2"/>
      <c r="M60" s="2"/>
      <c r="N60" s="2"/>
      <c r="O60" s="2">
        <f t="shared" si="53"/>
        <v>0</v>
      </c>
      <c r="P60" s="2">
        <f t="shared" si="54"/>
        <v>0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34664879</v>
      </c>
      <c r="AB60" s="2">
        <f t="shared" si="64"/>
        <v>0</v>
      </c>
      <c r="AC60" s="2">
        <f t="shared" si="65"/>
        <v>0</v>
      </c>
      <c r="AD60" s="2">
        <f t="shared" si="66"/>
        <v>0</v>
      </c>
      <c r="AE60" s="2">
        <f t="shared" si="67"/>
        <v>0</v>
      </c>
      <c r="AF60" s="2">
        <f t="shared" si="68"/>
        <v>0</v>
      </c>
      <c r="AG60" s="2">
        <f t="shared" si="69"/>
        <v>0</v>
      </c>
      <c r="AH60" s="2">
        <f t="shared" si="70"/>
        <v>0</v>
      </c>
      <c r="AI60" s="2">
        <f t="shared" si="71"/>
        <v>0</v>
      </c>
      <c r="AJ60" s="2">
        <f t="shared" si="72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97</v>
      </c>
      <c r="DW60" s="2" t="s">
        <v>97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28</v>
      </c>
      <c r="EH60" s="2">
        <v>0</v>
      </c>
      <c r="EI60" s="2" t="s">
        <v>6</v>
      </c>
      <c r="EJ60" s="2">
        <v>1</v>
      </c>
      <c r="EK60" s="2">
        <v>0</v>
      </c>
      <c r="EL60" s="2" t="s">
        <v>29</v>
      </c>
      <c r="EM60" s="2" t="s">
        <v>30</v>
      </c>
      <c r="EN60" s="2"/>
      <c r="EO60" s="2" t="s">
        <v>6</v>
      </c>
      <c r="EP60" s="2"/>
      <c r="EQ60" s="2">
        <v>0</v>
      </c>
      <c r="ER60" s="2">
        <v>1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115</v>
      </c>
      <c r="GB60" s="2"/>
      <c r="GC60" s="2"/>
      <c r="GD60" s="2">
        <v>0</v>
      </c>
      <c r="GE60" s="2"/>
      <c r="GF60" s="2">
        <v>-1731369543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40</v>
      </c>
      <c r="E61" t="s">
        <v>116</v>
      </c>
      <c r="F61" t="s">
        <v>95</v>
      </c>
      <c r="G61" t="s">
        <v>96</v>
      </c>
      <c r="H61" t="s">
        <v>97</v>
      </c>
      <c r="I61">
        <f>I55*J61</f>
        <v>0</v>
      </c>
      <c r="J61">
        <v>0</v>
      </c>
      <c r="O61">
        <f t="shared" si="53"/>
        <v>0</v>
      </c>
      <c r="P61">
        <f t="shared" si="54"/>
        <v>0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34664880</v>
      </c>
      <c r="AB61">
        <f t="shared" si="64"/>
        <v>0</v>
      </c>
      <c r="AC61">
        <f t="shared" si="65"/>
        <v>0</v>
      </c>
      <c r="AD61">
        <f t="shared" si="66"/>
        <v>0</v>
      </c>
      <c r="AE61">
        <f t="shared" si="67"/>
        <v>0</v>
      </c>
      <c r="AF61">
        <f t="shared" si="68"/>
        <v>0</v>
      </c>
      <c r="AG61">
        <f t="shared" si="69"/>
        <v>0</v>
      </c>
      <c r="AH61">
        <f t="shared" si="70"/>
        <v>0</v>
      </c>
      <c r="AI61">
        <f t="shared" si="71"/>
        <v>0</v>
      </c>
      <c r="AJ61">
        <f t="shared" si="72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97</v>
      </c>
      <c r="DW61" t="s">
        <v>97</v>
      </c>
      <c r="DX61">
        <v>1</v>
      </c>
      <c r="EE61">
        <v>32653299</v>
      </c>
      <c r="EF61">
        <v>20</v>
      </c>
      <c r="EG61" t="s">
        <v>28</v>
      </c>
      <c r="EH61">
        <v>0</v>
      </c>
      <c r="EI61" t="s">
        <v>6</v>
      </c>
      <c r="EJ61">
        <v>1</v>
      </c>
      <c r="EK61">
        <v>0</v>
      </c>
      <c r="EL61" t="s">
        <v>29</v>
      </c>
      <c r="EM61" t="s">
        <v>30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V61" t="s">
        <v>22</v>
      </c>
      <c r="FW61" t="s">
        <v>23</v>
      </c>
      <c r="FX61">
        <v>106</v>
      </c>
      <c r="FY61">
        <v>65</v>
      </c>
      <c r="GA61" t="s">
        <v>115</v>
      </c>
      <c r="GD61">
        <v>0</v>
      </c>
      <c r="GF61">
        <v>-1731369543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1</v>
      </c>
      <c r="GS61">
        <v>4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ROW(SmtRes!A42)</f>
        <v>42</v>
      </c>
      <c r="D62" s="2">
        <f>ROW(EtalonRes!A42)</f>
        <v>42</v>
      </c>
      <c r="E62" s="2" t="s">
        <v>117</v>
      </c>
      <c r="F62" s="2" t="s">
        <v>118</v>
      </c>
      <c r="G62" s="2" t="s">
        <v>119</v>
      </c>
      <c r="H62" s="2" t="s">
        <v>17</v>
      </c>
      <c r="I62" s="2">
        <f>'1.Смета.или.Акт'!E73</f>
        <v>0.36</v>
      </c>
      <c r="J62" s="2">
        <v>0</v>
      </c>
      <c r="K62" s="2"/>
      <c r="L62" s="2"/>
      <c r="M62" s="2"/>
      <c r="N62" s="2"/>
      <c r="O62" s="2">
        <f t="shared" si="53"/>
        <v>33</v>
      </c>
      <c r="P62" s="2">
        <f t="shared" si="54"/>
        <v>0</v>
      </c>
      <c r="Q62" s="2">
        <f t="shared" si="55"/>
        <v>0</v>
      </c>
      <c r="R62" s="2">
        <f t="shared" si="56"/>
        <v>0</v>
      </c>
      <c r="S62" s="2">
        <f t="shared" si="57"/>
        <v>33</v>
      </c>
      <c r="T62" s="2">
        <f t="shared" si="58"/>
        <v>0</v>
      </c>
      <c r="U62" s="2">
        <f t="shared" si="59"/>
        <v>3.456</v>
      </c>
      <c r="V62" s="2">
        <f t="shared" si="60"/>
        <v>0</v>
      </c>
      <c r="W62" s="2">
        <f t="shared" si="61"/>
        <v>0</v>
      </c>
      <c r="X62" s="2">
        <f t="shared" si="62"/>
        <v>31</v>
      </c>
      <c r="Y62" s="2">
        <f t="shared" si="63"/>
        <v>21</v>
      </c>
      <c r="Z62" s="2"/>
      <c r="AA62" s="2">
        <v>34664879</v>
      </c>
      <c r="AB62" s="2">
        <f t="shared" si="64"/>
        <v>92.35</v>
      </c>
      <c r="AC62" s="2">
        <f>ROUND((ES62+(SUM(SmtRes!BC41:'SmtRes'!BC42)+SUM(EtalonRes!AL41:'EtalonRes'!AL42))),2)</f>
        <v>0</v>
      </c>
      <c r="AD62" s="2">
        <f t="shared" si="66"/>
        <v>0</v>
      </c>
      <c r="AE62" s="2">
        <f t="shared" si="67"/>
        <v>0</v>
      </c>
      <c r="AF62" s="2">
        <f t="shared" si="68"/>
        <v>92.35</v>
      </c>
      <c r="AG62" s="2">
        <f t="shared" si="69"/>
        <v>0</v>
      </c>
      <c r="AH62" s="2">
        <f t="shared" si="70"/>
        <v>9.6</v>
      </c>
      <c r="AI62" s="2">
        <f t="shared" si="71"/>
        <v>0</v>
      </c>
      <c r="AJ62" s="2">
        <f t="shared" si="72"/>
        <v>0</v>
      </c>
      <c r="AK62" s="2">
        <v>94.2</v>
      </c>
      <c r="AL62" s="2">
        <v>1.85</v>
      </c>
      <c r="AM62" s="2">
        <v>0</v>
      </c>
      <c r="AN62" s="2">
        <v>0</v>
      </c>
      <c r="AO62" s="2">
        <v>92.35</v>
      </c>
      <c r="AP62" s="2">
        <v>0</v>
      </c>
      <c r="AQ62" s="2">
        <v>9.6</v>
      </c>
      <c r="AR62" s="2">
        <v>0</v>
      </c>
      <c r="AS62" s="2">
        <v>0</v>
      </c>
      <c r="AT62" s="2">
        <v>95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2</v>
      </c>
      <c r="BJ62" s="2" t="s">
        <v>120</v>
      </c>
      <c r="BK62" s="2"/>
      <c r="BL62" s="2"/>
      <c r="BM62" s="2">
        <v>108001</v>
      </c>
      <c r="BN62" s="2">
        <v>0</v>
      </c>
      <c r="BO62" s="2" t="s">
        <v>6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95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33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92.35</v>
      </c>
      <c r="CU62" s="2">
        <f t="shared" si="78"/>
        <v>0</v>
      </c>
      <c r="CV62" s="2">
        <f t="shared" si="79"/>
        <v>9.6</v>
      </c>
      <c r="CW62" s="2">
        <f t="shared" si="80"/>
        <v>0</v>
      </c>
      <c r="CX62" s="2">
        <f t="shared" si="81"/>
        <v>0</v>
      </c>
      <c r="CY62" s="2">
        <f t="shared" si="82"/>
        <v>31.35</v>
      </c>
      <c r="CZ62" s="2">
        <f t="shared" si="83"/>
        <v>21.45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32653241</v>
      </c>
      <c r="EF62" s="2">
        <v>2</v>
      </c>
      <c r="EG62" s="2" t="s">
        <v>36</v>
      </c>
      <c r="EH62" s="2">
        <v>0</v>
      </c>
      <c r="EI62" s="2" t="s">
        <v>6</v>
      </c>
      <c r="EJ62" s="2">
        <v>2</v>
      </c>
      <c r="EK62" s="2">
        <v>108001</v>
      </c>
      <c r="EL62" s="2" t="s">
        <v>37</v>
      </c>
      <c r="EM62" s="2" t="s">
        <v>38</v>
      </c>
      <c r="EN62" s="2"/>
      <c r="EO62" s="2" t="s">
        <v>6</v>
      </c>
      <c r="EP62" s="2"/>
      <c r="EQ62" s="2">
        <v>0</v>
      </c>
      <c r="ER62" s="2">
        <v>94.2</v>
      </c>
      <c r="ES62" s="2">
        <v>1.85</v>
      </c>
      <c r="ET62" s="2">
        <v>0</v>
      </c>
      <c r="EU62" s="2">
        <v>0</v>
      </c>
      <c r="EV62" s="2">
        <v>92.35</v>
      </c>
      <c r="EW62" s="2">
        <v>9.6</v>
      </c>
      <c r="EX62" s="2">
        <v>0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95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-1610667318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85</v>
      </c>
      <c r="GN62" s="2">
        <f t="shared" si="87"/>
        <v>0</v>
      </c>
      <c r="GO62" s="2">
        <f t="shared" si="88"/>
        <v>85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ROW(SmtRes!A44)</f>
        <v>44</v>
      </c>
      <c r="D63">
        <f>ROW(EtalonRes!A44)</f>
        <v>44</v>
      </c>
      <c r="E63" t="s">
        <v>117</v>
      </c>
      <c r="F63" t="s">
        <v>118</v>
      </c>
      <c r="G63" t="s">
        <v>119</v>
      </c>
      <c r="H63" t="s">
        <v>17</v>
      </c>
      <c r="I63">
        <f>'1.Смета.или.Акт'!E73</f>
        <v>0.36</v>
      </c>
      <c r="J63">
        <v>0</v>
      </c>
      <c r="O63">
        <f t="shared" si="53"/>
        <v>608</v>
      </c>
      <c r="P63">
        <f t="shared" si="54"/>
        <v>0</v>
      </c>
      <c r="Q63">
        <f t="shared" si="55"/>
        <v>0</v>
      </c>
      <c r="R63">
        <f t="shared" si="56"/>
        <v>0</v>
      </c>
      <c r="S63">
        <f t="shared" si="57"/>
        <v>608</v>
      </c>
      <c r="T63">
        <f t="shared" si="58"/>
        <v>0</v>
      </c>
      <c r="U63">
        <f t="shared" si="59"/>
        <v>3.456</v>
      </c>
      <c r="V63">
        <f t="shared" si="60"/>
        <v>0</v>
      </c>
      <c r="W63">
        <f t="shared" si="61"/>
        <v>0</v>
      </c>
      <c r="X63">
        <f t="shared" si="62"/>
        <v>492</v>
      </c>
      <c r="Y63">
        <f t="shared" si="63"/>
        <v>316</v>
      </c>
      <c r="AA63">
        <v>34664880</v>
      </c>
      <c r="AB63">
        <f t="shared" si="64"/>
        <v>92.35</v>
      </c>
      <c r="AC63">
        <f>ROUND((ES63+(SUM(SmtRes!BC43:'SmtRes'!BC44)+SUM(EtalonRes!AL43:'EtalonRes'!AL44))),2)</f>
        <v>0</v>
      </c>
      <c r="AD63">
        <f t="shared" si="66"/>
        <v>0</v>
      </c>
      <c r="AE63">
        <f t="shared" si="67"/>
        <v>0</v>
      </c>
      <c r="AF63">
        <f t="shared" si="68"/>
        <v>92.35</v>
      </c>
      <c r="AG63">
        <f t="shared" si="69"/>
        <v>0</v>
      </c>
      <c r="AH63">
        <f t="shared" si="70"/>
        <v>9.6</v>
      </c>
      <c r="AI63">
        <f t="shared" si="71"/>
        <v>0</v>
      </c>
      <c r="AJ63">
        <f t="shared" si="72"/>
        <v>0</v>
      </c>
      <c r="AK63">
        <f>AL63+AM63+AO63</f>
        <v>94.199999999999989</v>
      </c>
      <c r="AL63">
        <v>1.85</v>
      </c>
      <c r="AM63">
        <v>0</v>
      </c>
      <c r="AN63">
        <v>0</v>
      </c>
      <c r="AO63" s="55">
        <f>'1.Смета.или.Акт'!F74</f>
        <v>92.35</v>
      </c>
      <c r="AP63">
        <v>0</v>
      </c>
      <c r="AQ63">
        <f>'1.Смета.или.Акт'!E77</f>
        <v>9.6</v>
      </c>
      <c r="AR63">
        <v>0</v>
      </c>
      <c r="AS63">
        <v>0</v>
      </c>
      <c r="AT63">
        <v>81</v>
      </c>
      <c r="AU63">
        <v>52</v>
      </c>
      <c r="AV63">
        <v>1</v>
      </c>
      <c r="AW63">
        <v>1</v>
      </c>
      <c r="AZ63">
        <v>1</v>
      </c>
      <c r="BA63">
        <f>'1.Смета.или.Акт'!J74</f>
        <v>18.3</v>
      </c>
      <c r="BB63">
        <v>12.5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2</v>
      </c>
      <c r="BJ63" t="s">
        <v>120</v>
      </c>
      <c r="BM63">
        <v>108001</v>
      </c>
      <c r="BN63">
        <v>0</v>
      </c>
      <c r="BO63" t="s">
        <v>6</v>
      </c>
      <c r="BP63">
        <v>0</v>
      </c>
      <c r="BQ63">
        <v>2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95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608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1690.0049999999999</v>
      </c>
      <c r="CU63">
        <f t="shared" si="78"/>
        <v>0</v>
      </c>
      <c r="CV63">
        <f t="shared" si="79"/>
        <v>9.6</v>
      </c>
      <c r="CW63">
        <f t="shared" si="80"/>
        <v>0</v>
      </c>
      <c r="CX63">
        <f t="shared" si="81"/>
        <v>0</v>
      </c>
      <c r="CY63">
        <f t="shared" si="82"/>
        <v>492.48</v>
      </c>
      <c r="CZ63">
        <f t="shared" si="83"/>
        <v>316.16000000000003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'1.Смета.или.Акт'!D73</f>
        <v>100 ШТ</v>
      </c>
      <c r="DX63">
        <v>1</v>
      </c>
      <c r="EE63">
        <v>32653241</v>
      </c>
      <c r="EF63">
        <v>2</v>
      </c>
      <c r="EG63" t="s">
        <v>36</v>
      </c>
      <c r="EH63">
        <v>0</v>
      </c>
      <c r="EI63" t="s">
        <v>6</v>
      </c>
      <c r="EJ63">
        <v>2</v>
      </c>
      <c r="EK63">
        <v>108001</v>
      </c>
      <c r="EL63" t="s">
        <v>37</v>
      </c>
      <c r="EM63" t="s">
        <v>38</v>
      </c>
      <c r="EO63" t="s">
        <v>6</v>
      </c>
      <c r="EQ63">
        <v>0</v>
      </c>
      <c r="ER63">
        <f>ES63+ET63+EV63</f>
        <v>94.199999999999989</v>
      </c>
      <c r="ES63">
        <v>1.85</v>
      </c>
      <c r="ET63">
        <v>0</v>
      </c>
      <c r="EU63">
        <v>0</v>
      </c>
      <c r="EV63" s="55">
        <f>'1.Смета.или.Акт'!F74</f>
        <v>92.35</v>
      </c>
      <c r="EW63">
        <f>'1.Смета.или.Акт'!E77</f>
        <v>9.6</v>
      </c>
      <c r="EX63">
        <v>0</v>
      </c>
      <c r="EY63">
        <v>1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95</v>
      </c>
      <c r="FY63">
        <v>65</v>
      </c>
      <c r="GA63" t="s">
        <v>6</v>
      </c>
      <c r="GD63">
        <v>0</v>
      </c>
      <c r="GF63">
        <v>-1610667318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1416</v>
      </c>
      <c r="GN63">
        <f t="shared" si="87"/>
        <v>0</v>
      </c>
      <c r="GO63">
        <f t="shared" si="88"/>
        <v>1416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42</v>
      </c>
      <c r="D64" s="2"/>
      <c r="E64" s="2" t="s">
        <v>121</v>
      </c>
      <c r="F64" s="2" t="s">
        <v>95</v>
      </c>
      <c r="G64" s="2" t="s">
        <v>96</v>
      </c>
      <c r="H64" s="2" t="s">
        <v>97</v>
      </c>
      <c r="I64" s="2">
        <f>I62*J64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34664879</v>
      </c>
      <c r="AB64" s="2">
        <f t="shared" si="64"/>
        <v>1</v>
      </c>
      <c r="AC64" s="2">
        <f>ROUND((ES64),2)</f>
        <v>1</v>
      </c>
      <c r="AD64" s="2">
        <f t="shared" si="66"/>
        <v>0</v>
      </c>
      <c r="AE64" s="2">
        <f t="shared" si="67"/>
        <v>0</v>
      </c>
      <c r="AF64" s="2">
        <f t="shared" si="68"/>
        <v>0</v>
      </c>
      <c r="AG64" s="2">
        <f t="shared" si="69"/>
        <v>0</v>
      </c>
      <c r="AH64" s="2">
        <f t="shared" si="70"/>
        <v>0</v>
      </c>
      <c r="AI64" s="2">
        <f t="shared" si="71"/>
        <v>0</v>
      </c>
      <c r="AJ64" s="2">
        <f t="shared" si="72"/>
        <v>0</v>
      </c>
      <c r="AK64" s="2">
        <v>1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1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97</v>
      </c>
      <c r="DW64" s="2" t="s">
        <v>97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28</v>
      </c>
      <c r="EH64" s="2">
        <v>0</v>
      </c>
      <c r="EI64" s="2" t="s">
        <v>6</v>
      </c>
      <c r="EJ64" s="2">
        <v>1</v>
      </c>
      <c r="EK64" s="2">
        <v>0</v>
      </c>
      <c r="EL64" s="2" t="s">
        <v>29</v>
      </c>
      <c r="EM64" s="2" t="s">
        <v>30</v>
      </c>
      <c r="EN64" s="2"/>
      <c r="EO64" s="2" t="s">
        <v>6</v>
      </c>
      <c r="EP64" s="2"/>
      <c r="EQ64" s="2">
        <v>0</v>
      </c>
      <c r="ER64" s="2">
        <v>1</v>
      </c>
      <c r="ES64" s="2">
        <v>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-1731369543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44</v>
      </c>
      <c r="E65" t="s">
        <v>121</v>
      </c>
      <c r="F65" t="s">
        <v>95</v>
      </c>
      <c r="G65" t="s">
        <v>96</v>
      </c>
      <c r="H65" t="s">
        <v>97</v>
      </c>
      <c r="I65">
        <f>I63*J65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34664880</v>
      </c>
      <c r="AB65">
        <f t="shared" si="64"/>
        <v>1</v>
      </c>
      <c r="AC65">
        <f>ROUND((ES65),2)</f>
        <v>1</v>
      </c>
      <c r="AD65">
        <f t="shared" si="66"/>
        <v>0</v>
      </c>
      <c r="AE65">
        <f t="shared" si="67"/>
        <v>0</v>
      </c>
      <c r="AF65">
        <f t="shared" si="68"/>
        <v>0</v>
      </c>
      <c r="AG65">
        <f t="shared" si="69"/>
        <v>0</v>
      </c>
      <c r="AH65">
        <f t="shared" si="70"/>
        <v>0</v>
      </c>
      <c r="AI65">
        <f t="shared" si="71"/>
        <v>0</v>
      </c>
      <c r="AJ65">
        <f t="shared" si="72"/>
        <v>0</v>
      </c>
      <c r="AK65">
        <v>1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7.5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97</v>
      </c>
      <c r="DW65" t="s">
        <v>97</v>
      </c>
      <c r="DX65">
        <v>1</v>
      </c>
      <c r="EE65">
        <v>32653299</v>
      </c>
      <c r="EF65">
        <v>20</v>
      </c>
      <c r="EG65" t="s">
        <v>28</v>
      </c>
      <c r="EH65">
        <v>0</v>
      </c>
      <c r="EI65" t="s">
        <v>6</v>
      </c>
      <c r="EJ65">
        <v>1</v>
      </c>
      <c r="EK65">
        <v>0</v>
      </c>
      <c r="EL65" t="s">
        <v>29</v>
      </c>
      <c r="EM65" t="s">
        <v>30</v>
      </c>
      <c r="EO65" t="s">
        <v>6</v>
      </c>
      <c r="EQ65">
        <v>0</v>
      </c>
      <c r="ER65">
        <v>1</v>
      </c>
      <c r="ES65">
        <v>1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-1731369543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>
        <f>ROW(SmtRes!A50)</f>
        <v>50</v>
      </c>
      <c r="D66" s="2">
        <f>ROW(EtalonRes!A50)</f>
        <v>50</v>
      </c>
      <c r="E66" s="2" t="s">
        <v>122</v>
      </c>
      <c r="F66" s="2" t="s">
        <v>123</v>
      </c>
      <c r="G66" s="2" t="s">
        <v>124</v>
      </c>
      <c r="H66" s="2" t="s">
        <v>101</v>
      </c>
      <c r="I66" s="2">
        <f>'1.Смета.или.Акт'!E79</f>
        <v>0.9</v>
      </c>
      <c r="J66" s="2">
        <v>0</v>
      </c>
      <c r="K66" s="2"/>
      <c r="L66" s="2"/>
      <c r="M66" s="2"/>
      <c r="N66" s="2"/>
      <c r="O66" s="2">
        <f t="shared" si="53"/>
        <v>200</v>
      </c>
      <c r="P66" s="2">
        <f t="shared" si="54"/>
        <v>0</v>
      </c>
      <c r="Q66" s="2">
        <f t="shared" si="55"/>
        <v>55</v>
      </c>
      <c r="R66" s="2">
        <f t="shared" si="56"/>
        <v>6</v>
      </c>
      <c r="S66" s="2">
        <f t="shared" si="57"/>
        <v>145</v>
      </c>
      <c r="T66" s="2">
        <f t="shared" si="58"/>
        <v>0</v>
      </c>
      <c r="U66" s="2">
        <f t="shared" si="59"/>
        <v>15.120000000000001</v>
      </c>
      <c r="V66" s="2">
        <f t="shared" si="60"/>
        <v>0.6120000000000001</v>
      </c>
      <c r="W66" s="2">
        <f t="shared" si="61"/>
        <v>0</v>
      </c>
      <c r="X66" s="2">
        <f t="shared" si="62"/>
        <v>121</v>
      </c>
      <c r="Y66" s="2">
        <f t="shared" si="63"/>
        <v>91</v>
      </c>
      <c r="Z66" s="2"/>
      <c r="AA66" s="2">
        <v>34664879</v>
      </c>
      <c r="AB66" s="2">
        <f t="shared" si="64"/>
        <v>222.81</v>
      </c>
      <c r="AC66" s="2">
        <f>ROUND((ES66+(SUM(SmtRes!BC45:'SmtRes'!BC50)+SUM(EtalonRes!AL45:'EtalonRes'!AL50))),2)</f>
        <v>0</v>
      </c>
      <c r="AD66" s="2">
        <f t="shared" si="66"/>
        <v>61.19</v>
      </c>
      <c r="AE66" s="2">
        <f t="shared" si="67"/>
        <v>6.84</v>
      </c>
      <c r="AF66" s="2">
        <f t="shared" si="68"/>
        <v>161.62</v>
      </c>
      <c r="AG66" s="2">
        <f t="shared" si="69"/>
        <v>0</v>
      </c>
      <c r="AH66" s="2">
        <f t="shared" si="70"/>
        <v>16.8</v>
      </c>
      <c r="AI66" s="2">
        <f t="shared" si="71"/>
        <v>0.68</v>
      </c>
      <c r="AJ66" s="2">
        <f t="shared" si="72"/>
        <v>0</v>
      </c>
      <c r="AK66" s="2">
        <v>227.21</v>
      </c>
      <c r="AL66" s="2">
        <v>4.4000000000000004</v>
      </c>
      <c r="AM66" s="2">
        <v>61.19</v>
      </c>
      <c r="AN66" s="2">
        <v>6.84</v>
      </c>
      <c r="AO66" s="2">
        <v>161.62</v>
      </c>
      <c r="AP66" s="2">
        <v>0</v>
      </c>
      <c r="AQ66" s="2">
        <v>16.8</v>
      </c>
      <c r="AR66" s="2">
        <v>0.68</v>
      </c>
      <c r="AS66" s="2">
        <v>0</v>
      </c>
      <c r="AT66" s="2">
        <v>80</v>
      </c>
      <c r="AU66" s="2">
        <v>60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0</v>
      </c>
      <c r="BI66" s="2">
        <v>2</v>
      </c>
      <c r="BJ66" s="2" t="s">
        <v>125</v>
      </c>
      <c r="BK66" s="2"/>
      <c r="BL66" s="2"/>
      <c r="BM66" s="2">
        <v>110001</v>
      </c>
      <c r="BN66" s="2">
        <v>0</v>
      </c>
      <c r="BO66" s="2" t="s">
        <v>6</v>
      </c>
      <c r="BP66" s="2">
        <v>0</v>
      </c>
      <c r="BQ66" s="2">
        <v>2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80</v>
      </c>
      <c r="CA66" s="2">
        <v>60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200</v>
      </c>
      <c r="CQ66" s="2">
        <f t="shared" si="74"/>
        <v>0</v>
      </c>
      <c r="CR66" s="2">
        <f t="shared" si="75"/>
        <v>61.19</v>
      </c>
      <c r="CS66" s="2">
        <f t="shared" si="76"/>
        <v>6.84</v>
      </c>
      <c r="CT66" s="2">
        <f t="shared" si="77"/>
        <v>161.62</v>
      </c>
      <c r="CU66" s="2">
        <f t="shared" si="78"/>
        <v>0</v>
      </c>
      <c r="CV66" s="2">
        <f t="shared" si="79"/>
        <v>16.8</v>
      </c>
      <c r="CW66" s="2">
        <f t="shared" si="80"/>
        <v>0.68</v>
      </c>
      <c r="CX66" s="2">
        <f t="shared" si="81"/>
        <v>0</v>
      </c>
      <c r="CY66" s="2">
        <f t="shared" si="82"/>
        <v>120.8</v>
      </c>
      <c r="CZ66" s="2">
        <f t="shared" si="83"/>
        <v>90.6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1003</v>
      </c>
      <c r="DV66" s="2" t="s">
        <v>101</v>
      </c>
      <c r="DW66" s="2" t="s">
        <v>101</v>
      </c>
      <c r="DX66" s="2">
        <v>100</v>
      </c>
      <c r="DY66" s="2"/>
      <c r="DZ66" s="2"/>
      <c r="EA66" s="2"/>
      <c r="EB66" s="2"/>
      <c r="EC66" s="2"/>
      <c r="ED66" s="2"/>
      <c r="EE66" s="2">
        <v>32653244</v>
      </c>
      <c r="EF66" s="2">
        <v>2</v>
      </c>
      <c r="EG66" s="2" t="s">
        <v>36</v>
      </c>
      <c r="EH66" s="2">
        <v>0</v>
      </c>
      <c r="EI66" s="2" t="s">
        <v>6</v>
      </c>
      <c r="EJ66" s="2">
        <v>2</v>
      </c>
      <c r="EK66" s="2">
        <v>110001</v>
      </c>
      <c r="EL66" s="2" t="s">
        <v>126</v>
      </c>
      <c r="EM66" s="2" t="s">
        <v>127</v>
      </c>
      <c r="EN66" s="2"/>
      <c r="EO66" s="2" t="s">
        <v>6</v>
      </c>
      <c r="EP66" s="2"/>
      <c r="EQ66" s="2">
        <v>0</v>
      </c>
      <c r="ER66" s="2">
        <v>227.21</v>
      </c>
      <c r="ES66" s="2">
        <v>4.4000000000000004</v>
      </c>
      <c r="ET66" s="2">
        <v>61.19</v>
      </c>
      <c r="EU66" s="2">
        <v>6.84</v>
      </c>
      <c r="EV66" s="2">
        <v>161.62</v>
      </c>
      <c r="EW66" s="2">
        <v>16.8</v>
      </c>
      <c r="EX66" s="2">
        <v>0.68</v>
      </c>
      <c r="EY66" s="2">
        <v>1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80</v>
      </c>
      <c r="FY66" s="2">
        <v>60</v>
      </c>
      <c r="FZ66" s="2"/>
      <c r="GA66" s="2" t="s">
        <v>6</v>
      </c>
      <c r="GB66" s="2"/>
      <c r="GC66" s="2"/>
      <c r="GD66" s="2">
        <v>0</v>
      </c>
      <c r="GE66" s="2"/>
      <c r="GF66" s="2">
        <v>1480659926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412</v>
      </c>
      <c r="GN66" s="2">
        <f t="shared" si="87"/>
        <v>0</v>
      </c>
      <c r="GO66" s="2">
        <f t="shared" si="88"/>
        <v>412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C67">
        <f>ROW(SmtRes!A56)</f>
        <v>56</v>
      </c>
      <c r="D67">
        <f>ROW(EtalonRes!A56)</f>
        <v>56</v>
      </c>
      <c r="E67" t="s">
        <v>122</v>
      </c>
      <c r="F67" t="s">
        <v>123</v>
      </c>
      <c r="G67" t="s">
        <v>124</v>
      </c>
      <c r="H67" t="s">
        <v>101</v>
      </c>
      <c r="I67">
        <f>'1.Смета.или.Акт'!E79</f>
        <v>0.9</v>
      </c>
      <c r="J67">
        <v>0</v>
      </c>
      <c r="O67">
        <f t="shared" si="53"/>
        <v>3350</v>
      </c>
      <c r="P67">
        <f t="shared" si="54"/>
        <v>0</v>
      </c>
      <c r="Q67">
        <f t="shared" si="55"/>
        <v>688</v>
      </c>
      <c r="R67">
        <f t="shared" si="56"/>
        <v>113</v>
      </c>
      <c r="S67">
        <f t="shared" si="57"/>
        <v>2662</v>
      </c>
      <c r="T67">
        <f t="shared" si="58"/>
        <v>0</v>
      </c>
      <c r="U67">
        <f t="shared" si="59"/>
        <v>15.120000000000001</v>
      </c>
      <c r="V67">
        <f t="shared" si="60"/>
        <v>0.6120000000000001</v>
      </c>
      <c r="W67">
        <f t="shared" si="61"/>
        <v>0</v>
      </c>
      <c r="X67">
        <f t="shared" si="62"/>
        <v>1887</v>
      </c>
      <c r="Y67">
        <f t="shared" si="63"/>
        <v>1332</v>
      </c>
      <c r="AA67">
        <v>34664880</v>
      </c>
      <c r="AB67">
        <f t="shared" si="64"/>
        <v>222.81</v>
      </c>
      <c r="AC67">
        <f>ROUND((ES67+(SUM(SmtRes!BC51:'SmtRes'!BC56)+SUM(EtalonRes!AL51:'EtalonRes'!AL56))),2)</f>
        <v>0</v>
      </c>
      <c r="AD67">
        <f t="shared" si="66"/>
        <v>61.19</v>
      </c>
      <c r="AE67">
        <f t="shared" si="67"/>
        <v>6.84</v>
      </c>
      <c r="AF67">
        <f t="shared" si="68"/>
        <v>161.62</v>
      </c>
      <c r="AG67">
        <f t="shared" si="69"/>
        <v>0</v>
      </c>
      <c r="AH67">
        <f t="shared" si="70"/>
        <v>16.8</v>
      </c>
      <c r="AI67">
        <f t="shared" si="71"/>
        <v>0.68</v>
      </c>
      <c r="AJ67">
        <f t="shared" si="72"/>
        <v>0</v>
      </c>
      <c r="AK67">
        <f>AL67+AM67+AO67</f>
        <v>227.21</v>
      </c>
      <c r="AL67">
        <v>4.4000000000000004</v>
      </c>
      <c r="AM67" s="55">
        <f>'1.Смета.или.Акт'!F81</f>
        <v>61.19</v>
      </c>
      <c r="AN67" s="55">
        <f>'1.Смета.или.Акт'!F82</f>
        <v>6.84</v>
      </c>
      <c r="AO67" s="55">
        <f>'1.Смета.или.Акт'!F80</f>
        <v>161.62</v>
      </c>
      <c r="AP67">
        <v>0</v>
      </c>
      <c r="AQ67">
        <f>'1.Смета.или.Акт'!E85</f>
        <v>16.8</v>
      </c>
      <c r="AR67">
        <v>0.68</v>
      </c>
      <c r="AS67">
        <v>0</v>
      </c>
      <c r="AT67">
        <v>68</v>
      </c>
      <c r="AU67">
        <v>48</v>
      </c>
      <c r="AV67">
        <v>1</v>
      </c>
      <c r="AW67">
        <v>1</v>
      </c>
      <c r="AZ67">
        <v>1</v>
      </c>
      <c r="BA67">
        <f>'1.Смета.или.Акт'!J80</f>
        <v>18.3</v>
      </c>
      <c r="BB67">
        <f>'1.Смета.или.Акт'!J81</f>
        <v>12.5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0</v>
      </c>
      <c r="BI67">
        <v>2</v>
      </c>
      <c r="BJ67" t="s">
        <v>125</v>
      </c>
      <c r="BM67">
        <v>110001</v>
      </c>
      <c r="BN67">
        <v>0</v>
      </c>
      <c r="BO67" t="s">
        <v>6</v>
      </c>
      <c r="BP67">
        <v>0</v>
      </c>
      <c r="BQ67">
        <v>2</v>
      </c>
      <c r="BR67">
        <v>0</v>
      </c>
      <c r="BS67">
        <f>'1.Смета.или.Акт'!J82</f>
        <v>18.3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80</v>
      </c>
      <c r="CA67">
        <v>60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3350</v>
      </c>
      <c r="CQ67">
        <f t="shared" si="74"/>
        <v>0</v>
      </c>
      <c r="CR67">
        <f t="shared" si="75"/>
        <v>764.875</v>
      </c>
      <c r="CS67">
        <f t="shared" si="76"/>
        <v>125.172</v>
      </c>
      <c r="CT67">
        <f t="shared" si="77"/>
        <v>2957.6460000000002</v>
      </c>
      <c r="CU67">
        <f t="shared" si="78"/>
        <v>0</v>
      </c>
      <c r="CV67">
        <f t="shared" si="79"/>
        <v>16.8</v>
      </c>
      <c r="CW67">
        <f t="shared" si="80"/>
        <v>0.68</v>
      </c>
      <c r="CX67">
        <f t="shared" si="81"/>
        <v>0</v>
      </c>
      <c r="CY67">
        <f t="shared" si="82"/>
        <v>1887</v>
      </c>
      <c r="CZ67">
        <f t="shared" si="83"/>
        <v>1332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101</v>
      </c>
      <c r="DW67" t="str">
        <f>'1.Смета.или.Акт'!D79</f>
        <v>100 м</v>
      </c>
      <c r="DX67">
        <v>100</v>
      </c>
      <c r="EE67">
        <v>32653244</v>
      </c>
      <c r="EF67">
        <v>2</v>
      </c>
      <c r="EG67" t="s">
        <v>36</v>
      </c>
      <c r="EH67">
        <v>0</v>
      </c>
      <c r="EI67" t="s">
        <v>6</v>
      </c>
      <c r="EJ67">
        <v>2</v>
      </c>
      <c r="EK67">
        <v>110001</v>
      </c>
      <c r="EL67" t="s">
        <v>126</v>
      </c>
      <c r="EM67" t="s">
        <v>127</v>
      </c>
      <c r="EO67" t="s">
        <v>6</v>
      </c>
      <c r="EQ67">
        <v>0</v>
      </c>
      <c r="ER67">
        <f>ES67+ET67+EV67</f>
        <v>227.21</v>
      </c>
      <c r="ES67">
        <v>4.4000000000000004</v>
      </c>
      <c r="ET67" s="55">
        <f>'1.Смета.или.Акт'!F81</f>
        <v>61.19</v>
      </c>
      <c r="EU67" s="55">
        <f>'1.Смета.или.Акт'!F82</f>
        <v>6.84</v>
      </c>
      <c r="EV67" s="55">
        <f>'1.Смета.или.Акт'!F80</f>
        <v>161.62</v>
      </c>
      <c r="EW67">
        <f>'1.Смета.или.Акт'!E85</f>
        <v>16.8</v>
      </c>
      <c r="EX67">
        <v>0.68</v>
      </c>
      <c r="EY67">
        <v>1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80</v>
      </c>
      <c r="FY67">
        <v>60</v>
      </c>
      <c r="GA67" t="s">
        <v>6</v>
      </c>
      <c r="GD67">
        <v>0</v>
      </c>
      <c r="GF67">
        <v>1480659926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6569</v>
      </c>
      <c r="GN67">
        <f t="shared" si="87"/>
        <v>0</v>
      </c>
      <c r="GO67">
        <f t="shared" si="88"/>
        <v>6569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18.3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48</v>
      </c>
      <c r="D68" s="2"/>
      <c r="E68" s="2" t="s">
        <v>128</v>
      </c>
      <c r="F68" s="2" t="s">
        <v>129</v>
      </c>
      <c r="G68" s="2" t="s">
        <v>130</v>
      </c>
      <c r="H68" s="2" t="s">
        <v>108</v>
      </c>
      <c r="I68" s="2">
        <f>I66*J68</f>
        <v>20</v>
      </c>
      <c r="J68" s="2">
        <v>22.222222222222221</v>
      </c>
      <c r="K68" s="2"/>
      <c r="L68" s="2"/>
      <c r="M68" s="2"/>
      <c r="N68" s="2"/>
      <c r="O68" s="2">
        <f t="shared" si="53"/>
        <v>74</v>
      </c>
      <c r="P68" s="2">
        <f t="shared" si="54"/>
        <v>74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34664879</v>
      </c>
      <c r="AB68" s="2">
        <f t="shared" si="64"/>
        <v>3.7</v>
      </c>
      <c r="AC68" s="2">
        <f t="shared" ref="AC68:AC75" si="92">ROUND((ES68),2)</f>
        <v>3.7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3.7</v>
      </c>
      <c r="AL68" s="2">
        <v>3.7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131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3"/>
        <v>74</v>
      </c>
      <c r="CQ68" s="2">
        <f t="shared" si="74"/>
        <v>3.7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1003</v>
      </c>
      <c r="DV68" s="2" t="s">
        <v>108</v>
      </c>
      <c r="DW68" s="2" t="s">
        <v>108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28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44</v>
      </c>
      <c r="EM68" s="2" t="s">
        <v>45</v>
      </c>
      <c r="EN68" s="2"/>
      <c r="EO68" s="2" t="s">
        <v>6</v>
      </c>
      <c r="EP68" s="2"/>
      <c r="EQ68" s="2">
        <v>0</v>
      </c>
      <c r="ER68" s="2">
        <v>26932.42</v>
      </c>
      <c r="ES68" s="2">
        <v>3.7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132</v>
      </c>
      <c r="GB68" s="2"/>
      <c r="GC68" s="2"/>
      <c r="GD68" s="2">
        <v>0</v>
      </c>
      <c r="GE68" s="2"/>
      <c r="GF68" s="2">
        <v>-2037861473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74</v>
      </c>
      <c r="GN68" s="2">
        <f t="shared" si="87"/>
        <v>74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54</v>
      </c>
      <c r="E69" t="s">
        <v>128</v>
      </c>
      <c r="F69" t="str">
        <f>'1.Смета.или.Акт'!B86</f>
        <v>Накладная</v>
      </c>
      <c r="G69" t="str">
        <f>'1.Смета.или.Акт'!C86</f>
        <v>Кабель ВВГп-нг 3*1,5</v>
      </c>
      <c r="H69" t="s">
        <v>108</v>
      </c>
      <c r="I69">
        <f>I67*J69</f>
        <v>20</v>
      </c>
      <c r="J69">
        <v>22.222222222222221</v>
      </c>
      <c r="O69">
        <f t="shared" si="53"/>
        <v>555</v>
      </c>
      <c r="P69">
        <f t="shared" si="54"/>
        <v>555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34664880</v>
      </c>
      <c r="AB69">
        <f t="shared" si="64"/>
        <v>3.7</v>
      </c>
      <c r="AC69">
        <f t="shared" si="92"/>
        <v>3.7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3.7</v>
      </c>
      <c r="AL69" s="55">
        <f>'1.Смета.или.Акт'!F86</f>
        <v>3.7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'1.Смета.или.Акт'!J86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131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3"/>
        <v>555</v>
      </c>
      <c r="CQ69">
        <f t="shared" si="74"/>
        <v>27.75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108</v>
      </c>
      <c r="DW69" t="str">
        <f>'1.Смета.или.Акт'!D86</f>
        <v>м</v>
      </c>
      <c r="DX69">
        <v>1</v>
      </c>
      <c r="EE69">
        <v>32653291</v>
      </c>
      <c r="EF69">
        <v>20</v>
      </c>
      <c r="EG69" t="s">
        <v>28</v>
      </c>
      <c r="EH69">
        <v>0</v>
      </c>
      <c r="EI69" t="s">
        <v>6</v>
      </c>
      <c r="EJ69">
        <v>1</v>
      </c>
      <c r="EK69">
        <v>500001</v>
      </c>
      <c r="EL69" t="s">
        <v>44</v>
      </c>
      <c r="EM69" t="s">
        <v>45</v>
      </c>
      <c r="EO69" t="s">
        <v>6</v>
      </c>
      <c r="EQ69">
        <v>0</v>
      </c>
      <c r="ER69">
        <v>3.7</v>
      </c>
      <c r="ES69" s="55">
        <f>'1.Смета.или.Акт'!F86</f>
        <v>3.7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27.77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132</v>
      </c>
      <c r="GD69">
        <v>0</v>
      </c>
      <c r="GF69">
        <v>-2037861473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555</v>
      </c>
      <c r="GN69">
        <f t="shared" si="87"/>
        <v>555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6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49</v>
      </c>
      <c r="D70" s="2"/>
      <c r="E70" s="2" t="s">
        <v>133</v>
      </c>
      <c r="F70" s="2" t="s">
        <v>134</v>
      </c>
      <c r="G70" s="2" t="s">
        <v>135</v>
      </c>
      <c r="H70" s="2" t="s">
        <v>108</v>
      </c>
      <c r="I70" s="2">
        <f>I66*J70</f>
        <v>65</v>
      </c>
      <c r="J70" s="2">
        <v>72.222222222222214</v>
      </c>
      <c r="K70" s="2"/>
      <c r="L70" s="2"/>
      <c r="M70" s="2"/>
      <c r="N70" s="2"/>
      <c r="O70" s="2">
        <f t="shared" si="53"/>
        <v>170</v>
      </c>
      <c r="P70" s="2">
        <f t="shared" si="54"/>
        <v>170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34664879</v>
      </c>
      <c r="AB70" s="2">
        <f t="shared" si="64"/>
        <v>2.61</v>
      </c>
      <c r="AC70" s="2">
        <f t="shared" si="92"/>
        <v>2.61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2.61</v>
      </c>
      <c r="AL70" s="2">
        <v>2.61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136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170</v>
      </c>
      <c r="CQ70" s="2">
        <f t="shared" si="74"/>
        <v>2.61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1003</v>
      </c>
      <c r="DV70" s="2" t="s">
        <v>108</v>
      </c>
      <c r="DW70" s="2" t="s">
        <v>108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28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44</v>
      </c>
      <c r="EM70" s="2" t="s">
        <v>45</v>
      </c>
      <c r="EN70" s="2"/>
      <c r="EO70" s="2" t="s">
        <v>6</v>
      </c>
      <c r="EP70" s="2"/>
      <c r="EQ70" s="2">
        <v>0</v>
      </c>
      <c r="ER70" s="2">
        <v>32.6</v>
      </c>
      <c r="ES70" s="2">
        <v>2.61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137</v>
      </c>
      <c r="GB70" s="2"/>
      <c r="GC70" s="2"/>
      <c r="GD70" s="2">
        <v>0</v>
      </c>
      <c r="GE70" s="2"/>
      <c r="GF70" s="2">
        <v>-28105764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170</v>
      </c>
      <c r="GN70" s="2">
        <f t="shared" si="87"/>
        <v>170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55</v>
      </c>
      <c r="E71" t="s">
        <v>133</v>
      </c>
      <c r="F71" t="str">
        <f>'1.Смета.или.Акт'!B88</f>
        <v>Накладная</v>
      </c>
      <c r="G71" t="str">
        <f>'1.Смета.или.Акт'!C88</f>
        <v>Провод ПУНП</v>
      </c>
      <c r="H71" t="s">
        <v>108</v>
      </c>
      <c r="I71">
        <f>I67*J71</f>
        <v>65</v>
      </c>
      <c r="J71">
        <v>72.222222222222214</v>
      </c>
      <c r="O71">
        <f t="shared" si="53"/>
        <v>1272</v>
      </c>
      <c r="P71">
        <f t="shared" si="54"/>
        <v>1272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34664880</v>
      </c>
      <c r="AB71">
        <f t="shared" si="64"/>
        <v>2.61</v>
      </c>
      <c r="AC71">
        <f t="shared" si="92"/>
        <v>2.61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2.61</v>
      </c>
      <c r="AL71" s="55">
        <f>'1.Смета.или.Акт'!F88</f>
        <v>2.61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'1.Смета.или.Акт'!J88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136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1272</v>
      </c>
      <c r="CQ71">
        <f t="shared" si="74"/>
        <v>19.574999999999999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108</v>
      </c>
      <c r="DW71" t="str">
        <f>'1.Смета.или.Акт'!D88</f>
        <v>м</v>
      </c>
      <c r="DX71">
        <v>1</v>
      </c>
      <c r="EE71">
        <v>32653291</v>
      </c>
      <c r="EF71">
        <v>20</v>
      </c>
      <c r="EG71" t="s">
        <v>28</v>
      </c>
      <c r="EH71">
        <v>0</v>
      </c>
      <c r="EI71" t="s">
        <v>6</v>
      </c>
      <c r="EJ71">
        <v>1</v>
      </c>
      <c r="EK71">
        <v>500001</v>
      </c>
      <c r="EL71" t="s">
        <v>44</v>
      </c>
      <c r="EM71" t="s">
        <v>45</v>
      </c>
      <c r="EO71" t="s">
        <v>6</v>
      </c>
      <c r="EQ71">
        <v>0</v>
      </c>
      <c r="ER71">
        <v>2.61</v>
      </c>
      <c r="ES71" s="55">
        <f>'1.Смета.или.Акт'!F88</f>
        <v>2.61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19.61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137</v>
      </c>
      <c r="GD71">
        <v>0</v>
      </c>
      <c r="GF71">
        <v>-28105764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1272</v>
      </c>
      <c r="GN71">
        <f t="shared" si="87"/>
        <v>1272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50</v>
      </c>
      <c r="D72" s="2"/>
      <c r="E72" s="2" t="s">
        <v>138</v>
      </c>
      <c r="F72" s="2" t="s">
        <v>95</v>
      </c>
      <c r="G72" s="2" t="s">
        <v>139</v>
      </c>
      <c r="H72" s="2" t="s">
        <v>108</v>
      </c>
      <c r="I72" s="2">
        <f>I66*J72</f>
        <v>5</v>
      </c>
      <c r="J72" s="2">
        <v>5.5555555555555554</v>
      </c>
      <c r="K72" s="2"/>
      <c r="L72" s="2"/>
      <c r="M72" s="2"/>
      <c r="N72" s="2"/>
      <c r="O72" s="2">
        <f t="shared" si="53"/>
        <v>15</v>
      </c>
      <c r="P72" s="2">
        <f t="shared" si="54"/>
        <v>15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34664879</v>
      </c>
      <c r="AB72" s="2">
        <f t="shared" si="64"/>
        <v>3.06</v>
      </c>
      <c r="AC72" s="2">
        <f t="shared" si="92"/>
        <v>3.06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3.06</v>
      </c>
      <c r="AL72" s="2">
        <v>3.06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15</v>
      </c>
      <c r="CQ72" s="2">
        <f t="shared" si="74"/>
        <v>3.06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1003</v>
      </c>
      <c r="DV72" s="2" t="s">
        <v>108</v>
      </c>
      <c r="DW72" s="2" t="s">
        <v>108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28</v>
      </c>
      <c r="EH72" s="2">
        <v>0</v>
      </c>
      <c r="EI72" s="2" t="s">
        <v>6</v>
      </c>
      <c r="EJ72" s="2">
        <v>1</v>
      </c>
      <c r="EK72" s="2">
        <v>0</v>
      </c>
      <c r="EL72" s="2" t="s">
        <v>29</v>
      </c>
      <c r="EM72" s="2" t="s">
        <v>30</v>
      </c>
      <c r="EN72" s="2"/>
      <c r="EO72" s="2" t="s">
        <v>6</v>
      </c>
      <c r="EP72" s="2"/>
      <c r="EQ72" s="2">
        <v>0</v>
      </c>
      <c r="ER72" s="2">
        <v>1</v>
      </c>
      <c r="ES72" s="2">
        <v>3.06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140</v>
      </c>
      <c r="GB72" s="2"/>
      <c r="GC72" s="2"/>
      <c r="GD72" s="2">
        <v>0</v>
      </c>
      <c r="GE72" s="2"/>
      <c r="GF72" s="2">
        <v>-1561815364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15</v>
      </c>
      <c r="GN72" s="2">
        <f t="shared" si="87"/>
        <v>15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56</v>
      </c>
      <c r="E73" t="s">
        <v>138</v>
      </c>
      <c r="F73" t="str">
        <f>'1.Смета.или.Акт'!B90</f>
        <v>Накладная</v>
      </c>
      <c r="G73" t="str">
        <f>'1.Смета.или.Акт'!C90</f>
        <v>Провод ПВ</v>
      </c>
      <c r="H73" t="s">
        <v>108</v>
      </c>
      <c r="I73">
        <f>I67*J73</f>
        <v>5</v>
      </c>
      <c r="J73">
        <v>5.5555555555555554</v>
      </c>
      <c r="O73">
        <f t="shared" si="53"/>
        <v>115</v>
      </c>
      <c r="P73">
        <f t="shared" si="54"/>
        <v>115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34664880</v>
      </c>
      <c r="AB73">
        <f t="shared" si="64"/>
        <v>3.06</v>
      </c>
      <c r="AC73">
        <f t="shared" si="92"/>
        <v>3.06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3.06</v>
      </c>
      <c r="AL73" s="55">
        <f>'1.Смета.или.Акт'!F90</f>
        <v>3.06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'1.Смета.или.Акт'!J90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115</v>
      </c>
      <c r="CQ73">
        <f t="shared" si="74"/>
        <v>22.95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1003</v>
      </c>
      <c r="DV73" t="s">
        <v>108</v>
      </c>
      <c r="DW73" t="str">
        <f>'1.Смета.или.Акт'!D90</f>
        <v>м</v>
      </c>
      <c r="DX73">
        <v>1</v>
      </c>
      <c r="EE73">
        <v>32653299</v>
      </c>
      <c r="EF73">
        <v>20</v>
      </c>
      <c r="EG73" t="s">
        <v>28</v>
      </c>
      <c r="EH73">
        <v>0</v>
      </c>
      <c r="EI73" t="s">
        <v>6</v>
      </c>
      <c r="EJ73">
        <v>1</v>
      </c>
      <c r="EK73">
        <v>0</v>
      </c>
      <c r="EL73" t="s">
        <v>29</v>
      </c>
      <c r="EM73" t="s">
        <v>30</v>
      </c>
      <c r="EO73" t="s">
        <v>6</v>
      </c>
      <c r="EQ73">
        <v>0</v>
      </c>
      <c r="ER73">
        <v>3.06</v>
      </c>
      <c r="ES73" s="55">
        <f>'1.Смета.или.Акт'!F90</f>
        <v>3.06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22.94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140</v>
      </c>
      <c r="GD73">
        <v>0</v>
      </c>
      <c r="GF73">
        <v>-1561815364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115</v>
      </c>
      <c r="GN73">
        <f t="shared" si="87"/>
        <v>115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>
        <f>ROW(SmtRes!A61)</f>
        <v>61</v>
      </c>
      <c r="D74" s="2">
        <f>ROW(EtalonRes!A61)</f>
        <v>61</v>
      </c>
      <c r="E74" s="2" t="s">
        <v>141</v>
      </c>
      <c r="F74" s="2" t="s">
        <v>142</v>
      </c>
      <c r="G74" s="2" t="s">
        <v>143</v>
      </c>
      <c r="H74" s="2" t="s">
        <v>144</v>
      </c>
      <c r="I74" s="2">
        <f>'1.Смета.или.Акт'!E93</f>
        <v>1</v>
      </c>
      <c r="J74" s="2">
        <v>0</v>
      </c>
      <c r="K74" s="2"/>
      <c r="L74" s="2"/>
      <c r="M74" s="2"/>
      <c r="N74" s="2"/>
      <c r="O74" s="2">
        <f t="shared" si="53"/>
        <v>922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922</v>
      </c>
      <c r="T74" s="2">
        <f t="shared" si="58"/>
        <v>0</v>
      </c>
      <c r="U74" s="2">
        <f t="shared" si="59"/>
        <v>65</v>
      </c>
      <c r="V74" s="2">
        <f t="shared" si="60"/>
        <v>0</v>
      </c>
      <c r="W74" s="2">
        <f t="shared" si="61"/>
        <v>0</v>
      </c>
      <c r="X74" s="2">
        <f t="shared" si="62"/>
        <v>599</v>
      </c>
      <c r="Y74" s="2">
        <f t="shared" si="63"/>
        <v>369</v>
      </c>
      <c r="Z74" s="2"/>
      <c r="AA74" s="2">
        <v>34664879</v>
      </c>
      <c r="AB74" s="2">
        <f t="shared" si="64"/>
        <v>921.7</v>
      </c>
      <c r="AC74" s="2">
        <f t="shared" si="92"/>
        <v>0</v>
      </c>
      <c r="AD74" s="2">
        <f t="shared" si="66"/>
        <v>0</v>
      </c>
      <c r="AE74" s="2">
        <f t="shared" si="67"/>
        <v>0</v>
      </c>
      <c r="AF74" s="2">
        <f t="shared" si="68"/>
        <v>921.7</v>
      </c>
      <c r="AG74" s="2">
        <f t="shared" si="69"/>
        <v>0</v>
      </c>
      <c r="AH74" s="2">
        <f t="shared" si="70"/>
        <v>65</v>
      </c>
      <c r="AI74" s="2">
        <f t="shared" si="71"/>
        <v>0</v>
      </c>
      <c r="AJ74" s="2">
        <f t="shared" si="72"/>
        <v>0</v>
      </c>
      <c r="AK74" s="2">
        <v>921.7</v>
      </c>
      <c r="AL74" s="2">
        <v>0</v>
      </c>
      <c r="AM74" s="2">
        <v>0</v>
      </c>
      <c r="AN74" s="2">
        <v>0</v>
      </c>
      <c r="AO74" s="2">
        <v>921.7</v>
      </c>
      <c r="AP74" s="2">
        <v>0</v>
      </c>
      <c r="AQ74" s="2">
        <v>65</v>
      </c>
      <c r="AR74" s="2">
        <v>0</v>
      </c>
      <c r="AS74" s="2">
        <v>0</v>
      </c>
      <c r="AT74" s="2">
        <v>65</v>
      </c>
      <c r="AU74" s="2">
        <v>40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0</v>
      </c>
      <c r="BI74" s="2">
        <v>4</v>
      </c>
      <c r="BJ74" s="2" t="s">
        <v>145</v>
      </c>
      <c r="BK74" s="2"/>
      <c r="BL74" s="2"/>
      <c r="BM74" s="2">
        <v>200001</v>
      </c>
      <c r="BN74" s="2">
        <v>0</v>
      </c>
      <c r="BO74" s="2" t="s">
        <v>6</v>
      </c>
      <c r="BP74" s="2">
        <v>0</v>
      </c>
      <c r="BQ74" s="2">
        <v>5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65</v>
      </c>
      <c r="CA74" s="2">
        <v>40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922</v>
      </c>
      <c r="CQ74" s="2">
        <f t="shared" si="74"/>
        <v>0</v>
      </c>
      <c r="CR74" s="2">
        <f t="shared" si="75"/>
        <v>0</v>
      </c>
      <c r="CS74" s="2">
        <f t="shared" si="76"/>
        <v>0</v>
      </c>
      <c r="CT74" s="2">
        <f t="shared" si="77"/>
        <v>921.7</v>
      </c>
      <c r="CU74" s="2">
        <f t="shared" si="78"/>
        <v>0</v>
      </c>
      <c r="CV74" s="2">
        <f t="shared" si="79"/>
        <v>65</v>
      </c>
      <c r="CW74" s="2">
        <f t="shared" si="80"/>
        <v>0</v>
      </c>
      <c r="CX74" s="2">
        <f t="shared" si="81"/>
        <v>0</v>
      </c>
      <c r="CY74" s="2">
        <f t="shared" si="82"/>
        <v>599.29999999999995</v>
      </c>
      <c r="CZ74" s="2">
        <f t="shared" si="83"/>
        <v>368.8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144</v>
      </c>
      <c r="DW74" s="2" t="s">
        <v>144</v>
      </c>
      <c r="DX74" s="2">
        <v>1</v>
      </c>
      <c r="DY74" s="2"/>
      <c r="DZ74" s="2"/>
      <c r="EA74" s="2"/>
      <c r="EB74" s="2"/>
      <c r="EC74" s="2"/>
      <c r="ED74" s="2"/>
      <c r="EE74" s="2">
        <v>32653283</v>
      </c>
      <c r="EF74" s="2">
        <v>5</v>
      </c>
      <c r="EG74" s="2" t="s">
        <v>146</v>
      </c>
      <c r="EH74" s="2">
        <v>0</v>
      </c>
      <c r="EI74" s="2" t="s">
        <v>6</v>
      </c>
      <c r="EJ74" s="2">
        <v>4</v>
      </c>
      <c r="EK74" s="2">
        <v>200001</v>
      </c>
      <c r="EL74" s="2" t="s">
        <v>147</v>
      </c>
      <c r="EM74" s="2" t="s">
        <v>148</v>
      </c>
      <c r="EN74" s="2"/>
      <c r="EO74" s="2" t="s">
        <v>6</v>
      </c>
      <c r="EP74" s="2"/>
      <c r="EQ74" s="2">
        <v>0</v>
      </c>
      <c r="ER74" s="2">
        <v>921.7</v>
      </c>
      <c r="ES74" s="2">
        <v>0</v>
      </c>
      <c r="ET74" s="2">
        <v>0</v>
      </c>
      <c r="EU74" s="2">
        <v>0</v>
      </c>
      <c r="EV74" s="2">
        <v>921.7</v>
      </c>
      <c r="EW74" s="2">
        <v>65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65</v>
      </c>
      <c r="FY74" s="2">
        <v>40</v>
      </c>
      <c r="FZ74" s="2"/>
      <c r="GA74" s="2" t="s">
        <v>6</v>
      </c>
      <c r="GB74" s="2"/>
      <c r="GC74" s="2"/>
      <c r="GD74" s="2">
        <v>0</v>
      </c>
      <c r="GE74" s="2"/>
      <c r="GF74" s="2">
        <v>-759183778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1890</v>
      </c>
      <c r="GN74" s="2">
        <f t="shared" si="87"/>
        <v>0</v>
      </c>
      <c r="GO74" s="2">
        <f t="shared" si="88"/>
        <v>0</v>
      </c>
      <c r="GP74" s="2">
        <f t="shared" si="89"/>
        <v>1890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C75">
        <f>ROW(SmtRes!A66)</f>
        <v>66</v>
      </c>
      <c r="D75">
        <f>ROW(EtalonRes!A66)</f>
        <v>66</v>
      </c>
      <c r="E75" t="s">
        <v>141</v>
      </c>
      <c r="F75" t="s">
        <v>142</v>
      </c>
      <c r="G75" t="s">
        <v>143</v>
      </c>
      <c r="H75" t="s">
        <v>144</v>
      </c>
      <c r="I75">
        <f>'1.Смета.или.Акт'!E93</f>
        <v>1</v>
      </c>
      <c r="J75">
        <v>0</v>
      </c>
      <c r="O75">
        <f t="shared" si="53"/>
        <v>16867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16867</v>
      </c>
      <c r="T75">
        <f t="shared" si="58"/>
        <v>0</v>
      </c>
      <c r="U75">
        <f t="shared" si="59"/>
        <v>65</v>
      </c>
      <c r="V75">
        <f t="shared" si="60"/>
        <v>0</v>
      </c>
      <c r="W75">
        <f t="shared" si="61"/>
        <v>0</v>
      </c>
      <c r="X75">
        <f t="shared" si="62"/>
        <v>9277</v>
      </c>
      <c r="Y75">
        <f t="shared" si="63"/>
        <v>5397</v>
      </c>
      <c r="AA75">
        <v>34664880</v>
      </c>
      <c r="AB75">
        <f t="shared" si="64"/>
        <v>921.7</v>
      </c>
      <c r="AC75">
        <f t="shared" si="92"/>
        <v>0</v>
      </c>
      <c r="AD75">
        <f t="shared" si="66"/>
        <v>0</v>
      </c>
      <c r="AE75">
        <f t="shared" si="67"/>
        <v>0</v>
      </c>
      <c r="AF75">
        <f t="shared" si="68"/>
        <v>921.7</v>
      </c>
      <c r="AG75">
        <f t="shared" si="69"/>
        <v>0</v>
      </c>
      <c r="AH75">
        <f t="shared" si="70"/>
        <v>65</v>
      </c>
      <c r="AI75">
        <f t="shared" si="71"/>
        <v>0</v>
      </c>
      <c r="AJ75">
        <f t="shared" si="72"/>
        <v>0</v>
      </c>
      <c r="AK75">
        <f>AL75+AM75+AO75</f>
        <v>921.7</v>
      </c>
      <c r="AL75">
        <v>0</v>
      </c>
      <c r="AM75">
        <v>0</v>
      </c>
      <c r="AN75">
        <v>0</v>
      </c>
      <c r="AO75" s="55">
        <f>'1.Смета.или.Акт'!F94</f>
        <v>921.7</v>
      </c>
      <c r="AP75">
        <v>0</v>
      </c>
      <c r="AQ75">
        <f>'1.Смета.или.Акт'!E97</f>
        <v>65</v>
      </c>
      <c r="AR75">
        <v>0</v>
      </c>
      <c r="AS75">
        <v>0</v>
      </c>
      <c r="AT75">
        <v>55</v>
      </c>
      <c r="AU75">
        <v>32</v>
      </c>
      <c r="AV75">
        <v>1</v>
      </c>
      <c r="AW75">
        <v>1</v>
      </c>
      <c r="AZ75">
        <v>1</v>
      </c>
      <c r="BA75">
        <f>'1.Смета.или.Акт'!J94</f>
        <v>18.3</v>
      </c>
      <c r="BB75">
        <v>18.3</v>
      </c>
      <c r="BC75">
        <v>18.3</v>
      </c>
      <c r="BD75" t="s">
        <v>6</v>
      </c>
      <c r="BE75" t="s">
        <v>6</v>
      </c>
      <c r="BF75" t="s">
        <v>6</v>
      </c>
      <c r="BG75" t="s">
        <v>6</v>
      </c>
      <c r="BH75">
        <v>0</v>
      </c>
      <c r="BI75">
        <v>4</v>
      </c>
      <c r="BJ75" t="s">
        <v>145</v>
      </c>
      <c r="BM75">
        <v>200001</v>
      </c>
      <c r="BN75">
        <v>0</v>
      </c>
      <c r="BO75" t="s">
        <v>6</v>
      </c>
      <c r="BP75">
        <v>0</v>
      </c>
      <c r="BQ75">
        <v>5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65</v>
      </c>
      <c r="CA75">
        <v>40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16867</v>
      </c>
      <c r="CQ75">
        <f t="shared" si="74"/>
        <v>0</v>
      </c>
      <c r="CR75">
        <f t="shared" si="75"/>
        <v>0</v>
      </c>
      <c r="CS75">
        <f t="shared" si="76"/>
        <v>0</v>
      </c>
      <c r="CT75">
        <f t="shared" si="77"/>
        <v>16867.11</v>
      </c>
      <c r="CU75">
        <f t="shared" si="78"/>
        <v>0</v>
      </c>
      <c r="CV75">
        <f t="shared" si="79"/>
        <v>65</v>
      </c>
      <c r="CW75">
        <f t="shared" si="80"/>
        <v>0</v>
      </c>
      <c r="CX75">
        <f t="shared" si="81"/>
        <v>0</v>
      </c>
      <c r="CY75">
        <f t="shared" si="82"/>
        <v>9276.85</v>
      </c>
      <c r="CZ75">
        <f t="shared" si="83"/>
        <v>5397.44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144</v>
      </c>
      <c r="DW75" t="str">
        <f>'1.Смета.или.Акт'!D93</f>
        <v>система</v>
      </c>
      <c r="DX75">
        <v>1</v>
      </c>
      <c r="EE75">
        <v>32653283</v>
      </c>
      <c r="EF75">
        <v>5</v>
      </c>
      <c r="EG75" t="s">
        <v>146</v>
      </c>
      <c r="EH75">
        <v>0</v>
      </c>
      <c r="EI75" t="s">
        <v>6</v>
      </c>
      <c r="EJ75">
        <v>4</v>
      </c>
      <c r="EK75">
        <v>200001</v>
      </c>
      <c r="EL75" t="s">
        <v>147</v>
      </c>
      <c r="EM75" t="s">
        <v>148</v>
      </c>
      <c r="EO75" t="s">
        <v>6</v>
      </c>
      <c r="EQ75">
        <v>0</v>
      </c>
      <c r="ER75">
        <f>ES75+ET75+EV75</f>
        <v>921.7</v>
      </c>
      <c r="ES75">
        <v>0</v>
      </c>
      <c r="ET75">
        <v>0</v>
      </c>
      <c r="EU75">
        <v>0</v>
      </c>
      <c r="EV75" s="55">
        <f>'1.Смета.или.Акт'!F94</f>
        <v>921.7</v>
      </c>
      <c r="EW75">
        <f>'1.Смета.или.Акт'!E97</f>
        <v>65</v>
      </c>
      <c r="EX75">
        <v>0</v>
      </c>
      <c r="EY75">
        <v>0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65</v>
      </c>
      <c r="FY75">
        <v>40</v>
      </c>
      <c r="GA75" t="s">
        <v>6</v>
      </c>
      <c r="GD75">
        <v>0</v>
      </c>
      <c r="GF75">
        <v>-759183778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31541</v>
      </c>
      <c r="GN75">
        <f t="shared" si="87"/>
        <v>0</v>
      </c>
      <c r="GO75">
        <f t="shared" si="88"/>
        <v>0</v>
      </c>
      <c r="GP75">
        <f t="shared" si="89"/>
        <v>31541</v>
      </c>
      <c r="GR75">
        <v>0</v>
      </c>
      <c r="GS75">
        <v>3</v>
      </c>
      <c r="GT75">
        <v>0</v>
      </c>
      <c r="GU75" t="s">
        <v>6</v>
      </c>
      <c r="GV75">
        <f t="shared" si="90"/>
        <v>0</v>
      </c>
      <c r="GW75">
        <v>18.3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>
        <f>ROW(SmtRes!A72)</f>
        <v>72</v>
      </c>
      <c r="D76" s="2">
        <f>ROW(EtalonRes!A69)</f>
        <v>69</v>
      </c>
      <c r="E76" s="2" t="s">
        <v>149</v>
      </c>
      <c r="F76" s="2" t="s">
        <v>150</v>
      </c>
      <c r="G76" s="2" t="s">
        <v>151</v>
      </c>
      <c r="H76" s="2" t="s">
        <v>34</v>
      </c>
      <c r="I76" s="2">
        <f>'1.Смета.или.Акт'!E99</f>
        <v>6</v>
      </c>
      <c r="J76" s="2">
        <v>0</v>
      </c>
      <c r="K76" s="2"/>
      <c r="L76" s="2"/>
      <c r="M76" s="2"/>
      <c r="N76" s="2"/>
      <c r="O76" s="2">
        <f t="shared" si="53"/>
        <v>31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31</v>
      </c>
      <c r="T76" s="2">
        <f t="shared" si="58"/>
        <v>0</v>
      </c>
      <c r="U76" s="2">
        <f t="shared" si="59"/>
        <v>3.12</v>
      </c>
      <c r="V76" s="2">
        <f t="shared" si="60"/>
        <v>0</v>
      </c>
      <c r="W76" s="2">
        <f t="shared" si="61"/>
        <v>0</v>
      </c>
      <c r="X76" s="2">
        <f t="shared" si="62"/>
        <v>25</v>
      </c>
      <c r="Y76" s="2">
        <f t="shared" si="63"/>
        <v>19</v>
      </c>
      <c r="Z76" s="2"/>
      <c r="AA76" s="2">
        <v>34664879</v>
      </c>
      <c r="AB76" s="2">
        <f t="shared" si="64"/>
        <v>5.16</v>
      </c>
      <c r="AC76" s="2">
        <f>ROUND((ES76+(SUM(SmtRes!BC67:'SmtRes'!BC72)+SUM(EtalonRes!AL67:'EtalonRes'!AL69))),2)</f>
        <v>0</v>
      </c>
      <c r="AD76" s="2">
        <f t="shared" si="66"/>
        <v>0</v>
      </c>
      <c r="AE76" s="2">
        <f t="shared" si="67"/>
        <v>0</v>
      </c>
      <c r="AF76" s="2">
        <f t="shared" si="68"/>
        <v>5.16</v>
      </c>
      <c r="AG76" s="2">
        <f t="shared" si="69"/>
        <v>0</v>
      </c>
      <c r="AH76" s="2">
        <f t="shared" si="70"/>
        <v>0.52</v>
      </c>
      <c r="AI76" s="2">
        <f t="shared" si="71"/>
        <v>0</v>
      </c>
      <c r="AJ76" s="2">
        <f t="shared" si="72"/>
        <v>0</v>
      </c>
      <c r="AK76" s="2">
        <v>6.25</v>
      </c>
      <c r="AL76" s="2">
        <v>1.0900000000000001</v>
      </c>
      <c r="AM76" s="2">
        <v>0</v>
      </c>
      <c r="AN76" s="2">
        <v>0</v>
      </c>
      <c r="AO76" s="2">
        <v>5.16</v>
      </c>
      <c r="AP76" s="2">
        <v>0</v>
      </c>
      <c r="AQ76" s="2">
        <v>0.52</v>
      </c>
      <c r="AR76" s="2">
        <v>0</v>
      </c>
      <c r="AS76" s="2">
        <v>0</v>
      </c>
      <c r="AT76" s="2">
        <v>80</v>
      </c>
      <c r="AU76" s="2">
        <v>60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0</v>
      </c>
      <c r="BI76" s="2">
        <v>2</v>
      </c>
      <c r="BJ76" s="2" t="s">
        <v>152</v>
      </c>
      <c r="BK76" s="2"/>
      <c r="BL76" s="2"/>
      <c r="BM76" s="2">
        <v>111001</v>
      </c>
      <c r="BN76" s="2">
        <v>0</v>
      </c>
      <c r="BO76" s="2" t="s">
        <v>6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80</v>
      </c>
      <c r="CA76" s="2">
        <v>60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31</v>
      </c>
      <c r="CQ76" s="2">
        <f t="shared" si="74"/>
        <v>0</v>
      </c>
      <c r="CR76" s="2">
        <f t="shared" si="75"/>
        <v>0</v>
      </c>
      <c r="CS76" s="2">
        <f t="shared" si="76"/>
        <v>0</v>
      </c>
      <c r="CT76" s="2">
        <f t="shared" si="77"/>
        <v>5.16</v>
      </c>
      <c r="CU76" s="2">
        <f t="shared" si="78"/>
        <v>0</v>
      </c>
      <c r="CV76" s="2">
        <f t="shared" si="79"/>
        <v>0.52</v>
      </c>
      <c r="CW76" s="2">
        <f t="shared" si="80"/>
        <v>0</v>
      </c>
      <c r="CX76" s="2">
        <f t="shared" si="81"/>
        <v>0</v>
      </c>
      <c r="CY76" s="2">
        <f t="shared" si="82"/>
        <v>24.8</v>
      </c>
      <c r="CZ76" s="2">
        <f t="shared" si="83"/>
        <v>18.600000000000001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34</v>
      </c>
      <c r="DW76" s="2" t="s">
        <v>34</v>
      </c>
      <c r="DX76" s="2">
        <v>1</v>
      </c>
      <c r="DY76" s="2"/>
      <c r="DZ76" s="2"/>
      <c r="EA76" s="2"/>
      <c r="EB76" s="2"/>
      <c r="EC76" s="2"/>
      <c r="ED76" s="2"/>
      <c r="EE76" s="2">
        <v>32653247</v>
      </c>
      <c r="EF76" s="2">
        <v>2</v>
      </c>
      <c r="EG76" s="2" t="s">
        <v>36</v>
      </c>
      <c r="EH76" s="2">
        <v>0</v>
      </c>
      <c r="EI76" s="2" t="s">
        <v>6</v>
      </c>
      <c r="EJ76" s="2">
        <v>2</v>
      </c>
      <c r="EK76" s="2">
        <v>111001</v>
      </c>
      <c r="EL76" s="2" t="s">
        <v>103</v>
      </c>
      <c r="EM76" s="2" t="s">
        <v>104</v>
      </c>
      <c r="EN76" s="2"/>
      <c r="EO76" s="2" t="s">
        <v>6</v>
      </c>
      <c r="EP76" s="2"/>
      <c r="EQ76" s="2">
        <v>0</v>
      </c>
      <c r="ER76" s="2">
        <v>6.25</v>
      </c>
      <c r="ES76" s="2">
        <v>1.0900000000000001</v>
      </c>
      <c r="ET76" s="2">
        <v>0</v>
      </c>
      <c r="EU76" s="2">
        <v>0</v>
      </c>
      <c r="EV76" s="2">
        <v>5.16</v>
      </c>
      <c r="EW76" s="2">
        <v>0.52</v>
      </c>
      <c r="EX76" s="2">
        <v>0</v>
      </c>
      <c r="EY76" s="2">
        <v>1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80</v>
      </c>
      <c r="FY76" s="2">
        <v>60</v>
      </c>
      <c r="FZ76" s="2"/>
      <c r="GA76" s="2" t="s">
        <v>6</v>
      </c>
      <c r="GB76" s="2"/>
      <c r="GC76" s="2"/>
      <c r="GD76" s="2">
        <v>0</v>
      </c>
      <c r="GE76" s="2"/>
      <c r="GF76" s="2">
        <v>1559949470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75</v>
      </c>
      <c r="GN76" s="2">
        <f t="shared" si="87"/>
        <v>0</v>
      </c>
      <c r="GO76" s="2">
        <f t="shared" si="88"/>
        <v>75</v>
      </c>
      <c r="GP76" s="2">
        <f t="shared" si="89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C77">
        <f>ROW(SmtRes!A78)</f>
        <v>78</v>
      </c>
      <c r="D77">
        <f>ROW(EtalonRes!A72)</f>
        <v>72</v>
      </c>
      <c r="E77" t="s">
        <v>149</v>
      </c>
      <c r="F77" t="s">
        <v>150</v>
      </c>
      <c r="G77" t="s">
        <v>151</v>
      </c>
      <c r="H77" t="s">
        <v>34</v>
      </c>
      <c r="I77">
        <f>'1.Смета.или.Акт'!E99</f>
        <v>6</v>
      </c>
      <c r="J77">
        <v>0</v>
      </c>
      <c r="O77">
        <f t="shared" si="53"/>
        <v>567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567</v>
      </c>
      <c r="T77">
        <f t="shared" si="58"/>
        <v>0</v>
      </c>
      <c r="U77">
        <f t="shared" si="59"/>
        <v>3.12</v>
      </c>
      <c r="V77">
        <f t="shared" si="60"/>
        <v>0</v>
      </c>
      <c r="W77">
        <f t="shared" si="61"/>
        <v>0</v>
      </c>
      <c r="X77">
        <f t="shared" si="62"/>
        <v>386</v>
      </c>
      <c r="Y77">
        <f t="shared" si="63"/>
        <v>272</v>
      </c>
      <c r="AA77">
        <v>34664880</v>
      </c>
      <c r="AB77">
        <f t="shared" si="64"/>
        <v>5.16</v>
      </c>
      <c r="AC77">
        <f>ROUND((ES77+(SUM(SmtRes!BC73:'SmtRes'!BC78)+SUM(EtalonRes!AL70:'EtalonRes'!AL72))),2)</f>
        <v>0</v>
      </c>
      <c r="AD77">
        <f t="shared" si="66"/>
        <v>0</v>
      </c>
      <c r="AE77">
        <f t="shared" si="67"/>
        <v>0</v>
      </c>
      <c r="AF77">
        <f t="shared" si="68"/>
        <v>5.16</v>
      </c>
      <c r="AG77">
        <f t="shared" si="69"/>
        <v>0</v>
      </c>
      <c r="AH77">
        <f t="shared" si="70"/>
        <v>0.52</v>
      </c>
      <c r="AI77">
        <f t="shared" si="71"/>
        <v>0</v>
      </c>
      <c r="AJ77">
        <f t="shared" si="72"/>
        <v>0</v>
      </c>
      <c r="AK77">
        <f>AL77+AM77+AO77</f>
        <v>6.25</v>
      </c>
      <c r="AL77">
        <v>1.0900000000000001</v>
      </c>
      <c r="AM77">
        <v>0</v>
      </c>
      <c r="AN77">
        <v>0</v>
      </c>
      <c r="AO77" s="55">
        <f>'1.Смета.или.Акт'!F100</f>
        <v>5.16</v>
      </c>
      <c r="AP77">
        <v>0</v>
      </c>
      <c r="AQ77">
        <f>'1.Смета.или.Акт'!E103</f>
        <v>0.52</v>
      </c>
      <c r="AR77">
        <v>0</v>
      </c>
      <c r="AS77">
        <v>0</v>
      </c>
      <c r="AT77">
        <v>68</v>
      </c>
      <c r="AU77">
        <v>48</v>
      </c>
      <c r="AV77">
        <v>1</v>
      </c>
      <c r="AW77">
        <v>1</v>
      </c>
      <c r="AZ77">
        <v>1</v>
      </c>
      <c r="BA77">
        <f>'1.Смета.или.Акт'!J100</f>
        <v>18.3</v>
      </c>
      <c r="BB77">
        <v>12.5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0</v>
      </c>
      <c r="BI77">
        <v>2</v>
      </c>
      <c r="BJ77" t="s">
        <v>152</v>
      </c>
      <c r="BM77">
        <v>111001</v>
      </c>
      <c r="BN77">
        <v>0</v>
      </c>
      <c r="BO77" t="s">
        <v>6</v>
      </c>
      <c r="BP77">
        <v>0</v>
      </c>
      <c r="BQ77">
        <v>2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80</v>
      </c>
      <c r="CA77">
        <v>60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567</v>
      </c>
      <c r="CQ77">
        <f t="shared" si="74"/>
        <v>0</v>
      </c>
      <c r="CR77">
        <f t="shared" si="75"/>
        <v>0</v>
      </c>
      <c r="CS77">
        <f t="shared" si="76"/>
        <v>0</v>
      </c>
      <c r="CT77">
        <f t="shared" si="77"/>
        <v>94.428000000000011</v>
      </c>
      <c r="CU77">
        <f t="shared" si="78"/>
        <v>0</v>
      </c>
      <c r="CV77">
        <f t="shared" si="79"/>
        <v>0.52</v>
      </c>
      <c r="CW77">
        <f t="shared" si="80"/>
        <v>0</v>
      </c>
      <c r="CX77">
        <f t="shared" si="81"/>
        <v>0</v>
      </c>
      <c r="CY77">
        <f t="shared" si="82"/>
        <v>385.56</v>
      </c>
      <c r="CZ77">
        <f t="shared" si="83"/>
        <v>272.16000000000003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34</v>
      </c>
      <c r="DW77" t="str">
        <f>'1.Смета.или.Акт'!D99</f>
        <v>ШТ</v>
      </c>
      <c r="DX77">
        <v>1</v>
      </c>
      <c r="EE77">
        <v>32653247</v>
      </c>
      <c r="EF77">
        <v>2</v>
      </c>
      <c r="EG77" t="s">
        <v>36</v>
      </c>
      <c r="EH77">
        <v>0</v>
      </c>
      <c r="EI77" t="s">
        <v>6</v>
      </c>
      <c r="EJ77">
        <v>2</v>
      </c>
      <c r="EK77">
        <v>111001</v>
      </c>
      <c r="EL77" t="s">
        <v>103</v>
      </c>
      <c r="EM77" t="s">
        <v>104</v>
      </c>
      <c r="EO77" t="s">
        <v>6</v>
      </c>
      <c r="EQ77">
        <v>0</v>
      </c>
      <c r="ER77">
        <f>ES77+ET77+EV77</f>
        <v>6.25</v>
      </c>
      <c r="ES77">
        <v>1.0900000000000001</v>
      </c>
      <c r="ET77">
        <v>0</v>
      </c>
      <c r="EU77">
        <v>0</v>
      </c>
      <c r="EV77" s="55">
        <f>'1.Смета.или.Акт'!F100</f>
        <v>5.16</v>
      </c>
      <c r="EW77">
        <f>'1.Смета.или.Акт'!E103</f>
        <v>0.52</v>
      </c>
      <c r="EX77">
        <v>0</v>
      </c>
      <c r="EY77">
        <v>1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80</v>
      </c>
      <c r="FY77">
        <v>60</v>
      </c>
      <c r="GA77" t="s">
        <v>6</v>
      </c>
      <c r="GD77">
        <v>0</v>
      </c>
      <c r="GF77">
        <v>1559949470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1225</v>
      </c>
      <c r="GN77">
        <f t="shared" si="87"/>
        <v>0</v>
      </c>
      <c r="GO77">
        <f t="shared" si="88"/>
        <v>1225</v>
      </c>
      <c r="GP77">
        <f t="shared" si="89"/>
        <v>0</v>
      </c>
      <c r="GR77">
        <v>0</v>
      </c>
      <c r="GS77">
        <v>3</v>
      </c>
      <c r="GT77">
        <v>0</v>
      </c>
      <c r="GU77" t="s">
        <v>6</v>
      </c>
      <c r="GV77">
        <f t="shared" si="90"/>
        <v>0</v>
      </c>
      <c r="GW77">
        <v>18.3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72</v>
      </c>
      <c r="D78" s="2"/>
      <c r="E78" s="2" t="s">
        <v>153</v>
      </c>
      <c r="F78" s="2" t="s">
        <v>154</v>
      </c>
      <c r="G78" s="2" t="s">
        <v>155</v>
      </c>
      <c r="H78" s="2" t="s">
        <v>42</v>
      </c>
      <c r="I78" s="2">
        <f>I76*J78</f>
        <v>1</v>
      </c>
      <c r="J78" s="2">
        <v>0.16666666666666666</v>
      </c>
      <c r="K78" s="2"/>
      <c r="L78" s="2"/>
      <c r="M78" s="2"/>
      <c r="N78" s="2"/>
      <c r="O78" s="2">
        <f t="shared" si="53"/>
        <v>13812</v>
      </c>
      <c r="P78" s="2">
        <f t="shared" si="54"/>
        <v>13812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34664879</v>
      </c>
      <c r="AB78" s="2">
        <f t="shared" si="64"/>
        <v>13812</v>
      </c>
      <c r="AC78" s="2">
        <f t="shared" ref="AC78:AC87" si="93">ROUND((ES78),2)</f>
        <v>13812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13812</v>
      </c>
      <c r="AL78" s="2">
        <v>13812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13812</v>
      </c>
      <c r="CQ78" s="2">
        <f t="shared" si="74"/>
        <v>13812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42</v>
      </c>
      <c r="DW78" s="2" t="s">
        <v>42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28</v>
      </c>
      <c r="EH78" s="2">
        <v>0</v>
      </c>
      <c r="EI78" s="2" t="s">
        <v>6</v>
      </c>
      <c r="EJ78" s="2">
        <v>1</v>
      </c>
      <c r="EK78" s="2">
        <v>0</v>
      </c>
      <c r="EL78" s="2" t="s">
        <v>29</v>
      </c>
      <c r="EM78" s="2" t="s">
        <v>30</v>
      </c>
      <c r="EN78" s="2"/>
      <c r="EO78" s="2" t="s">
        <v>6</v>
      </c>
      <c r="EP78" s="2"/>
      <c r="EQ78" s="2">
        <v>0</v>
      </c>
      <c r="ER78" s="2">
        <v>0</v>
      </c>
      <c r="ES78" s="2">
        <v>13812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156</v>
      </c>
      <c r="GB78" s="2"/>
      <c r="GC78" s="2"/>
      <c r="GD78" s="2">
        <v>0</v>
      </c>
      <c r="GE78" s="2"/>
      <c r="GF78" s="2">
        <v>1941011270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13812</v>
      </c>
      <c r="GN78" s="2">
        <f t="shared" si="87"/>
        <v>13812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78</v>
      </c>
      <c r="E79" t="s">
        <v>153</v>
      </c>
      <c r="F79" t="str">
        <f>'1.Смета.или.Акт'!B104</f>
        <v>Накладная</v>
      </c>
      <c r="G79" t="str">
        <f>'1.Смета.или.Акт'!C104</f>
        <v>Маршрутизатор Модуль ТМ 11.01</v>
      </c>
      <c r="H79" t="s">
        <v>42</v>
      </c>
      <c r="I79">
        <f>I77*J79</f>
        <v>1</v>
      </c>
      <c r="J79">
        <v>0.16666666666666666</v>
      </c>
      <c r="O79">
        <f t="shared" si="53"/>
        <v>103590</v>
      </c>
      <c r="P79">
        <f t="shared" si="54"/>
        <v>103590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34664880</v>
      </c>
      <c r="AB79">
        <f t="shared" si="64"/>
        <v>13812</v>
      </c>
      <c r="AC79">
        <f t="shared" si="93"/>
        <v>13812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13812</v>
      </c>
      <c r="AL79" s="55">
        <f>'1.Смета.или.Акт'!F104</f>
        <v>13812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'1.Смета.или.Акт'!J104</f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103590</v>
      </c>
      <c r="CQ79">
        <f t="shared" si="74"/>
        <v>103590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42</v>
      </c>
      <c r="DW79" t="str">
        <f>'1.Смета.или.Акт'!D104</f>
        <v>шт.</v>
      </c>
      <c r="DX79">
        <v>1</v>
      </c>
      <c r="EE79">
        <v>32653299</v>
      </c>
      <c r="EF79">
        <v>20</v>
      </c>
      <c r="EG79" t="s">
        <v>28</v>
      </c>
      <c r="EH79">
        <v>0</v>
      </c>
      <c r="EI79" t="s">
        <v>6</v>
      </c>
      <c r="EJ79">
        <v>1</v>
      </c>
      <c r="EK79">
        <v>0</v>
      </c>
      <c r="EL79" t="s">
        <v>29</v>
      </c>
      <c r="EM79" t="s">
        <v>30</v>
      </c>
      <c r="EO79" t="s">
        <v>6</v>
      </c>
      <c r="EQ79">
        <v>0</v>
      </c>
      <c r="ER79">
        <v>13812</v>
      </c>
      <c r="ES79" s="55">
        <f>'1.Смета.или.Акт'!F104</f>
        <v>13812</v>
      </c>
      <c r="ET79">
        <v>0</v>
      </c>
      <c r="EU79">
        <v>0</v>
      </c>
      <c r="EV79">
        <v>0</v>
      </c>
      <c r="EW79">
        <v>0</v>
      </c>
      <c r="EX79">
        <v>0</v>
      </c>
      <c r="EZ79">
        <v>5</v>
      </c>
      <c r="FC79">
        <v>0</v>
      </c>
      <c r="FD79">
        <v>18</v>
      </c>
      <c r="FF79">
        <v>103590</v>
      </c>
      <c r="FQ79">
        <v>0</v>
      </c>
      <c r="FR79">
        <f t="shared" si="84"/>
        <v>0</v>
      </c>
      <c r="FS79">
        <v>0</v>
      </c>
      <c r="FV79" t="s">
        <v>22</v>
      </c>
      <c r="FW79" t="s">
        <v>23</v>
      </c>
      <c r="FX79">
        <v>106</v>
      </c>
      <c r="FY79">
        <v>65</v>
      </c>
      <c r="GA79" t="s">
        <v>156</v>
      </c>
      <c r="GD79">
        <v>0</v>
      </c>
      <c r="GF79">
        <v>1941011270</v>
      </c>
      <c r="GG79">
        <v>2</v>
      </c>
      <c r="GH79">
        <v>3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103590</v>
      </c>
      <c r="GN79">
        <f t="shared" si="87"/>
        <v>103590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157</v>
      </c>
      <c r="F80" s="2" t="s">
        <v>154</v>
      </c>
      <c r="G80" s="2" t="s">
        <v>158</v>
      </c>
      <c r="H80" s="2" t="s">
        <v>42</v>
      </c>
      <c r="I80" s="2">
        <f>I76*J80</f>
        <v>3</v>
      </c>
      <c r="J80" s="2">
        <v>0.5</v>
      </c>
      <c r="K80" s="2"/>
      <c r="L80" s="2"/>
      <c r="M80" s="2"/>
      <c r="N80" s="2"/>
      <c r="O80" s="2">
        <f t="shared" si="53"/>
        <v>3300</v>
      </c>
      <c r="P80" s="2">
        <f t="shared" si="54"/>
        <v>3300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34664879</v>
      </c>
      <c r="AB80" s="2">
        <f t="shared" si="64"/>
        <v>1100</v>
      </c>
      <c r="AC80" s="2">
        <f t="shared" si="93"/>
        <v>1100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1100</v>
      </c>
      <c r="AL80" s="2">
        <v>1100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3300</v>
      </c>
      <c r="CQ80" s="2">
        <f t="shared" si="74"/>
        <v>1100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42</v>
      </c>
      <c r="DW80" s="2" t="s">
        <v>42</v>
      </c>
      <c r="DX80" s="2">
        <v>1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28</v>
      </c>
      <c r="EH80" s="2">
        <v>0</v>
      </c>
      <c r="EI80" s="2" t="s">
        <v>6</v>
      </c>
      <c r="EJ80" s="2">
        <v>1</v>
      </c>
      <c r="EK80" s="2">
        <v>0</v>
      </c>
      <c r="EL80" s="2" t="s">
        <v>29</v>
      </c>
      <c r="EM80" s="2" t="s">
        <v>30</v>
      </c>
      <c r="EN80" s="2"/>
      <c r="EO80" s="2" t="s">
        <v>6</v>
      </c>
      <c r="EP80" s="2"/>
      <c r="EQ80" s="2">
        <v>2097152</v>
      </c>
      <c r="ER80" s="2">
        <v>0</v>
      </c>
      <c r="ES80" s="2">
        <v>1100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159</v>
      </c>
      <c r="GB80" s="2"/>
      <c r="GC80" s="2"/>
      <c r="GD80" s="2">
        <v>0</v>
      </c>
      <c r="GE80" s="2"/>
      <c r="GF80" s="2">
        <v>-820168993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3300</v>
      </c>
      <c r="GN80" s="2">
        <f t="shared" si="87"/>
        <v>3300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77</v>
      </c>
      <c r="E81" t="s">
        <v>157</v>
      </c>
      <c r="F81" t="str">
        <f>'1.Смета.или.Акт'!B106</f>
        <v>Накладная</v>
      </c>
      <c r="G81" t="str">
        <f>'1.Смета.или.Акт'!C106</f>
        <v>Указатель прохождения тока короткого замыкания УТКЗ-К</v>
      </c>
      <c r="H81" t="s">
        <v>42</v>
      </c>
      <c r="I81">
        <f>I77*J81</f>
        <v>3</v>
      </c>
      <c r="J81">
        <v>0.5</v>
      </c>
      <c r="O81">
        <f t="shared" si="53"/>
        <v>24750</v>
      </c>
      <c r="P81">
        <f t="shared" si="54"/>
        <v>24750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34664880</v>
      </c>
      <c r="AB81">
        <f t="shared" si="64"/>
        <v>1100</v>
      </c>
      <c r="AC81">
        <f t="shared" si="93"/>
        <v>1100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1100</v>
      </c>
      <c r="AL81" s="55">
        <f>'1.Смета.или.Акт'!F106</f>
        <v>1100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'1.Смета.или.Акт'!J106</f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24750</v>
      </c>
      <c r="CQ81">
        <f t="shared" si="74"/>
        <v>8250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42</v>
      </c>
      <c r="DW81" t="str">
        <f>'1.Смета.или.Акт'!D106</f>
        <v>шт.</v>
      </c>
      <c r="DX81">
        <v>1</v>
      </c>
      <c r="EE81">
        <v>32653299</v>
      </c>
      <c r="EF81">
        <v>20</v>
      </c>
      <c r="EG81" t="s">
        <v>28</v>
      </c>
      <c r="EH81">
        <v>0</v>
      </c>
      <c r="EI81" t="s">
        <v>6</v>
      </c>
      <c r="EJ81">
        <v>1</v>
      </c>
      <c r="EK81">
        <v>0</v>
      </c>
      <c r="EL81" t="s">
        <v>29</v>
      </c>
      <c r="EM81" t="s">
        <v>30</v>
      </c>
      <c r="EO81" t="s">
        <v>6</v>
      </c>
      <c r="EQ81">
        <v>2097152</v>
      </c>
      <c r="ER81">
        <v>1100</v>
      </c>
      <c r="ES81" s="55">
        <f>'1.Смета.или.Акт'!F106</f>
        <v>1100</v>
      </c>
      <c r="ET81">
        <v>0</v>
      </c>
      <c r="EU81">
        <v>0</v>
      </c>
      <c r="EV81">
        <v>0</v>
      </c>
      <c r="EW81">
        <v>0</v>
      </c>
      <c r="EX81">
        <v>0</v>
      </c>
      <c r="EZ81">
        <v>5</v>
      </c>
      <c r="FC81">
        <v>0</v>
      </c>
      <c r="FD81">
        <v>18</v>
      </c>
      <c r="FF81">
        <v>8250</v>
      </c>
      <c r="FQ81">
        <v>0</v>
      </c>
      <c r="FR81">
        <f t="shared" si="84"/>
        <v>0</v>
      </c>
      <c r="FS81">
        <v>0</v>
      </c>
      <c r="FV81" t="s">
        <v>22</v>
      </c>
      <c r="FW81" t="s">
        <v>23</v>
      </c>
      <c r="FX81">
        <v>106</v>
      </c>
      <c r="FY81">
        <v>65</v>
      </c>
      <c r="GA81" t="s">
        <v>159</v>
      </c>
      <c r="GD81">
        <v>0</v>
      </c>
      <c r="GF81">
        <v>-820168993</v>
      </c>
      <c r="GG81">
        <v>2</v>
      </c>
      <c r="GH81">
        <v>3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24750</v>
      </c>
      <c r="GN81">
        <f t="shared" si="87"/>
        <v>24750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70</v>
      </c>
      <c r="D82" s="2"/>
      <c r="E82" s="2" t="s">
        <v>160</v>
      </c>
      <c r="F82" s="2" t="s">
        <v>154</v>
      </c>
      <c r="G82" s="2" t="s">
        <v>161</v>
      </c>
      <c r="H82" s="2" t="s">
        <v>42</v>
      </c>
      <c r="I82" s="2">
        <f>I76*J82</f>
        <v>1</v>
      </c>
      <c r="J82" s="2">
        <v>0.16666666666666666</v>
      </c>
      <c r="K82" s="2"/>
      <c r="L82" s="2"/>
      <c r="M82" s="2"/>
      <c r="N82" s="2"/>
      <c r="O82" s="2">
        <f t="shared" si="53"/>
        <v>1969</v>
      </c>
      <c r="P82" s="2">
        <f t="shared" si="54"/>
        <v>1969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34664879</v>
      </c>
      <c r="AB82" s="2">
        <f t="shared" si="64"/>
        <v>1968.81</v>
      </c>
      <c r="AC82" s="2">
        <f t="shared" si="93"/>
        <v>1968.81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1968.81</v>
      </c>
      <c r="AL82" s="2">
        <v>1968.81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1969</v>
      </c>
      <c r="CQ82" s="2">
        <f t="shared" si="74"/>
        <v>1968.81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42</v>
      </c>
      <c r="DW82" s="2" t="s">
        <v>42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28</v>
      </c>
      <c r="EH82" s="2">
        <v>0</v>
      </c>
      <c r="EI82" s="2" t="s">
        <v>6</v>
      </c>
      <c r="EJ82" s="2">
        <v>1</v>
      </c>
      <c r="EK82" s="2">
        <v>0</v>
      </c>
      <c r="EL82" s="2" t="s">
        <v>29</v>
      </c>
      <c r="EM82" s="2" t="s">
        <v>30</v>
      </c>
      <c r="EN82" s="2"/>
      <c r="EO82" s="2" t="s">
        <v>6</v>
      </c>
      <c r="EP82" s="2"/>
      <c r="EQ82" s="2">
        <v>2097152</v>
      </c>
      <c r="ER82" s="2">
        <v>0</v>
      </c>
      <c r="ES82" s="2">
        <v>1968.81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162</v>
      </c>
      <c r="GB82" s="2"/>
      <c r="GC82" s="2"/>
      <c r="GD82" s="2">
        <v>0</v>
      </c>
      <c r="GE82" s="2"/>
      <c r="GF82" s="2">
        <v>-2131406229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1969</v>
      </c>
      <c r="GN82" s="2">
        <f t="shared" si="87"/>
        <v>1969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76</v>
      </c>
      <c r="E83" t="s">
        <v>160</v>
      </c>
      <c r="F83" t="str">
        <f>'1.Смета.или.Акт'!B108</f>
        <v>Накладная</v>
      </c>
      <c r="G83" t="str">
        <f>'1.Смета.или.Акт'!C108</f>
        <v>Устройство телекоммуникационное Модуль УВВ-1</v>
      </c>
      <c r="H83" t="s">
        <v>42</v>
      </c>
      <c r="I83">
        <f>I77*J83</f>
        <v>1</v>
      </c>
      <c r="J83">
        <v>0.16666666666666666</v>
      </c>
      <c r="O83">
        <f t="shared" si="53"/>
        <v>14766</v>
      </c>
      <c r="P83">
        <f t="shared" si="54"/>
        <v>14766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34664880</v>
      </c>
      <c r="AB83">
        <f t="shared" si="64"/>
        <v>1968.81</v>
      </c>
      <c r="AC83">
        <f t="shared" si="93"/>
        <v>1968.81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1968.81</v>
      </c>
      <c r="AL83" s="55">
        <f>'1.Смета.или.Акт'!F108</f>
        <v>1968.81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'1.Смета.или.Акт'!J108</f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14766</v>
      </c>
      <c r="CQ83">
        <f t="shared" si="74"/>
        <v>14766.074999999999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42</v>
      </c>
      <c r="DW83" t="str">
        <f>'1.Смета.или.Акт'!D108</f>
        <v>шт.</v>
      </c>
      <c r="DX83">
        <v>1</v>
      </c>
      <c r="EE83">
        <v>32653299</v>
      </c>
      <c r="EF83">
        <v>20</v>
      </c>
      <c r="EG83" t="s">
        <v>28</v>
      </c>
      <c r="EH83">
        <v>0</v>
      </c>
      <c r="EI83" t="s">
        <v>6</v>
      </c>
      <c r="EJ83">
        <v>1</v>
      </c>
      <c r="EK83">
        <v>0</v>
      </c>
      <c r="EL83" t="s">
        <v>29</v>
      </c>
      <c r="EM83" t="s">
        <v>30</v>
      </c>
      <c r="EO83" t="s">
        <v>6</v>
      </c>
      <c r="EQ83">
        <v>2097152</v>
      </c>
      <c r="ER83">
        <v>1968.81</v>
      </c>
      <c r="ES83" s="55">
        <f>'1.Смета.или.Акт'!F108</f>
        <v>1968.81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5</v>
      </c>
      <c r="FC83">
        <v>0</v>
      </c>
      <c r="FD83">
        <v>18</v>
      </c>
      <c r="FF83">
        <v>14766.1</v>
      </c>
      <c r="FQ83">
        <v>0</v>
      </c>
      <c r="FR83">
        <f t="shared" si="84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162</v>
      </c>
      <c r="GD83">
        <v>0</v>
      </c>
      <c r="GF83">
        <v>-2131406229</v>
      </c>
      <c r="GG83">
        <v>2</v>
      </c>
      <c r="GH83">
        <v>3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14766</v>
      </c>
      <c r="GN83">
        <f t="shared" si="87"/>
        <v>14766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68</v>
      </c>
      <c r="D84" s="2"/>
      <c r="E84" s="2" t="s">
        <v>163</v>
      </c>
      <c r="F84" s="2" t="s">
        <v>164</v>
      </c>
      <c r="G84" s="2" t="s">
        <v>165</v>
      </c>
      <c r="H84" s="2" t="s">
        <v>42</v>
      </c>
      <c r="I84" s="2">
        <f>I76*J84</f>
        <v>1</v>
      </c>
      <c r="J84" s="2">
        <v>0.16666666666666666</v>
      </c>
      <c r="K84" s="2"/>
      <c r="L84" s="2"/>
      <c r="M84" s="2"/>
      <c r="N84" s="2"/>
      <c r="O84" s="2">
        <f t="shared" si="53"/>
        <v>45</v>
      </c>
      <c r="P84" s="2">
        <f t="shared" si="54"/>
        <v>45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34664879</v>
      </c>
      <c r="AB84" s="2">
        <f t="shared" si="64"/>
        <v>44.73</v>
      </c>
      <c r="AC84" s="2">
        <f t="shared" si="93"/>
        <v>44.73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44.73</v>
      </c>
      <c r="AL84" s="2">
        <v>44.73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166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45</v>
      </c>
      <c r="CQ84" s="2">
        <f t="shared" si="74"/>
        <v>44.73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42</v>
      </c>
      <c r="DW84" s="2" t="s">
        <v>42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28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44</v>
      </c>
      <c r="EM84" s="2" t="s">
        <v>45</v>
      </c>
      <c r="EN84" s="2"/>
      <c r="EO84" s="2" t="s">
        <v>6</v>
      </c>
      <c r="EP84" s="2"/>
      <c r="EQ84" s="2">
        <v>2097152</v>
      </c>
      <c r="ER84" s="2">
        <v>28.22</v>
      </c>
      <c r="ES84" s="2">
        <v>44.73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167</v>
      </c>
      <c r="GB84" s="2"/>
      <c r="GC84" s="2"/>
      <c r="GD84" s="2">
        <v>0</v>
      </c>
      <c r="GE84" s="2"/>
      <c r="GF84" s="2">
        <v>-810338550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45</v>
      </c>
      <c r="GN84" s="2">
        <f t="shared" si="87"/>
        <v>45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74</v>
      </c>
      <c r="E85" t="s">
        <v>163</v>
      </c>
      <c r="F85" t="str">
        <f>'1.Смета.или.Акт'!B110</f>
        <v>Накладная</v>
      </c>
      <c r="G85" t="str">
        <f>'1.Смета.или.Акт'!C110</f>
        <v>3G-антенна TELEOFIS RC30 SMA</v>
      </c>
      <c r="H85" t="s">
        <v>42</v>
      </c>
      <c r="I85">
        <f>I77*J85</f>
        <v>1</v>
      </c>
      <c r="J85">
        <v>0.16666666666666666</v>
      </c>
      <c r="O85">
        <f t="shared" si="53"/>
        <v>335</v>
      </c>
      <c r="P85">
        <f t="shared" si="54"/>
        <v>335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34664880</v>
      </c>
      <c r="AB85">
        <f t="shared" si="64"/>
        <v>44.73</v>
      </c>
      <c r="AC85">
        <f t="shared" si="93"/>
        <v>44.73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44.73</v>
      </c>
      <c r="AL85" s="55">
        <f>'1.Смета.или.Акт'!F110</f>
        <v>44.73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'1.Смета.или.Акт'!J110</f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166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335</v>
      </c>
      <c r="CQ85">
        <f t="shared" si="74"/>
        <v>335.47499999999997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42</v>
      </c>
      <c r="DW85" t="str">
        <f>'1.Смета.или.Акт'!D110</f>
        <v>шт.</v>
      </c>
      <c r="DX85">
        <v>1</v>
      </c>
      <c r="EE85">
        <v>32653291</v>
      </c>
      <c r="EF85">
        <v>20</v>
      </c>
      <c r="EG85" t="s">
        <v>28</v>
      </c>
      <c r="EH85">
        <v>0</v>
      </c>
      <c r="EI85" t="s">
        <v>6</v>
      </c>
      <c r="EJ85">
        <v>1</v>
      </c>
      <c r="EK85">
        <v>500001</v>
      </c>
      <c r="EL85" t="s">
        <v>44</v>
      </c>
      <c r="EM85" t="s">
        <v>45</v>
      </c>
      <c r="EO85" t="s">
        <v>6</v>
      </c>
      <c r="EQ85">
        <v>2097152</v>
      </c>
      <c r="ER85">
        <v>44.73</v>
      </c>
      <c r="ES85" s="55">
        <f>'1.Смета.или.Акт'!F110</f>
        <v>44.73</v>
      </c>
      <c r="ET85">
        <v>0</v>
      </c>
      <c r="EU85">
        <v>0</v>
      </c>
      <c r="EV85">
        <v>0</v>
      </c>
      <c r="EW85">
        <v>0</v>
      </c>
      <c r="EX85">
        <v>0</v>
      </c>
      <c r="EZ85">
        <v>5</v>
      </c>
      <c r="FC85">
        <v>0</v>
      </c>
      <c r="FD85">
        <v>18</v>
      </c>
      <c r="FF85">
        <v>335.5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167</v>
      </c>
      <c r="GD85">
        <v>0</v>
      </c>
      <c r="GF85">
        <v>-810338550</v>
      </c>
      <c r="GG85">
        <v>2</v>
      </c>
      <c r="GH85">
        <v>3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335</v>
      </c>
      <c r="GN85">
        <f t="shared" si="87"/>
        <v>335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69</v>
      </c>
      <c r="D86" s="2"/>
      <c r="E86" s="2" t="s">
        <v>168</v>
      </c>
      <c r="F86" s="2" t="s">
        <v>95</v>
      </c>
      <c r="G86" s="2" t="s">
        <v>169</v>
      </c>
      <c r="H86" s="2" t="s">
        <v>42</v>
      </c>
      <c r="I86" s="2">
        <f>I76*J86</f>
        <v>1</v>
      </c>
      <c r="J86" s="2">
        <v>0.16666666666666666</v>
      </c>
      <c r="K86" s="2"/>
      <c r="L86" s="2"/>
      <c r="M86" s="2"/>
      <c r="N86" s="2"/>
      <c r="O86" s="2">
        <f t="shared" si="53"/>
        <v>392</v>
      </c>
      <c r="P86" s="2">
        <f t="shared" si="54"/>
        <v>392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34664879</v>
      </c>
      <c r="AB86" s="2">
        <f t="shared" si="64"/>
        <v>391.53</v>
      </c>
      <c r="AC86" s="2">
        <f t="shared" si="93"/>
        <v>391.53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391.53</v>
      </c>
      <c r="AL86" s="2">
        <v>391.53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392</v>
      </c>
      <c r="CQ86" s="2">
        <f t="shared" si="74"/>
        <v>391.53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42</v>
      </c>
      <c r="DW86" s="2" t="s">
        <v>42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28</v>
      </c>
      <c r="EH86" s="2">
        <v>0</v>
      </c>
      <c r="EI86" s="2" t="s">
        <v>6</v>
      </c>
      <c r="EJ86" s="2">
        <v>1</v>
      </c>
      <c r="EK86" s="2">
        <v>0</v>
      </c>
      <c r="EL86" s="2" t="s">
        <v>29</v>
      </c>
      <c r="EM86" s="2" t="s">
        <v>30</v>
      </c>
      <c r="EN86" s="2"/>
      <c r="EO86" s="2" t="s">
        <v>6</v>
      </c>
      <c r="EP86" s="2"/>
      <c r="EQ86" s="2">
        <v>2097152</v>
      </c>
      <c r="ER86" s="2">
        <v>1</v>
      </c>
      <c r="ES86" s="2">
        <v>391.53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170</v>
      </c>
      <c r="GB86" s="2"/>
      <c r="GC86" s="2"/>
      <c r="GD86" s="2">
        <v>0</v>
      </c>
      <c r="GE86" s="2"/>
      <c r="GF86" s="2">
        <v>-1938588145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392</v>
      </c>
      <c r="GN86" s="2">
        <f t="shared" si="87"/>
        <v>392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75</v>
      </c>
      <c r="E87" t="s">
        <v>168</v>
      </c>
      <c r="F87" t="str">
        <f>'1.Смета.или.Акт'!B112</f>
        <v>Накладная</v>
      </c>
      <c r="G87" t="str">
        <f>'1.Смета.или.Акт'!C112</f>
        <v>Модем GSM IRZ ТG21.В</v>
      </c>
      <c r="H87" t="s">
        <v>42</v>
      </c>
      <c r="I87">
        <f>I77*J87</f>
        <v>1</v>
      </c>
      <c r="J87">
        <v>0.16666666666666666</v>
      </c>
      <c r="O87">
        <f t="shared" si="53"/>
        <v>2936</v>
      </c>
      <c r="P87">
        <f t="shared" si="54"/>
        <v>2936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34664880</v>
      </c>
      <c r="AB87">
        <f t="shared" si="64"/>
        <v>391.53</v>
      </c>
      <c r="AC87">
        <f t="shared" si="93"/>
        <v>391.53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391.53</v>
      </c>
      <c r="AL87" s="55">
        <f>'1.Смета.или.Акт'!F112</f>
        <v>391.53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'1.Смета.или.Акт'!J112</f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2936</v>
      </c>
      <c r="CQ87">
        <f t="shared" si="74"/>
        <v>2936.4749999999999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42</v>
      </c>
      <c r="DW87" t="str">
        <f>'1.Смета.или.Акт'!D112</f>
        <v>шт.</v>
      </c>
      <c r="DX87">
        <v>1</v>
      </c>
      <c r="EE87">
        <v>32653299</v>
      </c>
      <c r="EF87">
        <v>20</v>
      </c>
      <c r="EG87" t="s">
        <v>28</v>
      </c>
      <c r="EH87">
        <v>0</v>
      </c>
      <c r="EI87" t="s">
        <v>6</v>
      </c>
      <c r="EJ87">
        <v>1</v>
      </c>
      <c r="EK87">
        <v>0</v>
      </c>
      <c r="EL87" t="s">
        <v>29</v>
      </c>
      <c r="EM87" t="s">
        <v>30</v>
      </c>
      <c r="EO87" t="s">
        <v>6</v>
      </c>
      <c r="EQ87">
        <v>2097152</v>
      </c>
      <c r="ER87">
        <v>391.53</v>
      </c>
      <c r="ES87" s="55">
        <f>'1.Смета.или.Акт'!F112</f>
        <v>391.53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5</v>
      </c>
      <c r="FC87">
        <v>0</v>
      </c>
      <c r="FD87">
        <v>18</v>
      </c>
      <c r="FF87">
        <v>2936.44</v>
      </c>
      <c r="FQ87">
        <v>0</v>
      </c>
      <c r="FR87">
        <f t="shared" si="84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170</v>
      </c>
      <c r="GD87">
        <v>0</v>
      </c>
      <c r="GF87">
        <v>-1938588145</v>
      </c>
      <c r="GG87">
        <v>2</v>
      </c>
      <c r="GH87">
        <v>3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2936</v>
      </c>
      <c r="GN87">
        <f t="shared" si="87"/>
        <v>2936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ROW(SmtRes!A87)</f>
        <v>87</v>
      </c>
      <c r="D88" s="2">
        <f>ROW(EtalonRes!A81)</f>
        <v>81</v>
      </c>
      <c r="E88" s="2" t="s">
        <v>171</v>
      </c>
      <c r="F88" s="2" t="s">
        <v>172</v>
      </c>
      <c r="G88" s="2" t="s">
        <v>173</v>
      </c>
      <c r="H88" s="2" t="s">
        <v>34</v>
      </c>
      <c r="I88" s="2">
        <v>0</v>
      </c>
      <c r="J88" s="2">
        <v>0</v>
      </c>
      <c r="K88" s="2"/>
      <c r="L88" s="2"/>
      <c r="M88" s="2"/>
      <c r="N88" s="2"/>
      <c r="O88" s="2">
        <f t="shared" ref="O88:O99" si="94">ROUND(CP88,0)</f>
        <v>0</v>
      </c>
      <c r="P88" s="2">
        <f t="shared" ref="P88:P99" si="95">ROUND(CQ88*I88,0)</f>
        <v>0</v>
      </c>
      <c r="Q88" s="2">
        <f t="shared" ref="Q88:Q99" si="96">ROUND(CR88*I88,0)</f>
        <v>0</v>
      </c>
      <c r="R88" s="2">
        <f t="shared" ref="R88:R99" si="97">ROUND(CS88*I88,0)</f>
        <v>0</v>
      </c>
      <c r="S88" s="2">
        <f t="shared" ref="S88:S99" si="98">ROUND(CT88*I88,0)</f>
        <v>0</v>
      </c>
      <c r="T88" s="2">
        <f t="shared" ref="T88:T99" si="99">ROUND(CU88*I88,0)</f>
        <v>0</v>
      </c>
      <c r="U88" s="2">
        <f t="shared" ref="U88:U99" si="100">CV88*I88</f>
        <v>0</v>
      </c>
      <c r="V88" s="2">
        <f t="shared" ref="V88:V99" si="101">CW88*I88</f>
        <v>0</v>
      </c>
      <c r="W88" s="2">
        <f t="shared" ref="W88:W99" si="102">ROUND(CX88*I88,0)</f>
        <v>0</v>
      </c>
      <c r="X88" s="2">
        <f t="shared" ref="X88:X99" si="103">ROUND(CY88,0)</f>
        <v>0</v>
      </c>
      <c r="Y88" s="2">
        <f t="shared" ref="Y88:Y99" si="104">ROUND(CZ88,0)</f>
        <v>0</v>
      </c>
      <c r="Z88" s="2"/>
      <c r="AA88" s="2">
        <v>34664879</v>
      </c>
      <c r="AB88" s="2">
        <f t="shared" ref="AB88:AB99" si="105">ROUND((AC88+AD88+AF88),2)</f>
        <v>40.17</v>
      </c>
      <c r="AC88" s="2">
        <f>ROUND((ES88+(SUM(SmtRes!BC79:'SmtRes'!BC87)+SUM(EtalonRes!AL73:'EtalonRes'!AL81))),2)</f>
        <v>-0.01</v>
      </c>
      <c r="AD88" s="2">
        <f t="shared" ref="AD88:AD99" si="106">ROUND((((ET88)-(EU88))+AE88),2)</f>
        <v>4.67</v>
      </c>
      <c r="AE88" s="2">
        <f t="shared" ref="AE88:AE99" si="107">ROUND((EU88),2)</f>
        <v>0.64</v>
      </c>
      <c r="AF88" s="2">
        <f t="shared" ref="AF88:AF99" si="108">ROUND((EV88),2)</f>
        <v>35.51</v>
      </c>
      <c r="AG88" s="2">
        <f t="shared" ref="AG88:AG99" si="109">ROUND((AP88),2)</f>
        <v>0</v>
      </c>
      <c r="AH88" s="2">
        <f t="shared" ref="AH88:AH99" si="110">(EW88)</f>
        <v>3.58</v>
      </c>
      <c r="AI88" s="2">
        <f t="shared" ref="AI88:AI99" si="111">(EX88)</f>
        <v>0.05</v>
      </c>
      <c r="AJ88" s="2">
        <f t="shared" ref="AJ88:AJ99" si="112">ROUND((AS88),2)</f>
        <v>0</v>
      </c>
      <c r="AK88" s="2">
        <v>51.26</v>
      </c>
      <c r="AL88" s="2">
        <v>11.08</v>
      </c>
      <c r="AM88" s="2">
        <v>4.67</v>
      </c>
      <c r="AN88" s="2">
        <v>0.64</v>
      </c>
      <c r="AO88" s="2">
        <v>35.51</v>
      </c>
      <c r="AP88" s="2">
        <v>0</v>
      </c>
      <c r="AQ88" s="2">
        <v>3.58</v>
      </c>
      <c r="AR88" s="2">
        <v>0.05</v>
      </c>
      <c r="AS88" s="2">
        <v>0</v>
      </c>
      <c r="AT88" s="2">
        <v>95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2</v>
      </c>
      <c r="BJ88" s="2" t="s">
        <v>174</v>
      </c>
      <c r="BK88" s="2"/>
      <c r="BL88" s="2"/>
      <c r="BM88" s="2">
        <v>108001</v>
      </c>
      <c r="BN88" s="2">
        <v>0</v>
      </c>
      <c r="BO88" s="2" t="s">
        <v>6</v>
      </c>
      <c r="BP88" s="2">
        <v>0</v>
      </c>
      <c r="BQ88" s="2">
        <v>2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95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3">(P88+Q88+S88)</f>
        <v>0</v>
      </c>
      <c r="CQ88" s="2">
        <f t="shared" ref="CQ88:CQ99" si="114">AC88*BC88</f>
        <v>-0.01</v>
      </c>
      <c r="CR88" s="2">
        <f t="shared" ref="CR88:CR99" si="115">AD88*BB88</f>
        <v>4.67</v>
      </c>
      <c r="CS88" s="2">
        <f t="shared" ref="CS88:CS99" si="116">AE88*BS88</f>
        <v>0.64</v>
      </c>
      <c r="CT88" s="2">
        <f t="shared" ref="CT88:CT99" si="117">AF88*BA88</f>
        <v>35.51</v>
      </c>
      <c r="CU88" s="2">
        <f t="shared" ref="CU88:CU99" si="118">AG88</f>
        <v>0</v>
      </c>
      <c r="CV88" s="2">
        <f t="shared" ref="CV88:CV99" si="119">AH88</f>
        <v>3.58</v>
      </c>
      <c r="CW88" s="2">
        <f t="shared" ref="CW88:CW99" si="120">AI88</f>
        <v>0.05</v>
      </c>
      <c r="CX88" s="2">
        <f t="shared" ref="CX88:CX99" si="121">AJ88</f>
        <v>0</v>
      </c>
      <c r="CY88" s="2">
        <f t="shared" ref="CY88:CY99" si="122">(((S88+(R88*IF(0,0,1)))*AT88)/100)</f>
        <v>0</v>
      </c>
      <c r="CZ88" s="2">
        <f t="shared" ref="CZ88:CZ99" si="123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34</v>
      </c>
      <c r="DW88" s="2" t="s">
        <v>34</v>
      </c>
      <c r="DX88" s="2">
        <v>1</v>
      </c>
      <c r="DY88" s="2"/>
      <c r="DZ88" s="2"/>
      <c r="EA88" s="2"/>
      <c r="EB88" s="2"/>
      <c r="EC88" s="2"/>
      <c r="ED88" s="2"/>
      <c r="EE88" s="2">
        <v>32653241</v>
      </c>
      <c r="EF88" s="2">
        <v>2</v>
      </c>
      <c r="EG88" s="2" t="s">
        <v>36</v>
      </c>
      <c r="EH88" s="2">
        <v>0</v>
      </c>
      <c r="EI88" s="2" t="s">
        <v>6</v>
      </c>
      <c r="EJ88" s="2">
        <v>2</v>
      </c>
      <c r="EK88" s="2">
        <v>108001</v>
      </c>
      <c r="EL88" s="2" t="s">
        <v>37</v>
      </c>
      <c r="EM88" s="2" t="s">
        <v>38</v>
      </c>
      <c r="EN88" s="2"/>
      <c r="EO88" s="2" t="s">
        <v>6</v>
      </c>
      <c r="EP88" s="2"/>
      <c r="EQ88" s="2">
        <v>0</v>
      </c>
      <c r="ER88" s="2">
        <v>51.26</v>
      </c>
      <c r="ES88" s="2">
        <v>11.08</v>
      </c>
      <c r="ET88" s="2">
        <v>4.67</v>
      </c>
      <c r="EU88" s="2">
        <v>0.64</v>
      </c>
      <c r="EV88" s="2">
        <v>35.51</v>
      </c>
      <c r="EW88" s="2">
        <v>3.58</v>
      </c>
      <c r="EX88" s="2">
        <v>0.05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4">ROUND(IF(AND(BH88=3,BI88=3),P88,0),0)</f>
        <v>0</v>
      </c>
      <c r="FS88" s="2">
        <v>0</v>
      </c>
      <c r="FT88" s="2"/>
      <c r="FU88" s="2"/>
      <c r="FV88" s="2"/>
      <c r="FW88" s="2"/>
      <c r="FX88" s="2">
        <v>95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31160874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5">ROUND(IF(AND(BH88=3,BI88=3,FS88&lt;&gt;0),P88,0),0)</f>
        <v>0</v>
      </c>
      <c r="GM88" s="2">
        <f t="shared" ref="GM88:GM99" si="126">ROUND(O88+X88+Y88+GK88,0)+GX88</f>
        <v>0</v>
      </c>
      <c r="GN88" s="2">
        <f t="shared" ref="GN88:GN99" si="127">IF(OR(BI88=0,BI88=1),ROUND(O88+X88+Y88+GK88,0),0)</f>
        <v>0</v>
      </c>
      <c r="GO88" s="2">
        <f t="shared" ref="GO88:GO99" si="128">IF(BI88=2,ROUND(O88+X88+Y88+GK88,0),0)</f>
        <v>0</v>
      </c>
      <c r="GP88" s="2">
        <f t="shared" ref="GP88:GP99" si="129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30">ROUND(GT88,2)</f>
        <v>0</v>
      </c>
      <c r="GW88" s="2">
        <v>1</v>
      </c>
      <c r="GX88" s="2">
        <f t="shared" ref="GX88:GX99" si="131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ROW(SmtRes!A96)</f>
        <v>96</v>
      </c>
      <c r="D89">
        <f>ROW(EtalonRes!A90)</f>
        <v>90</v>
      </c>
      <c r="E89" t="s">
        <v>171</v>
      </c>
      <c r="F89" t="s">
        <v>172</v>
      </c>
      <c r="G89" t="s">
        <v>173</v>
      </c>
      <c r="H89" t="s">
        <v>34</v>
      </c>
      <c r="I89">
        <v>0</v>
      </c>
      <c r="J89">
        <v>0</v>
      </c>
      <c r="O89">
        <f t="shared" si="94"/>
        <v>0</v>
      </c>
      <c r="P89">
        <f t="shared" si="95"/>
        <v>0</v>
      </c>
      <c r="Q89">
        <f t="shared" si="96"/>
        <v>0</v>
      </c>
      <c r="R89">
        <f t="shared" si="97"/>
        <v>0</v>
      </c>
      <c r="S89">
        <f t="shared" si="98"/>
        <v>0</v>
      </c>
      <c r="T89">
        <f t="shared" si="99"/>
        <v>0</v>
      </c>
      <c r="U89">
        <f t="shared" si="100"/>
        <v>0</v>
      </c>
      <c r="V89">
        <f t="shared" si="101"/>
        <v>0</v>
      </c>
      <c r="W89">
        <f t="shared" si="102"/>
        <v>0</v>
      </c>
      <c r="X89">
        <f t="shared" si="103"/>
        <v>0</v>
      </c>
      <c r="Y89">
        <f t="shared" si="104"/>
        <v>0</v>
      </c>
      <c r="AA89">
        <v>34664880</v>
      </c>
      <c r="AB89">
        <f t="shared" si="105"/>
        <v>40.17</v>
      </c>
      <c r="AC89">
        <f>ROUND((ES89+(SUM(SmtRes!BC88:'SmtRes'!BC96)+SUM(EtalonRes!AL82:'EtalonRes'!AL90))),2)</f>
        <v>-0.01</v>
      </c>
      <c r="AD89">
        <f t="shared" si="106"/>
        <v>4.67</v>
      </c>
      <c r="AE89">
        <f t="shared" si="107"/>
        <v>0.64</v>
      </c>
      <c r="AF89">
        <f t="shared" si="108"/>
        <v>35.51</v>
      </c>
      <c r="AG89">
        <f t="shared" si="109"/>
        <v>0</v>
      </c>
      <c r="AH89">
        <f t="shared" si="110"/>
        <v>3.58</v>
      </c>
      <c r="AI89">
        <f t="shared" si="111"/>
        <v>0.05</v>
      </c>
      <c r="AJ89">
        <f t="shared" si="112"/>
        <v>0</v>
      </c>
      <c r="AK89">
        <v>51.26</v>
      </c>
      <c r="AL89">
        <v>11.08</v>
      </c>
      <c r="AM89">
        <v>4.67</v>
      </c>
      <c r="AN89">
        <v>0.64</v>
      </c>
      <c r="AO89">
        <v>35.51</v>
      </c>
      <c r="AP89">
        <v>0</v>
      </c>
      <c r="AQ89">
        <v>3.58</v>
      </c>
      <c r="AR89">
        <v>0.05</v>
      </c>
      <c r="AS89">
        <v>0</v>
      </c>
      <c r="AT89">
        <v>81</v>
      </c>
      <c r="AU89">
        <v>52</v>
      </c>
      <c r="AV89">
        <v>1</v>
      </c>
      <c r="AW89">
        <v>1</v>
      </c>
      <c r="AZ89">
        <v>1</v>
      </c>
      <c r="BA89">
        <v>18.3</v>
      </c>
      <c r="BB89">
        <v>12.5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2</v>
      </c>
      <c r="BJ89" t="s">
        <v>174</v>
      </c>
      <c r="BM89">
        <v>108001</v>
      </c>
      <c r="BN89">
        <v>0</v>
      </c>
      <c r="BO89" t="s">
        <v>6</v>
      </c>
      <c r="BP89">
        <v>0</v>
      </c>
      <c r="BQ89">
        <v>2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95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3"/>
        <v>0</v>
      </c>
      <c r="CQ89">
        <f t="shared" si="114"/>
        <v>-7.4999999999999997E-2</v>
      </c>
      <c r="CR89">
        <f t="shared" si="115"/>
        <v>58.375</v>
      </c>
      <c r="CS89">
        <f t="shared" si="116"/>
        <v>11.712000000000002</v>
      </c>
      <c r="CT89">
        <f t="shared" si="117"/>
        <v>649.83299999999997</v>
      </c>
      <c r="CU89">
        <f t="shared" si="118"/>
        <v>0</v>
      </c>
      <c r="CV89">
        <f t="shared" si="119"/>
        <v>3.58</v>
      </c>
      <c r="CW89">
        <f t="shared" si="120"/>
        <v>0.05</v>
      </c>
      <c r="CX89">
        <f t="shared" si="121"/>
        <v>0</v>
      </c>
      <c r="CY89">
        <f t="shared" si="122"/>
        <v>0</v>
      </c>
      <c r="CZ89">
        <f t="shared" si="123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34</v>
      </c>
      <c r="DW89" t="s">
        <v>34</v>
      </c>
      <c r="DX89">
        <v>1</v>
      </c>
      <c r="EE89">
        <v>32653241</v>
      </c>
      <c r="EF89">
        <v>2</v>
      </c>
      <c r="EG89" t="s">
        <v>36</v>
      </c>
      <c r="EH89">
        <v>0</v>
      </c>
      <c r="EI89" t="s">
        <v>6</v>
      </c>
      <c r="EJ89">
        <v>2</v>
      </c>
      <c r="EK89">
        <v>108001</v>
      </c>
      <c r="EL89" t="s">
        <v>37</v>
      </c>
      <c r="EM89" t="s">
        <v>38</v>
      </c>
      <c r="EO89" t="s">
        <v>6</v>
      </c>
      <c r="EQ89">
        <v>0</v>
      </c>
      <c r="ER89">
        <v>51.26</v>
      </c>
      <c r="ES89">
        <v>11.08</v>
      </c>
      <c r="ET89">
        <v>4.67</v>
      </c>
      <c r="EU89">
        <v>0.64</v>
      </c>
      <c r="EV89">
        <v>35.51</v>
      </c>
      <c r="EW89">
        <v>3.58</v>
      </c>
      <c r="EX89">
        <v>0.05</v>
      </c>
      <c r="EY89">
        <v>1</v>
      </c>
      <c r="FQ89">
        <v>0</v>
      </c>
      <c r="FR89">
        <f t="shared" si="124"/>
        <v>0</v>
      </c>
      <c r="FS89">
        <v>0</v>
      </c>
      <c r="FV89" t="s">
        <v>22</v>
      </c>
      <c r="FW89" t="s">
        <v>23</v>
      </c>
      <c r="FX89">
        <v>95</v>
      </c>
      <c r="FY89">
        <v>65</v>
      </c>
      <c r="GA89" t="s">
        <v>6</v>
      </c>
      <c r="GD89">
        <v>0</v>
      </c>
      <c r="GF89">
        <v>31160874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5"/>
        <v>0</v>
      </c>
      <c r="GM89">
        <f t="shared" si="126"/>
        <v>0</v>
      </c>
      <c r="GN89">
        <f t="shared" si="127"/>
        <v>0</v>
      </c>
      <c r="GO89">
        <f t="shared" si="128"/>
        <v>0</v>
      </c>
      <c r="GP89">
        <f t="shared" si="129"/>
        <v>0</v>
      </c>
      <c r="GR89">
        <v>0</v>
      </c>
      <c r="GS89">
        <v>3</v>
      </c>
      <c r="GT89">
        <v>0</v>
      </c>
      <c r="GU89" t="s">
        <v>6</v>
      </c>
      <c r="GV89">
        <f t="shared" si="130"/>
        <v>0</v>
      </c>
      <c r="GW89">
        <v>18.3</v>
      </c>
      <c r="GX89">
        <f t="shared" si="131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83</v>
      </c>
      <c r="D90" s="2"/>
      <c r="E90" s="2" t="s">
        <v>175</v>
      </c>
      <c r="F90" s="2" t="s">
        <v>53</v>
      </c>
      <c r="G90" s="2" t="s">
        <v>176</v>
      </c>
      <c r="H90" s="2" t="s">
        <v>42</v>
      </c>
      <c r="I90" s="2">
        <f>I88*J90</f>
        <v>0</v>
      </c>
      <c r="J90" s="2">
        <v>1</v>
      </c>
      <c r="K90" s="2"/>
      <c r="L90" s="2"/>
      <c r="M90" s="2"/>
      <c r="N90" s="2"/>
      <c r="O90" s="2">
        <f t="shared" si="94"/>
        <v>0</v>
      </c>
      <c r="P90" s="2">
        <f t="shared" si="95"/>
        <v>0</v>
      </c>
      <c r="Q90" s="2">
        <f t="shared" si="96"/>
        <v>0</v>
      </c>
      <c r="R90" s="2">
        <f t="shared" si="97"/>
        <v>0</v>
      </c>
      <c r="S90" s="2">
        <f t="shared" si="98"/>
        <v>0</v>
      </c>
      <c r="T90" s="2">
        <f t="shared" si="99"/>
        <v>0</v>
      </c>
      <c r="U90" s="2">
        <f t="shared" si="100"/>
        <v>0</v>
      </c>
      <c r="V90" s="2">
        <f t="shared" si="101"/>
        <v>0</v>
      </c>
      <c r="W90" s="2">
        <f t="shared" si="102"/>
        <v>0</v>
      </c>
      <c r="X90" s="2">
        <f t="shared" si="103"/>
        <v>0</v>
      </c>
      <c r="Y90" s="2">
        <f t="shared" si="104"/>
        <v>0</v>
      </c>
      <c r="Z90" s="2"/>
      <c r="AA90" s="2">
        <v>34664879</v>
      </c>
      <c r="AB90" s="2">
        <f t="shared" si="105"/>
        <v>246.67</v>
      </c>
      <c r="AC90" s="2">
        <f t="shared" ref="AC90:AC99" si="132">ROUND((ES90),2)</f>
        <v>246.67</v>
      </c>
      <c r="AD90" s="2">
        <f t="shared" si="106"/>
        <v>0</v>
      </c>
      <c r="AE90" s="2">
        <f t="shared" si="107"/>
        <v>0</v>
      </c>
      <c r="AF90" s="2">
        <f t="shared" si="108"/>
        <v>0</v>
      </c>
      <c r="AG90" s="2">
        <f t="shared" si="109"/>
        <v>0</v>
      </c>
      <c r="AH90" s="2">
        <f t="shared" si="110"/>
        <v>0</v>
      </c>
      <c r="AI90" s="2">
        <f t="shared" si="111"/>
        <v>0</v>
      </c>
      <c r="AJ90" s="2">
        <f t="shared" si="112"/>
        <v>0</v>
      </c>
      <c r="AK90" s="2">
        <v>246.67</v>
      </c>
      <c r="AL90" s="2">
        <v>246.67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56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3"/>
        <v>0</v>
      </c>
      <c r="CQ90" s="2">
        <f t="shared" si="114"/>
        <v>246.67</v>
      </c>
      <c r="CR90" s="2">
        <f t="shared" si="115"/>
        <v>0</v>
      </c>
      <c r="CS90" s="2">
        <f t="shared" si="116"/>
        <v>0</v>
      </c>
      <c r="CT90" s="2">
        <f t="shared" si="117"/>
        <v>0</v>
      </c>
      <c r="CU90" s="2">
        <f t="shared" si="118"/>
        <v>0</v>
      </c>
      <c r="CV90" s="2">
        <f t="shared" si="119"/>
        <v>0</v>
      </c>
      <c r="CW90" s="2">
        <f t="shared" si="120"/>
        <v>0</v>
      </c>
      <c r="CX90" s="2">
        <f t="shared" si="121"/>
        <v>0</v>
      </c>
      <c r="CY90" s="2">
        <f t="shared" si="122"/>
        <v>0</v>
      </c>
      <c r="CZ90" s="2">
        <f t="shared" si="123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42</v>
      </c>
      <c r="DW90" s="2" t="s">
        <v>42</v>
      </c>
      <c r="DX90" s="2">
        <v>1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28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44</v>
      </c>
      <c r="EM90" s="2" t="s">
        <v>45</v>
      </c>
      <c r="EN90" s="2"/>
      <c r="EO90" s="2" t="s">
        <v>6</v>
      </c>
      <c r="EP90" s="2"/>
      <c r="EQ90" s="2">
        <v>0</v>
      </c>
      <c r="ER90" s="2">
        <v>30.4</v>
      </c>
      <c r="ES90" s="2">
        <v>246.67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4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177</v>
      </c>
      <c r="GB90" s="2"/>
      <c r="GC90" s="2"/>
      <c r="GD90" s="2">
        <v>0</v>
      </c>
      <c r="GE90" s="2"/>
      <c r="GF90" s="2">
        <v>1383647751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5"/>
        <v>0</v>
      </c>
      <c r="GM90" s="2">
        <f t="shared" si="126"/>
        <v>0</v>
      </c>
      <c r="GN90" s="2">
        <f t="shared" si="127"/>
        <v>0</v>
      </c>
      <c r="GO90" s="2">
        <f t="shared" si="128"/>
        <v>0</v>
      </c>
      <c r="GP90" s="2">
        <f t="shared" si="129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30"/>
        <v>0</v>
      </c>
      <c r="GW90" s="2">
        <v>1</v>
      </c>
      <c r="GX90" s="2">
        <f t="shared" si="131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92</v>
      </c>
      <c r="E91" t="s">
        <v>175</v>
      </c>
      <c r="F91" t="s">
        <v>53</v>
      </c>
      <c r="G91" t="s">
        <v>176</v>
      </c>
      <c r="H91" t="s">
        <v>42</v>
      </c>
      <c r="I91">
        <f>I89*J91</f>
        <v>0</v>
      </c>
      <c r="J91">
        <v>1</v>
      </c>
      <c r="O91">
        <f t="shared" si="94"/>
        <v>0</v>
      </c>
      <c r="P91">
        <f t="shared" si="95"/>
        <v>0</v>
      </c>
      <c r="Q91">
        <f t="shared" si="96"/>
        <v>0</v>
      </c>
      <c r="R91">
        <f t="shared" si="97"/>
        <v>0</v>
      </c>
      <c r="S91">
        <f t="shared" si="98"/>
        <v>0</v>
      </c>
      <c r="T91">
        <f t="shared" si="99"/>
        <v>0</v>
      </c>
      <c r="U91">
        <f t="shared" si="100"/>
        <v>0</v>
      </c>
      <c r="V91">
        <f t="shared" si="101"/>
        <v>0</v>
      </c>
      <c r="W91">
        <f t="shared" si="102"/>
        <v>0</v>
      </c>
      <c r="X91">
        <f t="shared" si="103"/>
        <v>0</v>
      </c>
      <c r="Y91">
        <f t="shared" si="104"/>
        <v>0</v>
      </c>
      <c r="AA91">
        <v>34664880</v>
      </c>
      <c r="AB91">
        <f t="shared" si="105"/>
        <v>246.67</v>
      </c>
      <c r="AC91">
        <f t="shared" si="132"/>
        <v>246.67</v>
      </c>
      <c r="AD91">
        <f t="shared" si="106"/>
        <v>0</v>
      </c>
      <c r="AE91">
        <f t="shared" si="107"/>
        <v>0</v>
      </c>
      <c r="AF91">
        <f t="shared" si="108"/>
        <v>0</v>
      </c>
      <c r="AG91">
        <f t="shared" si="109"/>
        <v>0</v>
      </c>
      <c r="AH91">
        <f t="shared" si="110"/>
        <v>0</v>
      </c>
      <c r="AI91">
        <f t="shared" si="111"/>
        <v>0</v>
      </c>
      <c r="AJ91">
        <f t="shared" si="112"/>
        <v>0</v>
      </c>
      <c r="AK91">
        <v>246.67</v>
      </c>
      <c r="AL91">
        <v>246.67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56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3"/>
        <v>0</v>
      </c>
      <c r="CQ91">
        <f t="shared" si="114"/>
        <v>1850.0249999999999</v>
      </c>
      <c r="CR91">
        <f t="shared" si="115"/>
        <v>0</v>
      </c>
      <c r="CS91">
        <f t="shared" si="116"/>
        <v>0</v>
      </c>
      <c r="CT91">
        <f t="shared" si="117"/>
        <v>0</v>
      </c>
      <c r="CU91">
        <f t="shared" si="118"/>
        <v>0</v>
      </c>
      <c r="CV91">
        <f t="shared" si="119"/>
        <v>0</v>
      </c>
      <c r="CW91">
        <f t="shared" si="120"/>
        <v>0</v>
      </c>
      <c r="CX91">
        <f t="shared" si="121"/>
        <v>0</v>
      </c>
      <c r="CY91">
        <f t="shared" si="122"/>
        <v>0</v>
      </c>
      <c r="CZ91">
        <f t="shared" si="123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42</v>
      </c>
      <c r="DW91" t="s">
        <v>42</v>
      </c>
      <c r="DX91">
        <v>1</v>
      </c>
      <c r="EE91">
        <v>32653291</v>
      </c>
      <c r="EF91">
        <v>20</v>
      </c>
      <c r="EG91" t="s">
        <v>28</v>
      </c>
      <c r="EH91">
        <v>0</v>
      </c>
      <c r="EI91" t="s">
        <v>6</v>
      </c>
      <c r="EJ91">
        <v>1</v>
      </c>
      <c r="EK91">
        <v>500001</v>
      </c>
      <c r="EL91" t="s">
        <v>44</v>
      </c>
      <c r="EM91" t="s">
        <v>45</v>
      </c>
      <c r="EO91" t="s">
        <v>6</v>
      </c>
      <c r="EQ91">
        <v>0</v>
      </c>
      <c r="ER91">
        <v>246.67</v>
      </c>
      <c r="ES91">
        <v>246.67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1850</v>
      </c>
      <c r="FQ91">
        <v>0</v>
      </c>
      <c r="FR91">
        <f t="shared" si="124"/>
        <v>0</v>
      </c>
      <c r="FS91">
        <v>0</v>
      </c>
      <c r="FX91">
        <v>0</v>
      </c>
      <c r="FY91">
        <v>0</v>
      </c>
      <c r="GA91" t="s">
        <v>177</v>
      </c>
      <c r="GD91">
        <v>0</v>
      </c>
      <c r="GF91">
        <v>1383647751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5"/>
        <v>0</v>
      </c>
      <c r="GM91">
        <f t="shared" si="126"/>
        <v>0</v>
      </c>
      <c r="GN91">
        <f t="shared" si="127"/>
        <v>0</v>
      </c>
      <c r="GO91">
        <f t="shared" si="128"/>
        <v>0</v>
      </c>
      <c r="GP91">
        <f t="shared" si="129"/>
        <v>0</v>
      </c>
      <c r="GR91">
        <v>1</v>
      </c>
      <c r="GS91">
        <v>1</v>
      </c>
      <c r="GT91">
        <v>0</v>
      </c>
      <c r="GU91" t="s">
        <v>6</v>
      </c>
      <c r="GV91">
        <f t="shared" si="130"/>
        <v>0</v>
      </c>
      <c r="GW91">
        <v>1</v>
      </c>
      <c r="GX91">
        <f t="shared" si="131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84</v>
      </c>
      <c r="D92" s="2"/>
      <c r="E92" s="2" t="s">
        <v>178</v>
      </c>
      <c r="F92" s="2" t="s">
        <v>66</v>
      </c>
      <c r="G92" s="2" t="s">
        <v>67</v>
      </c>
      <c r="H92" s="2" t="s">
        <v>68</v>
      </c>
      <c r="I92" s="2">
        <f>I88*J92</f>
        <v>0</v>
      </c>
      <c r="J92" s="2">
        <v>0</v>
      </c>
      <c r="K92" s="2"/>
      <c r="L92" s="2"/>
      <c r="M92" s="2"/>
      <c r="N92" s="2"/>
      <c r="O92" s="2">
        <f t="shared" si="94"/>
        <v>0</v>
      </c>
      <c r="P92" s="2">
        <f t="shared" si="95"/>
        <v>0</v>
      </c>
      <c r="Q92" s="2">
        <f t="shared" si="96"/>
        <v>0</v>
      </c>
      <c r="R92" s="2">
        <f t="shared" si="97"/>
        <v>0</v>
      </c>
      <c r="S92" s="2">
        <f t="shared" si="98"/>
        <v>0</v>
      </c>
      <c r="T92" s="2">
        <f t="shared" si="99"/>
        <v>0</v>
      </c>
      <c r="U92" s="2">
        <f t="shared" si="100"/>
        <v>0</v>
      </c>
      <c r="V92" s="2">
        <f t="shared" si="101"/>
        <v>0</v>
      </c>
      <c r="W92" s="2">
        <f t="shared" si="102"/>
        <v>0</v>
      </c>
      <c r="X92" s="2">
        <f t="shared" si="103"/>
        <v>0</v>
      </c>
      <c r="Y92" s="2">
        <f t="shared" si="104"/>
        <v>0</v>
      </c>
      <c r="Z92" s="2"/>
      <c r="AA92" s="2">
        <v>34664879</v>
      </c>
      <c r="AB92" s="2">
        <f t="shared" si="105"/>
        <v>86</v>
      </c>
      <c r="AC92" s="2">
        <f t="shared" si="132"/>
        <v>86</v>
      </c>
      <c r="AD92" s="2">
        <f t="shared" si="106"/>
        <v>0</v>
      </c>
      <c r="AE92" s="2">
        <f t="shared" si="107"/>
        <v>0</v>
      </c>
      <c r="AF92" s="2">
        <f t="shared" si="108"/>
        <v>0</v>
      </c>
      <c r="AG92" s="2">
        <f t="shared" si="109"/>
        <v>0</v>
      </c>
      <c r="AH92" s="2">
        <f t="shared" si="110"/>
        <v>0</v>
      </c>
      <c r="AI92" s="2">
        <f t="shared" si="111"/>
        <v>0</v>
      </c>
      <c r="AJ92" s="2">
        <f t="shared" si="112"/>
        <v>0</v>
      </c>
      <c r="AK92" s="2">
        <v>86</v>
      </c>
      <c r="AL92" s="2">
        <v>86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69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3"/>
        <v>0</v>
      </c>
      <c r="CQ92" s="2">
        <f t="shared" si="114"/>
        <v>86</v>
      </c>
      <c r="CR92" s="2">
        <f t="shared" si="115"/>
        <v>0</v>
      </c>
      <c r="CS92" s="2">
        <f t="shared" si="116"/>
        <v>0</v>
      </c>
      <c r="CT92" s="2">
        <f t="shared" si="117"/>
        <v>0</v>
      </c>
      <c r="CU92" s="2">
        <f t="shared" si="118"/>
        <v>0</v>
      </c>
      <c r="CV92" s="2">
        <f t="shared" si="119"/>
        <v>0</v>
      </c>
      <c r="CW92" s="2">
        <f t="shared" si="120"/>
        <v>0</v>
      </c>
      <c r="CX92" s="2">
        <f t="shared" si="121"/>
        <v>0</v>
      </c>
      <c r="CY92" s="2">
        <f t="shared" si="122"/>
        <v>0</v>
      </c>
      <c r="CZ92" s="2">
        <f t="shared" si="123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68</v>
      </c>
      <c r="DW92" s="2" t="s">
        <v>68</v>
      </c>
      <c r="DX92" s="2">
        <v>100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28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44</v>
      </c>
      <c r="EM92" s="2" t="s">
        <v>45</v>
      </c>
      <c r="EN92" s="2"/>
      <c r="EO92" s="2" t="s">
        <v>6</v>
      </c>
      <c r="EP92" s="2"/>
      <c r="EQ92" s="2">
        <v>0</v>
      </c>
      <c r="ER92" s="2">
        <v>86</v>
      </c>
      <c r="ES92" s="2">
        <v>86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4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6</v>
      </c>
      <c r="GB92" s="2"/>
      <c r="GC92" s="2"/>
      <c r="GD92" s="2">
        <v>0</v>
      </c>
      <c r="GE92" s="2"/>
      <c r="GF92" s="2">
        <v>1794244060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5"/>
        <v>0</v>
      </c>
      <c r="GM92" s="2">
        <f t="shared" si="126"/>
        <v>0</v>
      </c>
      <c r="GN92" s="2">
        <f t="shared" si="127"/>
        <v>0</v>
      </c>
      <c r="GO92" s="2">
        <f t="shared" si="128"/>
        <v>0</v>
      </c>
      <c r="GP92" s="2">
        <f t="shared" si="129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0"/>
        <v>0</v>
      </c>
      <c r="GW92" s="2">
        <v>1</v>
      </c>
      <c r="GX92" s="2">
        <f t="shared" si="131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93</v>
      </c>
      <c r="E93" t="s">
        <v>178</v>
      </c>
      <c r="F93" t="s">
        <v>66</v>
      </c>
      <c r="G93" t="s">
        <v>67</v>
      </c>
      <c r="H93" t="s">
        <v>68</v>
      </c>
      <c r="I93">
        <f>I89*J93</f>
        <v>0</v>
      </c>
      <c r="J93">
        <v>0</v>
      </c>
      <c r="O93">
        <f t="shared" si="94"/>
        <v>0</v>
      </c>
      <c r="P93">
        <f t="shared" si="95"/>
        <v>0</v>
      </c>
      <c r="Q93">
        <f t="shared" si="96"/>
        <v>0</v>
      </c>
      <c r="R93">
        <f t="shared" si="97"/>
        <v>0</v>
      </c>
      <c r="S93">
        <f t="shared" si="98"/>
        <v>0</v>
      </c>
      <c r="T93">
        <f t="shared" si="99"/>
        <v>0</v>
      </c>
      <c r="U93">
        <f t="shared" si="100"/>
        <v>0</v>
      </c>
      <c r="V93">
        <f t="shared" si="101"/>
        <v>0</v>
      </c>
      <c r="W93">
        <f t="shared" si="102"/>
        <v>0</v>
      </c>
      <c r="X93">
        <f t="shared" si="103"/>
        <v>0</v>
      </c>
      <c r="Y93">
        <f t="shared" si="104"/>
        <v>0</v>
      </c>
      <c r="AA93">
        <v>34664880</v>
      </c>
      <c r="AB93">
        <f t="shared" si="105"/>
        <v>86</v>
      </c>
      <c r="AC93">
        <f t="shared" si="132"/>
        <v>86</v>
      </c>
      <c r="AD93">
        <f t="shared" si="106"/>
        <v>0</v>
      </c>
      <c r="AE93">
        <f t="shared" si="107"/>
        <v>0</v>
      </c>
      <c r="AF93">
        <f t="shared" si="108"/>
        <v>0</v>
      </c>
      <c r="AG93">
        <f t="shared" si="109"/>
        <v>0</v>
      </c>
      <c r="AH93">
        <f t="shared" si="110"/>
        <v>0</v>
      </c>
      <c r="AI93">
        <f t="shared" si="111"/>
        <v>0</v>
      </c>
      <c r="AJ93">
        <f t="shared" si="112"/>
        <v>0</v>
      </c>
      <c r="AK93">
        <v>86</v>
      </c>
      <c r="AL93">
        <v>86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69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3"/>
        <v>0</v>
      </c>
      <c r="CQ93">
        <f t="shared" si="114"/>
        <v>645</v>
      </c>
      <c r="CR93">
        <f t="shared" si="115"/>
        <v>0</v>
      </c>
      <c r="CS93">
        <f t="shared" si="116"/>
        <v>0</v>
      </c>
      <c r="CT93">
        <f t="shared" si="117"/>
        <v>0</v>
      </c>
      <c r="CU93">
        <f t="shared" si="118"/>
        <v>0</v>
      </c>
      <c r="CV93">
        <f t="shared" si="119"/>
        <v>0</v>
      </c>
      <c r="CW93">
        <f t="shared" si="120"/>
        <v>0</v>
      </c>
      <c r="CX93">
        <f t="shared" si="121"/>
        <v>0</v>
      </c>
      <c r="CY93">
        <f t="shared" si="122"/>
        <v>0</v>
      </c>
      <c r="CZ93">
        <f t="shared" si="123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68</v>
      </c>
      <c r="DW93" t="s">
        <v>68</v>
      </c>
      <c r="DX93">
        <v>100</v>
      </c>
      <c r="EE93">
        <v>32653291</v>
      </c>
      <c r="EF93">
        <v>20</v>
      </c>
      <c r="EG93" t="s">
        <v>28</v>
      </c>
      <c r="EH93">
        <v>0</v>
      </c>
      <c r="EI93" t="s">
        <v>6</v>
      </c>
      <c r="EJ93">
        <v>1</v>
      </c>
      <c r="EK93">
        <v>500001</v>
      </c>
      <c r="EL93" t="s">
        <v>44</v>
      </c>
      <c r="EM93" t="s">
        <v>45</v>
      </c>
      <c r="EO93" t="s">
        <v>6</v>
      </c>
      <c r="EQ93">
        <v>0</v>
      </c>
      <c r="ER93">
        <v>86</v>
      </c>
      <c r="ES93">
        <v>86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4"/>
        <v>0</v>
      </c>
      <c r="FS93">
        <v>0</v>
      </c>
      <c r="FX93">
        <v>0</v>
      </c>
      <c r="FY93">
        <v>0</v>
      </c>
      <c r="GA93" t="s">
        <v>6</v>
      </c>
      <c r="GD93">
        <v>0</v>
      </c>
      <c r="GF93">
        <v>1794244060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5"/>
        <v>0</v>
      </c>
      <c r="GM93">
        <f t="shared" si="126"/>
        <v>0</v>
      </c>
      <c r="GN93">
        <f t="shared" si="127"/>
        <v>0</v>
      </c>
      <c r="GO93">
        <f t="shared" si="128"/>
        <v>0</v>
      </c>
      <c r="GP93">
        <f t="shared" si="129"/>
        <v>0</v>
      </c>
      <c r="GR93">
        <v>0</v>
      </c>
      <c r="GS93">
        <v>3</v>
      </c>
      <c r="GT93">
        <v>0</v>
      </c>
      <c r="GU93" t="s">
        <v>6</v>
      </c>
      <c r="GV93">
        <f t="shared" si="130"/>
        <v>0</v>
      </c>
      <c r="GW93">
        <v>1</v>
      </c>
      <c r="GX93">
        <f t="shared" si="131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85</v>
      </c>
      <c r="D94" s="2"/>
      <c r="E94" s="2" t="s">
        <v>179</v>
      </c>
      <c r="F94" s="2" t="s">
        <v>79</v>
      </c>
      <c r="G94" s="2" t="s">
        <v>80</v>
      </c>
      <c r="H94" s="2" t="s">
        <v>55</v>
      </c>
      <c r="I94" s="2">
        <f>I88*J94</f>
        <v>0</v>
      </c>
      <c r="J94" s="2">
        <v>0</v>
      </c>
      <c r="K94" s="2"/>
      <c r="L94" s="2"/>
      <c r="M94" s="2"/>
      <c r="N94" s="2"/>
      <c r="O94" s="2">
        <f t="shared" si="94"/>
        <v>0</v>
      </c>
      <c r="P94" s="2">
        <f t="shared" si="95"/>
        <v>0</v>
      </c>
      <c r="Q94" s="2">
        <f t="shared" si="96"/>
        <v>0</v>
      </c>
      <c r="R94" s="2">
        <f t="shared" si="97"/>
        <v>0</v>
      </c>
      <c r="S94" s="2">
        <f t="shared" si="98"/>
        <v>0</v>
      </c>
      <c r="T94" s="2">
        <f t="shared" si="99"/>
        <v>0</v>
      </c>
      <c r="U94" s="2">
        <f t="shared" si="100"/>
        <v>0</v>
      </c>
      <c r="V94" s="2">
        <f t="shared" si="101"/>
        <v>0</v>
      </c>
      <c r="W94" s="2">
        <f t="shared" si="102"/>
        <v>0</v>
      </c>
      <c r="X94" s="2">
        <f t="shared" si="103"/>
        <v>0</v>
      </c>
      <c r="Y94" s="2">
        <f t="shared" si="104"/>
        <v>0</v>
      </c>
      <c r="Z94" s="2"/>
      <c r="AA94" s="2">
        <v>34664879</v>
      </c>
      <c r="AB94" s="2">
        <f t="shared" si="105"/>
        <v>28.6</v>
      </c>
      <c r="AC94" s="2">
        <f t="shared" si="132"/>
        <v>28.6</v>
      </c>
      <c r="AD94" s="2">
        <f t="shared" si="106"/>
        <v>0</v>
      </c>
      <c r="AE94" s="2">
        <f t="shared" si="107"/>
        <v>0</v>
      </c>
      <c r="AF94" s="2">
        <f t="shared" si="108"/>
        <v>0</v>
      </c>
      <c r="AG94" s="2">
        <f t="shared" si="109"/>
        <v>0</v>
      </c>
      <c r="AH94" s="2">
        <f t="shared" si="110"/>
        <v>0</v>
      </c>
      <c r="AI94" s="2">
        <f t="shared" si="111"/>
        <v>0</v>
      </c>
      <c r="AJ94" s="2">
        <f t="shared" si="112"/>
        <v>0</v>
      </c>
      <c r="AK94" s="2">
        <v>28.6</v>
      </c>
      <c r="AL94" s="2">
        <v>28.6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81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3"/>
        <v>0</v>
      </c>
      <c r="CQ94" s="2">
        <f t="shared" si="114"/>
        <v>28.6</v>
      </c>
      <c r="CR94" s="2">
        <f t="shared" si="115"/>
        <v>0</v>
      </c>
      <c r="CS94" s="2">
        <f t="shared" si="116"/>
        <v>0</v>
      </c>
      <c r="CT94" s="2">
        <f t="shared" si="117"/>
        <v>0</v>
      </c>
      <c r="CU94" s="2">
        <f t="shared" si="118"/>
        <v>0</v>
      </c>
      <c r="CV94" s="2">
        <f t="shared" si="119"/>
        <v>0</v>
      </c>
      <c r="CW94" s="2">
        <f t="shared" si="120"/>
        <v>0</v>
      </c>
      <c r="CX94" s="2">
        <f t="shared" si="121"/>
        <v>0</v>
      </c>
      <c r="CY94" s="2">
        <f t="shared" si="122"/>
        <v>0</v>
      </c>
      <c r="CZ94" s="2">
        <f t="shared" si="123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55</v>
      </c>
      <c r="DW94" s="2" t="s">
        <v>55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28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28.6</v>
      </c>
      <c r="ES94" s="2">
        <v>28.6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4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6</v>
      </c>
      <c r="GB94" s="2"/>
      <c r="GC94" s="2"/>
      <c r="GD94" s="2">
        <v>0</v>
      </c>
      <c r="GE94" s="2"/>
      <c r="GF94" s="2">
        <v>210558753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5"/>
        <v>0</v>
      </c>
      <c r="GM94" s="2">
        <f t="shared" si="126"/>
        <v>0</v>
      </c>
      <c r="GN94" s="2">
        <f t="shared" si="127"/>
        <v>0</v>
      </c>
      <c r="GO94" s="2">
        <f t="shared" si="128"/>
        <v>0</v>
      </c>
      <c r="GP94" s="2">
        <f t="shared" si="129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0"/>
        <v>0</v>
      </c>
      <c r="GW94" s="2">
        <v>1</v>
      </c>
      <c r="GX94" s="2">
        <f t="shared" si="131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94</v>
      </c>
      <c r="E95" t="s">
        <v>179</v>
      </c>
      <c r="F95" t="s">
        <v>79</v>
      </c>
      <c r="G95" t="s">
        <v>80</v>
      </c>
      <c r="H95" t="s">
        <v>55</v>
      </c>
      <c r="I95">
        <f>I89*J95</f>
        <v>0</v>
      </c>
      <c r="J95">
        <v>0</v>
      </c>
      <c r="O95">
        <f t="shared" si="94"/>
        <v>0</v>
      </c>
      <c r="P95">
        <f t="shared" si="95"/>
        <v>0</v>
      </c>
      <c r="Q95">
        <f t="shared" si="96"/>
        <v>0</v>
      </c>
      <c r="R95">
        <f t="shared" si="97"/>
        <v>0</v>
      </c>
      <c r="S95">
        <f t="shared" si="98"/>
        <v>0</v>
      </c>
      <c r="T95">
        <f t="shared" si="99"/>
        <v>0</v>
      </c>
      <c r="U95">
        <f t="shared" si="100"/>
        <v>0</v>
      </c>
      <c r="V95">
        <f t="shared" si="101"/>
        <v>0</v>
      </c>
      <c r="W95">
        <f t="shared" si="102"/>
        <v>0</v>
      </c>
      <c r="X95">
        <f t="shared" si="103"/>
        <v>0</v>
      </c>
      <c r="Y95">
        <f t="shared" si="104"/>
        <v>0</v>
      </c>
      <c r="AA95">
        <v>34664880</v>
      </c>
      <c r="AB95">
        <f t="shared" si="105"/>
        <v>28.6</v>
      </c>
      <c r="AC95">
        <f t="shared" si="132"/>
        <v>28.6</v>
      </c>
      <c r="AD95">
        <f t="shared" si="106"/>
        <v>0</v>
      </c>
      <c r="AE95">
        <f t="shared" si="107"/>
        <v>0</v>
      </c>
      <c r="AF95">
        <f t="shared" si="108"/>
        <v>0</v>
      </c>
      <c r="AG95">
        <f t="shared" si="109"/>
        <v>0</v>
      </c>
      <c r="AH95">
        <f t="shared" si="110"/>
        <v>0</v>
      </c>
      <c r="AI95">
        <f t="shared" si="111"/>
        <v>0</v>
      </c>
      <c r="AJ95">
        <f t="shared" si="112"/>
        <v>0</v>
      </c>
      <c r="AK95">
        <v>28.6</v>
      </c>
      <c r="AL95">
        <v>28.6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81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3"/>
        <v>0</v>
      </c>
      <c r="CQ95">
        <f t="shared" si="114"/>
        <v>214.5</v>
      </c>
      <c r="CR95">
        <f t="shared" si="115"/>
        <v>0</v>
      </c>
      <c r="CS95">
        <f t="shared" si="116"/>
        <v>0</v>
      </c>
      <c r="CT95">
        <f t="shared" si="117"/>
        <v>0</v>
      </c>
      <c r="CU95">
        <f t="shared" si="118"/>
        <v>0</v>
      </c>
      <c r="CV95">
        <f t="shared" si="119"/>
        <v>0</v>
      </c>
      <c r="CW95">
        <f t="shared" si="120"/>
        <v>0</v>
      </c>
      <c r="CX95">
        <f t="shared" si="121"/>
        <v>0</v>
      </c>
      <c r="CY95">
        <f t="shared" si="122"/>
        <v>0</v>
      </c>
      <c r="CZ95">
        <f t="shared" si="123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55</v>
      </c>
      <c r="DW95" t="s">
        <v>55</v>
      </c>
      <c r="DX95">
        <v>1</v>
      </c>
      <c r="EE95">
        <v>32653291</v>
      </c>
      <c r="EF95">
        <v>20</v>
      </c>
      <c r="EG95" t="s">
        <v>28</v>
      </c>
      <c r="EH95">
        <v>0</v>
      </c>
      <c r="EI95" t="s">
        <v>6</v>
      </c>
      <c r="EJ95">
        <v>1</v>
      </c>
      <c r="EK95">
        <v>500001</v>
      </c>
      <c r="EL95" t="s">
        <v>44</v>
      </c>
      <c r="EM95" t="s">
        <v>45</v>
      </c>
      <c r="EO95" t="s">
        <v>6</v>
      </c>
      <c r="EQ95">
        <v>0</v>
      </c>
      <c r="ER95">
        <v>28.6</v>
      </c>
      <c r="ES95">
        <v>28.6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4"/>
        <v>0</v>
      </c>
      <c r="FS95">
        <v>0</v>
      </c>
      <c r="FX95">
        <v>0</v>
      </c>
      <c r="FY95">
        <v>0</v>
      </c>
      <c r="GA95" t="s">
        <v>6</v>
      </c>
      <c r="GD95">
        <v>0</v>
      </c>
      <c r="GF95">
        <v>210558753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5"/>
        <v>0</v>
      </c>
      <c r="GM95">
        <f t="shared" si="126"/>
        <v>0</v>
      </c>
      <c r="GN95">
        <f t="shared" si="127"/>
        <v>0</v>
      </c>
      <c r="GO95">
        <f t="shared" si="128"/>
        <v>0</v>
      </c>
      <c r="GP95">
        <f t="shared" si="129"/>
        <v>0</v>
      </c>
      <c r="GR95">
        <v>0</v>
      </c>
      <c r="GS95">
        <v>3</v>
      </c>
      <c r="GT95">
        <v>0</v>
      </c>
      <c r="GU95" t="s">
        <v>6</v>
      </c>
      <c r="GV95">
        <f t="shared" si="130"/>
        <v>0</v>
      </c>
      <c r="GW95">
        <v>1</v>
      </c>
      <c r="GX95">
        <f t="shared" si="131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86</v>
      </c>
      <c r="D96" s="2"/>
      <c r="E96" s="2" t="s">
        <v>180</v>
      </c>
      <c r="F96" s="2" t="s">
        <v>181</v>
      </c>
      <c r="G96" s="2" t="s">
        <v>182</v>
      </c>
      <c r="H96" s="2" t="s">
        <v>27</v>
      </c>
      <c r="I96" s="2">
        <f>I88*J96</f>
        <v>0</v>
      </c>
      <c r="J96" s="2">
        <v>0</v>
      </c>
      <c r="K96" s="2"/>
      <c r="L96" s="2"/>
      <c r="M96" s="2"/>
      <c r="N96" s="2"/>
      <c r="O96" s="2">
        <f t="shared" si="94"/>
        <v>0</v>
      </c>
      <c r="P96" s="2">
        <f t="shared" si="95"/>
        <v>0</v>
      </c>
      <c r="Q96" s="2">
        <f t="shared" si="96"/>
        <v>0</v>
      </c>
      <c r="R96" s="2">
        <f t="shared" si="97"/>
        <v>0</v>
      </c>
      <c r="S96" s="2">
        <f t="shared" si="98"/>
        <v>0</v>
      </c>
      <c r="T96" s="2">
        <f t="shared" si="99"/>
        <v>0</v>
      </c>
      <c r="U96" s="2">
        <f t="shared" si="100"/>
        <v>0</v>
      </c>
      <c r="V96" s="2">
        <f t="shared" si="101"/>
        <v>0</v>
      </c>
      <c r="W96" s="2">
        <f t="shared" si="102"/>
        <v>0</v>
      </c>
      <c r="X96" s="2">
        <f t="shared" si="103"/>
        <v>0</v>
      </c>
      <c r="Y96" s="2">
        <f t="shared" si="104"/>
        <v>0</v>
      </c>
      <c r="Z96" s="2"/>
      <c r="AA96" s="2">
        <v>34664879</v>
      </c>
      <c r="AB96" s="2">
        <f t="shared" si="105"/>
        <v>7826.9</v>
      </c>
      <c r="AC96" s="2">
        <f t="shared" si="132"/>
        <v>7826.9</v>
      </c>
      <c r="AD96" s="2">
        <f t="shared" si="106"/>
        <v>0</v>
      </c>
      <c r="AE96" s="2">
        <f t="shared" si="107"/>
        <v>0</v>
      </c>
      <c r="AF96" s="2">
        <f t="shared" si="108"/>
        <v>0</v>
      </c>
      <c r="AG96" s="2">
        <f t="shared" si="109"/>
        <v>0</v>
      </c>
      <c r="AH96" s="2">
        <f t="shared" si="110"/>
        <v>0</v>
      </c>
      <c r="AI96" s="2">
        <f t="shared" si="111"/>
        <v>0</v>
      </c>
      <c r="AJ96" s="2">
        <f t="shared" si="112"/>
        <v>0</v>
      </c>
      <c r="AK96" s="2">
        <v>7826.9</v>
      </c>
      <c r="AL96" s="2">
        <v>7826.9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183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3"/>
        <v>0</v>
      </c>
      <c r="CQ96" s="2">
        <f t="shared" si="114"/>
        <v>7826.9</v>
      </c>
      <c r="CR96" s="2">
        <f t="shared" si="115"/>
        <v>0</v>
      </c>
      <c r="CS96" s="2">
        <f t="shared" si="116"/>
        <v>0</v>
      </c>
      <c r="CT96" s="2">
        <f t="shared" si="117"/>
        <v>0</v>
      </c>
      <c r="CU96" s="2">
        <f t="shared" si="118"/>
        <v>0</v>
      </c>
      <c r="CV96" s="2">
        <f t="shared" si="119"/>
        <v>0</v>
      </c>
      <c r="CW96" s="2">
        <f t="shared" si="120"/>
        <v>0</v>
      </c>
      <c r="CX96" s="2">
        <f t="shared" si="121"/>
        <v>0</v>
      </c>
      <c r="CY96" s="2">
        <f t="shared" si="122"/>
        <v>0</v>
      </c>
      <c r="CZ96" s="2">
        <f t="shared" si="123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27</v>
      </c>
      <c r="DW96" s="2" t="s">
        <v>27</v>
      </c>
      <c r="DX96" s="2">
        <v>1000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28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44</v>
      </c>
      <c r="EM96" s="2" t="s">
        <v>45</v>
      </c>
      <c r="EN96" s="2"/>
      <c r="EO96" s="2" t="s">
        <v>6</v>
      </c>
      <c r="EP96" s="2"/>
      <c r="EQ96" s="2">
        <v>0</v>
      </c>
      <c r="ER96" s="2">
        <v>7826.9</v>
      </c>
      <c r="ES96" s="2">
        <v>7826.9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4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-108263514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5"/>
        <v>0</v>
      </c>
      <c r="GM96" s="2">
        <f t="shared" si="126"/>
        <v>0</v>
      </c>
      <c r="GN96" s="2">
        <f t="shared" si="127"/>
        <v>0</v>
      </c>
      <c r="GO96" s="2">
        <f t="shared" si="128"/>
        <v>0</v>
      </c>
      <c r="GP96" s="2">
        <f t="shared" si="129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30"/>
        <v>0</v>
      </c>
      <c r="GW96" s="2">
        <v>1</v>
      </c>
      <c r="GX96" s="2">
        <f t="shared" si="131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95</v>
      </c>
      <c r="E97" t="s">
        <v>180</v>
      </c>
      <c r="F97" t="s">
        <v>181</v>
      </c>
      <c r="G97" t="s">
        <v>182</v>
      </c>
      <c r="H97" t="s">
        <v>27</v>
      </c>
      <c r="I97">
        <f>I89*J97</f>
        <v>0</v>
      </c>
      <c r="J97">
        <v>0</v>
      </c>
      <c r="O97">
        <f t="shared" si="94"/>
        <v>0</v>
      </c>
      <c r="P97">
        <f t="shared" si="95"/>
        <v>0</v>
      </c>
      <c r="Q97">
        <f t="shared" si="96"/>
        <v>0</v>
      </c>
      <c r="R97">
        <f t="shared" si="97"/>
        <v>0</v>
      </c>
      <c r="S97">
        <f t="shared" si="98"/>
        <v>0</v>
      </c>
      <c r="T97">
        <f t="shared" si="99"/>
        <v>0</v>
      </c>
      <c r="U97">
        <f t="shared" si="100"/>
        <v>0</v>
      </c>
      <c r="V97">
        <f t="shared" si="101"/>
        <v>0</v>
      </c>
      <c r="W97">
        <f t="shared" si="102"/>
        <v>0</v>
      </c>
      <c r="X97">
        <f t="shared" si="103"/>
        <v>0</v>
      </c>
      <c r="Y97">
        <f t="shared" si="104"/>
        <v>0</v>
      </c>
      <c r="AA97">
        <v>34664880</v>
      </c>
      <c r="AB97">
        <f t="shared" si="105"/>
        <v>7826.9</v>
      </c>
      <c r="AC97">
        <f t="shared" si="132"/>
        <v>7826.9</v>
      </c>
      <c r="AD97">
        <f t="shared" si="106"/>
        <v>0</v>
      </c>
      <c r="AE97">
        <f t="shared" si="107"/>
        <v>0</v>
      </c>
      <c r="AF97">
        <f t="shared" si="108"/>
        <v>0</v>
      </c>
      <c r="AG97">
        <f t="shared" si="109"/>
        <v>0</v>
      </c>
      <c r="AH97">
        <f t="shared" si="110"/>
        <v>0</v>
      </c>
      <c r="AI97">
        <f t="shared" si="111"/>
        <v>0</v>
      </c>
      <c r="AJ97">
        <f t="shared" si="112"/>
        <v>0</v>
      </c>
      <c r="AK97">
        <v>7826.9</v>
      </c>
      <c r="AL97">
        <v>7826.9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183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3"/>
        <v>0</v>
      </c>
      <c r="CQ97">
        <f t="shared" si="114"/>
        <v>58701.75</v>
      </c>
      <c r="CR97">
        <f t="shared" si="115"/>
        <v>0</v>
      </c>
      <c r="CS97">
        <f t="shared" si="116"/>
        <v>0</v>
      </c>
      <c r="CT97">
        <f t="shared" si="117"/>
        <v>0</v>
      </c>
      <c r="CU97">
        <f t="shared" si="118"/>
        <v>0</v>
      </c>
      <c r="CV97">
        <f t="shared" si="119"/>
        <v>0</v>
      </c>
      <c r="CW97">
        <f t="shared" si="120"/>
        <v>0</v>
      </c>
      <c r="CX97">
        <f t="shared" si="121"/>
        <v>0</v>
      </c>
      <c r="CY97">
        <f t="shared" si="122"/>
        <v>0</v>
      </c>
      <c r="CZ97">
        <f t="shared" si="123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27</v>
      </c>
      <c r="DW97" t="s">
        <v>27</v>
      </c>
      <c r="DX97">
        <v>1000</v>
      </c>
      <c r="EE97">
        <v>32653291</v>
      </c>
      <c r="EF97">
        <v>20</v>
      </c>
      <c r="EG97" t="s">
        <v>28</v>
      </c>
      <c r="EH97">
        <v>0</v>
      </c>
      <c r="EI97" t="s">
        <v>6</v>
      </c>
      <c r="EJ97">
        <v>1</v>
      </c>
      <c r="EK97">
        <v>500001</v>
      </c>
      <c r="EL97" t="s">
        <v>44</v>
      </c>
      <c r="EM97" t="s">
        <v>45</v>
      </c>
      <c r="EO97" t="s">
        <v>6</v>
      </c>
      <c r="EQ97">
        <v>0</v>
      </c>
      <c r="ER97">
        <v>7826.9</v>
      </c>
      <c r="ES97">
        <v>7826.9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4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-108263514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5"/>
        <v>0</v>
      </c>
      <c r="GM97">
        <f t="shared" si="126"/>
        <v>0</v>
      </c>
      <c r="GN97">
        <f t="shared" si="127"/>
        <v>0</v>
      </c>
      <c r="GO97">
        <f t="shared" si="128"/>
        <v>0</v>
      </c>
      <c r="GP97">
        <f t="shared" si="129"/>
        <v>0</v>
      </c>
      <c r="GR97">
        <v>0</v>
      </c>
      <c r="GS97">
        <v>3</v>
      </c>
      <c r="GT97">
        <v>0</v>
      </c>
      <c r="GU97" t="s">
        <v>6</v>
      </c>
      <c r="GV97">
        <f t="shared" si="130"/>
        <v>0</v>
      </c>
      <c r="GW97">
        <v>1</v>
      </c>
      <c r="GX97">
        <f t="shared" si="131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87</v>
      </c>
      <c r="D98" s="2"/>
      <c r="E98" s="2" t="s">
        <v>184</v>
      </c>
      <c r="F98" s="2" t="s">
        <v>95</v>
      </c>
      <c r="G98" s="2" t="s">
        <v>96</v>
      </c>
      <c r="H98" s="2" t="s">
        <v>97</v>
      </c>
      <c r="I98" s="2">
        <f>I88*J98</f>
        <v>0</v>
      </c>
      <c r="J98" s="2">
        <v>0</v>
      </c>
      <c r="K98" s="2"/>
      <c r="L98" s="2"/>
      <c r="M98" s="2"/>
      <c r="N98" s="2"/>
      <c r="O98" s="2">
        <f t="shared" si="94"/>
        <v>0</v>
      </c>
      <c r="P98" s="2">
        <f t="shared" si="95"/>
        <v>0</v>
      </c>
      <c r="Q98" s="2">
        <f t="shared" si="96"/>
        <v>0</v>
      </c>
      <c r="R98" s="2">
        <f t="shared" si="97"/>
        <v>0</v>
      </c>
      <c r="S98" s="2">
        <f t="shared" si="98"/>
        <v>0</v>
      </c>
      <c r="T98" s="2">
        <f t="shared" si="99"/>
        <v>0</v>
      </c>
      <c r="U98" s="2">
        <f t="shared" si="100"/>
        <v>0</v>
      </c>
      <c r="V98" s="2">
        <f t="shared" si="101"/>
        <v>0</v>
      </c>
      <c r="W98" s="2">
        <f t="shared" si="102"/>
        <v>0</v>
      </c>
      <c r="X98" s="2">
        <f t="shared" si="103"/>
        <v>0</v>
      </c>
      <c r="Y98" s="2">
        <f t="shared" si="104"/>
        <v>0</v>
      </c>
      <c r="Z98" s="2"/>
      <c r="AA98" s="2">
        <v>34664879</v>
      </c>
      <c r="AB98" s="2">
        <f t="shared" si="105"/>
        <v>1</v>
      </c>
      <c r="AC98" s="2">
        <f t="shared" si="132"/>
        <v>1</v>
      </c>
      <c r="AD98" s="2">
        <f t="shared" si="106"/>
        <v>0</v>
      </c>
      <c r="AE98" s="2">
        <f t="shared" si="107"/>
        <v>0</v>
      </c>
      <c r="AF98" s="2">
        <f t="shared" si="108"/>
        <v>0</v>
      </c>
      <c r="AG98" s="2">
        <f t="shared" si="109"/>
        <v>0</v>
      </c>
      <c r="AH98" s="2">
        <f t="shared" si="110"/>
        <v>0</v>
      </c>
      <c r="AI98" s="2">
        <f t="shared" si="111"/>
        <v>0</v>
      </c>
      <c r="AJ98" s="2">
        <f t="shared" si="112"/>
        <v>0</v>
      </c>
      <c r="AK98" s="2">
        <v>1</v>
      </c>
      <c r="AL98" s="2">
        <v>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3"/>
        <v>0</v>
      </c>
      <c r="CQ98" s="2">
        <f t="shared" si="114"/>
        <v>1</v>
      </c>
      <c r="CR98" s="2">
        <f t="shared" si="115"/>
        <v>0</v>
      </c>
      <c r="CS98" s="2">
        <f t="shared" si="116"/>
        <v>0</v>
      </c>
      <c r="CT98" s="2">
        <f t="shared" si="117"/>
        <v>0</v>
      </c>
      <c r="CU98" s="2">
        <f t="shared" si="118"/>
        <v>0</v>
      </c>
      <c r="CV98" s="2">
        <f t="shared" si="119"/>
        <v>0</v>
      </c>
      <c r="CW98" s="2">
        <f t="shared" si="120"/>
        <v>0</v>
      </c>
      <c r="CX98" s="2">
        <f t="shared" si="121"/>
        <v>0</v>
      </c>
      <c r="CY98" s="2">
        <f t="shared" si="122"/>
        <v>0</v>
      </c>
      <c r="CZ98" s="2">
        <f t="shared" si="123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97</v>
      </c>
      <c r="DW98" s="2" t="s">
        <v>97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28</v>
      </c>
      <c r="EH98" s="2">
        <v>0</v>
      </c>
      <c r="EI98" s="2" t="s">
        <v>6</v>
      </c>
      <c r="EJ98" s="2">
        <v>1</v>
      </c>
      <c r="EK98" s="2">
        <v>0</v>
      </c>
      <c r="EL98" s="2" t="s">
        <v>29</v>
      </c>
      <c r="EM98" s="2" t="s">
        <v>30</v>
      </c>
      <c r="EN98" s="2"/>
      <c r="EO98" s="2" t="s">
        <v>6</v>
      </c>
      <c r="EP98" s="2"/>
      <c r="EQ98" s="2">
        <v>0</v>
      </c>
      <c r="ER98" s="2">
        <v>1</v>
      </c>
      <c r="ES98" s="2">
        <v>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4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-1731369543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5"/>
        <v>0</v>
      </c>
      <c r="GM98" s="2">
        <f t="shared" si="126"/>
        <v>0</v>
      </c>
      <c r="GN98" s="2">
        <f t="shared" si="127"/>
        <v>0</v>
      </c>
      <c r="GO98" s="2">
        <f t="shared" si="128"/>
        <v>0</v>
      </c>
      <c r="GP98" s="2">
        <f t="shared" si="129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0"/>
        <v>0</v>
      </c>
      <c r="GW98" s="2">
        <v>1</v>
      </c>
      <c r="GX98" s="2">
        <f t="shared" si="131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96</v>
      </c>
      <c r="E99" t="s">
        <v>184</v>
      </c>
      <c r="F99" t="s">
        <v>95</v>
      </c>
      <c r="G99" t="s">
        <v>96</v>
      </c>
      <c r="H99" t="s">
        <v>97</v>
      </c>
      <c r="I99">
        <f>I89*J99</f>
        <v>0</v>
      </c>
      <c r="J99">
        <v>0</v>
      </c>
      <c r="O99">
        <f t="shared" si="94"/>
        <v>0</v>
      </c>
      <c r="P99">
        <f t="shared" si="95"/>
        <v>0</v>
      </c>
      <c r="Q99">
        <f t="shared" si="96"/>
        <v>0</v>
      </c>
      <c r="R99">
        <f t="shared" si="97"/>
        <v>0</v>
      </c>
      <c r="S99">
        <f t="shared" si="98"/>
        <v>0</v>
      </c>
      <c r="T99">
        <f t="shared" si="99"/>
        <v>0</v>
      </c>
      <c r="U99">
        <f t="shared" si="100"/>
        <v>0</v>
      </c>
      <c r="V99">
        <f t="shared" si="101"/>
        <v>0</v>
      </c>
      <c r="W99">
        <f t="shared" si="102"/>
        <v>0</v>
      </c>
      <c r="X99">
        <f t="shared" si="103"/>
        <v>0</v>
      </c>
      <c r="Y99">
        <f t="shared" si="104"/>
        <v>0</v>
      </c>
      <c r="AA99">
        <v>34664880</v>
      </c>
      <c r="AB99">
        <f t="shared" si="105"/>
        <v>1</v>
      </c>
      <c r="AC99">
        <f t="shared" si="132"/>
        <v>1</v>
      </c>
      <c r="AD99">
        <f t="shared" si="106"/>
        <v>0</v>
      </c>
      <c r="AE99">
        <f t="shared" si="107"/>
        <v>0</v>
      </c>
      <c r="AF99">
        <f t="shared" si="108"/>
        <v>0</v>
      </c>
      <c r="AG99">
        <f t="shared" si="109"/>
        <v>0</v>
      </c>
      <c r="AH99">
        <f t="shared" si="110"/>
        <v>0</v>
      </c>
      <c r="AI99">
        <f t="shared" si="111"/>
        <v>0</v>
      </c>
      <c r="AJ99">
        <f t="shared" si="112"/>
        <v>0</v>
      </c>
      <c r="AK99">
        <v>1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3"/>
        <v>0</v>
      </c>
      <c r="CQ99">
        <f t="shared" si="114"/>
        <v>7.5</v>
      </c>
      <c r="CR99">
        <f t="shared" si="115"/>
        <v>0</v>
      </c>
      <c r="CS99">
        <f t="shared" si="116"/>
        <v>0</v>
      </c>
      <c r="CT99">
        <f t="shared" si="117"/>
        <v>0</v>
      </c>
      <c r="CU99">
        <f t="shared" si="118"/>
        <v>0</v>
      </c>
      <c r="CV99">
        <f t="shared" si="119"/>
        <v>0</v>
      </c>
      <c r="CW99">
        <f t="shared" si="120"/>
        <v>0</v>
      </c>
      <c r="CX99">
        <f t="shared" si="121"/>
        <v>0</v>
      </c>
      <c r="CY99">
        <f t="shared" si="122"/>
        <v>0</v>
      </c>
      <c r="CZ99">
        <f t="shared" si="123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97</v>
      </c>
      <c r="DW99" t="s">
        <v>97</v>
      </c>
      <c r="DX99">
        <v>1</v>
      </c>
      <c r="EE99">
        <v>32653299</v>
      </c>
      <c r="EF99">
        <v>20</v>
      </c>
      <c r="EG99" t="s">
        <v>28</v>
      </c>
      <c r="EH99">
        <v>0</v>
      </c>
      <c r="EI99" t="s">
        <v>6</v>
      </c>
      <c r="EJ99">
        <v>1</v>
      </c>
      <c r="EK99">
        <v>0</v>
      </c>
      <c r="EL99" t="s">
        <v>29</v>
      </c>
      <c r="EM99" t="s">
        <v>30</v>
      </c>
      <c r="EO99" t="s">
        <v>6</v>
      </c>
      <c r="EQ99">
        <v>0</v>
      </c>
      <c r="ER99">
        <v>1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4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-1731369543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5"/>
        <v>0</v>
      </c>
      <c r="GM99">
        <f t="shared" si="126"/>
        <v>0</v>
      </c>
      <c r="GN99">
        <f t="shared" si="127"/>
        <v>0</v>
      </c>
      <c r="GO99">
        <f t="shared" si="128"/>
        <v>0</v>
      </c>
      <c r="GP99">
        <f t="shared" si="129"/>
        <v>0</v>
      </c>
      <c r="GR99">
        <v>0</v>
      </c>
      <c r="GS99">
        <v>3</v>
      </c>
      <c r="GT99">
        <v>0</v>
      </c>
      <c r="GU99" t="s">
        <v>6</v>
      </c>
      <c r="GV99">
        <f t="shared" si="130"/>
        <v>0</v>
      </c>
      <c r="GW99">
        <v>1</v>
      </c>
      <c r="GX99">
        <f t="shared" si="131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3">ROUND(AB101,0)</f>
        <v>21252</v>
      </c>
      <c r="P101" s="3">
        <f t="shared" si="133"/>
        <v>19993</v>
      </c>
      <c r="Q101" s="3">
        <f t="shared" si="133"/>
        <v>56</v>
      </c>
      <c r="R101" s="3">
        <f t="shared" si="133"/>
        <v>6</v>
      </c>
      <c r="S101" s="3">
        <f t="shared" si="133"/>
        <v>1203</v>
      </c>
      <c r="T101" s="3">
        <f t="shared" si="133"/>
        <v>0</v>
      </c>
      <c r="U101" s="3">
        <f>AH101</f>
        <v>93.549800000000005</v>
      </c>
      <c r="V101" s="3">
        <f>AI101</f>
        <v>0.6120000000000001</v>
      </c>
      <c r="W101" s="3">
        <f>ROUND(AJ101,0)</f>
        <v>0</v>
      </c>
      <c r="X101" s="3">
        <f>ROUND(AK101,0)</f>
        <v>836</v>
      </c>
      <c r="Y101" s="3">
        <f>ROUND(AL101,0)</f>
        <v>544</v>
      </c>
      <c r="Z101" s="3"/>
      <c r="AA101" s="3"/>
      <c r="AB101" s="3">
        <f>ROUND(SUMIF(AA24:AA99,"=34664879",O24:O99),0)</f>
        <v>21252</v>
      </c>
      <c r="AC101" s="3">
        <f>ROUND(SUMIF(AA24:AA99,"=34664879",P24:P99),0)</f>
        <v>19993</v>
      </c>
      <c r="AD101" s="3">
        <f>ROUND(SUMIF(AA24:AA99,"=34664879",Q24:Q99),0)</f>
        <v>56</v>
      </c>
      <c r="AE101" s="3">
        <f>ROUND(SUMIF(AA24:AA99,"=34664879",R24:R99),0)</f>
        <v>6</v>
      </c>
      <c r="AF101" s="3">
        <f>ROUND(SUMIF(AA24:AA99,"=34664879",S24:S99),0)</f>
        <v>1203</v>
      </c>
      <c r="AG101" s="3">
        <f>ROUND(SUMIF(AA24:AA99,"=34664879",T24:T99),0)</f>
        <v>0</v>
      </c>
      <c r="AH101" s="3">
        <f>SUMIF(AA24:AA99,"=34664879",U24:U99)</f>
        <v>93.549800000000005</v>
      </c>
      <c r="AI101" s="3">
        <f>SUMIF(AA24:AA99,"=34664879",V24:V99)</f>
        <v>0.6120000000000001</v>
      </c>
      <c r="AJ101" s="3">
        <f>ROUND(SUMIF(AA24:AA99,"=34664879",W24:W99),0)</f>
        <v>0</v>
      </c>
      <c r="AK101" s="3">
        <f>ROUND(SUMIF(AA24:AA99,"=34664879",X24:X99),0)</f>
        <v>836</v>
      </c>
      <c r="AL101" s="3">
        <f>ROUND(SUMIF(AA24:AA99,"=34664879",Y24:Y99),0)</f>
        <v>544</v>
      </c>
      <c r="AM101" s="3"/>
      <c r="AN101" s="3"/>
      <c r="AO101" s="3">
        <f t="shared" ref="AO101:BC101" si="134">ROUND(BX101,0)</f>
        <v>0</v>
      </c>
      <c r="AP101" s="3">
        <f t="shared" si="134"/>
        <v>0</v>
      </c>
      <c r="AQ101" s="3">
        <f t="shared" si="134"/>
        <v>0</v>
      </c>
      <c r="AR101" s="3">
        <f t="shared" si="134"/>
        <v>22632</v>
      </c>
      <c r="AS101" s="3">
        <f t="shared" si="134"/>
        <v>20007</v>
      </c>
      <c r="AT101" s="3">
        <f t="shared" si="134"/>
        <v>735</v>
      </c>
      <c r="AU101" s="3">
        <f t="shared" si="134"/>
        <v>1890</v>
      </c>
      <c r="AV101" s="3">
        <f t="shared" si="134"/>
        <v>19993</v>
      </c>
      <c r="AW101" s="3">
        <f t="shared" si="134"/>
        <v>19993</v>
      </c>
      <c r="AX101" s="3">
        <f t="shared" si="134"/>
        <v>0</v>
      </c>
      <c r="AY101" s="3">
        <f t="shared" si="134"/>
        <v>19993</v>
      </c>
      <c r="AZ101" s="3">
        <f t="shared" si="134"/>
        <v>0</v>
      </c>
      <c r="BA101" s="3">
        <f t="shared" si="134"/>
        <v>0</v>
      </c>
      <c r="BB101" s="3">
        <f t="shared" si="134"/>
        <v>0</v>
      </c>
      <c r="BC101" s="3">
        <f t="shared" si="134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ROUND(SUMIF(AA24:AA99,"=34664879",FQ24:FQ99),0)</f>
        <v>0</v>
      </c>
      <c r="BY101" s="3">
        <f>ROUND(SUMIF(AA24:AA99,"=34664879",FR24:FR99),0)</f>
        <v>0</v>
      </c>
      <c r="BZ101" s="3">
        <f>ROUND(SUMIF(AA24:AA99,"=34664879",GL24:GL99),0)</f>
        <v>0</v>
      </c>
      <c r="CA101" s="3">
        <f>ROUND(SUMIF(AA24:AA99,"=34664879",GM24:GM99),0)</f>
        <v>22632</v>
      </c>
      <c r="CB101" s="3">
        <f>ROUND(SUMIF(AA24:AA99,"=34664879",GN24:GN99),0)</f>
        <v>20007</v>
      </c>
      <c r="CC101" s="3">
        <f>ROUND(SUMIF(AA24:AA99,"=34664879",GO24:GO99),0)</f>
        <v>735</v>
      </c>
      <c r="CD101" s="3">
        <f>ROUND(SUMIF(AA24:AA99,"=34664879",GP24:GP99),0)</f>
        <v>1890</v>
      </c>
      <c r="CE101" s="3">
        <f>AC101-BX101</f>
        <v>19993</v>
      </c>
      <c r="CF101" s="3">
        <f>AC101-BY101</f>
        <v>19993</v>
      </c>
      <c r="CG101" s="3">
        <f>BX101-BZ101</f>
        <v>0</v>
      </c>
      <c r="CH101" s="3">
        <f>AC101-BX101-BY101+BZ101</f>
        <v>19993</v>
      </c>
      <c r="CI101" s="3">
        <f>BY101-BZ101</f>
        <v>0</v>
      </c>
      <c r="CJ101" s="3">
        <f>ROUND(SUMIF(AA24:AA99,"=34664879",GX24:GX99),0)</f>
        <v>0</v>
      </c>
      <c r="CK101" s="3">
        <f>ROUND(SUMIF(AA24:AA99,"=34664879",GY24:GY99),0)</f>
        <v>0</v>
      </c>
      <c r="CL101" s="3">
        <f>ROUND(SUMIF(AA24:AA99,"=34664879",GZ24:GZ99),0)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5">ROUND(DT101,0)</f>
        <v>172659</v>
      </c>
      <c r="DH101" s="4">
        <f t="shared" si="135"/>
        <v>149938</v>
      </c>
      <c r="DI101" s="4">
        <f t="shared" si="135"/>
        <v>701</v>
      </c>
      <c r="DJ101" s="4">
        <f t="shared" si="135"/>
        <v>113</v>
      </c>
      <c r="DK101" s="4">
        <f t="shared" si="135"/>
        <v>22020</v>
      </c>
      <c r="DL101" s="4">
        <f t="shared" si="135"/>
        <v>0</v>
      </c>
      <c r="DM101" s="4">
        <f>DZ101</f>
        <v>93.549800000000005</v>
      </c>
      <c r="DN101" s="4">
        <f>EA101</f>
        <v>0.6120000000000001</v>
      </c>
      <c r="DO101" s="4">
        <f>ROUND(EB101,0)</f>
        <v>0</v>
      </c>
      <c r="DP101" s="4">
        <f>ROUND(EC101,0)</f>
        <v>12970</v>
      </c>
      <c r="DQ101" s="4">
        <f>ROUND(ED101,0)</f>
        <v>7951</v>
      </c>
      <c r="DR101" s="4"/>
      <c r="DS101" s="4"/>
      <c r="DT101" s="4">
        <f>ROUND(SUMIF(AA24:AA99,"=34664880",O24:O99),0)</f>
        <v>172659</v>
      </c>
      <c r="DU101" s="4">
        <f>ROUND(SUMIF(AA24:AA99,"=34664880",P24:P99),0)</f>
        <v>149938</v>
      </c>
      <c r="DV101" s="4">
        <f>ROUND(SUMIF(AA24:AA99,"=34664880",Q24:Q99),0)</f>
        <v>701</v>
      </c>
      <c r="DW101" s="4">
        <f>ROUND(SUMIF(AA24:AA99,"=34664880",R24:R99),0)</f>
        <v>113</v>
      </c>
      <c r="DX101" s="4">
        <f>ROUND(SUMIF(AA24:AA99,"=34664880",S24:S99),0)</f>
        <v>22020</v>
      </c>
      <c r="DY101" s="4">
        <f>ROUND(SUMIF(AA24:AA99,"=34664880",T24:T99),0)</f>
        <v>0</v>
      </c>
      <c r="DZ101" s="4">
        <f>SUMIF(AA24:AA99,"=34664880",U24:U99)</f>
        <v>93.549800000000005</v>
      </c>
      <c r="EA101" s="4">
        <f>SUMIF(AA24:AA99,"=34664880",V24:V99)</f>
        <v>0.6120000000000001</v>
      </c>
      <c r="EB101" s="4">
        <f>ROUND(SUMIF(AA24:AA99,"=34664880",W24:W99),0)</f>
        <v>0</v>
      </c>
      <c r="EC101" s="4">
        <f>ROUND(SUMIF(AA24:AA99,"=34664880",X24:X99),0)</f>
        <v>12970</v>
      </c>
      <c r="ED101" s="4">
        <f>ROUND(SUMIF(AA24:AA99,"=34664880",Y24:Y99),0)</f>
        <v>7951</v>
      </c>
      <c r="EE101" s="4"/>
      <c r="EF101" s="4"/>
      <c r="EG101" s="4">
        <f t="shared" ref="EG101:EU101" si="136">ROUND(FP101,0)</f>
        <v>0</v>
      </c>
      <c r="EH101" s="4">
        <f t="shared" si="136"/>
        <v>0</v>
      </c>
      <c r="EI101" s="4">
        <f t="shared" si="136"/>
        <v>0</v>
      </c>
      <c r="EJ101" s="4">
        <f t="shared" si="136"/>
        <v>193580</v>
      </c>
      <c r="EK101" s="4">
        <f t="shared" si="136"/>
        <v>150150</v>
      </c>
      <c r="EL101" s="4">
        <f t="shared" si="136"/>
        <v>11889</v>
      </c>
      <c r="EM101" s="4">
        <f t="shared" si="136"/>
        <v>31541</v>
      </c>
      <c r="EN101" s="4">
        <f t="shared" si="136"/>
        <v>149938</v>
      </c>
      <c r="EO101" s="4">
        <f t="shared" si="136"/>
        <v>149938</v>
      </c>
      <c r="EP101" s="4">
        <f t="shared" si="136"/>
        <v>0</v>
      </c>
      <c r="EQ101" s="4">
        <f t="shared" si="136"/>
        <v>149938</v>
      </c>
      <c r="ER101" s="4">
        <f t="shared" si="136"/>
        <v>0</v>
      </c>
      <c r="ES101" s="4">
        <f t="shared" si="136"/>
        <v>0</v>
      </c>
      <c r="ET101" s="4">
        <f t="shared" si="136"/>
        <v>0</v>
      </c>
      <c r="EU101" s="4">
        <f t="shared" si="136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ROUND(SUMIF(AA24:AA99,"=34664880",FQ24:FQ99),0)</f>
        <v>0</v>
      </c>
      <c r="FQ101" s="4">
        <f>ROUND(SUMIF(AA24:AA99,"=34664880",FR24:FR99),0)</f>
        <v>0</v>
      </c>
      <c r="FR101" s="4">
        <f>ROUND(SUMIF(AA24:AA99,"=34664880",GL24:GL99),0)</f>
        <v>0</v>
      </c>
      <c r="FS101" s="4">
        <f>ROUND(SUMIF(AA24:AA99,"=34664880",GM24:GM99),0)</f>
        <v>193580</v>
      </c>
      <c r="FT101" s="4">
        <f>ROUND(SUMIF(AA24:AA99,"=34664880",GN24:GN99),0)</f>
        <v>150150</v>
      </c>
      <c r="FU101" s="4">
        <f>ROUND(SUMIF(AA24:AA99,"=34664880",GO24:GO99),0)</f>
        <v>11889</v>
      </c>
      <c r="FV101" s="4">
        <f>ROUND(SUMIF(AA24:AA99,"=34664880",GP24:GP99),0)</f>
        <v>31541</v>
      </c>
      <c r="FW101" s="4">
        <f>DU101-FP101</f>
        <v>149938</v>
      </c>
      <c r="FX101" s="4">
        <f>DU101-FQ101</f>
        <v>149938</v>
      </c>
      <c r="FY101" s="4">
        <f>FP101-FR101</f>
        <v>0</v>
      </c>
      <c r="FZ101" s="4">
        <f>DU101-FP101-FQ101+FR101</f>
        <v>149938</v>
      </c>
      <c r="GA101" s="4">
        <f>FQ101-FR101</f>
        <v>0</v>
      </c>
      <c r="GB101" s="4">
        <f>ROUND(SUMIF(AA24:AA99,"=34664880",GX24:GX99),0)</f>
        <v>0</v>
      </c>
      <c r="GC101" s="4">
        <f>ROUND(SUMIF(AA24:AA99,"=34664880",GY24:GY99),0)</f>
        <v>0</v>
      </c>
      <c r="GD101" s="4">
        <f>ROUND(SUMIF(AA24:AA99,"=34664880",GZ24:GZ99),0)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21252</v>
      </c>
      <c r="G103" s="5" t="s">
        <v>185</v>
      </c>
      <c r="H103" s="5" t="s">
        <v>186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172659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19993</v>
      </c>
      <c r="G104" s="5" t="s">
        <v>187</v>
      </c>
      <c r="H104" s="5" t="s">
        <v>188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149938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189</v>
      </c>
      <c r="H105" s="5" t="s">
        <v>190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19993</v>
      </c>
      <c r="G106" s="5" t="s">
        <v>191</v>
      </c>
      <c r="H106" s="5" t="s">
        <v>192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149938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19993</v>
      </c>
      <c r="G107" s="5" t="s">
        <v>193</v>
      </c>
      <c r="H107" s="5" t="s">
        <v>194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149938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195</v>
      </c>
      <c r="H108" s="5" t="s">
        <v>196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19993</v>
      </c>
      <c r="G109" s="5" t="s">
        <v>197</v>
      </c>
      <c r="H109" s="5" t="s">
        <v>198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149938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199</v>
      </c>
      <c r="H110" s="5" t="s">
        <v>200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201</v>
      </c>
      <c r="H111" s="5" t="s">
        <v>202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203</v>
      </c>
      <c r="H112" s="5" t="s">
        <v>204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56</v>
      </c>
      <c r="G113" s="5" t="s">
        <v>205</v>
      </c>
      <c r="H113" s="5" t="s">
        <v>206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701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207</v>
      </c>
      <c r="H114" s="5" t="s">
        <v>208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6</v>
      </c>
      <c r="G115" s="5" t="s">
        <v>209</v>
      </c>
      <c r="H115" s="5" t="s">
        <v>210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113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1203</v>
      </c>
      <c r="G116" s="5" t="s">
        <v>211</v>
      </c>
      <c r="H116" s="5" t="s">
        <v>212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22020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213</v>
      </c>
      <c r="H117" s="5" t="s">
        <v>214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20007</v>
      </c>
      <c r="G118" s="5" t="s">
        <v>215</v>
      </c>
      <c r="H118" s="5" t="s">
        <v>216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150150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735</v>
      </c>
      <c r="G119" s="5" t="s">
        <v>217</v>
      </c>
      <c r="H119" s="5" t="s">
        <v>218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11889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1890</v>
      </c>
      <c r="G120" s="5" t="s">
        <v>219</v>
      </c>
      <c r="H120" s="5" t="s">
        <v>220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31541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221</v>
      </c>
      <c r="H121" s="5" t="s">
        <v>222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223</v>
      </c>
      <c r="H122" s="5" t="s">
        <v>224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93.549800000000005</v>
      </c>
      <c r="G123" s="5" t="s">
        <v>225</v>
      </c>
      <c r="H123" s="5" t="s">
        <v>226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93.549800000000005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0.6120000000000001</v>
      </c>
      <c r="G124" s="5" t="s">
        <v>227</v>
      </c>
      <c r="H124" s="5" t="s">
        <v>228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0.6120000000000001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229</v>
      </c>
      <c r="H125" s="5" t="s">
        <v>230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836</v>
      </c>
      <c r="G126" s="5" t="s">
        <v>231</v>
      </c>
      <c r="H126" s="5" t="s">
        <v>232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12970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544</v>
      </c>
      <c r="G127" s="5" t="s">
        <v>233</v>
      </c>
      <c r="H127" s="5" t="s">
        <v>234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7951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22632</v>
      </c>
      <c r="G128" s="5" t="s">
        <v>235</v>
      </c>
      <c r="H128" s="5" t="s">
        <v>236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193580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объект_(Копия)</v>
      </c>
      <c r="G130" s="3" t="str">
        <f>IF(G12&lt;&gt;"",G12,"")</f>
        <v>Модуль  связи с указателем тока КЗ ТП 414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7">ROUND(O101,0)</f>
        <v>21252</v>
      </c>
      <c r="P130" s="3">
        <f t="shared" si="137"/>
        <v>19993</v>
      </c>
      <c r="Q130" s="3">
        <f t="shared" si="137"/>
        <v>56</v>
      </c>
      <c r="R130" s="3">
        <f t="shared" si="137"/>
        <v>6</v>
      </c>
      <c r="S130" s="3">
        <f t="shared" si="137"/>
        <v>1203</v>
      </c>
      <c r="T130" s="3">
        <f t="shared" si="137"/>
        <v>0</v>
      </c>
      <c r="U130" s="3">
        <f>U101</f>
        <v>93.549800000000005</v>
      </c>
      <c r="V130" s="3">
        <f>V101</f>
        <v>0.6120000000000001</v>
      </c>
      <c r="W130" s="3">
        <f>ROUND(W101,0)</f>
        <v>0</v>
      </c>
      <c r="X130" s="3">
        <f>ROUND(X101,0)</f>
        <v>836</v>
      </c>
      <c r="Y130" s="3">
        <f>ROUND(Y101,0)</f>
        <v>544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8">ROUND(AO101,0)</f>
        <v>0</v>
      </c>
      <c r="AP130" s="3">
        <f t="shared" si="138"/>
        <v>0</v>
      </c>
      <c r="AQ130" s="3">
        <f t="shared" si="138"/>
        <v>0</v>
      </c>
      <c r="AR130" s="3">
        <f t="shared" si="138"/>
        <v>22632</v>
      </c>
      <c r="AS130" s="3">
        <f t="shared" si="138"/>
        <v>20007</v>
      </c>
      <c r="AT130" s="3">
        <f t="shared" si="138"/>
        <v>735</v>
      </c>
      <c r="AU130" s="3">
        <f t="shared" si="138"/>
        <v>1890</v>
      </c>
      <c r="AV130" s="3">
        <f t="shared" si="138"/>
        <v>19993</v>
      </c>
      <c r="AW130" s="3">
        <f t="shared" si="138"/>
        <v>19993</v>
      </c>
      <c r="AX130" s="3">
        <f t="shared" si="138"/>
        <v>0</v>
      </c>
      <c r="AY130" s="3">
        <f t="shared" si="138"/>
        <v>19993</v>
      </c>
      <c r="AZ130" s="3">
        <f t="shared" si="138"/>
        <v>0</v>
      </c>
      <c r="BA130" s="3">
        <f t="shared" si="138"/>
        <v>0</v>
      </c>
      <c r="BB130" s="3">
        <f t="shared" si="138"/>
        <v>0</v>
      </c>
      <c r="BC130" s="3">
        <f t="shared" si="138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9">ROUND(DG101,0)</f>
        <v>172659</v>
      </c>
      <c r="DH130" s="4">
        <f t="shared" si="139"/>
        <v>149938</v>
      </c>
      <c r="DI130" s="4">
        <f t="shared" si="139"/>
        <v>701</v>
      </c>
      <c r="DJ130" s="4">
        <f t="shared" si="139"/>
        <v>113</v>
      </c>
      <c r="DK130" s="4">
        <f t="shared" si="139"/>
        <v>22020</v>
      </c>
      <c r="DL130" s="4">
        <f t="shared" si="139"/>
        <v>0</v>
      </c>
      <c r="DM130" s="4">
        <f>DM101</f>
        <v>93.549800000000005</v>
      </c>
      <c r="DN130" s="4">
        <f>DN101</f>
        <v>0.6120000000000001</v>
      </c>
      <c r="DO130" s="4">
        <f>ROUND(DO101,0)</f>
        <v>0</v>
      </c>
      <c r="DP130" s="4">
        <f>ROUND(DP101,0)</f>
        <v>12970</v>
      </c>
      <c r="DQ130" s="4">
        <f>ROUND(DQ101,0)</f>
        <v>7951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40">ROUND(EG101,0)</f>
        <v>0</v>
      </c>
      <c r="EH130" s="4">
        <f t="shared" si="140"/>
        <v>0</v>
      </c>
      <c r="EI130" s="4">
        <f t="shared" si="140"/>
        <v>0</v>
      </c>
      <c r="EJ130" s="4">
        <f t="shared" si="140"/>
        <v>193580</v>
      </c>
      <c r="EK130" s="4">
        <f t="shared" si="140"/>
        <v>150150</v>
      </c>
      <c r="EL130" s="4">
        <f t="shared" si="140"/>
        <v>11889</v>
      </c>
      <c r="EM130" s="4">
        <f t="shared" si="140"/>
        <v>31541</v>
      </c>
      <c r="EN130" s="4">
        <f t="shared" si="140"/>
        <v>149938</v>
      </c>
      <c r="EO130" s="4">
        <f t="shared" si="140"/>
        <v>149938</v>
      </c>
      <c r="EP130" s="4">
        <f t="shared" si="140"/>
        <v>0</v>
      </c>
      <c r="EQ130" s="4">
        <f t="shared" si="140"/>
        <v>149938</v>
      </c>
      <c r="ER130" s="4">
        <f t="shared" si="140"/>
        <v>0</v>
      </c>
      <c r="ES130" s="4">
        <f t="shared" si="140"/>
        <v>0</v>
      </c>
      <c r="ET130" s="4">
        <f t="shared" si="140"/>
        <v>0</v>
      </c>
      <c r="EU130" s="4">
        <f t="shared" si="140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21252</v>
      </c>
      <c r="G132" s="5" t="s">
        <v>185</v>
      </c>
      <c r="H132" s="5" t="s">
        <v>186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172659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19993</v>
      </c>
      <c r="G133" s="5" t="s">
        <v>187</v>
      </c>
      <c r="H133" s="5" t="s">
        <v>188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149938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189</v>
      </c>
      <c r="H134" s="5" t="s">
        <v>190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19993</v>
      </c>
      <c r="G135" s="5" t="s">
        <v>191</v>
      </c>
      <c r="H135" s="5" t="s">
        <v>192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149938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19993</v>
      </c>
      <c r="G136" s="5" t="s">
        <v>193</v>
      </c>
      <c r="H136" s="5" t="s">
        <v>194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149938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195</v>
      </c>
      <c r="H137" s="5" t="s">
        <v>196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19993</v>
      </c>
      <c r="G138" s="5" t="s">
        <v>197</v>
      </c>
      <c r="H138" s="5" t="s">
        <v>198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149938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199</v>
      </c>
      <c r="H139" s="5" t="s">
        <v>200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201</v>
      </c>
      <c r="H140" s="5" t="s">
        <v>202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203</v>
      </c>
      <c r="H141" s="5" t="s">
        <v>204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56</v>
      </c>
      <c r="G142" s="5" t="s">
        <v>205</v>
      </c>
      <c r="H142" s="5" t="s">
        <v>206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701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207</v>
      </c>
      <c r="H143" s="5" t="s">
        <v>208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6</v>
      </c>
      <c r="G144" s="5" t="s">
        <v>209</v>
      </c>
      <c r="H144" s="5" t="s">
        <v>210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113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1203</v>
      </c>
      <c r="G145" s="5" t="s">
        <v>211</v>
      </c>
      <c r="H145" s="5" t="s">
        <v>212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22020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213</v>
      </c>
      <c r="H146" s="5" t="s">
        <v>214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20007</v>
      </c>
      <c r="G147" s="5" t="s">
        <v>215</v>
      </c>
      <c r="H147" s="5" t="s">
        <v>216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150150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735</v>
      </c>
      <c r="G148" s="5" t="s">
        <v>217</v>
      </c>
      <c r="H148" s="5" t="s">
        <v>218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11889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1890</v>
      </c>
      <c r="G149" s="5" t="s">
        <v>219</v>
      </c>
      <c r="H149" s="5" t="s">
        <v>220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31541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221</v>
      </c>
      <c r="H150" s="5" t="s">
        <v>222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223</v>
      </c>
      <c r="H151" s="5" t="s">
        <v>224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93.549800000000005</v>
      </c>
      <c r="G152" s="5" t="s">
        <v>225</v>
      </c>
      <c r="H152" s="5" t="s">
        <v>226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93.549800000000005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0.6120000000000001</v>
      </c>
      <c r="G153" s="5" t="s">
        <v>227</v>
      </c>
      <c r="H153" s="5" t="s">
        <v>228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0.6120000000000001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229</v>
      </c>
      <c r="H154" s="5" t="s">
        <v>230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836</v>
      </c>
      <c r="G155" s="5" t="s">
        <v>231</v>
      </c>
      <c r="H155" s="5" t="s">
        <v>232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12970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544</v>
      </c>
      <c r="G156" s="5" t="s">
        <v>233</v>
      </c>
      <c r="H156" s="5" t="s">
        <v>234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7951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22632</v>
      </c>
      <c r="G157" s="5" t="s">
        <v>235</v>
      </c>
      <c r="H157" s="5" t="s">
        <v>236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193580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237</v>
      </c>
      <c r="F160" t="s">
        <v>238</v>
      </c>
      <c r="G160">
        <v>1</v>
      </c>
      <c r="H160">
        <v>0</v>
      </c>
      <c r="I160" t="s">
        <v>239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240</v>
      </c>
      <c r="F161" t="s">
        <v>241</v>
      </c>
      <c r="G161">
        <v>0</v>
      </c>
      <c r="H161">
        <v>0</v>
      </c>
      <c r="I161" t="s">
        <v>239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242</v>
      </c>
      <c r="F162" t="s">
        <v>243</v>
      </c>
      <c r="G162">
        <v>0</v>
      </c>
      <c r="H162">
        <v>0</v>
      </c>
      <c r="I162" t="s">
        <v>239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244</v>
      </c>
      <c r="F163" t="s">
        <v>245</v>
      </c>
      <c r="G163">
        <v>0</v>
      </c>
      <c r="H163">
        <v>0</v>
      </c>
      <c r="I163" t="s">
        <v>239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246</v>
      </c>
      <c r="F164" t="s">
        <v>247</v>
      </c>
      <c r="G164">
        <v>0</v>
      </c>
      <c r="H164">
        <v>0</v>
      </c>
      <c r="I164" t="s">
        <v>239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248</v>
      </c>
      <c r="F165" t="s">
        <v>249</v>
      </c>
      <c r="G165">
        <v>0</v>
      </c>
      <c r="H165">
        <v>0</v>
      </c>
      <c r="I165" t="s">
        <v>239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250</v>
      </c>
      <c r="F166" t="s">
        <v>251</v>
      </c>
      <c r="G166">
        <v>0</v>
      </c>
      <c r="H166">
        <v>0</v>
      </c>
      <c r="I166" t="s">
        <v>239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252</v>
      </c>
      <c r="F167" t="s">
        <v>253</v>
      </c>
      <c r="G167">
        <v>0</v>
      </c>
      <c r="H167">
        <v>0</v>
      </c>
      <c r="I167" t="s">
        <v>239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254</v>
      </c>
      <c r="F168" t="s">
        <v>255</v>
      </c>
      <c r="G168">
        <v>0</v>
      </c>
      <c r="H168">
        <v>0</v>
      </c>
      <c r="I168" t="s">
        <v>239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256</v>
      </c>
      <c r="F169" t="s">
        <v>257</v>
      </c>
      <c r="G169">
        <v>1</v>
      </c>
      <c r="H169">
        <v>1</v>
      </c>
      <c r="I169" t="s">
        <v>239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258</v>
      </c>
      <c r="F170" t="s">
        <v>259</v>
      </c>
      <c r="G170">
        <v>1</v>
      </c>
      <c r="H170">
        <v>1</v>
      </c>
      <c r="I170" t="s">
        <v>239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260</v>
      </c>
      <c r="F171" t="s">
        <v>261</v>
      </c>
      <c r="G171">
        <v>1</v>
      </c>
      <c r="H171">
        <v>0</v>
      </c>
      <c r="I171" t="s">
        <v>239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262</v>
      </c>
      <c r="F172" t="s">
        <v>263</v>
      </c>
      <c r="G172">
        <v>1</v>
      </c>
      <c r="H172">
        <v>0</v>
      </c>
      <c r="I172" t="s">
        <v>239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264</v>
      </c>
      <c r="F173" t="s">
        <v>265</v>
      </c>
      <c r="G173">
        <v>1</v>
      </c>
      <c r="H173">
        <v>0</v>
      </c>
      <c r="I173" t="s">
        <v>239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266</v>
      </c>
      <c r="F174" t="s">
        <v>267</v>
      </c>
      <c r="G174">
        <v>1</v>
      </c>
      <c r="H174">
        <v>0</v>
      </c>
      <c r="I174" t="s">
        <v>239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268</v>
      </c>
      <c r="F175" t="s">
        <v>269</v>
      </c>
      <c r="G175">
        <v>1</v>
      </c>
      <c r="H175">
        <v>0</v>
      </c>
      <c r="I175" t="s">
        <v>239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270</v>
      </c>
      <c r="F176" t="s">
        <v>271</v>
      </c>
      <c r="G176">
        <v>1</v>
      </c>
      <c r="H176">
        <v>0.8</v>
      </c>
      <c r="I176" t="s">
        <v>239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272</v>
      </c>
      <c r="F177" t="s">
        <v>273</v>
      </c>
      <c r="G177">
        <v>1</v>
      </c>
      <c r="H177">
        <v>0.85</v>
      </c>
      <c r="I177" t="s">
        <v>239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274</v>
      </c>
      <c r="F178" t="s">
        <v>275</v>
      </c>
      <c r="G178">
        <v>1</v>
      </c>
      <c r="H178">
        <v>0</v>
      </c>
      <c r="I178" t="s">
        <v>239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276</v>
      </c>
      <c r="F179" t="s">
        <v>277</v>
      </c>
      <c r="G179">
        <v>1</v>
      </c>
      <c r="H179">
        <v>0</v>
      </c>
      <c r="I179" t="s">
        <v>239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278</v>
      </c>
      <c r="F180" t="s">
        <v>279</v>
      </c>
      <c r="G180">
        <v>1</v>
      </c>
      <c r="H180">
        <v>0</v>
      </c>
      <c r="I180" t="s">
        <v>239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280</v>
      </c>
      <c r="F181" t="s">
        <v>281</v>
      </c>
      <c r="G181">
        <v>0.6</v>
      </c>
      <c r="H181">
        <v>0</v>
      </c>
      <c r="I181" t="s">
        <v>239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282</v>
      </c>
      <c r="F182" t="s">
        <v>283</v>
      </c>
      <c r="G182">
        <v>1</v>
      </c>
      <c r="H182">
        <v>0</v>
      </c>
      <c r="I182" t="s">
        <v>239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284</v>
      </c>
      <c r="F183" t="s">
        <v>285</v>
      </c>
      <c r="G183">
        <v>1.2</v>
      </c>
      <c r="H183">
        <v>0</v>
      </c>
      <c r="I183" t="s">
        <v>239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286</v>
      </c>
      <c r="F184" t="s">
        <v>287</v>
      </c>
      <c r="G184">
        <v>1</v>
      </c>
      <c r="H184">
        <v>0</v>
      </c>
      <c r="I184" t="s">
        <v>239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288</v>
      </c>
      <c r="F185" t="s">
        <v>289</v>
      </c>
      <c r="G185">
        <v>1</v>
      </c>
      <c r="H185">
        <v>0</v>
      </c>
      <c r="I185" t="s">
        <v>239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290</v>
      </c>
      <c r="F186" t="s">
        <v>291</v>
      </c>
      <c r="G186">
        <v>1</v>
      </c>
      <c r="H186">
        <v>0</v>
      </c>
      <c r="I186" t="s">
        <v>239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292</v>
      </c>
      <c r="F187" t="s">
        <v>289</v>
      </c>
      <c r="G187">
        <v>1</v>
      </c>
      <c r="H187">
        <v>0</v>
      </c>
      <c r="I187" t="s">
        <v>239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293</v>
      </c>
      <c r="F188" t="s">
        <v>291</v>
      </c>
      <c r="G188">
        <v>1</v>
      </c>
      <c r="H188">
        <v>0</v>
      </c>
      <c r="I188" t="s">
        <v>239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294</v>
      </c>
      <c r="F189" t="s">
        <v>295</v>
      </c>
      <c r="G189">
        <v>0</v>
      </c>
      <c r="H189">
        <v>0</v>
      </c>
      <c r="I189" t="s">
        <v>239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296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34664879</v>
      </c>
      <c r="O193" s="4">
        <v>1</v>
      </c>
    </row>
    <row r="194" spans="1:34" x14ac:dyDescent="0.2">
      <c r="A194" s="4">
        <v>75</v>
      </c>
      <c r="B194" s="4" t="s">
        <v>297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34664880</v>
      </c>
      <c r="O194" s="4">
        <v>2</v>
      </c>
    </row>
    <row r="195" spans="1:34" x14ac:dyDescent="0.2">
      <c r="A195" s="6">
        <v>3</v>
      </c>
      <c r="B195" s="6" t="s">
        <v>298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34664879</v>
      </c>
      <c r="E14" s="1">
        <v>34664880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20.007000000000001</v>
      </c>
      <c r="F16" s="8">
        <f>(Source!F119)/1000</f>
        <v>0.73499999999999999</v>
      </c>
      <c r="G16" s="8">
        <f>(Source!F110)/1000</f>
        <v>0</v>
      </c>
      <c r="H16" s="8">
        <f>(Source!F120)/1000+(Source!F121)/1000</f>
        <v>1.89</v>
      </c>
      <c r="I16" s="8">
        <f>E16+F16+G16+H16</f>
        <v>22.632000000000001</v>
      </c>
      <c r="J16" s="8">
        <f>(Source!F116)/1000</f>
        <v>1.2030000000000001</v>
      </c>
      <c r="T16" s="9">
        <f>(Source!P118)/1000</f>
        <v>150.15</v>
      </c>
      <c r="U16" s="9">
        <f>(Source!P119)/1000</f>
        <v>11.888999999999999</v>
      </c>
      <c r="V16" s="9">
        <f>(Source!P110)/1000</f>
        <v>0</v>
      </c>
      <c r="W16" s="9">
        <f>(Source!P120)/1000+(Source!P121)/1000</f>
        <v>31.541</v>
      </c>
      <c r="X16" s="9">
        <f>T16+U16+V16+W16</f>
        <v>193.58</v>
      </c>
      <c r="Y16" s="9">
        <f>(Source!P116)/1000</f>
        <v>22.02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21252</v>
      </c>
      <c r="AU16" s="8">
        <v>19993</v>
      </c>
      <c r="AV16" s="8">
        <v>0</v>
      </c>
      <c r="AW16" s="8">
        <v>0</v>
      </c>
      <c r="AX16" s="8">
        <v>0</v>
      </c>
      <c r="AY16" s="8">
        <v>56</v>
      </c>
      <c r="AZ16" s="8">
        <v>6</v>
      </c>
      <c r="BA16" s="8">
        <v>1203</v>
      </c>
      <c r="BB16" s="8">
        <v>20007</v>
      </c>
      <c r="BC16" s="8">
        <v>735</v>
      </c>
      <c r="BD16" s="8">
        <v>1890</v>
      </c>
      <c r="BE16" s="8">
        <v>0</v>
      </c>
      <c r="BF16" s="8">
        <v>93.549800000000005</v>
      </c>
      <c r="BG16" s="8">
        <v>0.6120000000000001</v>
      </c>
      <c r="BH16" s="8">
        <v>0</v>
      </c>
      <c r="BI16" s="8">
        <v>836</v>
      </c>
      <c r="BJ16" s="8">
        <v>544</v>
      </c>
      <c r="BK16" s="8">
        <v>22632</v>
      </c>
      <c r="BR16" s="9">
        <v>172659</v>
      </c>
      <c r="BS16" s="9">
        <v>149938</v>
      </c>
      <c r="BT16" s="9">
        <v>0</v>
      </c>
      <c r="BU16" s="9">
        <v>0</v>
      </c>
      <c r="BV16" s="9">
        <v>0</v>
      </c>
      <c r="BW16" s="9">
        <v>701</v>
      </c>
      <c r="BX16" s="9">
        <v>113</v>
      </c>
      <c r="BY16" s="9">
        <v>22020</v>
      </c>
      <c r="BZ16" s="9">
        <v>150150</v>
      </c>
      <c r="CA16" s="9">
        <v>11889</v>
      </c>
      <c r="CB16" s="9">
        <v>31541</v>
      </c>
      <c r="CC16" s="9">
        <v>0</v>
      </c>
      <c r="CD16" s="9">
        <v>93.549800000000005</v>
      </c>
      <c r="CE16" s="9">
        <v>0.6120000000000001</v>
      </c>
      <c r="CF16" s="9">
        <v>0</v>
      </c>
      <c r="CG16" s="9">
        <v>12970</v>
      </c>
      <c r="CH16" s="9">
        <v>7951</v>
      </c>
      <c r="CI16" s="9">
        <v>193580</v>
      </c>
    </row>
    <row r="18" spans="1:40" x14ac:dyDescent="0.2">
      <c r="A18">
        <v>51</v>
      </c>
      <c r="E18" s="10">
        <f>SUMIF(A16:A17,3,E16:E17)</f>
        <v>20.007000000000001</v>
      </c>
      <c r="F18" s="10">
        <f>SUMIF(A16:A17,3,F16:F17)</f>
        <v>0.73499999999999999</v>
      </c>
      <c r="G18" s="10">
        <f>SUMIF(A16:A17,3,G16:G17)</f>
        <v>0</v>
      </c>
      <c r="H18" s="10">
        <f>SUMIF(A16:A17,3,H16:H17)</f>
        <v>1.89</v>
      </c>
      <c r="I18" s="10">
        <f>SUMIF(A16:A17,3,I16:I17)</f>
        <v>22.632000000000001</v>
      </c>
      <c r="J18" s="10">
        <f>SUMIF(A16:A17,3,J16:J17)</f>
        <v>1.2030000000000001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150.15</v>
      </c>
      <c r="U18" s="3">
        <f>SUMIF(A16:A17,3,U16:U17)</f>
        <v>11.888999999999999</v>
      </c>
      <c r="V18" s="3">
        <f>SUMIF(A16:A17,3,V16:V17)</f>
        <v>0</v>
      </c>
      <c r="W18" s="3">
        <f>SUMIF(A16:A17,3,W16:W17)</f>
        <v>31.541</v>
      </c>
      <c r="X18" s="3">
        <f>SUMIF(A16:A17,3,X16:X17)</f>
        <v>193.58</v>
      </c>
      <c r="Y18" s="3">
        <f>SUMIF(A16:A17,3,Y16:Y17)</f>
        <v>22.02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21252</v>
      </c>
      <c r="G20" s="5" t="s">
        <v>185</v>
      </c>
      <c r="H20" s="5" t="s">
        <v>186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172659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19993</v>
      </c>
      <c r="G21" s="5" t="s">
        <v>187</v>
      </c>
      <c r="H21" s="5" t="s">
        <v>188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149938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189</v>
      </c>
      <c r="H22" s="5" t="s">
        <v>190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19993</v>
      </c>
      <c r="G23" s="5" t="s">
        <v>191</v>
      </c>
      <c r="H23" s="5" t="s">
        <v>192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149938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19993</v>
      </c>
      <c r="G24" s="5" t="s">
        <v>193</v>
      </c>
      <c r="H24" s="5" t="s">
        <v>194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149938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195</v>
      </c>
      <c r="H25" s="5" t="s">
        <v>196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19993</v>
      </c>
      <c r="G26" s="5" t="s">
        <v>197</v>
      </c>
      <c r="H26" s="5" t="s">
        <v>198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149938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199</v>
      </c>
      <c r="H27" s="5" t="s">
        <v>200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201</v>
      </c>
      <c r="H28" s="5" t="s">
        <v>202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203</v>
      </c>
      <c r="H29" s="5" t="s">
        <v>204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56</v>
      </c>
      <c r="G30" s="5" t="s">
        <v>205</v>
      </c>
      <c r="H30" s="5" t="s">
        <v>206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701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207</v>
      </c>
      <c r="H31" s="5" t="s">
        <v>208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</v>
      </c>
      <c r="G32" s="5" t="s">
        <v>209</v>
      </c>
      <c r="H32" s="5" t="s">
        <v>210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113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1203</v>
      </c>
      <c r="G33" s="5" t="s">
        <v>211</v>
      </c>
      <c r="H33" s="5" t="s">
        <v>212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22020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213</v>
      </c>
      <c r="H34" s="5" t="s">
        <v>214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20007</v>
      </c>
      <c r="G35" s="5" t="s">
        <v>215</v>
      </c>
      <c r="H35" s="5" t="s">
        <v>216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150150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735</v>
      </c>
      <c r="G36" s="5" t="s">
        <v>217</v>
      </c>
      <c r="H36" s="5" t="s">
        <v>218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11889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1890</v>
      </c>
      <c r="G37" s="5" t="s">
        <v>219</v>
      </c>
      <c r="H37" s="5" t="s">
        <v>220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31541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221</v>
      </c>
      <c r="H38" s="5" t="s">
        <v>222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223</v>
      </c>
      <c r="H39" s="5" t="s">
        <v>224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93.549800000000005</v>
      </c>
      <c r="G40" s="5" t="s">
        <v>225</v>
      </c>
      <c r="H40" s="5" t="s">
        <v>226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93.549800000000005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0.6120000000000001</v>
      </c>
      <c r="G41" s="5" t="s">
        <v>227</v>
      </c>
      <c r="H41" s="5" t="s">
        <v>228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0.6120000000000001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229</v>
      </c>
      <c r="H42" s="5" t="s">
        <v>230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836</v>
      </c>
      <c r="G43" s="5" t="s">
        <v>231</v>
      </c>
      <c r="H43" s="5" t="s">
        <v>232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12970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544</v>
      </c>
      <c r="G44" s="5" t="s">
        <v>233</v>
      </c>
      <c r="H44" s="5" t="s">
        <v>234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7951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22632</v>
      </c>
      <c r="G45" s="5" t="s">
        <v>235</v>
      </c>
      <c r="H45" s="5" t="s">
        <v>236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193580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34664879</v>
      </c>
      <c r="O50" s="4">
        <v>1</v>
      </c>
    </row>
    <row r="51" spans="1:34" x14ac:dyDescent="0.2">
      <c r="A51" s="4">
        <v>75</v>
      </c>
      <c r="B51" s="4" t="s">
        <v>297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34664880</v>
      </c>
      <c r="O51" s="4">
        <v>2</v>
      </c>
    </row>
    <row r="52" spans="1:34" x14ac:dyDescent="0.2">
      <c r="A52" s="6">
        <v>3</v>
      </c>
      <c r="B52" s="6" t="s">
        <v>298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34664879</v>
      </c>
      <c r="C1">
        <v>34664942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300</v>
      </c>
      <c r="J1" t="s">
        <v>6</v>
      </c>
      <c r="K1" t="s">
        <v>301</v>
      </c>
      <c r="L1">
        <v>1191</v>
      </c>
      <c r="N1">
        <v>1013</v>
      </c>
      <c r="O1" t="s">
        <v>302</v>
      </c>
      <c r="P1" t="s">
        <v>302</v>
      </c>
      <c r="Q1">
        <v>1</v>
      </c>
      <c r="W1">
        <v>0</v>
      </c>
      <c r="X1">
        <v>-400197608</v>
      </c>
      <c r="Y1">
        <v>5.49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5.49</v>
      </c>
      <c r="AU1" t="s">
        <v>6</v>
      </c>
      <c r="AV1">
        <v>1</v>
      </c>
      <c r="AW1">
        <v>2</v>
      </c>
      <c r="AX1">
        <v>34664945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0.65880000000000005</v>
      </c>
      <c r="CY1">
        <f>AD1</f>
        <v>8.5299999999999994</v>
      </c>
      <c r="CZ1">
        <f>AH1</f>
        <v>8.5299999999999994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34664879</v>
      </c>
      <c r="C2">
        <v>34664942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W2">
        <v>0</v>
      </c>
      <c r="X2">
        <v>-179832266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</v>
      </c>
      <c r="AU2" t="s">
        <v>6</v>
      </c>
      <c r="AV2">
        <v>0</v>
      </c>
      <c r="AW2">
        <v>2</v>
      </c>
      <c r="AX2">
        <v>34664946</v>
      </c>
      <c r="AY2">
        <v>1</v>
      </c>
      <c r="AZ2">
        <v>6144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x14ac:dyDescent="0.2">
      <c r="A3">
        <f>ROW(Source!A25)</f>
        <v>25</v>
      </c>
      <c r="B3">
        <v>34664880</v>
      </c>
      <c r="C3">
        <v>34664942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300</v>
      </c>
      <c r="J3" t="s">
        <v>6</v>
      </c>
      <c r="K3" t="s">
        <v>301</v>
      </c>
      <c r="L3">
        <v>1191</v>
      </c>
      <c r="N3">
        <v>1013</v>
      </c>
      <c r="O3" t="s">
        <v>302</v>
      </c>
      <c r="P3" t="s">
        <v>302</v>
      </c>
      <c r="Q3">
        <v>1</v>
      </c>
      <c r="W3">
        <v>0</v>
      </c>
      <c r="X3">
        <v>-400197608</v>
      </c>
      <c r="Y3">
        <v>5.49</v>
      </c>
      <c r="AA3">
        <v>0</v>
      </c>
      <c r="AB3">
        <v>0</v>
      </c>
      <c r="AC3">
        <v>0</v>
      </c>
      <c r="AD3">
        <v>156.1</v>
      </c>
      <c r="AE3">
        <v>0</v>
      </c>
      <c r="AF3">
        <v>0</v>
      </c>
      <c r="AG3">
        <v>0</v>
      </c>
      <c r="AH3">
        <v>8.5299999999999994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5.49</v>
      </c>
      <c r="AU3" t="s">
        <v>6</v>
      </c>
      <c r="AV3">
        <v>1</v>
      </c>
      <c r="AW3">
        <v>2</v>
      </c>
      <c r="AX3">
        <v>34664945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0.65880000000000005</v>
      </c>
      <c r="CY3">
        <f>AD3</f>
        <v>156.1</v>
      </c>
      <c r="CZ3">
        <f>AH3</f>
        <v>8.5299999999999994</v>
      </c>
      <c r="DA3">
        <f>AL3</f>
        <v>18.3</v>
      </c>
      <c r="DB3">
        <v>0</v>
      </c>
    </row>
    <row r="4" spans="1:106" x14ac:dyDescent="0.2">
      <c r="A4">
        <f>ROW(Source!A25)</f>
        <v>25</v>
      </c>
      <c r="B4">
        <v>34664880</v>
      </c>
      <c r="C4">
        <v>34664942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W4">
        <v>0</v>
      </c>
      <c r="X4">
        <v>-179832266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7.5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34664946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AA4</f>
        <v>0</v>
      </c>
      <c r="CZ4">
        <f>AE4</f>
        <v>0</v>
      </c>
      <c r="DA4">
        <f>AI4</f>
        <v>7.5</v>
      </c>
      <c r="DB4">
        <v>0</v>
      </c>
    </row>
    <row r="5" spans="1:106" x14ac:dyDescent="0.2">
      <c r="A5">
        <f>ROW(Source!A28)</f>
        <v>28</v>
      </c>
      <c r="B5">
        <v>34664879</v>
      </c>
      <c r="C5">
        <v>34664948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303</v>
      </c>
      <c r="J5" t="s">
        <v>6</v>
      </c>
      <c r="K5" t="s">
        <v>304</v>
      </c>
      <c r="L5">
        <v>1191</v>
      </c>
      <c r="N5">
        <v>1013</v>
      </c>
      <c r="O5" t="s">
        <v>302</v>
      </c>
      <c r="P5" t="s">
        <v>302</v>
      </c>
      <c r="Q5">
        <v>1</v>
      </c>
      <c r="W5">
        <v>0</v>
      </c>
      <c r="X5">
        <v>1983201532</v>
      </c>
      <c r="Y5">
        <v>1.56</v>
      </c>
      <c r="AA5">
        <v>0</v>
      </c>
      <c r="AB5">
        <v>0</v>
      </c>
      <c r="AC5">
        <v>0</v>
      </c>
      <c r="AD5">
        <v>9.51</v>
      </c>
      <c r="AE5">
        <v>0</v>
      </c>
      <c r="AF5">
        <v>0</v>
      </c>
      <c r="AG5">
        <v>0</v>
      </c>
      <c r="AH5">
        <v>9.51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1.56</v>
      </c>
      <c r="AU5" t="s">
        <v>6</v>
      </c>
      <c r="AV5">
        <v>1</v>
      </c>
      <c r="AW5">
        <v>2</v>
      </c>
      <c r="AX5">
        <v>34664963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1.56</v>
      </c>
      <c r="CY5">
        <f>AD5</f>
        <v>9.51</v>
      </c>
      <c r="CZ5">
        <f>AH5</f>
        <v>9.51</v>
      </c>
      <c r="DA5">
        <f>AL5</f>
        <v>1</v>
      </c>
      <c r="DB5">
        <v>0</v>
      </c>
    </row>
    <row r="6" spans="1:106" x14ac:dyDescent="0.2">
      <c r="A6">
        <f>ROW(Source!A28)</f>
        <v>28</v>
      </c>
      <c r="B6">
        <v>34664879</v>
      </c>
      <c r="C6">
        <v>34664948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305</v>
      </c>
      <c r="J6" t="s">
        <v>306</v>
      </c>
      <c r="K6" t="s">
        <v>307</v>
      </c>
      <c r="L6">
        <v>1368</v>
      </c>
      <c r="N6">
        <v>1011</v>
      </c>
      <c r="O6" t="s">
        <v>308</v>
      </c>
      <c r="P6" t="s">
        <v>308</v>
      </c>
      <c r="Q6">
        <v>1</v>
      </c>
      <c r="W6">
        <v>0</v>
      </c>
      <c r="X6">
        <v>-353815937</v>
      </c>
      <c r="Y6">
        <v>0.13</v>
      </c>
      <c r="AA6">
        <v>0</v>
      </c>
      <c r="AB6">
        <v>8.1</v>
      </c>
      <c r="AC6">
        <v>0</v>
      </c>
      <c r="AD6">
        <v>0</v>
      </c>
      <c r="AE6">
        <v>0</v>
      </c>
      <c r="AF6">
        <v>8.1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0.13</v>
      </c>
      <c r="AU6" t="s">
        <v>6</v>
      </c>
      <c r="AV6">
        <v>0</v>
      </c>
      <c r="AW6">
        <v>2</v>
      </c>
      <c r="AX6">
        <v>34664964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0.13</v>
      </c>
      <c r="CY6">
        <f>AB6</f>
        <v>8.1</v>
      </c>
      <c r="CZ6">
        <f>AF6</f>
        <v>8.1</v>
      </c>
      <c r="DA6">
        <f>AJ6</f>
        <v>1</v>
      </c>
      <c r="DB6">
        <v>0</v>
      </c>
    </row>
    <row r="7" spans="1:106" x14ac:dyDescent="0.2">
      <c r="A7">
        <f>ROW(Source!A28)</f>
        <v>28</v>
      </c>
      <c r="B7">
        <v>34664879</v>
      </c>
      <c r="C7">
        <v>34664948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41</v>
      </c>
      <c r="L7">
        <v>1354</v>
      </c>
      <c r="N7">
        <v>1010</v>
      </c>
      <c r="O7" t="s">
        <v>42</v>
      </c>
      <c r="P7" t="s">
        <v>42</v>
      </c>
      <c r="Q7">
        <v>1</v>
      </c>
      <c r="W7">
        <v>0</v>
      </c>
      <c r="X7">
        <v>1333042235</v>
      </c>
      <c r="Y7">
        <v>1</v>
      </c>
      <c r="AA7">
        <v>52.76</v>
      </c>
      <c r="AB7">
        <v>0</v>
      </c>
      <c r="AC7">
        <v>0</v>
      </c>
      <c r="AD7">
        <v>0</v>
      </c>
      <c r="AE7">
        <v>52.76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1</v>
      </c>
      <c r="AU7" t="s">
        <v>6</v>
      </c>
      <c r="AV7">
        <v>0</v>
      </c>
      <c r="AW7">
        <v>2</v>
      </c>
      <c r="AX7">
        <v>34664965</v>
      </c>
      <c r="AY7">
        <v>2</v>
      </c>
      <c r="AZ7">
        <v>22528</v>
      </c>
      <c r="BA7">
        <v>7</v>
      </c>
      <c r="BB7">
        <v>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</v>
      </c>
      <c r="CY7">
        <f t="shared" ref="CY7:CY18" si="0">AA7</f>
        <v>52.76</v>
      </c>
      <c r="CZ7">
        <f t="shared" ref="CZ7:CZ18" si="1">AE7</f>
        <v>52.76</v>
      </c>
      <c r="DA7">
        <f t="shared" ref="DA7:DA18" si="2">AI7</f>
        <v>1</v>
      </c>
      <c r="DB7">
        <v>0</v>
      </c>
    </row>
    <row r="8" spans="1:106" x14ac:dyDescent="0.2">
      <c r="A8">
        <f>ROW(Source!A28)</f>
        <v>28</v>
      </c>
      <c r="B8">
        <v>34664879</v>
      </c>
      <c r="C8">
        <v>34664948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50</v>
      </c>
      <c r="K8" t="s">
        <v>49</v>
      </c>
      <c r="L8">
        <v>1354</v>
      </c>
      <c r="N8">
        <v>1010</v>
      </c>
      <c r="O8" t="s">
        <v>42</v>
      </c>
      <c r="P8" t="s">
        <v>42</v>
      </c>
      <c r="Q8">
        <v>1</v>
      </c>
      <c r="W8">
        <v>0</v>
      </c>
      <c r="X8">
        <v>273449357</v>
      </c>
      <c r="Y8">
        <v>1</v>
      </c>
      <c r="AA8">
        <v>18.05</v>
      </c>
      <c r="AB8">
        <v>0</v>
      </c>
      <c r="AC8">
        <v>0</v>
      </c>
      <c r="AD8">
        <v>0</v>
      </c>
      <c r="AE8">
        <v>18.05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6</v>
      </c>
      <c r="AT8">
        <v>1</v>
      </c>
      <c r="AU8" t="s">
        <v>6</v>
      </c>
      <c r="AV8">
        <v>0</v>
      </c>
      <c r="AW8">
        <v>2</v>
      </c>
      <c r="AX8">
        <v>34664966</v>
      </c>
      <c r="AY8">
        <v>2</v>
      </c>
      <c r="AZ8">
        <v>22528</v>
      </c>
      <c r="BA8">
        <v>8</v>
      </c>
      <c r="BB8">
        <v>3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</v>
      </c>
      <c r="CY8">
        <f t="shared" si="0"/>
        <v>18.05</v>
      </c>
      <c r="CZ8">
        <f t="shared" si="1"/>
        <v>18.05</v>
      </c>
      <c r="DA8">
        <f t="shared" si="2"/>
        <v>1</v>
      </c>
      <c r="DB8">
        <v>0</v>
      </c>
    </row>
    <row r="9" spans="1:106" x14ac:dyDescent="0.2">
      <c r="A9">
        <f>ROW(Source!A28)</f>
        <v>28</v>
      </c>
      <c r="B9">
        <v>34664879</v>
      </c>
      <c r="C9">
        <v>34664948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53</v>
      </c>
      <c r="J9" t="s">
        <v>56</v>
      </c>
      <c r="K9" t="s">
        <v>54</v>
      </c>
      <c r="L9">
        <v>1346</v>
      </c>
      <c r="N9">
        <v>1009</v>
      </c>
      <c r="O9" t="s">
        <v>55</v>
      </c>
      <c r="P9" t="s">
        <v>55</v>
      </c>
      <c r="Q9">
        <v>1</v>
      </c>
      <c r="W9">
        <v>0</v>
      </c>
      <c r="X9">
        <v>-1088866022</v>
      </c>
      <c r="Y9">
        <v>0</v>
      </c>
      <c r="AA9">
        <v>30.4</v>
      </c>
      <c r="AB9">
        <v>0</v>
      </c>
      <c r="AC9">
        <v>0</v>
      </c>
      <c r="AD9">
        <v>0</v>
      </c>
      <c r="AE9">
        <v>30.4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</v>
      </c>
      <c r="AU9" t="s">
        <v>6</v>
      </c>
      <c r="AV9">
        <v>0</v>
      </c>
      <c r="AW9">
        <v>2</v>
      </c>
      <c r="AX9">
        <v>34664967</v>
      </c>
      <c r="AY9">
        <v>1</v>
      </c>
      <c r="AZ9">
        <v>6144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 t="shared" si="0"/>
        <v>30.4</v>
      </c>
      <c r="CZ9">
        <f t="shared" si="1"/>
        <v>30.4</v>
      </c>
      <c r="DA9">
        <f t="shared" si="2"/>
        <v>1</v>
      </c>
      <c r="DB9">
        <v>0</v>
      </c>
    </row>
    <row r="10" spans="1:106" x14ac:dyDescent="0.2">
      <c r="A10">
        <f>ROW(Source!A28)</f>
        <v>28</v>
      </c>
      <c r="B10">
        <v>34664879</v>
      </c>
      <c r="C10">
        <v>34664948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55</v>
      </c>
      <c r="P10" t="s">
        <v>55</v>
      </c>
      <c r="Q10">
        <v>1</v>
      </c>
      <c r="W10">
        <v>0</v>
      </c>
      <c r="X10">
        <v>586013393</v>
      </c>
      <c r="Y10">
        <v>0</v>
      </c>
      <c r="AA10">
        <v>10.57</v>
      </c>
      <c r="AB10">
        <v>0</v>
      </c>
      <c r="AC10">
        <v>0</v>
      </c>
      <c r="AD10">
        <v>0</v>
      </c>
      <c r="AE10">
        <v>10.57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</v>
      </c>
      <c r="AU10" t="s">
        <v>6</v>
      </c>
      <c r="AV10">
        <v>0</v>
      </c>
      <c r="AW10">
        <v>2</v>
      </c>
      <c r="AX10">
        <v>34664968</v>
      </c>
      <c r="AY10">
        <v>1</v>
      </c>
      <c r="AZ10">
        <v>6144</v>
      </c>
      <c r="BA10">
        <v>10</v>
      </c>
      <c r="BB10">
        <v>3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</v>
      </c>
      <c r="CY10">
        <f t="shared" si="0"/>
        <v>10.57</v>
      </c>
      <c r="CZ10">
        <f t="shared" si="1"/>
        <v>10.57</v>
      </c>
      <c r="DA10">
        <f t="shared" si="2"/>
        <v>1</v>
      </c>
      <c r="DB10">
        <v>0</v>
      </c>
    </row>
    <row r="11" spans="1:106" x14ac:dyDescent="0.2">
      <c r="A11">
        <f>ROW(Source!A28)</f>
        <v>28</v>
      </c>
      <c r="B11">
        <v>34664879</v>
      </c>
      <c r="C11">
        <v>34664948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55</v>
      </c>
      <c r="P11" t="s">
        <v>55</v>
      </c>
      <c r="Q11">
        <v>1</v>
      </c>
      <c r="W11">
        <v>0</v>
      </c>
      <c r="X11">
        <v>103900845</v>
      </c>
      <c r="Y11">
        <v>0</v>
      </c>
      <c r="AA11">
        <v>9.0399999999999991</v>
      </c>
      <c r="AB11">
        <v>0</v>
      </c>
      <c r="AC11">
        <v>0</v>
      </c>
      <c r="AD11">
        <v>0</v>
      </c>
      <c r="AE11">
        <v>9.0399999999999991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34664969</v>
      </c>
      <c r="AY11">
        <v>1</v>
      </c>
      <c r="AZ11">
        <v>6144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 t="shared" si="0"/>
        <v>9.0399999999999991</v>
      </c>
      <c r="CZ11">
        <f t="shared" si="1"/>
        <v>9.0399999999999991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34664879</v>
      </c>
      <c r="C12">
        <v>34664948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W12">
        <v>0</v>
      </c>
      <c r="X12">
        <v>1794244060</v>
      </c>
      <c r="Y12">
        <v>0</v>
      </c>
      <c r="AA12">
        <v>86</v>
      </c>
      <c r="AB12">
        <v>0</v>
      </c>
      <c r="AC12">
        <v>0</v>
      </c>
      <c r="AD12">
        <v>0</v>
      </c>
      <c r="AE12">
        <v>86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</v>
      </c>
      <c r="AU12" t="s">
        <v>6</v>
      </c>
      <c r="AV12">
        <v>0</v>
      </c>
      <c r="AW12">
        <v>2</v>
      </c>
      <c r="AX12">
        <v>34664970</v>
      </c>
      <c r="AY12">
        <v>1</v>
      </c>
      <c r="AZ12">
        <v>6144</v>
      </c>
      <c r="BA12">
        <v>12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</v>
      </c>
      <c r="CY12">
        <f t="shared" si="0"/>
        <v>86</v>
      </c>
      <c r="CZ12">
        <f t="shared" si="1"/>
        <v>86</v>
      </c>
      <c r="DA12">
        <f t="shared" si="2"/>
        <v>1</v>
      </c>
      <c r="DB12">
        <v>0</v>
      </c>
    </row>
    <row r="13" spans="1:106" x14ac:dyDescent="0.2">
      <c r="A13">
        <f>ROW(Source!A28)</f>
        <v>28</v>
      </c>
      <c r="B13">
        <v>34664879</v>
      </c>
      <c r="C13">
        <v>34664948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55</v>
      </c>
      <c r="P13" t="s">
        <v>55</v>
      </c>
      <c r="Q13">
        <v>1</v>
      </c>
      <c r="W13">
        <v>0</v>
      </c>
      <c r="X13">
        <v>-856710481</v>
      </c>
      <c r="Y13">
        <v>0</v>
      </c>
      <c r="AA13">
        <v>133.05000000000001</v>
      </c>
      <c r="AB13">
        <v>0</v>
      </c>
      <c r="AC13">
        <v>0</v>
      </c>
      <c r="AD13">
        <v>0</v>
      </c>
      <c r="AE13">
        <v>133.05000000000001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0</v>
      </c>
      <c r="AU13" t="s">
        <v>6</v>
      </c>
      <c r="AV13">
        <v>0</v>
      </c>
      <c r="AW13">
        <v>2</v>
      </c>
      <c r="AX13">
        <v>34664971</v>
      </c>
      <c r="AY13">
        <v>1</v>
      </c>
      <c r="AZ13">
        <v>6144</v>
      </c>
      <c r="BA13">
        <v>13</v>
      </c>
      <c r="BB13">
        <v>3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0</v>
      </c>
      <c r="CY13">
        <f t="shared" si="0"/>
        <v>133.05000000000001</v>
      </c>
      <c r="CZ13">
        <f t="shared" si="1"/>
        <v>133.05000000000001</v>
      </c>
      <c r="DA13">
        <f t="shared" si="2"/>
        <v>1</v>
      </c>
      <c r="DB13">
        <v>0</v>
      </c>
    </row>
    <row r="14" spans="1:106" x14ac:dyDescent="0.2">
      <c r="A14">
        <f>ROW(Source!A28)</f>
        <v>28</v>
      </c>
      <c r="B14">
        <v>34664879</v>
      </c>
      <c r="C14">
        <v>34664948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W14">
        <v>0</v>
      </c>
      <c r="X14">
        <v>426000481</v>
      </c>
      <c r="Y14">
        <v>0</v>
      </c>
      <c r="AA14">
        <v>11500</v>
      </c>
      <c r="AB14">
        <v>0</v>
      </c>
      <c r="AC14">
        <v>0</v>
      </c>
      <c r="AD14">
        <v>0</v>
      </c>
      <c r="AE14">
        <v>11500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</v>
      </c>
      <c r="AU14" t="s">
        <v>6</v>
      </c>
      <c r="AV14">
        <v>0</v>
      </c>
      <c r="AW14">
        <v>2</v>
      </c>
      <c r="AX14">
        <v>34664972</v>
      </c>
      <c r="AY14">
        <v>1</v>
      </c>
      <c r="AZ14">
        <v>6144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0</v>
      </c>
      <c r="CY14">
        <f t="shared" si="0"/>
        <v>11500</v>
      </c>
      <c r="CZ14">
        <f t="shared" si="1"/>
        <v>11500</v>
      </c>
      <c r="DA14">
        <f t="shared" si="2"/>
        <v>1</v>
      </c>
      <c r="DB14">
        <v>0</v>
      </c>
    </row>
    <row r="15" spans="1:106" x14ac:dyDescent="0.2">
      <c r="A15">
        <f>ROW(Source!A28)</f>
        <v>28</v>
      </c>
      <c r="B15">
        <v>34664879</v>
      </c>
      <c r="C15">
        <v>34664948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55</v>
      </c>
      <c r="P15" t="s">
        <v>55</v>
      </c>
      <c r="Q15">
        <v>1</v>
      </c>
      <c r="W15">
        <v>0</v>
      </c>
      <c r="X15">
        <v>210558753</v>
      </c>
      <c r="Y15">
        <v>0</v>
      </c>
      <c r="AA15">
        <v>28.6</v>
      </c>
      <c r="AB15">
        <v>0</v>
      </c>
      <c r="AC15">
        <v>0</v>
      </c>
      <c r="AD15">
        <v>0</v>
      </c>
      <c r="AE15">
        <v>28.6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34664973</v>
      </c>
      <c r="AY15">
        <v>1</v>
      </c>
      <c r="AZ15">
        <v>6144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0</v>
      </c>
      <c r="CY15">
        <f t="shared" si="0"/>
        <v>28.6</v>
      </c>
      <c r="CZ15">
        <f t="shared" si="1"/>
        <v>28.6</v>
      </c>
      <c r="DA15">
        <f t="shared" si="2"/>
        <v>1</v>
      </c>
      <c r="DB15">
        <v>0</v>
      </c>
    </row>
    <row r="16" spans="1:106" x14ac:dyDescent="0.2">
      <c r="A16">
        <f>ROW(Source!A28)</f>
        <v>28</v>
      </c>
      <c r="B16">
        <v>34664879</v>
      </c>
      <c r="C16">
        <v>34664948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55</v>
      </c>
      <c r="P16" t="s">
        <v>55</v>
      </c>
      <c r="Q16">
        <v>1</v>
      </c>
      <c r="W16">
        <v>0</v>
      </c>
      <c r="X16">
        <v>-1274984028</v>
      </c>
      <c r="Y16">
        <v>0</v>
      </c>
      <c r="AA16">
        <v>35.630000000000003</v>
      </c>
      <c r="AB16">
        <v>0</v>
      </c>
      <c r="AC16">
        <v>0</v>
      </c>
      <c r="AD16">
        <v>0</v>
      </c>
      <c r="AE16">
        <v>35.630000000000003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34664974</v>
      </c>
      <c r="AY16">
        <v>1</v>
      </c>
      <c r="AZ16">
        <v>6144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</v>
      </c>
      <c r="CY16">
        <f t="shared" si="0"/>
        <v>35.630000000000003</v>
      </c>
      <c r="CZ16">
        <f t="shared" si="1"/>
        <v>35.630000000000003</v>
      </c>
      <c r="DA16">
        <f t="shared" si="2"/>
        <v>1</v>
      </c>
      <c r="DB16">
        <v>0</v>
      </c>
    </row>
    <row r="17" spans="1:106" x14ac:dyDescent="0.2">
      <c r="A17">
        <f>ROW(Source!A28)</f>
        <v>28</v>
      </c>
      <c r="B17">
        <v>34664879</v>
      </c>
      <c r="C17">
        <v>34664948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W17">
        <v>0</v>
      </c>
      <c r="X17">
        <v>1386890308</v>
      </c>
      <c r="Y17">
        <v>0</v>
      </c>
      <c r="AA17">
        <v>39</v>
      </c>
      <c r="AB17">
        <v>0</v>
      </c>
      <c r="AC17">
        <v>0</v>
      </c>
      <c r="AD17">
        <v>0</v>
      </c>
      <c r="AE17">
        <v>39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34664975</v>
      </c>
      <c r="AY17">
        <v>1</v>
      </c>
      <c r="AZ17">
        <v>6144</v>
      </c>
      <c r="BA17">
        <v>17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</v>
      </c>
      <c r="CY17">
        <f t="shared" si="0"/>
        <v>39</v>
      </c>
      <c r="CZ17">
        <f t="shared" si="1"/>
        <v>39</v>
      </c>
      <c r="DA17">
        <f t="shared" si="2"/>
        <v>1</v>
      </c>
      <c r="DB17">
        <v>0</v>
      </c>
    </row>
    <row r="18" spans="1:106" x14ac:dyDescent="0.2">
      <c r="A18">
        <f>ROW(Source!A28)</f>
        <v>28</v>
      </c>
      <c r="B18">
        <v>34664879</v>
      </c>
      <c r="C18">
        <v>34664948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W18">
        <v>0</v>
      </c>
      <c r="X18">
        <v>-1731369543</v>
      </c>
      <c r="Y18">
        <v>0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34664976</v>
      </c>
      <c r="AY18">
        <v>1</v>
      </c>
      <c r="AZ18">
        <v>6144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</v>
      </c>
      <c r="CY18">
        <f t="shared" si="0"/>
        <v>1</v>
      </c>
      <c r="CZ18">
        <f t="shared" si="1"/>
        <v>1</v>
      </c>
      <c r="DA18">
        <f t="shared" si="2"/>
        <v>1</v>
      </c>
      <c r="DB18">
        <v>0</v>
      </c>
    </row>
    <row r="19" spans="1:106" x14ac:dyDescent="0.2">
      <c r="A19">
        <f>ROW(Source!A29)</f>
        <v>29</v>
      </c>
      <c r="B19">
        <v>34664880</v>
      </c>
      <c r="C19">
        <v>34664948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303</v>
      </c>
      <c r="J19" t="s">
        <v>6</v>
      </c>
      <c r="K19" t="s">
        <v>304</v>
      </c>
      <c r="L19">
        <v>1191</v>
      </c>
      <c r="N19">
        <v>1013</v>
      </c>
      <c r="O19" t="s">
        <v>302</v>
      </c>
      <c r="P19" t="s">
        <v>302</v>
      </c>
      <c r="Q19">
        <v>1</v>
      </c>
      <c r="W19">
        <v>0</v>
      </c>
      <c r="X19">
        <v>1983201532</v>
      </c>
      <c r="Y19">
        <v>1.56</v>
      </c>
      <c r="AA19">
        <v>0</v>
      </c>
      <c r="AB19">
        <v>0</v>
      </c>
      <c r="AC19">
        <v>0</v>
      </c>
      <c r="AD19">
        <v>174.03</v>
      </c>
      <c r="AE19">
        <v>0</v>
      </c>
      <c r="AF19">
        <v>0</v>
      </c>
      <c r="AG19">
        <v>0</v>
      </c>
      <c r="AH19">
        <v>9.51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1.56</v>
      </c>
      <c r="AU19" t="s">
        <v>6</v>
      </c>
      <c r="AV19">
        <v>1</v>
      </c>
      <c r="AW19">
        <v>2</v>
      </c>
      <c r="AX19">
        <v>34664963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1.56</v>
      </c>
      <c r="CY19">
        <f>AD19</f>
        <v>174.03</v>
      </c>
      <c r="CZ19">
        <f>AH19</f>
        <v>9.51</v>
      </c>
      <c r="DA19">
        <f>AL19</f>
        <v>18.3</v>
      </c>
      <c r="DB19">
        <v>0</v>
      </c>
    </row>
    <row r="20" spans="1:106" x14ac:dyDescent="0.2">
      <c r="A20">
        <f>ROW(Source!A29)</f>
        <v>29</v>
      </c>
      <c r="B20">
        <v>34664880</v>
      </c>
      <c r="C20">
        <v>34664948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305</v>
      </c>
      <c r="J20" t="s">
        <v>306</v>
      </c>
      <c r="K20" t="s">
        <v>307</v>
      </c>
      <c r="L20">
        <v>1368</v>
      </c>
      <c r="N20">
        <v>1011</v>
      </c>
      <c r="O20" t="s">
        <v>308</v>
      </c>
      <c r="P20" t="s">
        <v>308</v>
      </c>
      <c r="Q20">
        <v>1</v>
      </c>
      <c r="W20">
        <v>0</v>
      </c>
      <c r="X20">
        <v>-353815937</v>
      </c>
      <c r="Y20">
        <v>0.13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0.13</v>
      </c>
      <c r="AU20" t="s">
        <v>6</v>
      </c>
      <c r="AV20">
        <v>0</v>
      </c>
      <c r="AW20">
        <v>2</v>
      </c>
      <c r="AX20">
        <v>34664964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0.13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ROW(Source!A29)</f>
        <v>29</v>
      </c>
      <c r="B21">
        <v>34664880</v>
      </c>
      <c r="C21">
        <v>34664948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41</v>
      </c>
      <c r="L21">
        <v>1354</v>
      </c>
      <c r="N21">
        <v>1010</v>
      </c>
      <c r="O21" t="s">
        <v>42</v>
      </c>
      <c r="P21" t="s">
        <v>42</v>
      </c>
      <c r="Q21">
        <v>1</v>
      </c>
      <c r="W21">
        <v>0</v>
      </c>
      <c r="X21">
        <v>1333042235</v>
      </c>
      <c r="Y21">
        <v>1</v>
      </c>
      <c r="AA21">
        <v>395.7</v>
      </c>
      <c r="AB21">
        <v>0</v>
      </c>
      <c r="AC21">
        <v>0</v>
      </c>
      <c r="AD21">
        <v>0</v>
      </c>
      <c r="AE21">
        <v>52.76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1</v>
      </c>
      <c r="AU21" t="s">
        <v>6</v>
      </c>
      <c r="AV21">
        <v>0</v>
      </c>
      <c r="AW21">
        <v>2</v>
      </c>
      <c r="AX21">
        <v>34664965</v>
      </c>
      <c r="AY21">
        <v>2</v>
      </c>
      <c r="AZ21">
        <v>22528</v>
      </c>
      <c r="BA21">
        <v>21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1</v>
      </c>
      <c r="CY21">
        <f t="shared" ref="CY21:CY32" si="3">AA21</f>
        <v>395.7</v>
      </c>
      <c r="CZ21">
        <f t="shared" ref="CZ21:CZ32" si="4">AE21</f>
        <v>52.76</v>
      </c>
      <c r="DA21">
        <f t="shared" ref="DA21:DA32" si="5">AI21</f>
        <v>7.5</v>
      </c>
      <c r="DB21">
        <v>0</v>
      </c>
    </row>
    <row r="22" spans="1:106" x14ac:dyDescent="0.2">
      <c r="A22">
        <f>ROW(Source!A29)</f>
        <v>29</v>
      </c>
      <c r="B22">
        <v>34664880</v>
      </c>
      <c r="C22">
        <v>34664948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50</v>
      </c>
      <c r="K22" t="s">
        <v>49</v>
      </c>
      <c r="L22">
        <v>1354</v>
      </c>
      <c r="N22">
        <v>1010</v>
      </c>
      <c r="O22" t="s">
        <v>42</v>
      </c>
      <c r="P22" t="s">
        <v>42</v>
      </c>
      <c r="Q22">
        <v>1</v>
      </c>
      <c r="W22">
        <v>0</v>
      </c>
      <c r="X22">
        <v>273449357</v>
      </c>
      <c r="Y22">
        <v>1</v>
      </c>
      <c r="AA22">
        <v>135.35</v>
      </c>
      <c r="AB22">
        <v>0</v>
      </c>
      <c r="AC22">
        <v>0</v>
      </c>
      <c r="AD22">
        <v>0</v>
      </c>
      <c r="AE22">
        <v>18.05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1</v>
      </c>
      <c r="AU22" t="s">
        <v>6</v>
      </c>
      <c r="AV22">
        <v>0</v>
      </c>
      <c r="AW22">
        <v>2</v>
      </c>
      <c r="AX22">
        <v>34664966</v>
      </c>
      <c r="AY22">
        <v>2</v>
      </c>
      <c r="AZ22">
        <v>22528</v>
      </c>
      <c r="BA22">
        <v>22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1</v>
      </c>
      <c r="CY22">
        <f t="shared" si="3"/>
        <v>135.35</v>
      </c>
      <c r="CZ22">
        <f t="shared" si="4"/>
        <v>18.05</v>
      </c>
      <c r="DA22">
        <f t="shared" si="5"/>
        <v>7.5</v>
      </c>
      <c r="DB22">
        <v>0</v>
      </c>
    </row>
    <row r="23" spans="1:106" x14ac:dyDescent="0.2">
      <c r="A23">
        <f>ROW(Source!A29)</f>
        <v>29</v>
      </c>
      <c r="B23">
        <v>34664880</v>
      </c>
      <c r="C23">
        <v>34664948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53</v>
      </c>
      <c r="J23" t="s">
        <v>56</v>
      </c>
      <c r="K23" t="s">
        <v>54</v>
      </c>
      <c r="L23">
        <v>1346</v>
      </c>
      <c r="N23">
        <v>1009</v>
      </c>
      <c r="O23" t="s">
        <v>55</v>
      </c>
      <c r="P23" t="s">
        <v>55</v>
      </c>
      <c r="Q23">
        <v>1</v>
      </c>
      <c r="W23">
        <v>0</v>
      </c>
      <c r="X23">
        <v>-1088866022</v>
      </c>
      <c r="Y23">
        <v>0</v>
      </c>
      <c r="AA23">
        <v>228</v>
      </c>
      <c r="AB23">
        <v>0</v>
      </c>
      <c r="AC23">
        <v>0</v>
      </c>
      <c r="AD23">
        <v>0</v>
      </c>
      <c r="AE23">
        <v>30.4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34664967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</v>
      </c>
      <c r="CY23">
        <f t="shared" si="3"/>
        <v>228</v>
      </c>
      <c r="CZ23">
        <f t="shared" si="4"/>
        <v>30.4</v>
      </c>
      <c r="DA23">
        <f t="shared" si="5"/>
        <v>7.5</v>
      </c>
      <c r="DB23">
        <v>0</v>
      </c>
    </row>
    <row r="24" spans="1:106" x14ac:dyDescent="0.2">
      <c r="A24">
        <f>ROW(Source!A29)</f>
        <v>29</v>
      </c>
      <c r="B24">
        <v>34664880</v>
      </c>
      <c r="C24">
        <v>34664948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55</v>
      </c>
      <c r="P24" t="s">
        <v>55</v>
      </c>
      <c r="Q24">
        <v>1</v>
      </c>
      <c r="W24">
        <v>0</v>
      </c>
      <c r="X24">
        <v>586013393</v>
      </c>
      <c r="Y24">
        <v>0</v>
      </c>
      <c r="AA24">
        <v>79.28</v>
      </c>
      <c r="AB24">
        <v>0</v>
      </c>
      <c r="AC24">
        <v>0</v>
      </c>
      <c r="AD24">
        <v>0</v>
      </c>
      <c r="AE24">
        <v>10.57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34664968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</v>
      </c>
      <c r="CY24">
        <f t="shared" si="3"/>
        <v>79.28</v>
      </c>
      <c r="CZ24">
        <f t="shared" si="4"/>
        <v>10.57</v>
      </c>
      <c r="DA24">
        <f t="shared" si="5"/>
        <v>7.5</v>
      </c>
      <c r="DB24">
        <v>0</v>
      </c>
    </row>
    <row r="25" spans="1:106" x14ac:dyDescent="0.2">
      <c r="A25">
        <f>ROW(Source!A29)</f>
        <v>29</v>
      </c>
      <c r="B25">
        <v>34664880</v>
      </c>
      <c r="C25">
        <v>34664948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55</v>
      </c>
      <c r="P25" t="s">
        <v>55</v>
      </c>
      <c r="Q25">
        <v>1</v>
      </c>
      <c r="W25">
        <v>0</v>
      </c>
      <c r="X25">
        <v>103900845</v>
      </c>
      <c r="Y25">
        <v>0</v>
      </c>
      <c r="AA25">
        <v>67.8</v>
      </c>
      <c r="AB25">
        <v>0</v>
      </c>
      <c r="AC25">
        <v>0</v>
      </c>
      <c r="AD25">
        <v>0</v>
      </c>
      <c r="AE25">
        <v>9.0399999999999991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34664969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0</v>
      </c>
      <c r="CY25">
        <f t="shared" si="3"/>
        <v>67.8</v>
      </c>
      <c r="CZ25">
        <f t="shared" si="4"/>
        <v>9.0399999999999991</v>
      </c>
      <c r="DA25">
        <f t="shared" si="5"/>
        <v>7.5</v>
      </c>
      <c r="DB25">
        <v>0</v>
      </c>
    </row>
    <row r="26" spans="1:106" x14ac:dyDescent="0.2">
      <c r="A26">
        <f>ROW(Source!A29)</f>
        <v>29</v>
      </c>
      <c r="B26">
        <v>34664880</v>
      </c>
      <c r="C26">
        <v>34664948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W26">
        <v>0</v>
      </c>
      <c r="X26">
        <v>1794244060</v>
      </c>
      <c r="Y26">
        <v>0</v>
      </c>
      <c r="AA26">
        <v>645</v>
      </c>
      <c r="AB26">
        <v>0</v>
      </c>
      <c r="AC26">
        <v>0</v>
      </c>
      <c r="AD26">
        <v>0</v>
      </c>
      <c r="AE26">
        <v>86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34664970</v>
      </c>
      <c r="AY26">
        <v>1</v>
      </c>
      <c r="AZ26">
        <v>6144</v>
      </c>
      <c r="BA26">
        <v>26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</v>
      </c>
      <c r="CY26">
        <f t="shared" si="3"/>
        <v>645</v>
      </c>
      <c r="CZ26">
        <f t="shared" si="4"/>
        <v>86</v>
      </c>
      <c r="DA26">
        <f t="shared" si="5"/>
        <v>7.5</v>
      </c>
      <c r="DB26">
        <v>0</v>
      </c>
    </row>
    <row r="27" spans="1:106" x14ac:dyDescent="0.2">
      <c r="A27">
        <f>ROW(Source!A29)</f>
        <v>29</v>
      </c>
      <c r="B27">
        <v>34664880</v>
      </c>
      <c r="C27">
        <v>34664948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55</v>
      </c>
      <c r="P27" t="s">
        <v>55</v>
      </c>
      <c r="Q27">
        <v>1</v>
      </c>
      <c r="W27">
        <v>0</v>
      </c>
      <c r="X27">
        <v>-856710481</v>
      </c>
      <c r="Y27">
        <v>0</v>
      </c>
      <c r="AA27">
        <v>997.88</v>
      </c>
      <c r="AB27">
        <v>0</v>
      </c>
      <c r="AC27">
        <v>0</v>
      </c>
      <c r="AD27">
        <v>0</v>
      </c>
      <c r="AE27">
        <v>133.05000000000001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34664971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0</v>
      </c>
      <c r="CY27">
        <f t="shared" si="3"/>
        <v>997.88</v>
      </c>
      <c r="CZ27">
        <f t="shared" si="4"/>
        <v>133.05000000000001</v>
      </c>
      <c r="DA27">
        <f t="shared" si="5"/>
        <v>7.5</v>
      </c>
      <c r="DB27">
        <v>0</v>
      </c>
    </row>
    <row r="28" spans="1:106" x14ac:dyDescent="0.2">
      <c r="A28">
        <f>ROW(Source!A29)</f>
        <v>29</v>
      </c>
      <c r="B28">
        <v>34664880</v>
      </c>
      <c r="C28">
        <v>34664948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W28">
        <v>0</v>
      </c>
      <c r="X28">
        <v>426000481</v>
      </c>
      <c r="Y28">
        <v>0</v>
      </c>
      <c r="AA28">
        <v>86250</v>
      </c>
      <c r="AB28">
        <v>0</v>
      </c>
      <c r="AC28">
        <v>0</v>
      </c>
      <c r="AD28">
        <v>0</v>
      </c>
      <c r="AE28">
        <v>11500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34664972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</v>
      </c>
      <c r="CY28">
        <f t="shared" si="3"/>
        <v>86250</v>
      </c>
      <c r="CZ28">
        <f t="shared" si="4"/>
        <v>11500</v>
      </c>
      <c r="DA28">
        <f t="shared" si="5"/>
        <v>7.5</v>
      </c>
      <c r="DB28">
        <v>0</v>
      </c>
    </row>
    <row r="29" spans="1:106" x14ac:dyDescent="0.2">
      <c r="A29">
        <f>ROW(Source!A29)</f>
        <v>29</v>
      </c>
      <c r="B29">
        <v>34664880</v>
      </c>
      <c r="C29">
        <v>34664948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55</v>
      </c>
      <c r="P29" t="s">
        <v>55</v>
      </c>
      <c r="Q29">
        <v>1</v>
      </c>
      <c r="W29">
        <v>0</v>
      </c>
      <c r="X29">
        <v>210558753</v>
      </c>
      <c r="Y29">
        <v>0</v>
      </c>
      <c r="AA29">
        <v>214.5</v>
      </c>
      <c r="AB29">
        <v>0</v>
      </c>
      <c r="AC29">
        <v>0</v>
      </c>
      <c r="AD29">
        <v>0</v>
      </c>
      <c r="AE29">
        <v>28.6</v>
      </c>
      <c r="AF29">
        <v>0</v>
      </c>
      <c r="AG29">
        <v>0</v>
      </c>
      <c r="AH29">
        <v>0</v>
      </c>
      <c r="AI29">
        <v>7.5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34664973</v>
      </c>
      <c r="AY29">
        <v>1</v>
      </c>
      <c r="AZ29">
        <v>6144</v>
      </c>
      <c r="BA29">
        <v>29</v>
      </c>
      <c r="BB29">
        <v>3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0</v>
      </c>
      <c r="CY29">
        <f t="shared" si="3"/>
        <v>214.5</v>
      </c>
      <c r="CZ29">
        <f t="shared" si="4"/>
        <v>28.6</v>
      </c>
      <c r="DA29">
        <f t="shared" si="5"/>
        <v>7.5</v>
      </c>
      <c r="DB29">
        <v>0</v>
      </c>
    </row>
    <row r="30" spans="1:106" x14ac:dyDescent="0.2">
      <c r="A30">
        <f>ROW(Source!A29)</f>
        <v>29</v>
      </c>
      <c r="B30">
        <v>34664880</v>
      </c>
      <c r="C30">
        <v>34664948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55</v>
      </c>
      <c r="P30" t="s">
        <v>55</v>
      </c>
      <c r="Q30">
        <v>1</v>
      </c>
      <c r="W30">
        <v>0</v>
      </c>
      <c r="X30">
        <v>-1274984028</v>
      </c>
      <c r="Y30">
        <v>0</v>
      </c>
      <c r="AA30">
        <v>267.23</v>
      </c>
      <c r="AB30">
        <v>0</v>
      </c>
      <c r="AC30">
        <v>0</v>
      </c>
      <c r="AD30">
        <v>0</v>
      </c>
      <c r="AE30">
        <v>35.630000000000003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34664974</v>
      </c>
      <c r="AY30">
        <v>1</v>
      </c>
      <c r="AZ30">
        <v>6144</v>
      </c>
      <c r="BA30">
        <v>30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0</v>
      </c>
      <c r="CY30">
        <f t="shared" si="3"/>
        <v>267.23</v>
      </c>
      <c r="CZ30">
        <f t="shared" si="4"/>
        <v>35.630000000000003</v>
      </c>
      <c r="DA30">
        <f t="shared" si="5"/>
        <v>7.5</v>
      </c>
      <c r="DB30">
        <v>0</v>
      </c>
    </row>
    <row r="31" spans="1:106" x14ac:dyDescent="0.2">
      <c r="A31">
        <f>ROW(Source!A29)</f>
        <v>29</v>
      </c>
      <c r="B31">
        <v>34664880</v>
      </c>
      <c r="C31">
        <v>34664948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W31">
        <v>0</v>
      </c>
      <c r="X31">
        <v>1386890308</v>
      </c>
      <c r="Y31">
        <v>0</v>
      </c>
      <c r="AA31">
        <v>292.5</v>
      </c>
      <c r="AB31">
        <v>0</v>
      </c>
      <c r="AC31">
        <v>0</v>
      </c>
      <c r="AD31">
        <v>0</v>
      </c>
      <c r="AE31">
        <v>39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</v>
      </c>
      <c r="AU31" t="s">
        <v>6</v>
      </c>
      <c r="AV31">
        <v>0</v>
      </c>
      <c r="AW31">
        <v>2</v>
      </c>
      <c r="AX31">
        <v>34664975</v>
      </c>
      <c r="AY31">
        <v>1</v>
      </c>
      <c r="AZ31">
        <v>6144</v>
      </c>
      <c r="BA31">
        <v>31</v>
      </c>
      <c r="BB31">
        <v>3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</v>
      </c>
      <c r="CY31">
        <f t="shared" si="3"/>
        <v>292.5</v>
      </c>
      <c r="CZ31">
        <f t="shared" si="4"/>
        <v>39</v>
      </c>
      <c r="DA31">
        <f t="shared" si="5"/>
        <v>7.5</v>
      </c>
      <c r="DB31">
        <v>0</v>
      </c>
    </row>
    <row r="32" spans="1:106" x14ac:dyDescent="0.2">
      <c r="A32">
        <f>ROW(Source!A29)</f>
        <v>29</v>
      </c>
      <c r="B32">
        <v>34664880</v>
      </c>
      <c r="C32">
        <v>34664948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W32">
        <v>0</v>
      </c>
      <c r="X32">
        <v>-1731369543</v>
      </c>
      <c r="Y32">
        <v>0</v>
      </c>
      <c r="AA32">
        <v>7.5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34664976</v>
      </c>
      <c r="AY32">
        <v>1</v>
      </c>
      <c r="AZ32">
        <v>6144</v>
      </c>
      <c r="BA32">
        <v>32</v>
      </c>
      <c r="BB32">
        <v>3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</v>
      </c>
      <c r="CY32">
        <f t="shared" si="3"/>
        <v>7.5</v>
      </c>
      <c r="CZ32">
        <f t="shared" si="4"/>
        <v>1</v>
      </c>
      <c r="DA32">
        <f t="shared" si="5"/>
        <v>7.5</v>
      </c>
      <c r="DB32">
        <v>0</v>
      </c>
    </row>
    <row r="33" spans="1:106" x14ac:dyDescent="0.2">
      <c r="A33">
        <f>ROW(Source!A54)</f>
        <v>54</v>
      </c>
      <c r="B33">
        <v>34664879</v>
      </c>
      <c r="C33">
        <v>34664989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309</v>
      </c>
      <c r="J33" t="s">
        <v>6</v>
      </c>
      <c r="K33" t="s">
        <v>310</v>
      </c>
      <c r="L33">
        <v>1191</v>
      </c>
      <c r="N33">
        <v>1013</v>
      </c>
      <c r="O33" t="s">
        <v>302</v>
      </c>
      <c r="P33" t="s">
        <v>302</v>
      </c>
      <c r="Q33">
        <v>1</v>
      </c>
      <c r="W33">
        <v>0</v>
      </c>
      <c r="X33">
        <v>1446053411</v>
      </c>
      <c r="Y33">
        <v>9.27</v>
      </c>
      <c r="AA33">
        <v>0</v>
      </c>
      <c r="AB33">
        <v>0</v>
      </c>
      <c r="AC33">
        <v>0</v>
      </c>
      <c r="AD33">
        <v>11.09</v>
      </c>
      <c r="AE33">
        <v>0</v>
      </c>
      <c r="AF33">
        <v>0</v>
      </c>
      <c r="AG33">
        <v>0</v>
      </c>
      <c r="AH33">
        <v>11.09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9.27</v>
      </c>
      <c r="AU33" t="s">
        <v>6</v>
      </c>
      <c r="AV33">
        <v>1</v>
      </c>
      <c r="AW33">
        <v>2</v>
      </c>
      <c r="AX33">
        <v>34664994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Y33*Source!I54</f>
        <v>4.6349999999999998</v>
      </c>
      <c r="CY33">
        <f>AD33</f>
        <v>11.09</v>
      </c>
      <c r="CZ33">
        <f>AH33</f>
        <v>11.09</v>
      </c>
      <c r="DA33">
        <f>AL33</f>
        <v>1</v>
      </c>
      <c r="DB33">
        <v>0</v>
      </c>
    </row>
    <row r="34" spans="1:106" x14ac:dyDescent="0.2">
      <c r="A34">
        <f>ROW(Source!A54)</f>
        <v>54</v>
      </c>
      <c r="B34">
        <v>34664879</v>
      </c>
      <c r="C34">
        <v>34664989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107</v>
      </c>
      <c r="L34">
        <v>1301</v>
      </c>
      <c r="N34">
        <v>1003</v>
      </c>
      <c r="O34" t="s">
        <v>108</v>
      </c>
      <c r="P34" t="s">
        <v>108</v>
      </c>
      <c r="Q34">
        <v>1</v>
      </c>
      <c r="W34">
        <v>0</v>
      </c>
      <c r="X34">
        <v>622752795</v>
      </c>
      <c r="Y34">
        <v>100</v>
      </c>
      <c r="AA34">
        <v>2.9</v>
      </c>
      <c r="AB34">
        <v>0</v>
      </c>
      <c r="AC34">
        <v>0</v>
      </c>
      <c r="AD34">
        <v>0</v>
      </c>
      <c r="AE34">
        <v>2.9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100</v>
      </c>
      <c r="AU34" t="s">
        <v>6</v>
      </c>
      <c r="AV34">
        <v>0</v>
      </c>
      <c r="AW34">
        <v>2</v>
      </c>
      <c r="AX34">
        <v>34664995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Y34*Source!I54</f>
        <v>50</v>
      </c>
      <c r="CY34">
        <f>AA34</f>
        <v>2.9</v>
      </c>
      <c r="CZ34">
        <f>AE34</f>
        <v>2.9</v>
      </c>
      <c r="DA34">
        <f>AI34</f>
        <v>1</v>
      </c>
      <c r="DB34">
        <v>0</v>
      </c>
    </row>
    <row r="35" spans="1:106" x14ac:dyDescent="0.2">
      <c r="A35">
        <f>ROW(Source!A54)</f>
        <v>54</v>
      </c>
      <c r="B35">
        <v>34664879</v>
      </c>
      <c r="C35">
        <v>34664989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W35">
        <v>0</v>
      </c>
      <c r="X35">
        <v>1924823676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34664996</v>
      </c>
      <c r="AY35">
        <v>2</v>
      </c>
      <c r="AZ35">
        <v>22528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Y35*Source!I54</f>
        <v>0</v>
      </c>
      <c r="CY35">
        <f>AA35</f>
        <v>0</v>
      </c>
      <c r="CZ35">
        <f>AE35</f>
        <v>0</v>
      </c>
      <c r="DA35">
        <f>AI35</f>
        <v>1</v>
      </c>
      <c r="DB35">
        <v>0</v>
      </c>
    </row>
    <row r="36" spans="1:106" x14ac:dyDescent="0.2">
      <c r="A36">
        <f>ROW(Source!A54)</f>
        <v>54</v>
      </c>
      <c r="B36">
        <v>34664879</v>
      </c>
      <c r="C36">
        <v>34664989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W36">
        <v>0</v>
      </c>
      <c r="X36">
        <v>-1731369543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34664997</v>
      </c>
      <c r="AY36">
        <v>2</v>
      </c>
      <c r="AZ36">
        <v>22528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Y36*Source!I54</f>
        <v>0</v>
      </c>
      <c r="CY36">
        <f>AA36</f>
        <v>0</v>
      </c>
      <c r="CZ36">
        <f>AE36</f>
        <v>0</v>
      </c>
      <c r="DA36">
        <f>AI36</f>
        <v>1</v>
      </c>
      <c r="DB36">
        <v>0</v>
      </c>
    </row>
    <row r="37" spans="1:106" x14ac:dyDescent="0.2">
      <c r="A37">
        <f>ROW(Source!A55)</f>
        <v>55</v>
      </c>
      <c r="B37">
        <v>34664880</v>
      </c>
      <c r="C37">
        <v>34664989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309</v>
      </c>
      <c r="J37" t="s">
        <v>6</v>
      </c>
      <c r="K37" t="s">
        <v>310</v>
      </c>
      <c r="L37">
        <v>1191</v>
      </c>
      <c r="N37">
        <v>1013</v>
      </c>
      <c r="O37" t="s">
        <v>302</v>
      </c>
      <c r="P37" t="s">
        <v>302</v>
      </c>
      <c r="Q37">
        <v>1</v>
      </c>
      <c r="W37">
        <v>0</v>
      </c>
      <c r="X37">
        <v>1446053411</v>
      </c>
      <c r="Y37">
        <v>9.27</v>
      </c>
      <c r="AA37">
        <v>0</v>
      </c>
      <c r="AB37">
        <v>0</v>
      </c>
      <c r="AC37">
        <v>0</v>
      </c>
      <c r="AD37">
        <v>202.95</v>
      </c>
      <c r="AE37">
        <v>0</v>
      </c>
      <c r="AF37">
        <v>0</v>
      </c>
      <c r="AG37">
        <v>0</v>
      </c>
      <c r="AH37">
        <v>11.09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9.27</v>
      </c>
      <c r="AU37" t="s">
        <v>6</v>
      </c>
      <c r="AV37">
        <v>1</v>
      </c>
      <c r="AW37">
        <v>2</v>
      </c>
      <c r="AX37">
        <v>34664994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Y37*Source!I55</f>
        <v>4.6349999999999998</v>
      </c>
      <c r="CY37">
        <f>AD37</f>
        <v>202.95</v>
      </c>
      <c r="CZ37">
        <f>AH37</f>
        <v>11.09</v>
      </c>
      <c r="DA37">
        <f>AL37</f>
        <v>18.3</v>
      </c>
      <c r="DB37">
        <v>0</v>
      </c>
    </row>
    <row r="38" spans="1:106" x14ac:dyDescent="0.2">
      <c r="A38">
        <f>ROW(Source!A55)</f>
        <v>55</v>
      </c>
      <c r="B38">
        <v>34664880</v>
      </c>
      <c r="C38">
        <v>34664989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107</v>
      </c>
      <c r="L38">
        <v>1301</v>
      </c>
      <c r="N38">
        <v>1003</v>
      </c>
      <c r="O38" t="s">
        <v>108</v>
      </c>
      <c r="P38" t="s">
        <v>108</v>
      </c>
      <c r="Q38">
        <v>1</v>
      </c>
      <c r="W38">
        <v>0</v>
      </c>
      <c r="X38">
        <v>622752795</v>
      </c>
      <c r="Y38">
        <v>100</v>
      </c>
      <c r="AA38">
        <v>21.74</v>
      </c>
      <c r="AB38">
        <v>0</v>
      </c>
      <c r="AC38">
        <v>0</v>
      </c>
      <c r="AD38">
        <v>0</v>
      </c>
      <c r="AE38">
        <v>2.9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100</v>
      </c>
      <c r="AU38" t="s">
        <v>6</v>
      </c>
      <c r="AV38">
        <v>0</v>
      </c>
      <c r="AW38">
        <v>2</v>
      </c>
      <c r="AX38">
        <v>34664995</v>
      </c>
      <c r="AY38">
        <v>2</v>
      </c>
      <c r="AZ38">
        <v>22528</v>
      </c>
      <c r="BA38">
        <v>38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Y38*Source!I55</f>
        <v>50</v>
      </c>
      <c r="CY38">
        <f>AA38</f>
        <v>21.74</v>
      </c>
      <c r="CZ38">
        <f>AE38</f>
        <v>2.9</v>
      </c>
      <c r="DA38">
        <f>AI38</f>
        <v>7.5</v>
      </c>
      <c r="DB38">
        <v>0</v>
      </c>
    </row>
    <row r="39" spans="1:106" x14ac:dyDescent="0.2">
      <c r="A39">
        <f>ROW(Source!A55)</f>
        <v>55</v>
      </c>
      <c r="B39">
        <v>34664880</v>
      </c>
      <c r="C39">
        <v>34664989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W39">
        <v>0</v>
      </c>
      <c r="X39">
        <v>1924823676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34664996</v>
      </c>
      <c r="AY39">
        <v>2</v>
      </c>
      <c r="AZ39">
        <v>22528</v>
      </c>
      <c r="BA39">
        <v>39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Y39*Source!I55</f>
        <v>0</v>
      </c>
      <c r="CY39">
        <f>AA39</f>
        <v>0</v>
      </c>
      <c r="CZ39">
        <f>AE39</f>
        <v>0</v>
      </c>
      <c r="DA39">
        <f>AI39</f>
        <v>7.5</v>
      </c>
      <c r="DB39">
        <v>0</v>
      </c>
    </row>
    <row r="40" spans="1:106" x14ac:dyDescent="0.2">
      <c r="A40">
        <f>ROW(Source!A55)</f>
        <v>55</v>
      </c>
      <c r="B40">
        <v>34664880</v>
      </c>
      <c r="C40">
        <v>34664989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W40">
        <v>0</v>
      </c>
      <c r="X40">
        <v>-1731369543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34664997</v>
      </c>
      <c r="AY40">
        <v>2</v>
      </c>
      <c r="AZ40">
        <v>22528</v>
      </c>
      <c r="BA40">
        <v>40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Y40*Source!I55</f>
        <v>0</v>
      </c>
      <c r="CY40">
        <f>AA40</f>
        <v>0</v>
      </c>
      <c r="CZ40">
        <f>AE40</f>
        <v>0</v>
      </c>
      <c r="DA40">
        <f>AI40</f>
        <v>7.5</v>
      </c>
      <c r="DB40">
        <v>0</v>
      </c>
    </row>
    <row r="41" spans="1:106" x14ac:dyDescent="0.2">
      <c r="A41">
        <f>ROW(Source!A62)</f>
        <v>62</v>
      </c>
      <c r="B41">
        <v>34664879</v>
      </c>
      <c r="C41">
        <v>34665001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311</v>
      </c>
      <c r="J41" t="s">
        <v>6</v>
      </c>
      <c r="K41" t="s">
        <v>312</v>
      </c>
      <c r="L41">
        <v>1191</v>
      </c>
      <c r="N41">
        <v>1013</v>
      </c>
      <c r="O41" t="s">
        <v>302</v>
      </c>
      <c r="P41" t="s">
        <v>302</v>
      </c>
      <c r="Q41">
        <v>1</v>
      </c>
      <c r="W41">
        <v>0</v>
      </c>
      <c r="X41">
        <v>1069510174</v>
      </c>
      <c r="Y41">
        <v>9.6</v>
      </c>
      <c r="AA41">
        <v>0</v>
      </c>
      <c r="AB41">
        <v>0</v>
      </c>
      <c r="AC41">
        <v>0</v>
      </c>
      <c r="AD41">
        <v>9.6199999999999992</v>
      </c>
      <c r="AE41">
        <v>0</v>
      </c>
      <c r="AF41">
        <v>0</v>
      </c>
      <c r="AG41">
        <v>0</v>
      </c>
      <c r="AH41">
        <v>9.6199999999999992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9.6</v>
      </c>
      <c r="AU41" t="s">
        <v>6</v>
      </c>
      <c r="AV41">
        <v>1</v>
      </c>
      <c r="AW41">
        <v>2</v>
      </c>
      <c r="AX41">
        <v>34665004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Y41*Source!I62</f>
        <v>3.456</v>
      </c>
      <c r="CY41">
        <f>AD41</f>
        <v>9.6199999999999992</v>
      </c>
      <c r="CZ41">
        <f>AH41</f>
        <v>9.6199999999999992</v>
      </c>
      <c r="DA41">
        <f>AL41</f>
        <v>1</v>
      </c>
      <c r="DB41">
        <v>0</v>
      </c>
    </row>
    <row r="42" spans="1:106" x14ac:dyDescent="0.2">
      <c r="A42">
        <f>ROW(Source!A62)</f>
        <v>62</v>
      </c>
      <c r="B42">
        <v>34664879</v>
      </c>
      <c r="C42">
        <v>34665001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W42">
        <v>0</v>
      </c>
      <c r="X42">
        <v>-1731369543</v>
      </c>
      <c r="Y42">
        <v>0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34665005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Y42*Source!I62</f>
        <v>0</v>
      </c>
      <c r="CY42">
        <f>AA42</f>
        <v>1</v>
      </c>
      <c r="CZ42">
        <f>AE42</f>
        <v>1</v>
      </c>
      <c r="DA42">
        <f>AI42</f>
        <v>1</v>
      </c>
      <c r="DB42">
        <v>0</v>
      </c>
    </row>
    <row r="43" spans="1:106" x14ac:dyDescent="0.2">
      <c r="A43">
        <f>ROW(Source!A63)</f>
        <v>63</v>
      </c>
      <c r="B43">
        <v>34664880</v>
      </c>
      <c r="C43">
        <v>34665001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311</v>
      </c>
      <c r="J43" t="s">
        <v>6</v>
      </c>
      <c r="K43" t="s">
        <v>312</v>
      </c>
      <c r="L43">
        <v>1191</v>
      </c>
      <c r="N43">
        <v>1013</v>
      </c>
      <c r="O43" t="s">
        <v>302</v>
      </c>
      <c r="P43" t="s">
        <v>302</v>
      </c>
      <c r="Q43">
        <v>1</v>
      </c>
      <c r="W43">
        <v>0</v>
      </c>
      <c r="X43">
        <v>1069510174</v>
      </c>
      <c r="Y43">
        <v>9.6</v>
      </c>
      <c r="AA43">
        <v>0</v>
      </c>
      <c r="AB43">
        <v>0</v>
      </c>
      <c r="AC43">
        <v>0</v>
      </c>
      <c r="AD43">
        <v>176.05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9.6</v>
      </c>
      <c r="AU43" t="s">
        <v>6</v>
      </c>
      <c r="AV43">
        <v>1</v>
      </c>
      <c r="AW43">
        <v>2</v>
      </c>
      <c r="AX43">
        <v>34665004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Y43*Source!I63</f>
        <v>3.456</v>
      </c>
      <c r="CY43">
        <f>AD43</f>
        <v>176.05</v>
      </c>
      <c r="CZ43">
        <f>AH43</f>
        <v>9.6199999999999992</v>
      </c>
      <c r="DA43">
        <f>AL43</f>
        <v>18.3</v>
      </c>
      <c r="DB43">
        <v>0</v>
      </c>
    </row>
    <row r="44" spans="1:106" x14ac:dyDescent="0.2">
      <c r="A44">
        <f>ROW(Source!A63)</f>
        <v>63</v>
      </c>
      <c r="B44">
        <v>34664880</v>
      </c>
      <c r="C44">
        <v>34665001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W44">
        <v>0</v>
      </c>
      <c r="X44">
        <v>-1731369543</v>
      </c>
      <c r="Y44">
        <v>0</v>
      </c>
      <c r="AA44">
        <v>7.5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34665005</v>
      </c>
      <c r="AY44">
        <v>1</v>
      </c>
      <c r="AZ44">
        <v>6144</v>
      </c>
      <c r="BA44">
        <v>44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Y44*Source!I63</f>
        <v>0</v>
      </c>
      <c r="CY44">
        <f>AA44</f>
        <v>7.5</v>
      </c>
      <c r="CZ44">
        <f>AE44</f>
        <v>1</v>
      </c>
      <c r="DA44">
        <f>AI44</f>
        <v>7.5</v>
      </c>
      <c r="DB44">
        <v>0</v>
      </c>
    </row>
    <row r="45" spans="1:106" x14ac:dyDescent="0.2">
      <c r="A45">
        <f>ROW(Source!A66)</f>
        <v>66</v>
      </c>
      <c r="B45">
        <v>34664879</v>
      </c>
      <c r="C45">
        <v>34665007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311</v>
      </c>
      <c r="J45" t="s">
        <v>6</v>
      </c>
      <c r="K45" t="s">
        <v>312</v>
      </c>
      <c r="L45">
        <v>1191</v>
      </c>
      <c r="N45">
        <v>1013</v>
      </c>
      <c r="O45" t="s">
        <v>302</v>
      </c>
      <c r="P45" t="s">
        <v>302</v>
      </c>
      <c r="Q45">
        <v>1</v>
      </c>
      <c r="W45">
        <v>0</v>
      </c>
      <c r="X45">
        <v>1069510174</v>
      </c>
      <c r="Y45">
        <v>16.8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16.8</v>
      </c>
      <c r="AU45" t="s">
        <v>6</v>
      </c>
      <c r="AV45">
        <v>1</v>
      </c>
      <c r="AW45">
        <v>2</v>
      </c>
      <c r="AX45">
        <v>34665014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Y45*Source!I66</f>
        <v>15.120000000000001</v>
      </c>
      <c r="CY45">
        <f>AD45</f>
        <v>9.6199999999999992</v>
      </c>
      <c r="CZ45">
        <f>AH45</f>
        <v>9.6199999999999992</v>
      </c>
      <c r="DA45">
        <f>AL45</f>
        <v>1</v>
      </c>
      <c r="DB45">
        <v>0</v>
      </c>
    </row>
    <row r="46" spans="1:106" x14ac:dyDescent="0.2">
      <c r="A46">
        <f>ROW(Source!A66)</f>
        <v>66</v>
      </c>
      <c r="B46">
        <v>34664879</v>
      </c>
      <c r="C46">
        <v>34665007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313</v>
      </c>
      <c r="J46" t="s">
        <v>6</v>
      </c>
      <c r="K46" t="s">
        <v>314</v>
      </c>
      <c r="L46">
        <v>1191</v>
      </c>
      <c r="N46">
        <v>1013</v>
      </c>
      <c r="O46" t="s">
        <v>302</v>
      </c>
      <c r="P46" t="s">
        <v>302</v>
      </c>
      <c r="Q46">
        <v>1</v>
      </c>
      <c r="W46">
        <v>0</v>
      </c>
      <c r="X46">
        <v>-1417349443</v>
      </c>
      <c r="Y46">
        <v>0.68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0.68</v>
      </c>
      <c r="AU46" t="s">
        <v>6</v>
      </c>
      <c r="AV46">
        <v>2</v>
      </c>
      <c r="AW46">
        <v>2</v>
      </c>
      <c r="AX46">
        <v>34665015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Y46*Source!I66</f>
        <v>0.6120000000000001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ROW(Source!A66)</f>
        <v>66</v>
      </c>
      <c r="B47">
        <v>34664879</v>
      </c>
      <c r="C47">
        <v>34665007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315</v>
      </c>
      <c r="J47" t="s">
        <v>316</v>
      </c>
      <c r="K47" t="s">
        <v>317</v>
      </c>
      <c r="L47">
        <v>1368</v>
      </c>
      <c r="N47">
        <v>1011</v>
      </c>
      <c r="O47" t="s">
        <v>308</v>
      </c>
      <c r="P47" t="s">
        <v>308</v>
      </c>
      <c r="Q47">
        <v>1</v>
      </c>
      <c r="W47">
        <v>0</v>
      </c>
      <c r="X47">
        <v>1225731627</v>
      </c>
      <c r="Y47">
        <v>0.68</v>
      </c>
      <c r="AA47">
        <v>0</v>
      </c>
      <c r="AB47">
        <v>89.99</v>
      </c>
      <c r="AC47">
        <v>10.06</v>
      </c>
      <c r="AD47">
        <v>0</v>
      </c>
      <c r="AE47">
        <v>0</v>
      </c>
      <c r="AF47">
        <v>89.99</v>
      </c>
      <c r="AG47">
        <v>10.06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0.68</v>
      </c>
      <c r="AU47" t="s">
        <v>6</v>
      </c>
      <c r="AV47">
        <v>0</v>
      </c>
      <c r="AW47">
        <v>2</v>
      </c>
      <c r="AX47">
        <v>34665016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Y47*Source!I66</f>
        <v>0.6120000000000001</v>
      </c>
      <c r="CY47">
        <f>AB47</f>
        <v>89.99</v>
      </c>
      <c r="CZ47">
        <f>AF47</f>
        <v>89.99</v>
      </c>
      <c r="DA47">
        <f>AJ47</f>
        <v>1</v>
      </c>
      <c r="DB47">
        <v>0</v>
      </c>
    </row>
    <row r="48" spans="1:106" x14ac:dyDescent="0.2">
      <c r="A48">
        <f>ROW(Source!A66)</f>
        <v>66</v>
      </c>
      <c r="B48">
        <v>34664879</v>
      </c>
      <c r="C48">
        <v>34665007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129</v>
      </c>
      <c r="J48" t="s">
        <v>131</v>
      </c>
      <c r="K48" t="s">
        <v>130</v>
      </c>
      <c r="L48">
        <v>1301</v>
      </c>
      <c r="N48">
        <v>1003</v>
      </c>
      <c r="O48" t="s">
        <v>108</v>
      </c>
      <c r="P48" t="s">
        <v>108</v>
      </c>
      <c r="Q48">
        <v>1</v>
      </c>
      <c r="W48">
        <v>0</v>
      </c>
      <c r="X48">
        <v>-2037861473</v>
      </c>
      <c r="Y48">
        <v>22.222221999999999</v>
      </c>
      <c r="AA48">
        <v>3.7</v>
      </c>
      <c r="AB48">
        <v>0</v>
      </c>
      <c r="AC48">
        <v>0</v>
      </c>
      <c r="AD48">
        <v>0</v>
      </c>
      <c r="AE48">
        <v>3.7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22.222221999999999</v>
      </c>
      <c r="AU48" t="s">
        <v>6</v>
      </c>
      <c r="AV48">
        <v>0</v>
      </c>
      <c r="AW48">
        <v>2</v>
      </c>
      <c r="AX48">
        <v>34665017</v>
      </c>
      <c r="AY48">
        <v>2</v>
      </c>
      <c r="AZ48">
        <v>22528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Y48*Source!I66</f>
        <v>19.999999799999998</v>
      </c>
      <c r="CY48">
        <f>AA48</f>
        <v>3.7</v>
      </c>
      <c r="CZ48">
        <f>AE48</f>
        <v>3.7</v>
      </c>
      <c r="DA48">
        <f>AI48</f>
        <v>1</v>
      </c>
      <c r="DB48">
        <v>0</v>
      </c>
    </row>
    <row r="49" spans="1:106" x14ac:dyDescent="0.2">
      <c r="A49">
        <f>ROW(Source!A66)</f>
        <v>66</v>
      </c>
      <c r="B49">
        <v>34664879</v>
      </c>
      <c r="C49">
        <v>34665007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134</v>
      </c>
      <c r="J49" t="s">
        <v>136</v>
      </c>
      <c r="K49" t="s">
        <v>135</v>
      </c>
      <c r="L49">
        <v>1301</v>
      </c>
      <c r="N49">
        <v>1003</v>
      </c>
      <c r="O49" t="s">
        <v>108</v>
      </c>
      <c r="P49" t="s">
        <v>108</v>
      </c>
      <c r="Q49">
        <v>1</v>
      </c>
      <c r="W49">
        <v>0</v>
      </c>
      <c r="X49">
        <v>-28105764</v>
      </c>
      <c r="Y49">
        <v>72.222222000000002</v>
      </c>
      <c r="AA49">
        <v>2.61</v>
      </c>
      <c r="AB49">
        <v>0</v>
      </c>
      <c r="AC49">
        <v>0</v>
      </c>
      <c r="AD49">
        <v>0</v>
      </c>
      <c r="AE49">
        <v>2.61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72.222222000000002</v>
      </c>
      <c r="AU49" t="s">
        <v>6</v>
      </c>
      <c r="AV49">
        <v>0</v>
      </c>
      <c r="AW49">
        <v>2</v>
      </c>
      <c r="AX49">
        <v>34665018</v>
      </c>
      <c r="AY49">
        <v>2</v>
      </c>
      <c r="AZ49">
        <v>22528</v>
      </c>
      <c r="BA49">
        <v>49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Y49*Source!I66</f>
        <v>64.999999799999998</v>
      </c>
      <c r="CY49">
        <f>AA49</f>
        <v>2.61</v>
      </c>
      <c r="CZ49">
        <f>AE49</f>
        <v>2.61</v>
      </c>
      <c r="DA49">
        <f>AI49</f>
        <v>1</v>
      </c>
      <c r="DB49">
        <v>0</v>
      </c>
    </row>
    <row r="50" spans="1:106" x14ac:dyDescent="0.2">
      <c r="A50">
        <f>ROW(Source!A66)</f>
        <v>66</v>
      </c>
      <c r="B50">
        <v>34664879</v>
      </c>
      <c r="C50">
        <v>34665007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139</v>
      </c>
      <c r="L50">
        <v>1301</v>
      </c>
      <c r="N50">
        <v>1003</v>
      </c>
      <c r="O50" t="s">
        <v>108</v>
      </c>
      <c r="P50" t="s">
        <v>108</v>
      </c>
      <c r="Q50">
        <v>1</v>
      </c>
      <c r="W50">
        <v>0</v>
      </c>
      <c r="X50">
        <v>-1561815364</v>
      </c>
      <c r="Y50">
        <v>5.5555560000000002</v>
      </c>
      <c r="AA50">
        <v>3.06</v>
      </c>
      <c r="AB50">
        <v>0</v>
      </c>
      <c r="AC50">
        <v>0</v>
      </c>
      <c r="AD50">
        <v>0</v>
      </c>
      <c r="AE50">
        <v>3.06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5.5555560000000002</v>
      </c>
      <c r="AU50" t="s">
        <v>6</v>
      </c>
      <c r="AV50">
        <v>0</v>
      </c>
      <c r="AW50">
        <v>2</v>
      </c>
      <c r="AX50">
        <v>34665019</v>
      </c>
      <c r="AY50">
        <v>2</v>
      </c>
      <c r="AZ50">
        <v>22528</v>
      </c>
      <c r="BA50">
        <v>50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Y50*Source!I66</f>
        <v>5.0000004000000002</v>
      </c>
      <c r="CY50">
        <f>AA50</f>
        <v>3.06</v>
      </c>
      <c r="CZ50">
        <f>AE50</f>
        <v>3.06</v>
      </c>
      <c r="DA50">
        <f>AI50</f>
        <v>1</v>
      </c>
      <c r="DB50">
        <v>0</v>
      </c>
    </row>
    <row r="51" spans="1:106" x14ac:dyDescent="0.2">
      <c r="A51">
        <f>ROW(Source!A67)</f>
        <v>67</v>
      </c>
      <c r="B51">
        <v>34664880</v>
      </c>
      <c r="C51">
        <v>34665007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302</v>
      </c>
      <c r="P51" t="s">
        <v>302</v>
      </c>
      <c r="Q51">
        <v>1</v>
      </c>
      <c r="W51">
        <v>0</v>
      </c>
      <c r="X51">
        <v>1069510174</v>
      </c>
      <c r="Y51">
        <v>16.8</v>
      </c>
      <c r="AA51">
        <v>0</v>
      </c>
      <c r="AB51">
        <v>0</v>
      </c>
      <c r="AC51">
        <v>0</v>
      </c>
      <c r="AD51">
        <v>176.05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16.8</v>
      </c>
      <c r="AU51" t="s">
        <v>6</v>
      </c>
      <c r="AV51">
        <v>1</v>
      </c>
      <c r="AW51">
        <v>2</v>
      </c>
      <c r="AX51">
        <v>34665014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Y51*Source!I67</f>
        <v>15.120000000000001</v>
      </c>
      <c r="CY51">
        <f>AD51</f>
        <v>176.05</v>
      </c>
      <c r="CZ51">
        <f>AH51</f>
        <v>9.6199999999999992</v>
      </c>
      <c r="DA51">
        <f>AL51</f>
        <v>18.3</v>
      </c>
      <c r="DB51">
        <v>0</v>
      </c>
    </row>
    <row r="52" spans="1:106" x14ac:dyDescent="0.2">
      <c r="A52">
        <f>ROW(Source!A67)</f>
        <v>67</v>
      </c>
      <c r="B52">
        <v>34664880</v>
      </c>
      <c r="C52">
        <v>34665007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313</v>
      </c>
      <c r="J52" t="s">
        <v>6</v>
      </c>
      <c r="K52" t="s">
        <v>314</v>
      </c>
      <c r="L52">
        <v>1191</v>
      </c>
      <c r="N52">
        <v>1013</v>
      </c>
      <c r="O52" t="s">
        <v>302</v>
      </c>
      <c r="P52" t="s">
        <v>302</v>
      </c>
      <c r="Q52">
        <v>1</v>
      </c>
      <c r="W52">
        <v>0</v>
      </c>
      <c r="X52">
        <v>-1417349443</v>
      </c>
      <c r="Y52">
        <v>0.68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0.68</v>
      </c>
      <c r="AU52" t="s">
        <v>6</v>
      </c>
      <c r="AV52">
        <v>2</v>
      </c>
      <c r="AW52">
        <v>2</v>
      </c>
      <c r="AX52">
        <v>34665015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Y52*Source!I67</f>
        <v>0.6120000000000001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ROW(Source!A67)</f>
        <v>67</v>
      </c>
      <c r="B53">
        <v>34664880</v>
      </c>
      <c r="C53">
        <v>34665007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315</v>
      </c>
      <c r="J53" t="s">
        <v>316</v>
      </c>
      <c r="K53" t="s">
        <v>317</v>
      </c>
      <c r="L53">
        <v>1368</v>
      </c>
      <c r="N53">
        <v>1011</v>
      </c>
      <c r="O53" t="s">
        <v>308</v>
      </c>
      <c r="P53" t="s">
        <v>308</v>
      </c>
      <c r="Q53">
        <v>1</v>
      </c>
      <c r="W53">
        <v>0</v>
      </c>
      <c r="X53">
        <v>1225731627</v>
      </c>
      <c r="Y53">
        <v>0.68</v>
      </c>
      <c r="AA53">
        <v>0</v>
      </c>
      <c r="AB53">
        <v>1124.8800000000001</v>
      </c>
      <c r="AC53">
        <v>184.1</v>
      </c>
      <c r="AD53">
        <v>0</v>
      </c>
      <c r="AE53">
        <v>0</v>
      </c>
      <c r="AF53">
        <v>89.99</v>
      </c>
      <c r="AG53">
        <v>10.06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0.68</v>
      </c>
      <c r="AU53" t="s">
        <v>6</v>
      </c>
      <c r="AV53">
        <v>0</v>
      </c>
      <c r="AW53">
        <v>2</v>
      </c>
      <c r="AX53">
        <v>34665016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Y53*Source!I67</f>
        <v>0.6120000000000001</v>
      </c>
      <c r="CY53">
        <f>AB53</f>
        <v>1124.8800000000001</v>
      </c>
      <c r="CZ53">
        <f>AF53</f>
        <v>89.99</v>
      </c>
      <c r="DA53">
        <f>AJ53</f>
        <v>12.5</v>
      </c>
      <c r="DB53">
        <v>0</v>
      </c>
    </row>
    <row r="54" spans="1:106" x14ac:dyDescent="0.2">
      <c r="A54">
        <f>ROW(Source!A67)</f>
        <v>67</v>
      </c>
      <c r="B54">
        <v>34664880</v>
      </c>
      <c r="C54">
        <v>34665007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129</v>
      </c>
      <c r="J54" t="s">
        <v>131</v>
      </c>
      <c r="K54" t="s">
        <v>130</v>
      </c>
      <c r="L54">
        <v>1301</v>
      </c>
      <c r="N54">
        <v>1003</v>
      </c>
      <c r="O54" t="s">
        <v>108</v>
      </c>
      <c r="P54" t="s">
        <v>108</v>
      </c>
      <c r="Q54">
        <v>1</v>
      </c>
      <c r="W54">
        <v>0</v>
      </c>
      <c r="X54">
        <v>-2037861473</v>
      </c>
      <c r="Y54">
        <v>22.222221999999999</v>
      </c>
      <c r="AA54">
        <v>27.77</v>
      </c>
      <c r="AB54">
        <v>0</v>
      </c>
      <c r="AC54">
        <v>0</v>
      </c>
      <c r="AD54">
        <v>0</v>
      </c>
      <c r="AE54">
        <v>3.7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22.222221999999999</v>
      </c>
      <c r="AU54" t="s">
        <v>6</v>
      </c>
      <c r="AV54">
        <v>0</v>
      </c>
      <c r="AW54">
        <v>2</v>
      </c>
      <c r="AX54">
        <v>34665017</v>
      </c>
      <c r="AY54">
        <v>2</v>
      </c>
      <c r="AZ54">
        <v>22528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Y54*Source!I67</f>
        <v>19.999999799999998</v>
      </c>
      <c r="CY54">
        <f>AA54</f>
        <v>27.77</v>
      </c>
      <c r="CZ54">
        <f>AE54</f>
        <v>3.7</v>
      </c>
      <c r="DA54">
        <f>AI54</f>
        <v>7.5</v>
      </c>
      <c r="DB54">
        <v>0</v>
      </c>
    </row>
    <row r="55" spans="1:106" x14ac:dyDescent="0.2">
      <c r="A55">
        <f>ROW(Source!A67)</f>
        <v>67</v>
      </c>
      <c r="B55">
        <v>34664880</v>
      </c>
      <c r="C55">
        <v>34665007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134</v>
      </c>
      <c r="J55" t="s">
        <v>136</v>
      </c>
      <c r="K55" t="s">
        <v>135</v>
      </c>
      <c r="L55">
        <v>1301</v>
      </c>
      <c r="N55">
        <v>1003</v>
      </c>
      <c r="O55" t="s">
        <v>108</v>
      </c>
      <c r="P55" t="s">
        <v>108</v>
      </c>
      <c r="Q55">
        <v>1</v>
      </c>
      <c r="W55">
        <v>0</v>
      </c>
      <c r="X55">
        <v>-28105764</v>
      </c>
      <c r="Y55">
        <v>72.222222000000002</v>
      </c>
      <c r="AA55">
        <v>19.61</v>
      </c>
      <c r="AB55">
        <v>0</v>
      </c>
      <c r="AC55">
        <v>0</v>
      </c>
      <c r="AD55">
        <v>0</v>
      </c>
      <c r="AE55">
        <v>2.61</v>
      </c>
      <c r="AF55">
        <v>0</v>
      </c>
      <c r="AG55">
        <v>0</v>
      </c>
      <c r="AH55">
        <v>0</v>
      </c>
      <c r="AI55">
        <v>7.5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72.222222000000002</v>
      </c>
      <c r="AU55" t="s">
        <v>6</v>
      </c>
      <c r="AV55">
        <v>0</v>
      </c>
      <c r="AW55">
        <v>2</v>
      </c>
      <c r="AX55">
        <v>34665018</v>
      </c>
      <c r="AY55">
        <v>2</v>
      </c>
      <c r="AZ55">
        <v>22528</v>
      </c>
      <c r="BA55">
        <v>55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Y55*Source!I67</f>
        <v>64.999999799999998</v>
      </c>
      <c r="CY55">
        <f>AA55</f>
        <v>19.61</v>
      </c>
      <c r="CZ55">
        <f>AE55</f>
        <v>2.61</v>
      </c>
      <c r="DA55">
        <f>AI55</f>
        <v>7.5</v>
      </c>
      <c r="DB55">
        <v>0</v>
      </c>
    </row>
    <row r="56" spans="1:106" x14ac:dyDescent="0.2">
      <c r="A56">
        <f>ROW(Source!A67)</f>
        <v>67</v>
      </c>
      <c r="B56">
        <v>34664880</v>
      </c>
      <c r="C56">
        <v>34665007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139</v>
      </c>
      <c r="L56">
        <v>1301</v>
      </c>
      <c r="N56">
        <v>1003</v>
      </c>
      <c r="O56" t="s">
        <v>108</v>
      </c>
      <c r="P56" t="s">
        <v>108</v>
      </c>
      <c r="Q56">
        <v>1</v>
      </c>
      <c r="W56">
        <v>0</v>
      </c>
      <c r="X56">
        <v>-1561815364</v>
      </c>
      <c r="Y56">
        <v>5.5555560000000002</v>
      </c>
      <c r="AA56">
        <v>22.94</v>
      </c>
      <c r="AB56">
        <v>0</v>
      </c>
      <c r="AC56">
        <v>0</v>
      </c>
      <c r="AD56">
        <v>0</v>
      </c>
      <c r="AE56">
        <v>3.06</v>
      </c>
      <c r="AF56">
        <v>0</v>
      </c>
      <c r="AG56">
        <v>0</v>
      </c>
      <c r="AH56">
        <v>0</v>
      </c>
      <c r="AI56">
        <v>7.5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5.5555560000000002</v>
      </c>
      <c r="AU56" t="s">
        <v>6</v>
      </c>
      <c r="AV56">
        <v>0</v>
      </c>
      <c r="AW56">
        <v>2</v>
      </c>
      <c r="AX56">
        <v>34665019</v>
      </c>
      <c r="AY56">
        <v>2</v>
      </c>
      <c r="AZ56">
        <v>22528</v>
      </c>
      <c r="BA56">
        <v>56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Y56*Source!I67</f>
        <v>5.0000004000000002</v>
      </c>
      <c r="CY56">
        <f>AA56</f>
        <v>22.94</v>
      </c>
      <c r="CZ56">
        <f>AE56</f>
        <v>3.06</v>
      </c>
      <c r="DA56">
        <f>AI56</f>
        <v>7.5</v>
      </c>
      <c r="DB56">
        <v>0</v>
      </c>
    </row>
    <row r="57" spans="1:106" x14ac:dyDescent="0.2">
      <c r="A57">
        <f>ROW(Source!A74)</f>
        <v>74</v>
      </c>
      <c r="B57">
        <v>34664879</v>
      </c>
      <c r="C57">
        <v>34665023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318</v>
      </c>
      <c r="J57" t="s">
        <v>6</v>
      </c>
      <c r="K57" t="s">
        <v>319</v>
      </c>
      <c r="L57">
        <v>1191</v>
      </c>
      <c r="N57">
        <v>1013</v>
      </c>
      <c r="O57" t="s">
        <v>302</v>
      </c>
      <c r="P57" t="s">
        <v>302</v>
      </c>
      <c r="Q57">
        <v>1</v>
      </c>
      <c r="W57">
        <v>0</v>
      </c>
      <c r="X57">
        <v>1688654847</v>
      </c>
      <c r="Y57">
        <v>3.25</v>
      </c>
      <c r="AA57">
        <v>0</v>
      </c>
      <c r="AB57">
        <v>0</v>
      </c>
      <c r="AC57">
        <v>0</v>
      </c>
      <c r="AD57">
        <v>10.210000000000001</v>
      </c>
      <c r="AE57">
        <v>0</v>
      </c>
      <c r="AF57">
        <v>0</v>
      </c>
      <c r="AG57">
        <v>0</v>
      </c>
      <c r="AH57">
        <v>10.210000000000001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3.25</v>
      </c>
      <c r="AU57" t="s">
        <v>6</v>
      </c>
      <c r="AV57">
        <v>1</v>
      </c>
      <c r="AW57">
        <v>2</v>
      </c>
      <c r="AX57">
        <v>34665029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Y57*Source!I74</f>
        <v>3.25</v>
      </c>
      <c r="CY57">
        <f t="shared" ref="CY57:CY67" si="6">AD57</f>
        <v>10.210000000000001</v>
      </c>
      <c r="CZ57">
        <f t="shared" ref="CZ57:CZ67" si="7">AH57</f>
        <v>10.210000000000001</v>
      </c>
      <c r="DA57">
        <f t="shared" ref="DA57:DA67" si="8">AL57</f>
        <v>1</v>
      </c>
      <c r="DB57">
        <v>0</v>
      </c>
    </row>
    <row r="58" spans="1:106" x14ac:dyDescent="0.2">
      <c r="A58">
        <f>ROW(Source!A74)</f>
        <v>74</v>
      </c>
      <c r="B58">
        <v>34664879</v>
      </c>
      <c r="C58">
        <v>34665023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320</v>
      </c>
      <c r="J58" t="s">
        <v>6</v>
      </c>
      <c r="K58" t="s">
        <v>321</v>
      </c>
      <c r="L58">
        <v>1191</v>
      </c>
      <c r="N58">
        <v>1013</v>
      </c>
      <c r="O58" t="s">
        <v>302</v>
      </c>
      <c r="P58" t="s">
        <v>302</v>
      </c>
      <c r="Q58">
        <v>1</v>
      </c>
      <c r="W58">
        <v>0</v>
      </c>
      <c r="X58">
        <v>1675274105</v>
      </c>
      <c r="Y58">
        <v>6.5</v>
      </c>
      <c r="AA58">
        <v>0</v>
      </c>
      <c r="AB58">
        <v>0</v>
      </c>
      <c r="AC58">
        <v>0</v>
      </c>
      <c r="AD58">
        <v>16.93</v>
      </c>
      <c r="AE58">
        <v>0</v>
      </c>
      <c r="AF58">
        <v>0</v>
      </c>
      <c r="AG58">
        <v>0</v>
      </c>
      <c r="AH58">
        <v>16.93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6.5</v>
      </c>
      <c r="AU58" t="s">
        <v>6</v>
      </c>
      <c r="AV58">
        <v>1</v>
      </c>
      <c r="AW58">
        <v>2</v>
      </c>
      <c r="AX58">
        <v>34665030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Y58*Source!I74</f>
        <v>6.5</v>
      </c>
      <c r="CY58">
        <f t="shared" si="6"/>
        <v>16.93</v>
      </c>
      <c r="CZ58">
        <f t="shared" si="7"/>
        <v>16.93</v>
      </c>
      <c r="DA58">
        <f t="shared" si="8"/>
        <v>1</v>
      </c>
      <c r="DB58">
        <v>0</v>
      </c>
    </row>
    <row r="59" spans="1:106" x14ac:dyDescent="0.2">
      <c r="A59">
        <f>ROW(Source!A74)</f>
        <v>74</v>
      </c>
      <c r="B59">
        <v>34664879</v>
      </c>
      <c r="C59">
        <v>34665023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322</v>
      </c>
      <c r="J59" t="s">
        <v>6</v>
      </c>
      <c r="K59" t="s">
        <v>323</v>
      </c>
      <c r="L59">
        <v>1191</v>
      </c>
      <c r="N59">
        <v>1013</v>
      </c>
      <c r="O59" t="s">
        <v>302</v>
      </c>
      <c r="P59" t="s">
        <v>302</v>
      </c>
      <c r="Q59">
        <v>1</v>
      </c>
      <c r="W59">
        <v>0</v>
      </c>
      <c r="X59">
        <v>-1481893445</v>
      </c>
      <c r="Y59">
        <v>13</v>
      </c>
      <c r="AA59">
        <v>0</v>
      </c>
      <c r="AB59">
        <v>0</v>
      </c>
      <c r="AC59">
        <v>0</v>
      </c>
      <c r="AD59">
        <v>15.49</v>
      </c>
      <c r="AE59">
        <v>0</v>
      </c>
      <c r="AF59">
        <v>0</v>
      </c>
      <c r="AG59">
        <v>0</v>
      </c>
      <c r="AH59">
        <v>15.49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13</v>
      </c>
      <c r="AU59" t="s">
        <v>6</v>
      </c>
      <c r="AV59">
        <v>1</v>
      </c>
      <c r="AW59">
        <v>2</v>
      </c>
      <c r="AX59">
        <v>34665031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Y59*Source!I74</f>
        <v>13</v>
      </c>
      <c r="CY59">
        <f t="shared" si="6"/>
        <v>15.49</v>
      </c>
      <c r="CZ59">
        <f t="shared" si="7"/>
        <v>15.49</v>
      </c>
      <c r="DA59">
        <f t="shared" si="8"/>
        <v>1</v>
      </c>
      <c r="DB59">
        <v>0</v>
      </c>
    </row>
    <row r="60" spans="1:106" x14ac:dyDescent="0.2">
      <c r="A60">
        <f>ROW(Source!A74)</f>
        <v>74</v>
      </c>
      <c r="B60">
        <v>34664879</v>
      </c>
      <c r="C60">
        <v>34665023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324</v>
      </c>
      <c r="J60" t="s">
        <v>6</v>
      </c>
      <c r="K60" t="s">
        <v>325</v>
      </c>
      <c r="L60">
        <v>1191</v>
      </c>
      <c r="N60">
        <v>1013</v>
      </c>
      <c r="O60" t="s">
        <v>302</v>
      </c>
      <c r="P60" t="s">
        <v>302</v>
      </c>
      <c r="Q60">
        <v>1</v>
      </c>
      <c r="W60">
        <v>0</v>
      </c>
      <c r="X60">
        <v>1658205574</v>
      </c>
      <c r="Y60">
        <v>29.25</v>
      </c>
      <c r="AA60">
        <v>0</v>
      </c>
      <c r="AB60">
        <v>0</v>
      </c>
      <c r="AC60">
        <v>0</v>
      </c>
      <c r="AD60">
        <v>14.09</v>
      </c>
      <c r="AE60">
        <v>0</v>
      </c>
      <c r="AF60">
        <v>0</v>
      </c>
      <c r="AG60">
        <v>0</v>
      </c>
      <c r="AH60">
        <v>14.09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29.25</v>
      </c>
      <c r="AU60" t="s">
        <v>6</v>
      </c>
      <c r="AV60">
        <v>1</v>
      </c>
      <c r="AW60">
        <v>2</v>
      </c>
      <c r="AX60">
        <v>34665032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Y60*Source!I74</f>
        <v>29.25</v>
      </c>
      <c r="CY60">
        <f t="shared" si="6"/>
        <v>14.09</v>
      </c>
      <c r="CZ60">
        <f t="shared" si="7"/>
        <v>14.09</v>
      </c>
      <c r="DA60">
        <f t="shared" si="8"/>
        <v>1</v>
      </c>
      <c r="DB60">
        <v>0</v>
      </c>
    </row>
    <row r="61" spans="1:106" x14ac:dyDescent="0.2">
      <c r="A61">
        <f>ROW(Source!A74)</f>
        <v>74</v>
      </c>
      <c r="B61">
        <v>34664879</v>
      </c>
      <c r="C61">
        <v>34665023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326</v>
      </c>
      <c r="J61" t="s">
        <v>6</v>
      </c>
      <c r="K61" t="s">
        <v>327</v>
      </c>
      <c r="L61">
        <v>1191</v>
      </c>
      <c r="N61">
        <v>1013</v>
      </c>
      <c r="O61" t="s">
        <v>302</v>
      </c>
      <c r="P61" t="s">
        <v>302</v>
      </c>
      <c r="Q61">
        <v>1</v>
      </c>
      <c r="W61">
        <v>0</v>
      </c>
      <c r="X61">
        <v>848708738</v>
      </c>
      <c r="Y61">
        <v>13</v>
      </c>
      <c r="AA61">
        <v>0</v>
      </c>
      <c r="AB61">
        <v>0</v>
      </c>
      <c r="AC61">
        <v>0</v>
      </c>
      <c r="AD61">
        <v>12.69</v>
      </c>
      <c r="AE61">
        <v>0</v>
      </c>
      <c r="AF61">
        <v>0</v>
      </c>
      <c r="AG61">
        <v>0</v>
      </c>
      <c r="AH61">
        <v>12.69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13</v>
      </c>
      <c r="AU61" t="s">
        <v>6</v>
      </c>
      <c r="AV61">
        <v>1</v>
      </c>
      <c r="AW61">
        <v>2</v>
      </c>
      <c r="AX61">
        <v>34665033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Y61*Source!I74</f>
        <v>13</v>
      </c>
      <c r="CY61">
        <f t="shared" si="6"/>
        <v>12.69</v>
      </c>
      <c r="CZ61">
        <f t="shared" si="7"/>
        <v>12.69</v>
      </c>
      <c r="DA61">
        <f t="shared" si="8"/>
        <v>1</v>
      </c>
      <c r="DB61">
        <v>0</v>
      </c>
    </row>
    <row r="62" spans="1:106" x14ac:dyDescent="0.2">
      <c r="A62">
        <f>ROW(Source!A75)</f>
        <v>75</v>
      </c>
      <c r="B62">
        <v>34664880</v>
      </c>
      <c r="C62">
        <v>34665023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318</v>
      </c>
      <c r="J62" t="s">
        <v>6</v>
      </c>
      <c r="K62" t="s">
        <v>319</v>
      </c>
      <c r="L62">
        <v>1191</v>
      </c>
      <c r="N62">
        <v>1013</v>
      </c>
      <c r="O62" t="s">
        <v>302</v>
      </c>
      <c r="P62" t="s">
        <v>302</v>
      </c>
      <c r="Q62">
        <v>1</v>
      </c>
      <c r="W62">
        <v>0</v>
      </c>
      <c r="X62">
        <v>1688654847</v>
      </c>
      <c r="Y62">
        <v>3.25</v>
      </c>
      <c r="AA62">
        <v>0</v>
      </c>
      <c r="AB62">
        <v>0</v>
      </c>
      <c r="AC62">
        <v>0</v>
      </c>
      <c r="AD62">
        <v>186.84</v>
      </c>
      <c r="AE62">
        <v>0</v>
      </c>
      <c r="AF62">
        <v>0</v>
      </c>
      <c r="AG62">
        <v>0</v>
      </c>
      <c r="AH62">
        <v>10.210000000000001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3.25</v>
      </c>
      <c r="AU62" t="s">
        <v>6</v>
      </c>
      <c r="AV62">
        <v>1</v>
      </c>
      <c r="AW62">
        <v>2</v>
      </c>
      <c r="AX62">
        <v>34665029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Y62*Source!I75</f>
        <v>3.25</v>
      </c>
      <c r="CY62">
        <f t="shared" si="6"/>
        <v>186.84</v>
      </c>
      <c r="CZ62">
        <f t="shared" si="7"/>
        <v>10.210000000000001</v>
      </c>
      <c r="DA62">
        <f t="shared" si="8"/>
        <v>18.3</v>
      </c>
      <c r="DB62">
        <v>0</v>
      </c>
    </row>
    <row r="63" spans="1:106" x14ac:dyDescent="0.2">
      <c r="A63">
        <f>ROW(Source!A75)</f>
        <v>75</v>
      </c>
      <c r="B63">
        <v>34664880</v>
      </c>
      <c r="C63">
        <v>34665023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320</v>
      </c>
      <c r="J63" t="s">
        <v>6</v>
      </c>
      <c r="K63" t="s">
        <v>321</v>
      </c>
      <c r="L63">
        <v>1191</v>
      </c>
      <c r="N63">
        <v>1013</v>
      </c>
      <c r="O63" t="s">
        <v>302</v>
      </c>
      <c r="P63" t="s">
        <v>302</v>
      </c>
      <c r="Q63">
        <v>1</v>
      </c>
      <c r="W63">
        <v>0</v>
      </c>
      <c r="X63">
        <v>1675274105</v>
      </c>
      <c r="Y63">
        <v>6.5</v>
      </c>
      <c r="AA63">
        <v>0</v>
      </c>
      <c r="AB63">
        <v>0</v>
      </c>
      <c r="AC63">
        <v>0</v>
      </c>
      <c r="AD63">
        <v>309.82</v>
      </c>
      <c r="AE63">
        <v>0</v>
      </c>
      <c r="AF63">
        <v>0</v>
      </c>
      <c r="AG63">
        <v>0</v>
      </c>
      <c r="AH63">
        <v>16.93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6.5</v>
      </c>
      <c r="AU63" t="s">
        <v>6</v>
      </c>
      <c r="AV63">
        <v>1</v>
      </c>
      <c r="AW63">
        <v>2</v>
      </c>
      <c r="AX63">
        <v>34665030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Y63*Source!I75</f>
        <v>6.5</v>
      </c>
      <c r="CY63">
        <f t="shared" si="6"/>
        <v>309.82</v>
      </c>
      <c r="CZ63">
        <f t="shared" si="7"/>
        <v>16.93</v>
      </c>
      <c r="DA63">
        <f t="shared" si="8"/>
        <v>18.3</v>
      </c>
      <c r="DB63">
        <v>0</v>
      </c>
    </row>
    <row r="64" spans="1:106" x14ac:dyDescent="0.2">
      <c r="A64">
        <f>ROW(Source!A75)</f>
        <v>75</v>
      </c>
      <c r="B64">
        <v>34664880</v>
      </c>
      <c r="C64">
        <v>34665023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322</v>
      </c>
      <c r="J64" t="s">
        <v>6</v>
      </c>
      <c r="K64" t="s">
        <v>323</v>
      </c>
      <c r="L64">
        <v>1191</v>
      </c>
      <c r="N64">
        <v>1013</v>
      </c>
      <c r="O64" t="s">
        <v>302</v>
      </c>
      <c r="P64" t="s">
        <v>302</v>
      </c>
      <c r="Q64">
        <v>1</v>
      </c>
      <c r="W64">
        <v>0</v>
      </c>
      <c r="X64">
        <v>-1481893445</v>
      </c>
      <c r="Y64">
        <v>13</v>
      </c>
      <c r="AA64">
        <v>0</v>
      </c>
      <c r="AB64">
        <v>0</v>
      </c>
      <c r="AC64">
        <v>0</v>
      </c>
      <c r="AD64">
        <v>283.47000000000003</v>
      </c>
      <c r="AE64">
        <v>0</v>
      </c>
      <c r="AF64">
        <v>0</v>
      </c>
      <c r="AG64">
        <v>0</v>
      </c>
      <c r="AH64">
        <v>15.49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13</v>
      </c>
      <c r="AU64" t="s">
        <v>6</v>
      </c>
      <c r="AV64">
        <v>1</v>
      </c>
      <c r="AW64">
        <v>2</v>
      </c>
      <c r="AX64">
        <v>34665031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Y64*Source!I75</f>
        <v>13</v>
      </c>
      <c r="CY64">
        <f t="shared" si="6"/>
        <v>283.47000000000003</v>
      </c>
      <c r="CZ64">
        <f t="shared" si="7"/>
        <v>15.49</v>
      </c>
      <c r="DA64">
        <f t="shared" si="8"/>
        <v>18.3</v>
      </c>
      <c r="DB64">
        <v>0</v>
      </c>
    </row>
    <row r="65" spans="1:106" x14ac:dyDescent="0.2">
      <c r="A65">
        <f>ROW(Source!A75)</f>
        <v>75</v>
      </c>
      <c r="B65">
        <v>34664880</v>
      </c>
      <c r="C65">
        <v>34665023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324</v>
      </c>
      <c r="J65" t="s">
        <v>6</v>
      </c>
      <c r="K65" t="s">
        <v>325</v>
      </c>
      <c r="L65">
        <v>1191</v>
      </c>
      <c r="N65">
        <v>1013</v>
      </c>
      <c r="O65" t="s">
        <v>302</v>
      </c>
      <c r="P65" t="s">
        <v>302</v>
      </c>
      <c r="Q65">
        <v>1</v>
      </c>
      <c r="W65">
        <v>0</v>
      </c>
      <c r="X65">
        <v>1658205574</v>
      </c>
      <c r="Y65">
        <v>29.25</v>
      </c>
      <c r="AA65">
        <v>0</v>
      </c>
      <c r="AB65">
        <v>0</v>
      </c>
      <c r="AC65">
        <v>0</v>
      </c>
      <c r="AD65">
        <v>257.85000000000002</v>
      </c>
      <c r="AE65">
        <v>0</v>
      </c>
      <c r="AF65">
        <v>0</v>
      </c>
      <c r="AG65">
        <v>0</v>
      </c>
      <c r="AH65">
        <v>14.09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29.25</v>
      </c>
      <c r="AU65" t="s">
        <v>6</v>
      </c>
      <c r="AV65">
        <v>1</v>
      </c>
      <c r="AW65">
        <v>2</v>
      </c>
      <c r="AX65">
        <v>34665032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Y65*Source!I75</f>
        <v>29.25</v>
      </c>
      <c r="CY65">
        <f t="shared" si="6"/>
        <v>257.85000000000002</v>
      </c>
      <c r="CZ65">
        <f t="shared" si="7"/>
        <v>14.09</v>
      </c>
      <c r="DA65">
        <f t="shared" si="8"/>
        <v>18.3</v>
      </c>
      <c r="DB65">
        <v>0</v>
      </c>
    </row>
    <row r="66" spans="1:106" x14ac:dyDescent="0.2">
      <c r="A66">
        <f>ROW(Source!A75)</f>
        <v>75</v>
      </c>
      <c r="B66">
        <v>34664880</v>
      </c>
      <c r="C66">
        <v>34665023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326</v>
      </c>
      <c r="J66" t="s">
        <v>6</v>
      </c>
      <c r="K66" t="s">
        <v>327</v>
      </c>
      <c r="L66">
        <v>1191</v>
      </c>
      <c r="N66">
        <v>1013</v>
      </c>
      <c r="O66" t="s">
        <v>302</v>
      </c>
      <c r="P66" t="s">
        <v>302</v>
      </c>
      <c r="Q66">
        <v>1</v>
      </c>
      <c r="W66">
        <v>0</v>
      </c>
      <c r="X66">
        <v>848708738</v>
      </c>
      <c r="Y66">
        <v>13</v>
      </c>
      <c r="AA66">
        <v>0</v>
      </c>
      <c r="AB66">
        <v>0</v>
      </c>
      <c r="AC66">
        <v>0</v>
      </c>
      <c r="AD66">
        <v>232.23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13</v>
      </c>
      <c r="AU66" t="s">
        <v>6</v>
      </c>
      <c r="AV66">
        <v>1</v>
      </c>
      <c r="AW66">
        <v>2</v>
      </c>
      <c r="AX66">
        <v>34665033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Y66*Source!I75</f>
        <v>13</v>
      </c>
      <c r="CY66">
        <f t="shared" si="6"/>
        <v>232.23</v>
      </c>
      <c r="CZ66">
        <f t="shared" si="7"/>
        <v>12.69</v>
      </c>
      <c r="DA66">
        <f t="shared" si="8"/>
        <v>18.3</v>
      </c>
      <c r="DB66">
        <v>0</v>
      </c>
    </row>
    <row r="67" spans="1:106" x14ac:dyDescent="0.2">
      <c r="A67">
        <f>ROW(Source!A76)</f>
        <v>76</v>
      </c>
      <c r="B67">
        <v>34664879</v>
      </c>
      <c r="C67">
        <v>34665058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328</v>
      </c>
      <c r="J67" t="s">
        <v>6</v>
      </c>
      <c r="K67" t="s">
        <v>329</v>
      </c>
      <c r="L67">
        <v>1191</v>
      </c>
      <c r="N67">
        <v>1013</v>
      </c>
      <c r="O67" t="s">
        <v>302</v>
      </c>
      <c r="P67" t="s">
        <v>302</v>
      </c>
      <c r="Q67">
        <v>1</v>
      </c>
      <c r="W67">
        <v>0</v>
      </c>
      <c r="X67">
        <v>912892513</v>
      </c>
      <c r="Y67">
        <v>0.52</v>
      </c>
      <c r="AA67">
        <v>0</v>
      </c>
      <c r="AB67">
        <v>0</v>
      </c>
      <c r="AC67">
        <v>0</v>
      </c>
      <c r="AD67">
        <v>9.92</v>
      </c>
      <c r="AE67">
        <v>0</v>
      </c>
      <c r="AF67">
        <v>0</v>
      </c>
      <c r="AG67">
        <v>0</v>
      </c>
      <c r="AH67">
        <v>9.92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0.52</v>
      </c>
      <c r="AU67" t="s">
        <v>6</v>
      </c>
      <c r="AV67">
        <v>1</v>
      </c>
      <c r="AW67">
        <v>2</v>
      </c>
      <c r="AX67">
        <v>34665064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Y67*Source!I76</f>
        <v>3.12</v>
      </c>
      <c r="CY67">
        <f t="shared" si="6"/>
        <v>9.92</v>
      </c>
      <c r="CZ67">
        <f t="shared" si="7"/>
        <v>9.92</v>
      </c>
      <c r="DA67">
        <f t="shared" si="8"/>
        <v>1</v>
      </c>
      <c r="DB67">
        <v>0</v>
      </c>
    </row>
    <row r="68" spans="1:106" x14ac:dyDescent="0.2">
      <c r="A68">
        <f>ROW(Source!A76)</f>
        <v>76</v>
      </c>
      <c r="B68">
        <v>34664879</v>
      </c>
      <c r="C68">
        <v>34665058</v>
      </c>
      <c r="D68">
        <v>31449041</v>
      </c>
      <c r="E68">
        <v>1</v>
      </c>
      <c r="F68">
        <v>1</v>
      </c>
      <c r="G68">
        <v>1</v>
      </c>
      <c r="H68">
        <v>3</v>
      </c>
      <c r="I68" t="s">
        <v>164</v>
      </c>
      <c r="J68" t="s">
        <v>166</v>
      </c>
      <c r="K68" t="s">
        <v>165</v>
      </c>
      <c r="L68">
        <v>1354</v>
      </c>
      <c r="N68">
        <v>1010</v>
      </c>
      <c r="O68" t="s">
        <v>42</v>
      </c>
      <c r="P68" t="s">
        <v>42</v>
      </c>
      <c r="Q68">
        <v>1</v>
      </c>
      <c r="W68">
        <v>0</v>
      </c>
      <c r="X68">
        <v>-810338550</v>
      </c>
      <c r="Y68">
        <v>0.16666700000000001</v>
      </c>
      <c r="AA68">
        <v>44.73</v>
      </c>
      <c r="AB68">
        <v>0</v>
      </c>
      <c r="AC68">
        <v>0</v>
      </c>
      <c r="AD68">
        <v>0</v>
      </c>
      <c r="AE68">
        <v>44.73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0.16666700000000001</v>
      </c>
      <c r="AU68" t="s">
        <v>6</v>
      </c>
      <c r="AV68">
        <v>0</v>
      </c>
      <c r="AW68">
        <v>2</v>
      </c>
      <c r="AX68">
        <v>34665065</v>
      </c>
      <c r="AY68">
        <v>2</v>
      </c>
      <c r="AZ68">
        <v>22528</v>
      </c>
      <c r="BA68">
        <v>68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Y68*Source!I76</f>
        <v>1.0000020000000001</v>
      </c>
      <c r="CY68">
        <f>AA68</f>
        <v>44.73</v>
      </c>
      <c r="CZ68">
        <f>AE68</f>
        <v>44.73</v>
      </c>
      <c r="DA68">
        <f>AI68</f>
        <v>1</v>
      </c>
      <c r="DB68">
        <v>0</v>
      </c>
    </row>
    <row r="69" spans="1:106" x14ac:dyDescent="0.2">
      <c r="A69">
        <f>ROW(Source!A76)</f>
        <v>76</v>
      </c>
      <c r="B69">
        <v>34664879</v>
      </c>
      <c r="C69">
        <v>34665058</v>
      </c>
      <c r="D69">
        <v>31443668</v>
      </c>
      <c r="E69">
        <v>17</v>
      </c>
      <c r="F69">
        <v>1</v>
      </c>
      <c r="G69">
        <v>1</v>
      </c>
      <c r="H69">
        <v>3</v>
      </c>
      <c r="I69" t="s">
        <v>95</v>
      </c>
      <c r="J69" t="s">
        <v>6</v>
      </c>
      <c r="K69" t="s">
        <v>169</v>
      </c>
      <c r="L69">
        <v>1354</v>
      </c>
      <c r="N69">
        <v>1010</v>
      </c>
      <c r="O69" t="s">
        <v>42</v>
      </c>
      <c r="P69" t="s">
        <v>42</v>
      </c>
      <c r="Q69">
        <v>1</v>
      </c>
      <c r="W69">
        <v>0</v>
      </c>
      <c r="X69">
        <v>-1938588145</v>
      </c>
      <c r="Y69">
        <v>0.16666700000000001</v>
      </c>
      <c r="AA69">
        <v>391.53</v>
      </c>
      <c r="AB69">
        <v>0</v>
      </c>
      <c r="AC69">
        <v>0</v>
      </c>
      <c r="AD69">
        <v>0</v>
      </c>
      <c r="AE69">
        <v>391.53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0.16666700000000001</v>
      </c>
      <c r="AU69" t="s">
        <v>6</v>
      </c>
      <c r="AV69">
        <v>0</v>
      </c>
      <c r="AW69">
        <v>2</v>
      </c>
      <c r="AX69">
        <v>34665066</v>
      </c>
      <c r="AY69">
        <v>2</v>
      </c>
      <c r="AZ69">
        <v>22528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Y69*Source!I76</f>
        <v>1.0000020000000001</v>
      </c>
      <c r="CY69">
        <f>AA69</f>
        <v>391.53</v>
      </c>
      <c r="CZ69">
        <f>AE69</f>
        <v>391.53</v>
      </c>
      <c r="DA69">
        <f>AI69</f>
        <v>1</v>
      </c>
      <c r="DB69">
        <v>0</v>
      </c>
    </row>
    <row r="70" spans="1:106" x14ac:dyDescent="0.2">
      <c r="A70">
        <f>ROW(Source!A76)</f>
        <v>76</v>
      </c>
      <c r="B70">
        <v>34664879</v>
      </c>
      <c r="C70">
        <v>34665058</v>
      </c>
      <c r="D70">
        <v>0</v>
      </c>
      <c r="E70">
        <v>0</v>
      </c>
      <c r="F70">
        <v>1</v>
      </c>
      <c r="G70">
        <v>1</v>
      </c>
      <c r="H70">
        <v>3</v>
      </c>
      <c r="I70" t="s">
        <v>154</v>
      </c>
      <c r="J70" t="s">
        <v>6</v>
      </c>
      <c r="K70" t="s">
        <v>161</v>
      </c>
      <c r="L70">
        <v>1354</v>
      </c>
      <c r="N70">
        <v>1010</v>
      </c>
      <c r="O70" t="s">
        <v>42</v>
      </c>
      <c r="P70" t="s">
        <v>42</v>
      </c>
      <c r="Q70">
        <v>1</v>
      </c>
      <c r="W70">
        <v>0</v>
      </c>
      <c r="X70">
        <v>-2131406229</v>
      </c>
      <c r="Y70">
        <v>0.16666700000000001</v>
      </c>
      <c r="AA70">
        <v>1968.81</v>
      </c>
      <c r="AB70">
        <v>0</v>
      </c>
      <c r="AC70">
        <v>0</v>
      </c>
      <c r="AD70">
        <v>0</v>
      </c>
      <c r="AE70">
        <v>1968.81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0.16666700000000001</v>
      </c>
      <c r="AU70" t="s">
        <v>6</v>
      </c>
      <c r="AV70">
        <v>0</v>
      </c>
      <c r="AW70">
        <v>1</v>
      </c>
      <c r="AX70">
        <v>-1</v>
      </c>
      <c r="AY70">
        <v>0</v>
      </c>
      <c r="AZ70">
        <v>0</v>
      </c>
      <c r="BA70" t="s">
        <v>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Y70*Source!I76</f>
        <v>1.0000020000000001</v>
      </c>
      <c r="CY70">
        <f>AA70</f>
        <v>1968.81</v>
      </c>
      <c r="CZ70">
        <f>AE70</f>
        <v>1968.81</v>
      </c>
      <c r="DA70">
        <f>AI70</f>
        <v>1</v>
      </c>
      <c r="DB70">
        <v>0</v>
      </c>
    </row>
    <row r="71" spans="1:106" x14ac:dyDescent="0.2">
      <c r="A71">
        <f>ROW(Source!A76)</f>
        <v>76</v>
      </c>
      <c r="B71">
        <v>34664879</v>
      </c>
      <c r="C71">
        <v>34665058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154</v>
      </c>
      <c r="J71" t="s">
        <v>6</v>
      </c>
      <c r="K71" t="s">
        <v>158</v>
      </c>
      <c r="L71">
        <v>1354</v>
      </c>
      <c r="N71">
        <v>1010</v>
      </c>
      <c r="O71" t="s">
        <v>42</v>
      </c>
      <c r="P71" t="s">
        <v>42</v>
      </c>
      <c r="Q71">
        <v>1</v>
      </c>
      <c r="W71">
        <v>0</v>
      </c>
      <c r="X71">
        <v>-820168993</v>
      </c>
      <c r="Y71">
        <v>0.5</v>
      </c>
      <c r="AA71">
        <v>1100</v>
      </c>
      <c r="AB71">
        <v>0</v>
      </c>
      <c r="AC71">
        <v>0</v>
      </c>
      <c r="AD71">
        <v>0</v>
      </c>
      <c r="AE71">
        <v>1100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0.5</v>
      </c>
      <c r="AU71" t="s">
        <v>6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Y71*Source!I76</f>
        <v>3</v>
      </c>
      <c r="CY71">
        <f>AA71</f>
        <v>1100</v>
      </c>
      <c r="CZ71">
        <f>AE71</f>
        <v>1100</v>
      </c>
      <c r="DA71">
        <f>AI71</f>
        <v>1</v>
      </c>
      <c r="DB71">
        <v>0</v>
      </c>
    </row>
    <row r="72" spans="1:106" x14ac:dyDescent="0.2">
      <c r="A72">
        <f>ROW(Source!A76)</f>
        <v>76</v>
      </c>
      <c r="B72">
        <v>34664879</v>
      </c>
      <c r="C72">
        <v>34665058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154</v>
      </c>
      <c r="J72" t="s">
        <v>6</v>
      </c>
      <c r="K72" t="s">
        <v>155</v>
      </c>
      <c r="L72">
        <v>1354</v>
      </c>
      <c r="N72">
        <v>1010</v>
      </c>
      <c r="O72" t="s">
        <v>42</v>
      </c>
      <c r="P72" t="s">
        <v>42</v>
      </c>
      <c r="Q72">
        <v>1</v>
      </c>
      <c r="W72">
        <v>0</v>
      </c>
      <c r="X72">
        <v>1941011270</v>
      </c>
      <c r="Y72">
        <v>0.16666700000000001</v>
      </c>
      <c r="AA72">
        <v>13812</v>
      </c>
      <c r="AB72">
        <v>0</v>
      </c>
      <c r="AC72">
        <v>0</v>
      </c>
      <c r="AD72">
        <v>0</v>
      </c>
      <c r="AE72">
        <v>13812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0.16666700000000001</v>
      </c>
      <c r="AU72" t="s">
        <v>6</v>
      </c>
      <c r="AV72">
        <v>0</v>
      </c>
      <c r="AW72">
        <v>1</v>
      </c>
      <c r="AX72">
        <v>-1</v>
      </c>
      <c r="AY72">
        <v>0</v>
      </c>
      <c r="AZ72">
        <v>0</v>
      </c>
      <c r="BA72" t="s">
        <v>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Y72*Source!I76</f>
        <v>1.0000020000000001</v>
      </c>
      <c r="CY72">
        <f>AA72</f>
        <v>13812</v>
      </c>
      <c r="CZ72">
        <f>AE72</f>
        <v>13812</v>
      </c>
      <c r="DA72">
        <f>AI72</f>
        <v>1</v>
      </c>
      <c r="DB72">
        <v>0</v>
      </c>
    </row>
    <row r="73" spans="1:106" x14ac:dyDescent="0.2">
      <c r="A73">
        <f>ROW(Source!A77)</f>
        <v>77</v>
      </c>
      <c r="B73">
        <v>34664880</v>
      </c>
      <c r="C73">
        <v>34665058</v>
      </c>
      <c r="D73">
        <v>31725395</v>
      </c>
      <c r="E73">
        <v>1</v>
      </c>
      <c r="F73">
        <v>1</v>
      </c>
      <c r="G73">
        <v>1</v>
      </c>
      <c r="H73">
        <v>1</v>
      </c>
      <c r="I73" t="s">
        <v>328</v>
      </c>
      <c r="J73" t="s">
        <v>6</v>
      </c>
      <c r="K73" t="s">
        <v>329</v>
      </c>
      <c r="L73">
        <v>1191</v>
      </c>
      <c r="N73">
        <v>1013</v>
      </c>
      <c r="O73" t="s">
        <v>302</v>
      </c>
      <c r="P73" t="s">
        <v>302</v>
      </c>
      <c r="Q73">
        <v>1</v>
      </c>
      <c r="W73">
        <v>0</v>
      </c>
      <c r="X73">
        <v>912892513</v>
      </c>
      <c r="Y73">
        <v>0.52</v>
      </c>
      <c r="AA73">
        <v>0</v>
      </c>
      <c r="AB73">
        <v>0</v>
      </c>
      <c r="AC73">
        <v>0</v>
      </c>
      <c r="AD73">
        <v>181.54</v>
      </c>
      <c r="AE73">
        <v>0</v>
      </c>
      <c r="AF73">
        <v>0</v>
      </c>
      <c r="AG73">
        <v>0</v>
      </c>
      <c r="AH73">
        <v>9.92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6</v>
      </c>
      <c r="AT73">
        <v>0.52</v>
      </c>
      <c r="AU73" t="s">
        <v>6</v>
      </c>
      <c r="AV73">
        <v>1</v>
      </c>
      <c r="AW73">
        <v>2</v>
      </c>
      <c r="AX73">
        <v>34665064</v>
      </c>
      <c r="AY73">
        <v>1</v>
      </c>
      <c r="AZ73">
        <v>0</v>
      </c>
      <c r="BA73">
        <v>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Y73*Source!I77</f>
        <v>3.12</v>
      </c>
      <c r="CY73">
        <f>AD73</f>
        <v>181.54</v>
      </c>
      <c r="CZ73">
        <f>AH73</f>
        <v>9.92</v>
      </c>
      <c r="DA73">
        <f>AL73</f>
        <v>18.3</v>
      </c>
      <c r="DB73">
        <v>0</v>
      </c>
    </row>
    <row r="74" spans="1:106" x14ac:dyDescent="0.2">
      <c r="A74">
        <f>ROW(Source!A77)</f>
        <v>77</v>
      </c>
      <c r="B74">
        <v>34664880</v>
      </c>
      <c r="C74">
        <v>34665058</v>
      </c>
      <c r="D74">
        <v>31449041</v>
      </c>
      <c r="E74">
        <v>1</v>
      </c>
      <c r="F74">
        <v>1</v>
      </c>
      <c r="G74">
        <v>1</v>
      </c>
      <c r="H74">
        <v>3</v>
      </c>
      <c r="I74" t="s">
        <v>164</v>
      </c>
      <c r="J74" t="s">
        <v>166</v>
      </c>
      <c r="K74" t="s">
        <v>165</v>
      </c>
      <c r="L74">
        <v>1354</v>
      </c>
      <c r="N74">
        <v>1010</v>
      </c>
      <c r="O74" t="s">
        <v>42</v>
      </c>
      <c r="P74" t="s">
        <v>42</v>
      </c>
      <c r="Q74">
        <v>1</v>
      </c>
      <c r="W74">
        <v>0</v>
      </c>
      <c r="X74">
        <v>-810338550</v>
      </c>
      <c r="Y74">
        <v>0.16666700000000001</v>
      </c>
      <c r="AA74">
        <v>335.5</v>
      </c>
      <c r="AB74">
        <v>0</v>
      </c>
      <c r="AC74">
        <v>0</v>
      </c>
      <c r="AD74">
        <v>0</v>
      </c>
      <c r="AE74">
        <v>44.73</v>
      </c>
      <c r="AF74">
        <v>0</v>
      </c>
      <c r="AG74">
        <v>0</v>
      </c>
      <c r="AH74">
        <v>0</v>
      </c>
      <c r="AI74">
        <v>7.5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0.16666700000000001</v>
      </c>
      <c r="AU74" t="s">
        <v>6</v>
      </c>
      <c r="AV74">
        <v>0</v>
      </c>
      <c r="AW74">
        <v>2</v>
      </c>
      <c r="AX74">
        <v>34665065</v>
      </c>
      <c r="AY74">
        <v>2</v>
      </c>
      <c r="AZ74">
        <v>22528</v>
      </c>
      <c r="BA74">
        <v>71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Y74*Source!I77</f>
        <v>1.0000020000000001</v>
      </c>
      <c r="CY74">
        <f>AA74</f>
        <v>335.5</v>
      </c>
      <c r="CZ74">
        <f>AE74</f>
        <v>44.73</v>
      </c>
      <c r="DA74">
        <f>AI74</f>
        <v>7.5</v>
      </c>
      <c r="DB74">
        <v>0</v>
      </c>
    </row>
    <row r="75" spans="1:106" x14ac:dyDescent="0.2">
      <c r="A75">
        <f>ROW(Source!A77)</f>
        <v>77</v>
      </c>
      <c r="B75">
        <v>34664880</v>
      </c>
      <c r="C75">
        <v>34665058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95</v>
      </c>
      <c r="J75" t="s">
        <v>6</v>
      </c>
      <c r="K75" t="s">
        <v>169</v>
      </c>
      <c r="L75">
        <v>1354</v>
      </c>
      <c r="N75">
        <v>1010</v>
      </c>
      <c r="O75" t="s">
        <v>42</v>
      </c>
      <c r="P75" t="s">
        <v>42</v>
      </c>
      <c r="Q75">
        <v>1</v>
      </c>
      <c r="W75">
        <v>0</v>
      </c>
      <c r="X75">
        <v>-1938588145</v>
      </c>
      <c r="Y75">
        <v>0.16666700000000001</v>
      </c>
      <c r="AA75">
        <v>2936.44</v>
      </c>
      <c r="AB75">
        <v>0</v>
      </c>
      <c r="AC75">
        <v>0</v>
      </c>
      <c r="AD75">
        <v>0</v>
      </c>
      <c r="AE75">
        <v>391.53</v>
      </c>
      <c r="AF75">
        <v>0</v>
      </c>
      <c r="AG75">
        <v>0</v>
      </c>
      <c r="AH75">
        <v>0</v>
      </c>
      <c r="AI75">
        <v>7.5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0.16666700000000001</v>
      </c>
      <c r="AU75" t="s">
        <v>6</v>
      </c>
      <c r="AV75">
        <v>0</v>
      </c>
      <c r="AW75">
        <v>2</v>
      </c>
      <c r="AX75">
        <v>34665066</v>
      </c>
      <c r="AY75">
        <v>2</v>
      </c>
      <c r="AZ75">
        <v>22528</v>
      </c>
      <c r="BA75">
        <v>72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Y75*Source!I77</f>
        <v>1.0000020000000001</v>
      </c>
      <c r="CY75">
        <f>AA75</f>
        <v>2936.44</v>
      </c>
      <c r="CZ75">
        <f>AE75</f>
        <v>391.53</v>
      </c>
      <c r="DA75">
        <f>AI75</f>
        <v>7.5</v>
      </c>
      <c r="DB75">
        <v>0</v>
      </c>
    </row>
    <row r="76" spans="1:106" x14ac:dyDescent="0.2">
      <c r="A76">
        <f>ROW(Source!A77)</f>
        <v>77</v>
      </c>
      <c r="B76">
        <v>34664880</v>
      </c>
      <c r="C76">
        <v>34665058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154</v>
      </c>
      <c r="J76" t="s">
        <v>6</v>
      </c>
      <c r="K76" t="s">
        <v>161</v>
      </c>
      <c r="L76">
        <v>1354</v>
      </c>
      <c r="N76">
        <v>1010</v>
      </c>
      <c r="O76" t="s">
        <v>42</v>
      </c>
      <c r="P76" t="s">
        <v>42</v>
      </c>
      <c r="Q76">
        <v>1</v>
      </c>
      <c r="W76">
        <v>0</v>
      </c>
      <c r="X76">
        <v>-2131406229</v>
      </c>
      <c r="Y76">
        <v>0.16666700000000001</v>
      </c>
      <c r="AA76">
        <v>14766.1</v>
      </c>
      <c r="AB76">
        <v>0</v>
      </c>
      <c r="AC76">
        <v>0</v>
      </c>
      <c r="AD76">
        <v>0</v>
      </c>
      <c r="AE76">
        <v>1968.81</v>
      </c>
      <c r="AF76">
        <v>0</v>
      </c>
      <c r="AG76">
        <v>0</v>
      </c>
      <c r="AH76">
        <v>0</v>
      </c>
      <c r="AI76">
        <v>7.5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0.16666700000000001</v>
      </c>
      <c r="AU76" t="s">
        <v>6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Y76*Source!I77</f>
        <v>1.0000020000000001</v>
      </c>
      <c r="CY76">
        <f>AA76</f>
        <v>14766.1</v>
      </c>
      <c r="CZ76">
        <f>AE76</f>
        <v>1968.81</v>
      </c>
      <c r="DA76">
        <f>AI76</f>
        <v>7.5</v>
      </c>
      <c r="DB76">
        <v>0</v>
      </c>
    </row>
    <row r="77" spans="1:106" x14ac:dyDescent="0.2">
      <c r="A77">
        <f>ROW(Source!A77)</f>
        <v>77</v>
      </c>
      <c r="B77">
        <v>34664880</v>
      </c>
      <c r="C77">
        <v>34665058</v>
      </c>
      <c r="D77">
        <v>0</v>
      </c>
      <c r="E77">
        <v>0</v>
      </c>
      <c r="F77">
        <v>1</v>
      </c>
      <c r="G77">
        <v>1</v>
      </c>
      <c r="H77">
        <v>3</v>
      </c>
      <c r="I77" t="s">
        <v>154</v>
      </c>
      <c r="J77" t="s">
        <v>6</v>
      </c>
      <c r="K77" t="s">
        <v>158</v>
      </c>
      <c r="L77">
        <v>1354</v>
      </c>
      <c r="N77">
        <v>1010</v>
      </c>
      <c r="O77" t="s">
        <v>42</v>
      </c>
      <c r="P77" t="s">
        <v>42</v>
      </c>
      <c r="Q77">
        <v>1</v>
      </c>
      <c r="W77">
        <v>0</v>
      </c>
      <c r="X77">
        <v>-820168993</v>
      </c>
      <c r="Y77">
        <v>0.5</v>
      </c>
      <c r="AA77">
        <v>8250</v>
      </c>
      <c r="AB77">
        <v>0</v>
      </c>
      <c r="AC77">
        <v>0</v>
      </c>
      <c r="AD77">
        <v>0</v>
      </c>
      <c r="AE77">
        <v>1100</v>
      </c>
      <c r="AF77">
        <v>0</v>
      </c>
      <c r="AG77">
        <v>0</v>
      </c>
      <c r="AH77">
        <v>0</v>
      </c>
      <c r="AI77">
        <v>7.5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0.5</v>
      </c>
      <c r="AU77" t="s">
        <v>6</v>
      </c>
      <c r="AV77">
        <v>0</v>
      </c>
      <c r="AW77">
        <v>1</v>
      </c>
      <c r="AX77">
        <v>-1</v>
      </c>
      <c r="AY77">
        <v>0</v>
      </c>
      <c r="AZ77">
        <v>0</v>
      </c>
      <c r="BA77" t="s">
        <v>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Y77*Source!I77</f>
        <v>3</v>
      </c>
      <c r="CY77">
        <f>AA77</f>
        <v>8250</v>
      </c>
      <c r="CZ77">
        <f>AE77</f>
        <v>1100</v>
      </c>
      <c r="DA77">
        <f>AI77</f>
        <v>7.5</v>
      </c>
      <c r="DB77">
        <v>0</v>
      </c>
    </row>
    <row r="78" spans="1:106" x14ac:dyDescent="0.2">
      <c r="A78">
        <f>ROW(Source!A77)</f>
        <v>77</v>
      </c>
      <c r="B78">
        <v>34664880</v>
      </c>
      <c r="C78">
        <v>34665058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154</v>
      </c>
      <c r="J78" t="s">
        <v>6</v>
      </c>
      <c r="K78" t="s">
        <v>155</v>
      </c>
      <c r="L78">
        <v>1354</v>
      </c>
      <c r="N78">
        <v>1010</v>
      </c>
      <c r="O78" t="s">
        <v>42</v>
      </c>
      <c r="P78" t="s">
        <v>42</v>
      </c>
      <c r="Q78">
        <v>1</v>
      </c>
      <c r="W78">
        <v>0</v>
      </c>
      <c r="X78">
        <v>1941011270</v>
      </c>
      <c r="Y78">
        <v>0.16666700000000001</v>
      </c>
      <c r="AA78">
        <v>103590</v>
      </c>
      <c r="AB78">
        <v>0</v>
      </c>
      <c r="AC78">
        <v>0</v>
      </c>
      <c r="AD78">
        <v>0</v>
      </c>
      <c r="AE78">
        <v>13812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0.16666700000000001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Y78*Source!I77</f>
        <v>1.0000020000000001</v>
      </c>
      <c r="CY78">
        <f>AA78</f>
        <v>103590</v>
      </c>
      <c r="CZ78">
        <f>AE78</f>
        <v>13812</v>
      </c>
      <c r="DA78">
        <f>AI78</f>
        <v>7.5</v>
      </c>
      <c r="DB78">
        <v>0</v>
      </c>
    </row>
    <row r="79" spans="1:106" x14ac:dyDescent="0.2">
      <c r="A79">
        <f>ROW(Source!A88)</f>
        <v>88</v>
      </c>
      <c r="B79">
        <v>34664879</v>
      </c>
      <c r="C79">
        <v>34665034</v>
      </c>
      <c r="D79">
        <v>31725395</v>
      </c>
      <c r="E79">
        <v>1</v>
      </c>
      <c r="F79">
        <v>1</v>
      </c>
      <c r="G79">
        <v>1</v>
      </c>
      <c r="H79">
        <v>1</v>
      </c>
      <c r="I79" t="s">
        <v>328</v>
      </c>
      <c r="J79" t="s">
        <v>6</v>
      </c>
      <c r="K79" t="s">
        <v>329</v>
      </c>
      <c r="L79">
        <v>1191</v>
      </c>
      <c r="N79">
        <v>1013</v>
      </c>
      <c r="O79" t="s">
        <v>302</v>
      </c>
      <c r="P79" t="s">
        <v>302</v>
      </c>
      <c r="Q79">
        <v>1</v>
      </c>
      <c r="W79">
        <v>0</v>
      </c>
      <c r="X79">
        <v>912892513</v>
      </c>
      <c r="Y79">
        <v>3.58</v>
      </c>
      <c r="AA79">
        <v>0</v>
      </c>
      <c r="AB79">
        <v>0</v>
      </c>
      <c r="AC79">
        <v>0</v>
      </c>
      <c r="AD79">
        <v>9.92</v>
      </c>
      <c r="AE79">
        <v>0</v>
      </c>
      <c r="AF79">
        <v>0</v>
      </c>
      <c r="AG79">
        <v>0</v>
      </c>
      <c r="AH79">
        <v>9.92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3.58</v>
      </c>
      <c r="AU79" t="s">
        <v>6</v>
      </c>
      <c r="AV79">
        <v>1</v>
      </c>
      <c r="AW79">
        <v>2</v>
      </c>
      <c r="AX79">
        <v>34665044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Y79*Source!I88</f>
        <v>0</v>
      </c>
      <c r="CY79">
        <f>AD79</f>
        <v>9.92</v>
      </c>
      <c r="CZ79">
        <f>AH79</f>
        <v>9.92</v>
      </c>
      <c r="DA79">
        <f>AL79</f>
        <v>1</v>
      </c>
      <c r="DB79">
        <v>0</v>
      </c>
    </row>
    <row r="80" spans="1:106" x14ac:dyDescent="0.2">
      <c r="A80">
        <f>ROW(Source!A88)</f>
        <v>88</v>
      </c>
      <c r="B80">
        <v>34664879</v>
      </c>
      <c r="C80">
        <v>34665034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313</v>
      </c>
      <c r="J80" t="s">
        <v>6</v>
      </c>
      <c r="K80" t="s">
        <v>314</v>
      </c>
      <c r="L80">
        <v>1191</v>
      </c>
      <c r="N80">
        <v>1013</v>
      </c>
      <c r="O80" t="s">
        <v>302</v>
      </c>
      <c r="P80" t="s">
        <v>302</v>
      </c>
      <c r="Q80">
        <v>1</v>
      </c>
      <c r="W80">
        <v>0</v>
      </c>
      <c r="X80">
        <v>-1417349443</v>
      </c>
      <c r="Y80">
        <v>0.05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0.05</v>
      </c>
      <c r="AU80" t="s">
        <v>6</v>
      </c>
      <c r="AV80">
        <v>2</v>
      </c>
      <c r="AW80">
        <v>2</v>
      </c>
      <c r="AX80">
        <v>34665045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Y80*Source!I88</f>
        <v>0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ROW(Source!A88)</f>
        <v>88</v>
      </c>
      <c r="B81">
        <v>34664879</v>
      </c>
      <c r="C81">
        <v>34665034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330</v>
      </c>
      <c r="J81" t="s">
        <v>331</v>
      </c>
      <c r="K81" t="s">
        <v>332</v>
      </c>
      <c r="L81">
        <v>1368</v>
      </c>
      <c r="N81">
        <v>1011</v>
      </c>
      <c r="O81" t="s">
        <v>308</v>
      </c>
      <c r="P81" t="s">
        <v>308</v>
      </c>
      <c r="Q81">
        <v>1</v>
      </c>
      <c r="W81">
        <v>0</v>
      </c>
      <c r="X81">
        <v>-1718674368</v>
      </c>
      <c r="Y81">
        <v>0.03</v>
      </c>
      <c r="AA81">
        <v>0</v>
      </c>
      <c r="AB81">
        <v>111.99</v>
      </c>
      <c r="AC81">
        <v>13.5</v>
      </c>
      <c r="AD81">
        <v>0</v>
      </c>
      <c r="AE81">
        <v>0</v>
      </c>
      <c r="AF81">
        <v>111.99</v>
      </c>
      <c r="AG81">
        <v>13.5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6</v>
      </c>
      <c r="AT81">
        <v>0.03</v>
      </c>
      <c r="AU81" t="s">
        <v>6</v>
      </c>
      <c r="AV81">
        <v>0</v>
      </c>
      <c r="AW81">
        <v>2</v>
      </c>
      <c r="AX81">
        <v>34665046</v>
      </c>
      <c r="AY81">
        <v>1</v>
      </c>
      <c r="AZ81">
        <v>0</v>
      </c>
      <c r="BA81">
        <v>75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Y81*Source!I88</f>
        <v>0</v>
      </c>
      <c r="CY81">
        <f>AB81</f>
        <v>111.99</v>
      </c>
      <c r="CZ81">
        <f>AF81</f>
        <v>111.99</v>
      </c>
      <c r="DA81">
        <f>AJ81</f>
        <v>1</v>
      </c>
      <c r="DB81">
        <v>0</v>
      </c>
    </row>
    <row r="82" spans="1:106" x14ac:dyDescent="0.2">
      <c r="A82">
        <f>ROW(Source!A88)</f>
        <v>88</v>
      </c>
      <c r="B82">
        <v>34664879</v>
      </c>
      <c r="C82">
        <v>34665034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333</v>
      </c>
      <c r="J82" t="s">
        <v>334</v>
      </c>
      <c r="K82" t="s">
        <v>335</v>
      </c>
      <c r="L82">
        <v>1368</v>
      </c>
      <c r="N82">
        <v>1011</v>
      </c>
      <c r="O82" t="s">
        <v>308</v>
      </c>
      <c r="P82" t="s">
        <v>308</v>
      </c>
      <c r="Q82">
        <v>1</v>
      </c>
      <c r="W82">
        <v>0</v>
      </c>
      <c r="X82">
        <v>1372534845</v>
      </c>
      <c r="Y82">
        <v>0.02</v>
      </c>
      <c r="AA82">
        <v>0</v>
      </c>
      <c r="AB82">
        <v>65.709999999999994</v>
      </c>
      <c r="AC82">
        <v>11.6</v>
      </c>
      <c r="AD82">
        <v>0</v>
      </c>
      <c r="AE82">
        <v>0</v>
      </c>
      <c r="AF82">
        <v>65.709999999999994</v>
      </c>
      <c r="AG82">
        <v>11.6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6</v>
      </c>
      <c r="AT82">
        <v>0.02</v>
      </c>
      <c r="AU82" t="s">
        <v>6</v>
      </c>
      <c r="AV82">
        <v>0</v>
      </c>
      <c r="AW82">
        <v>2</v>
      </c>
      <c r="AX82">
        <v>34665047</v>
      </c>
      <c r="AY82">
        <v>1</v>
      </c>
      <c r="AZ82">
        <v>0</v>
      </c>
      <c r="BA82">
        <v>76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Y82*Source!I88</f>
        <v>0</v>
      </c>
      <c r="CY82">
        <f>AB82</f>
        <v>65.709999999999994</v>
      </c>
      <c r="CZ82">
        <f>AF82</f>
        <v>65.709999999999994</v>
      </c>
      <c r="DA82">
        <f>AJ82</f>
        <v>1</v>
      </c>
      <c r="DB82">
        <v>0</v>
      </c>
    </row>
    <row r="83" spans="1:106" x14ac:dyDescent="0.2">
      <c r="A83">
        <f>ROW(Source!A88)</f>
        <v>88</v>
      </c>
      <c r="B83">
        <v>34664879</v>
      </c>
      <c r="C83">
        <v>34665034</v>
      </c>
      <c r="D83">
        <v>31446697</v>
      </c>
      <c r="E83">
        <v>1</v>
      </c>
      <c r="F83">
        <v>1</v>
      </c>
      <c r="G83">
        <v>1</v>
      </c>
      <c r="H83">
        <v>3</v>
      </c>
      <c r="I83" t="s">
        <v>53</v>
      </c>
      <c r="J83" t="s">
        <v>56</v>
      </c>
      <c r="K83" t="s">
        <v>176</v>
      </c>
      <c r="L83">
        <v>1354</v>
      </c>
      <c r="N83">
        <v>1010</v>
      </c>
      <c r="O83" t="s">
        <v>42</v>
      </c>
      <c r="P83" t="s">
        <v>42</v>
      </c>
      <c r="Q83">
        <v>1</v>
      </c>
      <c r="W83">
        <v>0</v>
      </c>
      <c r="X83">
        <v>1383647751</v>
      </c>
      <c r="Y83">
        <v>1</v>
      </c>
      <c r="AA83">
        <v>246.67</v>
      </c>
      <c r="AB83">
        <v>0</v>
      </c>
      <c r="AC83">
        <v>0</v>
      </c>
      <c r="AD83">
        <v>0</v>
      </c>
      <c r="AE83">
        <v>246.67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1</v>
      </c>
      <c r="AU83" t="s">
        <v>6</v>
      </c>
      <c r="AV83">
        <v>0</v>
      </c>
      <c r="AW83">
        <v>2</v>
      </c>
      <c r="AX83">
        <v>34665048</v>
      </c>
      <c r="AY83">
        <v>2</v>
      </c>
      <c r="AZ83">
        <v>22528</v>
      </c>
      <c r="BA83">
        <v>77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Y83*Source!I88</f>
        <v>0</v>
      </c>
      <c r="CY83">
        <f>AA83</f>
        <v>246.67</v>
      </c>
      <c r="CZ83">
        <f>AE83</f>
        <v>246.67</v>
      </c>
      <c r="DA83">
        <f>AI83</f>
        <v>1</v>
      </c>
      <c r="DB83">
        <v>0</v>
      </c>
    </row>
    <row r="84" spans="1:106" x14ac:dyDescent="0.2">
      <c r="A84">
        <f>ROW(Source!A88)</f>
        <v>88</v>
      </c>
      <c r="B84">
        <v>34664879</v>
      </c>
      <c r="C84">
        <v>34665034</v>
      </c>
      <c r="D84">
        <v>31449183</v>
      </c>
      <c r="E84">
        <v>1</v>
      </c>
      <c r="F84">
        <v>1</v>
      </c>
      <c r="G84">
        <v>1</v>
      </c>
      <c r="H84">
        <v>3</v>
      </c>
      <c r="I84" t="s">
        <v>66</v>
      </c>
      <c r="J84" t="s">
        <v>69</v>
      </c>
      <c r="K84" t="s">
        <v>67</v>
      </c>
      <c r="L84">
        <v>1355</v>
      </c>
      <c r="N84">
        <v>1010</v>
      </c>
      <c r="O84" t="s">
        <v>68</v>
      </c>
      <c r="P84" t="s">
        <v>68</v>
      </c>
      <c r="Q84">
        <v>100</v>
      </c>
      <c r="W84">
        <v>0</v>
      </c>
      <c r="X84">
        <v>1794244060</v>
      </c>
      <c r="Y84">
        <v>0</v>
      </c>
      <c r="AA84">
        <v>86</v>
      </c>
      <c r="AB84">
        <v>0</v>
      </c>
      <c r="AC84">
        <v>0</v>
      </c>
      <c r="AD84">
        <v>0</v>
      </c>
      <c r="AE84">
        <v>86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34665049</v>
      </c>
      <c r="AY84">
        <v>1</v>
      </c>
      <c r="AZ84">
        <v>6144</v>
      </c>
      <c r="BA84">
        <v>78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Y84*Source!I88</f>
        <v>0</v>
      </c>
      <c r="CY84">
        <f>AA84</f>
        <v>86</v>
      </c>
      <c r="CZ84">
        <f>AE84</f>
        <v>86</v>
      </c>
      <c r="DA84">
        <f>AI84</f>
        <v>1</v>
      </c>
      <c r="DB84">
        <v>0</v>
      </c>
    </row>
    <row r="85" spans="1:106" x14ac:dyDescent="0.2">
      <c r="A85">
        <f>ROW(Source!A88)</f>
        <v>88</v>
      </c>
      <c r="B85">
        <v>34664879</v>
      </c>
      <c r="C85">
        <v>34665034</v>
      </c>
      <c r="D85">
        <v>31482923</v>
      </c>
      <c r="E85">
        <v>1</v>
      </c>
      <c r="F85">
        <v>1</v>
      </c>
      <c r="G85">
        <v>1</v>
      </c>
      <c r="H85">
        <v>3</v>
      </c>
      <c r="I85" t="s">
        <v>79</v>
      </c>
      <c r="J85" t="s">
        <v>81</v>
      </c>
      <c r="K85" t="s">
        <v>80</v>
      </c>
      <c r="L85">
        <v>1346</v>
      </c>
      <c r="N85">
        <v>1009</v>
      </c>
      <c r="O85" t="s">
        <v>55</v>
      </c>
      <c r="P85" t="s">
        <v>55</v>
      </c>
      <c r="Q85">
        <v>1</v>
      </c>
      <c r="W85">
        <v>0</v>
      </c>
      <c r="X85">
        <v>210558753</v>
      </c>
      <c r="Y85">
        <v>0</v>
      </c>
      <c r="AA85">
        <v>28.6</v>
      </c>
      <c r="AB85">
        <v>0</v>
      </c>
      <c r="AC85">
        <v>0</v>
      </c>
      <c r="AD85">
        <v>0</v>
      </c>
      <c r="AE85">
        <v>28.6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34665050</v>
      </c>
      <c r="AY85">
        <v>1</v>
      </c>
      <c r="AZ85">
        <v>6144</v>
      </c>
      <c r="BA85">
        <v>79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0</v>
      </c>
      <c r="CY85">
        <f>AA85</f>
        <v>28.6</v>
      </c>
      <c r="CZ85">
        <f>AE85</f>
        <v>28.6</v>
      </c>
      <c r="DA85">
        <f>AI85</f>
        <v>1</v>
      </c>
      <c r="DB85">
        <v>0</v>
      </c>
    </row>
    <row r="86" spans="1:106" x14ac:dyDescent="0.2">
      <c r="A86">
        <f>ROW(Source!A88)</f>
        <v>88</v>
      </c>
      <c r="B86">
        <v>34664879</v>
      </c>
      <c r="C86">
        <v>34665034</v>
      </c>
      <c r="D86">
        <v>31482960</v>
      </c>
      <c r="E86">
        <v>1</v>
      </c>
      <c r="F86">
        <v>1</v>
      </c>
      <c r="G86">
        <v>1</v>
      </c>
      <c r="H86">
        <v>3</v>
      </c>
      <c r="I86" t="s">
        <v>181</v>
      </c>
      <c r="J86" t="s">
        <v>183</v>
      </c>
      <c r="K86" t="s">
        <v>182</v>
      </c>
      <c r="L86">
        <v>1348</v>
      </c>
      <c r="N86">
        <v>1009</v>
      </c>
      <c r="O86" t="s">
        <v>27</v>
      </c>
      <c r="P86" t="s">
        <v>27</v>
      </c>
      <c r="Q86">
        <v>1000</v>
      </c>
      <c r="W86">
        <v>0</v>
      </c>
      <c r="X86">
        <v>-108263514</v>
      </c>
      <c r="Y86">
        <v>0</v>
      </c>
      <c r="AA86">
        <v>7826.9</v>
      </c>
      <c r="AB86">
        <v>0</v>
      </c>
      <c r="AC86">
        <v>0</v>
      </c>
      <c r="AD86">
        <v>0</v>
      </c>
      <c r="AE86">
        <v>7826.9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34665051</v>
      </c>
      <c r="AY86">
        <v>1</v>
      </c>
      <c r="AZ86">
        <v>6144</v>
      </c>
      <c r="BA86">
        <v>80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0</v>
      </c>
      <c r="CY86">
        <f>AA86</f>
        <v>7826.9</v>
      </c>
      <c r="CZ86">
        <f>AE86</f>
        <v>7826.9</v>
      </c>
      <c r="DA86">
        <f>AI86</f>
        <v>1</v>
      </c>
      <c r="DB86">
        <v>0</v>
      </c>
    </row>
    <row r="87" spans="1:106" x14ac:dyDescent="0.2">
      <c r="A87">
        <f>ROW(Source!A88)</f>
        <v>88</v>
      </c>
      <c r="B87">
        <v>34664879</v>
      </c>
      <c r="C87">
        <v>34665034</v>
      </c>
      <c r="D87">
        <v>31443668</v>
      </c>
      <c r="E87">
        <v>17</v>
      </c>
      <c r="F87">
        <v>1</v>
      </c>
      <c r="G87">
        <v>1</v>
      </c>
      <c r="H87">
        <v>3</v>
      </c>
      <c r="I87" t="s">
        <v>95</v>
      </c>
      <c r="J87" t="s">
        <v>6</v>
      </c>
      <c r="K87" t="s">
        <v>96</v>
      </c>
      <c r="L87">
        <v>1374</v>
      </c>
      <c r="N87">
        <v>1013</v>
      </c>
      <c r="O87" t="s">
        <v>97</v>
      </c>
      <c r="P87" t="s">
        <v>97</v>
      </c>
      <c r="Q87">
        <v>1</v>
      </c>
      <c r="W87">
        <v>0</v>
      </c>
      <c r="X87">
        <v>-1731369543</v>
      </c>
      <c r="Y87">
        <v>0</v>
      </c>
      <c r="AA87">
        <v>1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34665052</v>
      </c>
      <c r="AY87">
        <v>1</v>
      </c>
      <c r="AZ87">
        <v>6144</v>
      </c>
      <c r="BA87">
        <v>81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0</v>
      </c>
      <c r="CY87">
        <f>AA87</f>
        <v>1</v>
      </c>
      <c r="CZ87">
        <f>AE87</f>
        <v>1</v>
      </c>
      <c r="DA87">
        <f>AI87</f>
        <v>1</v>
      </c>
      <c r="DB87">
        <v>0</v>
      </c>
    </row>
    <row r="88" spans="1:106" x14ac:dyDescent="0.2">
      <c r="A88">
        <f>ROW(Source!A89)</f>
        <v>89</v>
      </c>
      <c r="B88">
        <v>34664880</v>
      </c>
      <c r="C88">
        <v>34665034</v>
      </c>
      <c r="D88">
        <v>31725395</v>
      </c>
      <c r="E88">
        <v>1</v>
      </c>
      <c r="F88">
        <v>1</v>
      </c>
      <c r="G88">
        <v>1</v>
      </c>
      <c r="H88">
        <v>1</v>
      </c>
      <c r="I88" t="s">
        <v>328</v>
      </c>
      <c r="J88" t="s">
        <v>6</v>
      </c>
      <c r="K88" t="s">
        <v>329</v>
      </c>
      <c r="L88">
        <v>1191</v>
      </c>
      <c r="N88">
        <v>1013</v>
      </c>
      <c r="O88" t="s">
        <v>302</v>
      </c>
      <c r="P88" t="s">
        <v>302</v>
      </c>
      <c r="Q88">
        <v>1</v>
      </c>
      <c r="W88">
        <v>0</v>
      </c>
      <c r="X88">
        <v>912892513</v>
      </c>
      <c r="Y88">
        <v>3.58</v>
      </c>
      <c r="AA88">
        <v>0</v>
      </c>
      <c r="AB88">
        <v>0</v>
      </c>
      <c r="AC88">
        <v>0</v>
      </c>
      <c r="AD88">
        <v>181.54</v>
      </c>
      <c r="AE88">
        <v>0</v>
      </c>
      <c r="AF88">
        <v>0</v>
      </c>
      <c r="AG88">
        <v>0</v>
      </c>
      <c r="AH88">
        <v>9.92</v>
      </c>
      <c r="AI88">
        <v>1</v>
      </c>
      <c r="AJ88">
        <v>1</v>
      </c>
      <c r="AK88">
        <v>1</v>
      </c>
      <c r="AL88">
        <v>18.3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6</v>
      </c>
      <c r="AT88">
        <v>3.58</v>
      </c>
      <c r="AU88" t="s">
        <v>6</v>
      </c>
      <c r="AV88">
        <v>1</v>
      </c>
      <c r="AW88">
        <v>2</v>
      </c>
      <c r="AX88">
        <v>34665044</v>
      </c>
      <c r="AY88">
        <v>1</v>
      </c>
      <c r="AZ88">
        <v>0</v>
      </c>
      <c r="BA88">
        <v>82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Y88*Source!I89</f>
        <v>0</v>
      </c>
      <c r="CY88">
        <f>AD88</f>
        <v>181.54</v>
      </c>
      <c r="CZ88">
        <f>AH88</f>
        <v>9.92</v>
      </c>
      <c r="DA88">
        <f>AL88</f>
        <v>18.3</v>
      </c>
      <c r="DB88">
        <v>0</v>
      </c>
    </row>
    <row r="89" spans="1:106" x14ac:dyDescent="0.2">
      <c r="A89">
        <f>ROW(Source!A89)</f>
        <v>89</v>
      </c>
      <c r="B89">
        <v>34664880</v>
      </c>
      <c r="C89">
        <v>34665034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313</v>
      </c>
      <c r="J89" t="s">
        <v>6</v>
      </c>
      <c r="K89" t="s">
        <v>314</v>
      </c>
      <c r="L89">
        <v>1191</v>
      </c>
      <c r="N89">
        <v>1013</v>
      </c>
      <c r="O89" t="s">
        <v>302</v>
      </c>
      <c r="P89" t="s">
        <v>302</v>
      </c>
      <c r="Q89">
        <v>1</v>
      </c>
      <c r="W89">
        <v>0</v>
      </c>
      <c r="X89">
        <v>-1417349443</v>
      </c>
      <c r="Y89">
        <v>0.05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18.3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0.05</v>
      </c>
      <c r="AU89" t="s">
        <v>6</v>
      </c>
      <c r="AV89">
        <v>2</v>
      </c>
      <c r="AW89">
        <v>2</v>
      </c>
      <c r="AX89">
        <v>34665045</v>
      </c>
      <c r="AY89">
        <v>1</v>
      </c>
      <c r="AZ89">
        <v>0</v>
      </c>
      <c r="BA89">
        <v>83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Y89*Source!I89</f>
        <v>0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ROW(Source!A89)</f>
        <v>89</v>
      </c>
      <c r="B90">
        <v>34664880</v>
      </c>
      <c r="C90">
        <v>34665034</v>
      </c>
      <c r="D90">
        <v>31526753</v>
      </c>
      <c r="E90">
        <v>1</v>
      </c>
      <c r="F90">
        <v>1</v>
      </c>
      <c r="G90">
        <v>1</v>
      </c>
      <c r="H90">
        <v>2</v>
      </c>
      <c r="I90" t="s">
        <v>330</v>
      </c>
      <c r="J90" t="s">
        <v>331</v>
      </c>
      <c r="K90" t="s">
        <v>332</v>
      </c>
      <c r="L90">
        <v>1368</v>
      </c>
      <c r="N90">
        <v>1011</v>
      </c>
      <c r="O90" t="s">
        <v>308</v>
      </c>
      <c r="P90" t="s">
        <v>308</v>
      </c>
      <c r="Q90">
        <v>1</v>
      </c>
      <c r="W90">
        <v>0</v>
      </c>
      <c r="X90">
        <v>-1718674368</v>
      </c>
      <c r="Y90">
        <v>0.03</v>
      </c>
      <c r="AA90">
        <v>0</v>
      </c>
      <c r="AB90">
        <v>1399.88</v>
      </c>
      <c r="AC90">
        <v>247.05</v>
      </c>
      <c r="AD90">
        <v>0</v>
      </c>
      <c r="AE90">
        <v>0</v>
      </c>
      <c r="AF90">
        <v>111.99</v>
      </c>
      <c r="AG90">
        <v>13.5</v>
      </c>
      <c r="AH90">
        <v>0</v>
      </c>
      <c r="AI90">
        <v>1</v>
      </c>
      <c r="AJ90">
        <v>12.5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0.03</v>
      </c>
      <c r="AU90" t="s">
        <v>6</v>
      </c>
      <c r="AV90">
        <v>0</v>
      </c>
      <c r="AW90">
        <v>2</v>
      </c>
      <c r="AX90">
        <v>34665046</v>
      </c>
      <c r="AY90">
        <v>1</v>
      </c>
      <c r="AZ90">
        <v>0</v>
      </c>
      <c r="BA90">
        <v>84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Y90*Source!I89</f>
        <v>0</v>
      </c>
      <c r="CY90">
        <f>AB90</f>
        <v>1399.88</v>
      </c>
      <c r="CZ90">
        <f>AF90</f>
        <v>111.99</v>
      </c>
      <c r="DA90">
        <f>AJ90</f>
        <v>12.5</v>
      </c>
      <c r="DB90">
        <v>0</v>
      </c>
    </row>
    <row r="91" spans="1:106" x14ac:dyDescent="0.2">
      <c r="A91">
        <f>ROW(Source!A89)</f>
        <v>89</v>
      </c>
      <c r="B91">
        <v>34664880</v>
      </c>
      <c r="C91">
        <v>34665034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333</v>
      </c>
      <c r="J91" t="s">
        <v>334</v>
      </c>
      <c r="K91" t="s">
        <v>335</v>
      </c>
      <c r="L91">
        <v>1368</v>
      </c>
      <c r="N91">
        <v>1011</v>
      </c>
      <c r="O91" t="s">
        <v>308</v>
      </c>
      <c r="P91" t="s">
        <v>308</v>
      </c>
      <c r="Q91">
        <v>1</v>
      </c>
      <c r="W91">
        <v>0</v>
      </c>
      <c r="X91">
        <v>1372534845</v>
      </c>
      <c r="Y91">
        <v>0.02</v>
      </c>
      <c r="AA91">
        <v>0</v>
      </c>
      <c r="AB91">
        <v>821.38</v>
      </c>
      <c r="AC91">
        <v>212.28</v>
      </c>
      <c r="AD91">
        <v>0</v>
      </c>
      <c r="AE91">
        <v>0</v>
      </c>
      <c r="AF91">
        <v>65.709999999999994</v>
      </c>
      <c r="AG91">
        <v>11.6</v>
      </c>
      <c r="AH91">
        <v>0</v>
      </c>
      <c r="AI91">
        <v>1</v>
      </c>
      <c r="AJ91">
        <v>12.5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0.02</v>
      </c>
      <c r="AU91" t="s">
        <v>6</v>
      </c>
      <c r="AV91">
        <v>0</v>
      </c>
      <c r="AW91">
        <v>2</v>
      </c>
      <c r="AX91">
        <v>34665047</v>
      </c>
      <c r="AY91">
        <v>1</v>
      </c>
      <c r="AZ91">
        <v>0</v>
      </c>
      <c r="BA91">
        <v>85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Y91*Source!I89</f>
        <v>0</v>
      </c>
      <c r="CY91">
        <f>AB91</f>
        <v>821.38</v>
      </c>
      <c r="CZ91">
        <f>AF91</f>
        <v>65.709999999999994</v>
      </c>
      <c r="DA91">
        <f>AJ91</f>
        <v>12.5</v>
      </c>
      <c r="DB91">
        <v>0</v>
      </c>
    </row>
    <row r="92" spans="1:106" x14ac:dyDescent="0.2">
      <c r="A92">
        <f>ROW(Source!A89)</f>
        <v>89</v>
      </c>
      <c r="B92">
        <v>34664880</v>
      </c>
      <c r="C92">
        <v>34665034</v>
      </c>
      <c r="D92">
        <v>31446697</v>
      </c>
      <c r="E92">
        <v>1</v>
      </c>
      <c r="F92">
        <v>1</v>
      </c>
      <c r="G92">
        <v>1</v>
      </c>
      <c r="H92">
        <v>3</v>
      </c>
      <c r="I92" t="s">
        <v>53</v>
      </c>
      <c r="J92" t="s">
        <v>56</v>
      </c>
      <c r="K92" t="s">
        <v>176</v>
      </c>
      <c r="L92">
        <v>1354</v>
      </c>
      <c r="N92">
        <v>1010</v>
      </c>
      <c r="O92" t="s">
        <v>42</v>
      </c>
      <c r="P92" t="s">
        <v>42</v>
      </c>
      <c r="Q92">
        <v>1</v>
      </c>
      <c r="W92">
        <v>0</v>
      </c>
      <c r="X92">
        <v>1383647751</v>
      </c>
      <c r="Y92">
        <v>1</v>
      </c>
      <c r="AA92">
        <v>1850</v>
      </c>
      <c r="AB92">
        <v>0</v>
      </c>
      <c r="AC92">
        <v>0</v>
      </c>
      <c r="AD92">
        <v>0</v>
      </c>
      <c r="AE92">
        <v>246.67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2</v>
      </c>
      <c r="AX92">
        <v>34665048</v>
      </c>
      <c r="AY92">
        <v>2</v>
      </c>
      <c r="AZ92">
        <v>22528</v>
      </c>
      <c r="BA92">
        <v>86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Y92*Source!I89</f>
        <v>0</v>
      </c>
      <c r="CY92">
        <f>AA92</f>
        <v>1850</v>
      </c>
      <c r="CZ92">
        <f>AE92</f>
        <v>246.67</v>
      </c>
      <c r="DA92">
        <f>AI92</f>
        <v>7.5</v>
      </c>
      <c r="DB92">
        <v>0</v>
      </c>
    </row>
    <row r="93" spans="1:106" x14ac:dyDescent="0.2">
      <c r="A93">
        <f>ROW(Source!A89)</f>
        <v>89</v>
      </c>
      <c r="B93">
        <v>34664880</v>
      </c>
      <c r="C93">
        <v>34665034</v>
      </c>
      <c r="D93">
        <v>31449183</v>
      </c>
      <c r="E93">
        <v>1</v>
      </c>
      <c r="F93">
        <v>1</v>
      </c>
      <c r="G93">
        <v>1</v>
      </c>
      <c r="H93">
        <v>3</v>
      </c>
      <c r="I93" t="s">
        <v>66</v>
      </c>
      <c r="J93" t="s">
        <v>69</v>
      </c>
      <c r="K93" t="s">
        <v>67</v>
      </c>
      <c r="L93">
        <v>1355</v>
      </c>
      <c r="N93">
        <v>1010</v>
      </c>
      <c r="O93" t="s">
        <v>68</v>
      </c>
      <c r="P93" t="s">
        <v>68</v>
      </c>
      <c r="Q93">
        <v>100</v>
      </c>
      <c r="W93">
        <v>0</v>
      </c>
      <c r="X93">
        <v>1794244060</v>
      </c>
      <c r="Y93">
        <v>0</v>
      </c>
      <c r="AA93">
        <v>645</v>
      </c>
      <c r="AB93">
        <v>0</v>
      </c>
      <c r="AC93">
        <v>0</v>
      </c>
      <c r="AD93">
        <v>0</v>
      </c>
      <c r="AE93">
        <v>86</v>
      </c>
      <c r="AF93">
        <v>0</v>
      </c>
      <c r="AG93">
        <v>0</v>
      </c>
      <c r="AH93">
        <v>0</v>
      </c>
      <c r="AI93">
        <v>7.5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0</v>
      </c>
      <c r="AU93" t="s">
        <v>6</v>
      </c>
      <c r="AV93">
        <v>0</v>
      </c>
      <c r="AW93">
        <v>2</v>
      </c>
      <c r="AX93">
        <v>34665049</v>
      </c>
      <c r="AY93">
        <v>1</v>
      </c>
      <c r="AZ93">
        <v>6144</v>
      </c>
      <c r="BA93">
        <v>87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Y93*Source!I89</f>
        <v>0</v>
      </c>
      <c r="CY93">
        <f>AA93</f>
        <v>645</v>
      </c>
      <c r="CZ93">
        <f>AE93</f>
        <v>86</v>
      </c>
      <c r="DA93">
        <f>AI93</f>
        <v>7.5</v>
      </c>
      <c r="DB93">
        <v>0</v>
      </c>
    </row>
    <row r="94" spans="1:106" x14ac:dyDescent="0.2">
      <c r="A94">
        <f>ROW(Source!A89)</f>
        <v>89</v>
      </c>
      <c r="B94">
        <v>34664880</v>
      </c>
      <c r="C94">
        <v>34665034</v>
      </c>
      <c r="D94">
        <v>31482923</v>
      </c>
      <c r="E94">
        <v>1</v>
      </c>
      <c r="F94">
        <v>1</v>
      </c>
      <c r="G94">
        <v>1</v>
      </c>
      <c r="H94">
        <v>3</v>
      </c>
      <c r="I94" t="s">
        <v>79</v>
      </c>
      <c r="J94" t="s">
        <v>81</v>
      </c>
      <c r="K94" t="s">
        <v>80</v>
      </c>
      <c r="L94">
        <v>1346</v>
      </c>
      <c r="N94">
        <v>1009</v>
      </c>
      <c r="O94" t="s">
        <v>55</v>
      </c>
      <c r="P94" t="s">
        <v>55</v>
      </c>
      <c r="Q94">
        <v>1</v>
      </c>
      <c r="W94">
        <v>0</v>
      </c>
      <c r="X94">
        <v>210558753</v>
      </c>
      <c r="Y94">
        <v>0</v>
      </c>
      <c r="AA94">
        <v>214.5</v>
      </c>
      <c r="AB94">
        <v>0</v>
      </c>
      <c r="AC94">
        <v>0</v>
      </c>
      <c r="AD94">
        <v>0</v>
      </c>
      <c r="AE94">
        <v>28.6</v>
      </c>
      <c r="AF94">
        <v>0</v>
      </c>
      <c r="AG94">
        <v>0</v>
      </c>
      <c r="AH94">
        <v>0</v>
      </c>
      <c r="AI94">
        <v>7.5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</v>
      </c>
      <c r="AU94" t="s">
        <v>6</v>
      </c>
      <c r="AV94">
        <v>0</v>
      </c>
      <c r="AW94">
        <v>2</v>
      </c>
      <c r="AX94">
        <v>34665050</v>
      </c>
      <c r="AY94">
        <v>1</v>
      </c>
      <c r="AZ94">
        <v>6144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Y94*Source!I89</f>
        <v>0</v>
      </c>
      <c r="CY94">
        <f>AA94</f>
        <v>214.5</v>
      </c>
      <c r="CZ94">
        <f>AE94</f>
        <v>28.6</v>
      </c>
      <c r="DA94">
        <f>AI94</f>
        <v>7.5</v>
      </c>
      <c r="DB94">
        <v>0</v>
      </c>
    </row>
    <row r="95" spans="1:106" x14ac:dyDescent="0.2">
      <c r="A95">
        <f>ROW(Source!A89)</f>
        <v>89</v>
      </c>
      <c r="B95">
        <v>34664880</v>
      </c>
      <c r="C95">
        <v>34665034</v>
      </c>
      <c r="D95">
        <v>31482960</v>
      </c>
      <c r="E95">
        <v>1</v>
      </c>
      <c r="F95">
        <v>1</v>
      </c>
      <c r="G95">
        <v>1</v>
      </c>
      <c r="H95">
        <v>3</v>
      </c>
      <c r="I95" t="s">
        <v>181</v>
      </c>
      <c r="J95" t="s">
        <v>183</v>
      </c>
      <c r="K95" t="s">
        <v>182</v>
      </c>
      <c r="L95">
        <v>1348</v>
      </c>
      <c r="N95">
        <v>1009</v>
      </c>
      <c r="O95" t="s">
        <v>27</v>
      </c>
      <c r="P95" t="s">
        <v>27</v>
      </c>
      <c r="Q95">
        <v>1000</v>
      </c>
      <c r="W95">
        <v>0</v>
      </c>
      <c r="X95">
        <v>-108263514</v>
      </c>
      <c r="Y95">
        <v>0</v>
      </c>
      <c r="AA95">
        <v>58701.75</v>
      </c>
      <c r="AB95">
        <v>0</v>
      </c>
      <c r="AC95">
        <v>0</v>
      </c>
      <c r="AD95">
        <v>0</v>
      </c>
      <c r="AE95">
        <v>7826.9</v>
      </c>
      <c r="AF95">
        <v>0</v>
      </c>
      <c r="AG95">
        <v>0</v>
      </c>
      <c r="AH95">
        <v>0</v>
      </c>
      <c r="AI95">
        <v>7.5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34665051</v>
      </c>
      <c r="AY95">
        <v>1</v>
      </c>
      <c r="AZ95">
        <v>6144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Y95*Source!I89</f>
        <v>0</v>
      </c>
      <c r="CY95">
        <f>AA95</f>
        <v>58701.75</v>
      </c>
      <c r="CZ95">
        <f>AE95</f>
        <v>7826.9</v>
      </c>
      <c r="DA95">
        <f>AI95</f>
        <v>7.5</v>
      </c>
      <c r="DB95">
        <v>0</v>
      </c>
    </row>
    <row r="96" spans="1:106" x14ac:dyDescent="0.2">
      <c r="A96">
        <f>ROW(Source!A89)</f>
        <v>89</v>
      </c>
      <c r="B96">
        <v>34664880</v>
      </c>
      <c r="C96">
        <v>34665034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95</v>
      </c>
      <c r="J96" t="s">
        <v>6</v>
      </c>
      <c r="K96" t="s">
        <v>96</v>
      </c>
      <c r="L96">
        <v>1374</v>
      </c>
      <c r="N96">
        <v>1013</v>
      </c>
      <c r="O96" t="s">
        <v>97</v>
      </c>
      <c r="P96" t="s">
        <v>97</v>
      </c>
      <c r="Q96">
        <v>1</v>
      </c>
      <c r="W96">
        <v>0</v>
      </c>
      <c r="X96">
        <v>-1731369543</v>
      </c>
      <c r="Y96">
        <v>0</v>
      </c>
      <c r="AA96">
        <v>7.5</v>
      </c>
      <c r="AB96">
        <v>0</v>
      </c>
      <c r="AC96">
        <v>0</v>
      </c>
      <c r="AD96">
        <v>0</v>
      </c>
      <c r="AE96">
        <v>1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0</v>
      </c>
      <c r="AU96" t="s">
        <v>6</v>
      </c>
      <c r="AV96">
        <v>0</v>
      </c>
      <c r="AW96">
        <v>2</v>
      </c>
      <c r="AX96">
        <v>34665052</v>
      </c>
      <c r="AY96">
        <v>1</v>
      </c>
      <c r="AZ96">
        <v>6144</v>
      </c>
      <c r="BA96">
        <v>90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Y96*Source!I89</f>
        <v>0</v>
      </c>
      <c r="CY96">
        <f>AA96</f>
        <v>7.5</v>
      </c>
      <c r="CZ96">
        <f>AE96</f>
        <v>1</v>
      </c>
      <c r="DA96">
        <f>AI96</f>
        <v>7.5</v>
      </c>
      <c r="DB9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34664945</v>
      </c>
      <c r="C1">
        <v>34664942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300</v>
      </c>
      <c r="J1" t="s">
        <v>6</v>
      </c>
      <c r="K1" t="s">
        <v>301</v>
      </c>
      <c r="L1">
        <v>1191</v>
      </c>
      <c r="N1">
        <v>1013</v>
      </c>
      <c r="O1" t="s">
        <v>302</v>
      </c>
      <c r="P1" t="s">
        <v>302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6</v>
      </c>
      <c r="AG1">
        <v>5.49</v>
      </c>
      <c r="AH1">
        <v>2</v>
      </c>
      <c r="AI1">
        <v>34664943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34664946</v>
      </c>
      <c r="C2">
        <v>34664942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6</v>
      </c>
      <c r="AG2">
        <v>6.0000000000000001E-3</v>
      </c>
      <c r="AH2">
        <v>2</v>
      </c>
      <c r="AI2">
        <v>34664944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34664945</v>
      </c>
      <c r="C3">
        <v>34664942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300</v>
      </c>
      <c r="J3" t="s">
        <v>6</v>
      </c>
      <c r="K3" t="s">
        <v>301</v>
      </c>
      <c r="L3">
        <v>1191</v>
      </c>
      <c r="N3">
        <v>1013</v>
      </c>
      <c r="O3" t="s">
        <v>302</v>
      </c>
      <c r="P3" t="s">
        <v>302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6</v>
      </c>
      <c r="AG3">
        <v>5.49</v>
      </c>
      <c r="AH3">
        <v>2</v>
      </c>
      <c r="AI3">
        <v>34664943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34664946</v>
      </c>
      <c r="C4">
        <v>34664942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6.0000000000000001E-3</v>
      </c>
      <c r="AH4">
        <v>2</v>
      </c>
      <c r="AI4">
        <v>34664944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34664963</v>
      </c>
      <c r="C5">
        <v>34664948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303</v>
      </c>
      <c r="J5" t="s">
        <v>6</v>
      </c>
      <c r="K5" t="s">
        <v>304</v>
      </c>
      <c r="L5">
        <v>1191</v>
      </c>
      <c r="N5">
        <v>1013</v>
      </c>
      <c r="O5" t="s">
        <v>302</v>
      </c>
      <c r="P5" t="s">
        <v>302</v>
      </c>
      <c r="Q5">
        <v>1</v>
      </c>
      <c r="X5">
        <v>1.56</v>
      </c>
      <c r="Y5">
        <v>0</v>
      </c>
      <c r="Z5">
        <v>0</v>
      </c>
      <c r="AA5">
        <v>0</v>
      </c>
      <c r="AB5">
        <v>9.51</v>
      </c>
      <c r="AC5">
        <v>0</v>
      </c>
      <c r="AD5">
        <v>1</v>
      </c>
      <c r="AE5">
        <v>1</v>
      </c>
      <c r="AF5" t="s">
        <v>6</v>
      </c>
      <c r="AG5">
        <v>1.56</v>
      </c>
      <c r="AH5">
        <v>2</v>
      </c>
      <c r="AI5">
        <v>34664949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34664964</v>
      </c>
      <c r="C6">
        <v>34664948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305</v>
      </c>
      <c r="J6" t="s">
        <v>306</v>
      </c>
      <c r="K6" t="s">
        <v>307</v>
      </c>
      <c r="L6">
        <v>1368</v>
      </c>
      <c r="N6">
        <v>1011</v>
      </c>
      <c r="O6" t="s">
        <v>308</v>
      </c>
      <c r="P6" t="s">
        <v>308</v>
      </c>
      <c r="Q6">
        <v>1</v>
      </c>
      <c r="X6">
        <v>0.13</v>
      </c>
      <c r="Y6">
        <v>0</v>
      </c>
      <c r="Z6">
        <v>8.1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0.13</v>
      </c>
      <c r="AH6">
        <v>2</v>
      </c>
      <c r="AI6">
        <v>34664950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34664965</v>
      </c>
      <c r="C7">
        <v>34664948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336</v>
      </c>
      <c r="L7">
        <v>1346</v>
      </c>
      <c r="N7">
        <v>1009</v>
      </c>
      <c r="O7" t="s">
        <v>55</v>
      </c>
      <c r="P7" t="s">
        <v>55</v>
      </c>
      <c r="Q7">
        <v>1</v>
      </c>
      <c r="X7">
        <v>6.0000000000000001E-3</v>
      </c>
      <c r="Y7">
        <v>44.97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6.0000000000000001E-3</v>
      </c>
      <c r="AH7">
        <v>2</v>
      </c>
      <c r="AI7">
        <v>34664951</v>
      </c>
      <c r="AJ7">
        <v>7</v>
      </c>
      <c r="AK7">
        <v>3</v>
      </c>
      <c r="AL7">
        <v>-0.26982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ROW(Source!A28)</f>
        <v>28</v>
      </c>
      <c r="B8">
        <v>34664966</v>
      </c>
      <c r="C8">
        <v>34664948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50</v>
      </c>
      <c r="K8" t="s">
        <v>337</v>
      </c>
      <c r="L8">
        <v>1346</v>
      </c>
      <c r="N8">
        <v>1009</v>
      </c>
      <c r="O8" t="s">
        <v>55</v>
      </c>
      <c r="P8" t="s">
        <v>55</v>
      </c>
      <c r="Q8">
        <v>1</v>
      </c>
      <c r="X8">
        <v>1E-3</v>
      </c>
      <c r="Y8">
        <v>11.5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1E-3</v>
      </c>
      <c r="AH8">
        <v>2</v>
      </c>
      <c r="AI8">
        <v>34664952</v>
      </c>
      <c r="AJ8">
        <v>8</v>
      </c>
      <c r="AK8">
        <v>3</v>
      </c>
      <c r="AL8">
        <v>-1.15E-2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ROW(Source!A28)</f>
        <v>28</v>
      </c>
      <c r="B9">
        <v>34664967</v>
      </c>
      <c r="C9">
        <v>34664948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53</v>
      </c>
      <c r="J9" t="s">
        <v>56</v>
      </c>
      <c r="K9" t="s">
        <v>54</v>
      </c>
      <c r="L9">
        <v>1346</v>
      </c>
      <c r="N9">
        <v>1009</v>
      </c>
      <c r="O9" t="s">
        <v>55</v>
      </c>
      <c r="P9" t="s">
        <v>55</v>
      </c>
      <c r="Q9">
        <v>1</v>
      </c>
      <c r="X9">
        <v>1.2E-2</v>
      </c>
      <c r="Y9">
        <v>30.4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1.2E-2</v>
      </c>
      <c r="AH9">
        <v>2</v>
      </c>
      <c r="AI9">
        <v>34664953</v>
      </c>
      <c r="AJ9">
        <v>9</v>
      </c>
      <c r="AK9">
        <v>3</v>
      </c>
      <c r="AL9">
        <v>-0.36480000000000001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ROW(Source!A28)</f>
        <v>28</v>
      </c>
      <c r="B10">
        <v>34664968</v>
      </c>
      <c r="C10">
        <v>34664948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55</v>
      </c>
      <c r="P10" t="s">
        <v>55</v>
      </c>
      <c r="Q10">
        <v>1</v>
      </c>
      <c r="X10">
        <v>7.0000000000000007E-2</v>
      </c>
      <c r="Y10">
        <v>10.57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7.0000000000000007E-2</v>
      </c>
      <c r="AH10">
        <v>2</v>
      </c>
      <c r="AI10">
        <v>34664954</v>
      </c>
      <c r="AJ10">
        <v>10</v>
      </c>
      <c r="AK10">
        <v>3</v>
      </c>
      <c r="AL10">
        <v>-0.73990000000000011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34664969</v>
      </c>
      <c r="C11">
        <v>34664948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55</v>
      </c>
      <c r="P11" t="s">
        <v>55</v>
      </c>
      <c r="Q11">
        <v>1</v>
      </c>
      <c r="X11">
        <v>4.9000000000000002E-2</v>
      </c>
      <c r="Y11">
        <v>9.0399999999999991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4.9000000000000002E-2</v>
      </c>
      <c r="AH11">
        <v>2</v>
      </c>
      <c r="AI11">
        <v>34664955</v>
      </c>
      <c r="AJ11">
        <v>11</v>
      </c>
      <c r="AK11">
        <v>3</v>
      </c>
      <c r="AL11">
        <v>-0.44295999999999996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34664970</v>
      </c>
      <c r="C12">
        <v>34664948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X12">
        <v>1.4E-2</v>
      </c>
      <c r="Y12">
        <v>86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1.4E-2</v>
      </c>
      <c r="AH12">
        <v>2</v>
      </c>
      <c r="AI12">
        <v>34664956</v>
      </c>
      <c r="AJ12">
        <v>12</v>
      </c>
      <c r="AK12">
        <v>3</v>
      </c>
      <c r="AL12">
        <v>-1.204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34664971</v>
      </c>
      <c r="C13">
        <v>34664948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55</v>
      </c>
      <c r="P13" t="s">
        <v>55</v>
      </c>
      <c r="Q13">
        <v>1</v>
      </c>
      <c r="X13">
        <v>1E-3</v>
      </c>
      <c r="Y13">
        <v>133.05000000000001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1E-3</v>
      </c>
      <c r="AH13">
        <v>2</v>
      </c>
      <c r="AI13">
        <v>34664957</v>
      </c>
      <c r="AJ13">
        <v>13</v>
      </c>
      <c r="AK13">
        <v>3</v>
      </c>
      <c r="AL13">
        <v>-0.13305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34664972</v>
      </c>
      <c r="C14">
        <v>34664948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X14">
        <v>1E-3</v>
      </c>
      <c r="Y14">
        <v>11500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1E-3</v>
      </c>
      <c r="AH14">
        <v>2</v>
      </c>
      <c r="AI14">
        <v>34664958</v>
      </c>
      <c r="AJ14">
        <v>14</v>
      </c>
      <c r="AK14">
        <v>3</v>
      </c>
      <c r="AL14">
        <v>-11.5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34664973</v>
      </c>
      <c r="C15">
        <v>34664948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55</v>
      </c>
      <c r="P15" t="s">
        <v>55</v>
      </c>
      <c r="Q15">
        <v>1</v>
      </c>
      <c r="X15">
        <v>3.5999999999999997E-2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3.5999999999999997E-2</v>
      </c>
      <c r="AH15">
        <v>2</v>
      </c>
      <c r="AI15">
        <v>34664959</v>
      </c>
      <c r="AJ15">
        <v>15</v>
      </c>
      <c r="AK15">
        <v>3</v>
      </c>
      <c r="AL15">
        <v>-1.0296000000000001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34664974</v>
      </c>
      <c r="C16">
        <v>34664948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55</v>
      </c>
      <c r="P16" t="s">
        <v>55</v>
      </c>
      <c r="Q16">
        <v>1</v>
      </c>
      <c r="X16">
        <v>6.0000000000000001E-3</v>
      </c>
      <c r="Y16">
        <v>35.630000000000003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6.0000000000000001E-3</v>
      </c>
      <c r="AH16">
        <v>2</v>
      </c>
      <c r="AI16">
        <v>34664960</v>
      </c>
      <c r="AJ16">
        <v>16</v>
      </c>
      <c r="AK16">
        <v>3</v>
      </c>
      <c r="AL16">
        <v>-0.21378000000000003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34664975</v>
      </c>
      <c r="C17">
        <v>34664948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X17">
        <v>0.1</v>
      </c>
      <c r="Y17">
        <v>39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0.1</v>
      </c>
      <c r="AH17">
        <v>2</v>
      </c>
      <c r="AI17">
        <v>34664961</v>
      </c>
      <c r="AJ17">
        <v>17</v>
      </c>
      <c r="AK17">
        <v>3</v>
      </c>
      <c r="AL17">
        <v>-3.9000000000000004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34664976</v>
      </c>
      <c r="C18">
        <v>34664948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X18">
        <v>0.3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0.3</v>
      </c>
      <c r="AH18">
        <v>2</v>
      </c>
      <c r="AI18">
        <v>34664962</v>
      </c>
      <c r="AJ18">
        <v>18</v>
      </c>
      <c r="AK18">
        <v>3</v>
      </c>
      <c r="AL18">
        <v>-0.3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34664963</v>
      </c>
      <c r="C19">
        <v>34664948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303</v>
      </c>
      <c r="J19" t="s">
        <v>6</v>
      </c>
      <c r="K19" t="s">
        <v>304</v>
      </c>
      <c r="L19">
        <v>1191</v>
      </c>
      <c r="N19">
        <v>1013</v>
      </c>
      <c r="O19" t="s">
        <v>302</v>
      </c>
      <c r="P19" t="s">
        <v>302</v>
      </c>
      <c r="Q19">
        <v>1</v>
      </c>
      <c r="X19">
        <v>1.56</v>
      </c>
      <c r="Y19">
        <v>0</v>
      </c>
      <c r="Z19">
        <v>0</v>
      </c>
      <c r="AA19">
        <v>0</v>
      </c>
      <c r="AB19">
        <v>9.51</v>
      </c>
      <c r="AC19">
        <v>0</v>
      </c>
      <c r="AD19">
        <v>1</v>
      </c>
      <c r="AE19">
        <v>1</v>
      </c>
      <c r="AF19" t="s">
        <v>6</v>
      </c>
      <c r="AG19">
        <v>1.56</v>
      </c>
      <c r="AH19">
        <v>2</v>
      </c>
      <c r="AI19">
        <v>34664949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34664964</v>
      </c>
      <c r="C20">
        <v>34664948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305</v>
      </c>
      <c r="J20" t="s">
        <v>306</v>
      </c>
      <c r="K20" t="s">
        <v>307</v>
      </c>
      <c r="L20">
        <v>1368</v>
      </c>
      <c r="N20">
        <v>1011</v>
      </c>
      <c r="O20" t="s">
        <v>308</v>
      </c>
      <c r="P20" t="s">
        <v>308</v>
      </c>
      <c r="Q20">
        <v>1</v>
      </c>
      <c r="X20">
        <v>0.13</v>
      </c>
      <c r="Y20">
        <v>0</v>
      </c>
      <c r="Z20">
        <v>8.1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0.13</v>
      </c>
      <c r="AH20">
        <v>2</v>
      </c>
      <c r="AI20">
        <v>34664950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34664965</v>
      </c>
      <c r="C21">
        <v>34664948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336</v>
      </c>
      <c r="L21">
        <v>1346</v>
      </c>
      <c r="N21">
        <v>1009</v>
      </c>
      <c r="O21" t="s">
        <v>55</v>
      </c>
      <c r="P21" t="s">
        <v>55</v>
      </c>
      <c r="Q21">
        <v>1</v>
      </c>
      <c r="X21">
        <v>6.0000000000000001E-3</v>
      </c>
      <c r="Y21">
        <v>44.97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6.0000000000000001E-3</v>
      </c>
      <c r="AH21">
        <v>2</v>
      </c>
      <c r="AI21">
        <v>34664951</v>
      </c>
      <c r="AJ21">
        <v>21</v>
      </c>
      <c r="AK21">
        <v>3</v>
      </c>
      <c r="AL21">
        <v>-0.26982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34664966</v>
      </c>
      <c r="C22">
        <v>34664948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50</v>
      </c>
      <c r="K22" t="s">
        <v>337</v>
      </c>
      <c r="L22">
        <v>1346</v>
      </c>
      <c r="N22">
        <v>1009</v>
      </c>
      <c r="O22" t="s">
        <v>55</v>
      </c>
      <c r="P22" t="s">
        <v>55</v>
      </c>
      <c r="Q22">
        <v>1</v>
      </c>
      <c r="X22">
        <v>1E-3</v>
      </c>
      <c r="Y22">
        <v>11.5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1E-3</v>
      </c>
      <c r="AH22">
        <v>2</v>
      </c>
      <c r="AI22">
        <v>34664952</v>
      </c>
      <c r="AJ22">
        <v>22</v>
      </c>
      <c r="AK22">
        <v>3</v>
      </c>
      <c r="AL22">
        <v>-1.15E-2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34664967</v>
      </c>
      <c r="C23">
        <v>34664948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53</v>
      </c>
      <c r="J23" t="s">
        <v>56</v>
      </c>
      <c r="K23" t="s">
        <v>54</v>
      </c>
      <c r="L23">
        <v>1346</v>
      </c>
      <c r="N23">
        <v>1009</v>
      </c>
      <c r="O23" t="s">
        <v>55</v>
      </c>
      <c r="P23" t="s">
        <v>55</v>
      </c>
      <c r="Q23">
        <v>1</v>
      </c>
      <c r="X23">
        <v>1.2E-2</v>
      </c>
      <c r="Y23">
        <v>30.4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1.2E-2</v>
      </c>
      <c r="AH23">
        <v>2</v>
      </c>
      <c r="AI23">
        <v>34664953</v>
      </c>
      <c r="AJ23">
        <v>23</v>
      </c>
      <c r="AK23">
        <v>3</v>
      </c>
      <c r="AL23">
        <v>-0.36480000000000001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34664968</v>
      </c>
      <c r="C24">
        <v>34664948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55</v>
      </c>
      <c r="P24" t="s">
        <v>55</v>
      </c>
      <c r="Q24">
        <v>1</v>
      </c>
      <c r="X24">
        <v>7.0000000000000007E-2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7.0000000000000007E-2</v>
      </c>
      <c r="AH24">
        <v>2</v>
      </c>
      <c r="AI24">
        <v>34664954</v>
      </c>
      <c r="AJ24">
        <v>24</v>
      </c>
      <c r="AK24">
        <v>3</v>
      </c>
      <c r="AL24">
        <v>-0.73990000000000011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ROW(Source!A29)</f>
        <v>29</v>
      </c>
      <c r="B25">
        <v>34664969</v>
      </c>
      <c r="C25">
        <v>34664948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55</v>
      </c>
      <c r="P25" t="s">
        <v>55</v>
      </c>
      <c r="Q25">
        <v>1</v>
      </c>
      <c r="X25">
        <v>4.9000000000000002E-2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4.9000000000000002E-2</v>
      </c>
      <c r="AH25">
        <v>2</v>
      </c>
      <c r="AI25">
        <v>34664955</v>
      </c>
      <c r="AJ25">
        <v>25</v>
      </c>
      <c r="AK25">
        <v>3</v>
      </c>
      <c r="AL25">
        <v>-0.44295999999999996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34664970</v>
      </c>
      <c r="C26">
        <v>34664948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X26">
        <v>1.4E-2</v>
      </c>
      <c r="Y26">
        <v>86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1.4E-2</v>
      </c>
      <c r="AH26">
        <v>2</v>
      </c>
      <c r="AI26">
        <v>34664956</v>
      </c>
      <c r="AJ26">
        <v>26</v>
      </c>
      <c r="AK26">
        <v>3</v>
      </c>
      <c r="AL26">
        <v>-1.204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34664971</v>
      </c>
      <c r="C27">
        <v>34664948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55</v>
      </c>
      <c r="P27" t="s">
        <v>55</v>
      </c>
      <c r="Q27">
        <v>1</v>
      </c>
      <c r="X27">
        <v>1E-3</v>
      </c>
      <c r="Y27">
        <v>133.05000000000001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1E-3</v>
      </c>
      <c r="AH27">
        <v>2</v>
      </c>
      <c r="AI27">
        <v>34664957</v>
      </c>
      <c r="AJ27">
        <v>27</v>
      </c>
      <c r="AK27">
        <v>3</v>
      </c>
      <c r="AL27">
        <v>-0.13305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34664972</v>
      </c>
      <c r="C28">
        <v>34664948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X28">
        <v>1E-3</v>
      </c>
      <c r="Y28">
        <v>11500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1E-3</v>
      </c>
      <c r="AH28">
        <v>2</v>
      </c>
      <c r="AI28">
        <v>34664958</v>
      </c>
      <c r="AJ28">
        <v>28</v>
      </c>
      <c r="AK28">
        <v>3</v>
      </c>
      <c r="AL28">
        <v>-11.5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34664973</v>
      </c>
      <c r="C29">
        <v>34664948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55</v>
      </c>
      <c r="P29" t="s">
        <v>55</v>
      </c>
      <c r="Q29">
        <v>1</v>
      </c>
      <c r="X29">
        <v>3.5999999999999997E-2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3.5999999999999997E-2</v>
      </c>
      <c r="AH29">
        <v>2</v>
      </c>
      <c r="AI29">
        <v>34664959</v>
      </c>
      <c r="AJ29">
        <v>29</v>
      </c>
      <c r="AK29">
        <v>3</v>
      </c>
      <c r="AL29">
        <v>-1.0296000000000001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34664974</v>
      </c>
      <c r="C30">
        <v>34664948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55</v>
      </c>
      <c r="P30" t="s">
        <v>55</v>
      </c>
      <c r="Q30">
        <v>1</v>
      </c>
      <c r="X30">
        <v>6.0000000000000001E-3</v>
      </c>
      <c r="Y30">
        <v>35.630000000000003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6.0000000000000001E-3</v>
      </c>
      <c r="AH30">
        <v>2</v>
      </c>
      <c r="AI30">
        <v>34664960</v>
      </c>
      <c r="AJ30">
        <v>30</v>
      </c>
      <c r="AK30">
        <v>3</v>
      </c>
      <c r="AL30">
        <v>-0.21378000000000003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ROW(Source!A29)</f>
        <v>29</v>
      </c>
      <c r="B31">
        <v>34664975</v>
      </c>
      <c r="C31">
        <v>34664948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X31">
        <v>0.1</v>
      </c>
      <c r="Y31">
        <v>39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0.1</v>
      </c>
      <c r="AH31">
        <v>2</v>
      </c>
      <c r="AI31">
        <v>34664961</v>
      </c>
      <c r="AJ31">
        <v>31</v>
      </c>
      <c r="AK31">
        <v>3</v>
      </c>
      <c r="AL31">
        <v>-3.9000000000000004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ROW(Source!A29)</f>
        <v>29</v>
      </c>
      <c r="B32">
        <v>34664976</v>
      </c>
      <c r="C32">
        <v>34664948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X32">
        <v>0.3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0.3</v>
      </c>
      <c r="AH32">
        <v>2</v>
      </c>
      <c r="AI32">
        <v>34664962</v>
      </c>
      <c r="AJ32">
        <v>32</v>
      </c>
      <c r="AK32">
        <v>3</v>
      </c>
      <c r="AL32">
        <v>-0.3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ROW(Source!A54)</f>
        <v>54</v>
      </c>
      <c r="B33">
        <v>34664994</v>
      </c>
      <c r="C33">
        <v>34664989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309</v>
      </c>
      <c r="J33" t="s">
        <v>6</v>
      </c>
      <c r="K33" t="s">
        <v>310</v>
      </c>
      <c r="L33">
        <v>1191</v>
      </c>
      <c r="N33">
        <v>1013</v>
      </c>
      <c r="O33" t="s">
        <v>302</v>
      </c>
      <c r="P33" t="s">
        <v>302</v>
      </c>
      <c r="Q33">
        <v>1</v>
      </c>
      <c r="X33">
        <v>9.27</v>
      </c>
      <c r="Y33">
        <v>0</v>
      </c>
      <c r="Z33">
        <v>0</v>
      </c>
      <c r="AA33">
        <v>0</v>
      </c>
      <c r="AB33">
        <v>11.09</v>
      </c>
      <c r="AC33">
        <v>0</v>
      </c>
      <c r="AD33">
        <v>1</v>
      </c>
      <c r="AE33">
        <v>1</v>
      </c>
      <c r="AF33" t="s">
        <v>6</v>
      </c>
      <c r="AG33">
        <v>9.27</v>
      </c>
      <c r="AH33">
        <v>2</v>
      </c>
      <c r="AI33">
        <v>34664990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ROW(Source!A54)</f>
        <v>54</v>
      </c>
      <c r="B34">
        <v>34664995</v>
      </c>
      <c r="C34">
        <v>34664989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338</v>
      </c>
      <c r="L34">
        <v>1346</v>
      </c>
      <c r="N34">
        <v>1009</v>
      </c>
      <c r="O34" t="s">
        <v>55</v>
      </c>
      <c r="P34" t="s">
        <v>55</v>
      </c>
      <c r="Q34">
        <v>1</v>
      </c>
      <c r="X34">
        <v>0.2</v>
      </c>
      <c r="Y34">
        <v>23.09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</v>
      </c>
      <c r="AH34">
        <v>2</v>
      </c>
      <c r="AI34">
        <v>34664991</v>
      </c>
      <c r="AJ34">
        <v>34</v>
      </c>
      <c r="AK34">
        <v>3</v>
      </c>
      <c r="AL34">
        <v>-4.6180000000000003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ROW(Source!A54)</f>
        <v>54</v>
      </c>
      <c r="B35">
        <v>34664996</v>
      </c>
      <c r="C35">
        <v>34664989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X35">
        <v>0.25</v>
      </c>
      <c r="Y35">
        <v>30.74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0.25</v>
      </c>
      <c r="AH35">
        <v>2</v>
      </c>
      <c r="AI35">
        <v>34664992</v>
      </c>
      <c r="AJ35">
        <v>35</v>
      </c>
      <c r="AK35">
        <v>3</v>
      </c>
      <c r="AL35">
        <v>-7.6849999999999996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ROW(Source!A54)</f>
        <v>54</v>
      </c>
      <c r="B36">
        <v>34664997</v>
      </c>
      <c r="C36">
        <v>34664989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X36">
        <v>2.06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2.06</v>
      </c>
      <c r="AH36">
        <v>2</v>
      </c>
      <c r="AI36">
        <v>34664993</v>
      </c>
      <c r="AJ36">
        <v>36</v>
      </c>
      <c r="AK36">
        <v>3</v>
      </c>
      <c r="AL36">
        <v>-2.06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ROW(Source!A55)</f>
        <v>55</v>
      </c>
      <c r="B37">
        <v>34664994</v>
      </c>
      <c r="C37">
        <v>34664989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309</v>
      </c>
      <c r="J37" t="s">
        <v>6</v>
      </c>
      <c r="K37" t="s">
        <v>310</v>
      </c>
      <c r="L37">
        <v>1191</v>
      </c>
      <c r="N37">
        <v>1013</v>
      </c>
      <c r="O37" t="s">
        <v>302</v>
      </c>
      <c r="P37" t="s">
        <v>302</v>
      </c>
      <c r="Q37">
        <v>1</v>
      </c>
      <c r="X37">
        <v>9.27</v>
      </c>
      <c r="Y37">
        <v>0</v>
      </c>
      <c r="Z37">
        <v>0</v>
      </c>
      <c r="AA37">
        <v>0</v>
      </c>
      <c r="AB37">
        <v>11.09</v>
      </c>
      <c r="AC37">
        <v>0</v>
      </c>
      <c r="AD37">
        <v>1</v>
      </c>
      <c r="AE37">
        <v>1</v>
      </c>
      <c r="AF37" t="s">
        <v>6</v>
      </c>
      <c r="AG37">
        <v>9.27</v>
      </c>
      <c r="AH37">
        <v>2</v>
      </c>
      <c r="AI37">
        <v>34664990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ROW(Source!A55)</f>
        <v>55</v>
      </c>
      <c r="B38">
        <v>34664995</v>
      </c>
      <c r="C38">
        <v>34664989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338</v>
      </c>
      <c r="L38">
        <v>1346</v>
      </c>
      <c r="N38">
        <v>1009</v>
      </c>
      <c r="O38" t="s">
        <v>55</v>
      </c>
      <c r="P38" t="s">
        <v>55</v>
      </c>
      <c r="Q38">
        <v>1</v>
      </c>
      <c r="X38">
        <v>0.2</v>
      </c>
      <c r="Y38">
        <v>23.09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0.2</v>
      </c>
      <c r="AH38">
        <v>2</v>
      </c>
      <c r="AI38">
        <v>34664991</v>
      </c>
      <c r="AJ38">
        <v>38</v>
      </c>
      <c r="AK38">
        <v>3</v>
      </c>
      <c r="AL38">
        <v>-4.6180000000000003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ROW(Source!A55)</f>
        <v>55</v>
      </c>
      <c r="B39">
        <v>34664996</v>
      </c>
      <c r="C39">
        <v>34664989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X39">
        <v>0.25</v>
      </c>
      <c r="Y39">
        <v>30.74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0.25</v>
      </c>
      <c r="AH39">
        <v>2</v>
      </c>
      <c r="AI39">
        <v>34664992</v>
      </c>
      <c r="AJ39">
        <v>39</v>
      </c>
      <c r="AK39">
        <v>3</v>
      </c>
      <c r="AL39">
        <v>-7.6849999999999996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ROW(Source!A55)</f>
        <v>55</v>
      </c>
      <c r="B40">
        <v>34664997</v>
      </c>
      <c r="C40">
        <v>34664989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X40">
        <v>2.06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2.06</v>
      </c>
      <c r="AH40">
        <v>2</v>
      </c>
      <c r="AI40">
        <v>34664993</v>
      </c>
      <c r="AJ40">
        <v>40</v>
      </c>
      <c r="AK40">
        <v>3</v>
      </c>
      <c r="AL40">
        <v>-2.06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ROW(Source!A62)</f>
        <v>62</v>
      </c>
      <c r="B41">
        <v>34665004</v>
      </c>
      <c r="C41">
        <v>34665001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311</v>
      </c>
      <c r="J41" t="s">
        <v>6</v>
      </c>
      <c r="K41" t="s">
        <v>312</v>
      </c>
      <c r="L41">
        <v>1191</v>
      </c>
      <c r="N41">
        <v>1013</v>
      </c>
      <c r="O41" t="s">
        <v>302</v>
      </c>
      <c r="P41" t="s">
        <v>302</v>
      </c>
      <c r="Q41">
        <v>1</v>
      </c>
      <c r="X41">
        <v>9.6</v>
      </c>
      <c r="Y41">
        <v>0</v>
      </c>
      <c r="Z41">
        <v>0</v>
      </c>
      <c r="AA41">
        <v>0</v>
      </c>
      <c r="AB41">
        <v>9.6199999999999992</v>
      </c>
      <c r="AC41">
        <v>0</v>
      </c>
      <c r="AD41">
        <v>1</v>
      </c>
      <c r="AE41">
        <v>1</v>
      </c>
      <c r="AF41" t="s">
        <v>6</v>
      </c>
      <c r="AG41">
        <v>9.6</v>
      </c>
      <c r="AH41">
        <v>2</v>
      </c>
      <c r="AI41">
        <v>34665002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ROW(Source!A62)</f>
        <v>62</v>
      </c>
      <c r="B42">
        <v>34665005</v>
      </c>
      <c r="C42">
        <v>34665001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X42">
        <v>1.85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1.85</v>
      </c>
      <c r="AH42">
        <v>2</v>
      </c>
      <c r="AI42">
        <v>34665003</v>
      </c>
      <c r="AJ42">
        <v>42</v>
      </c>
      <c r="AK42">
        <v>3</v>
      </c>
      <c r="AL42">
        <v>-1.85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ROW(Source!A63)</f>
        <v>63</v>
      </c>
      <c r="B43">
        <v>34665004</v>
      </c>
      <c r="C43">
        <v>34665001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311</v>
      </c>
      <c r="J43" t="s">
        <v>6</v>
      </c>
      <c r="K43" t="s">
        <v>312</v>
      </c>
      <c r="L43">
        <v>1191</v>
      </c>
      <c r="N43">
        <v>1013</v>
      </c>
      <c r="O43" t="s">
        <v>302</v>
      </c>
      <c r="P43" t="s">
        <v>302</v>
      </c>
      <c r="Q43">
        <v>1</v>
      </c>
      <c r="X43">
        <v>9.6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6</v>
      </c>
      <c r="AG43">
        <v>9.6</v>
      </c>
      <c r="AH43">
        <v>2</v>
      </c>
      <c r="AI43">
        <v>34665002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ROW(Source!A63)</f>
        <v>63</v>
      </c>
      <c r="B44">
        <v>34665005</v>
      </c>
      <c r="C44">
        <v>34665001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X44">
        <v>1.85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1.85</v>
      </c>
      <c r="AH44">
        <v>2</v>
      </c>
      <c r="AI44">
        <v>34665003</v>
      </c>
      <c r="AJ44">
        <v>44</v>
      </c>
      <c r="AK44">
        <v>3</v>
      </c>
      <c r="AL44">
        <v>-1.85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ROW(Source!A66)</f>
        <v>66</v>
      </c>
      <c r="B45">
        <v>34665014</v>
      </c>
      <c r="C45">
        <v>34665007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311</v>
      </c>
      <c r="J45" t="s">
        <v>6</v>
      </c>
      <c r="K45" t="s">
        <v>312</v>
      </c>
      <c r="L45">
        <v>1191</v>
      </c>
      <c r="N45">
        <v>1013</v>
      </c>
      <c r="O45" t="s">
        <v>302</v>
      </c>
      <c r="P45" t="s">
        <v>302</v>
      </c>
      <c r="Q45">
        <v>1</v>
      </c>
      <c r="X45">
        <v>16.8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6</v>
      </c>
      <c r="AG45">
        <v>16.8</v>
      </c>
      <c r="AH45">
        <v>2</v>
      </c>
      <c r="AI45">
        <v>34665008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ROW(Source!A66)</f>
        <v>66</v>
      </c>
      <c r="B46">
        <v>34665015</v>
      </c>
      <c r="C46">
        <v>34665007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313</v>
      </c>
      <c r="J46" t="s">
        <v>6</v>
      </c>
      <c r="K46" t="s">
        <v>314</v>
      </c>
      <c r="L46">
        <v>1191</v>
      </c>
      <c r="N46">
        <v>1013</v>
      </c>
      <c r="O46" t="s">
        <v>302</v>
      </c>
      <c r="P46" t="s">
        <v>302</v>
      </c>
      <c r="Q46">
        <v>1</v>
      </c>
      <c r="X46">
        <v>0.68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6</v>
      </c>
      <c r="AG46">
        <v>0.68</v>
      </c>
      <c r="AH46">
        <v>2</v>
      </c>
      <c r="AI46">
        <v>34665009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ROW(Source!A66)</f>
        <v>66</v>
      </c>
      <c r="B47">
        <v>34665016</v>
      </c>
      <c r="C47">
        <v>34665007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315</v>
      </c>
      <c r="J47" t="s">
        <v>316</v>
      </c>
      <c r="K47" t="s">
        <v>317</v>
      </c>
      <c r="L47">
        <v>1368</v>
      </c>
      <c r="N47">
        <v>1011</v>
      </c>
      <c r="O47" t="s">
        <v>308</v>
      </c>
      <c r="P47" t="s">
        <v>308</v>
      </c>
      <c r="Q47">
        <v>1</v>
      </c>
      <c r="X47">
        <v>0.68</v>
      </c>
      <c r="Y47">
        <v>0</v>
      </c>
      <c r="Z47">
        <v>89.99</v>
      </c>
      <c r="AA47">
        <v>10.06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0.68</v>
      </c>
      <c r="AH47">
        <v>2</v>
      </c>
      <c r="AI47">
        <v>34665010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ROW(Source!A66)</f>
        <v>66</v>
      </c>
      <c r="B48">
        <v>34665017</v>
      </c>
      <c r="C48">
        <v>34665007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129</v>
      </c>
      <c r="J48" t="s">
        <v>131</v>
      </c>
      <c r="K48" t="s">
        <v>339</v>
      </c>
      <c r="L48">
        <v>1348</v>
      </c>
      <c r="N48">
        <v>1009</v>
      </c>
      <c r="O48" t="s">
        <v>27</v>
      </c>
      <c r="P48" t="s">
        <v>27</v>
      </c>
      <c r="Q48">
        <v>1000</v>
      </c>
      <c r="X48">
        <v>3.0000000000000001E-5</v>
      </c>
      <c r="Y48">
        <v>26932.42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3.0000000000000001E-5</v>
      </c>
      <c r="AH48">
        <v>2</v>
      </c>
      <c r="AI48">
        <v>34665011</v>
      </c>
      <c r="AJ48">
        <v>48</v>
      </c>
      <c r="AK48">
        <v>3</v>
      </c>
      <c r="AL48">
        <v>-0.80797259999999993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ROW(Source!A66)</f>
        <v>66</v>
      </c>
      <c r="B49">
        <v>34665018</v>
      </c>
      <c r="C49">
        <v>34665007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134</v>
      </c>
      <c r="J49" t="s">
        <v>136</v>
      </c>
      <c r="K49" t="s">
        <v>340</v>
      </c>
      <c r="L49">
        <v>1346</v>
      </c>
      <c r="N49">
        <v>1009</v>
      </c>
      <c r="O49" t="s">
        <v>55</v>
      </c>
      <c r="P49" t="s">
        <v>55</v>
      </c>
      <c r="Q49">
        <v>1</v>
      </c>
      <c r="X49">
        <v>1.0999999999999999E-2</v>
      </c>
      <c r="Y49">
        <v>32.6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1.0999999999999999E-2</v>
      </c>
      <c r="AH49">
        <v>2</v>
      </c>
      <c r="AI49">
        <v>34665012</v>
      </c>
      <c r="AJ49">
        <v>49</v>
      </c>
      <c r="AK49">
        <v>3</v>
      </c>
      <c r="AL49">
        <v>-0.35859999999999997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ROW(Source!A66)</f>
        <v>66</v>
      </c>
      <c r="B50">
        <v>34665019</v>
      </c>
      <c r="C50">
        <v>34665007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96</v>
      </c>
      <c r="L50">
        <v>1374</v>
      </c>
      <c r="N50">
        <v>1013</v>
      </c>
      <c r="O50" t="s">
        <v>97</v>
      </c>
      <c r="P50" t="s">
        <v>97</v>
      </c>
      <c r="Q50">
        <v>1</v>
      </c>
      <c r="X50">
        <v>3.23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3.23</v>
      </c>
      <c r="AH50">
        <v>2</v>
      </c>
      <c r="AI50">
        <v>34665013</v>
      </c>
      <c r="AJ50">
        <v>50</v>
      </c>
      <c r="AK50">
        <v>3</v>
      </c>
      <c r="AL50">
        <v>-3.23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ROW(Source!A67)</f>
        <v>67</v>
      </c>
      <c r="B51">
        <v>34665014</v>
      </c>
      <c r="C51">
        <v>34665007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302</v>
      </c>
      <c r="P51" t="s">
        <v>302</v>
      </c>
      <c r="Q51">
        <v>1</v>
      </c>
      <c r="X51">
        <v>16.8</v>
      </c>
      <c r="Y51">
        <v>0</v>
      </c>
      <c r="Z51">
        <v>0</v>
      </c>
      <c r="AA51">
        <v>0</v>
      </c>
      <c r="AB51">
        <v>9.6199999999999992</v>
      </c>
      <c r="AC51">
        <v>0</v>
      </c>
      <c r="AD51">
        <v>1</v>
      </c>
      <c r="AE51">
        <v>1</v>
      </c>
      <c r="AF51" t="s">
        <v>6</v>
      </c>
      <c r="AG51">
        <v>16.8</v>
      </c>
      <c r="AH51">
        <v>2</v>
      </c>
      <c r="AI51">
        <v>34665008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ROW(Source!A67)</f>
        <v>67</v>
      </c>
      <c r="B52">
        <v>34665015</v>
      </c>
      <c r="C52">
        <v>34665007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313</v>
      </c>
      <c r="J52" t="s">
        <v>6</v>
      </c>
      <c r="K52" t="s">
        <v>314</v>
      </c>
      <c r="L52">
        <v>1191</v>
      </c>
      <c r="N52">
        <v>1013</v>
      </c>
      <c r="O52" t="s">
        <v>302</v>
      </c>
      <c r="P52" t="s">
        <v>302</v>
      </c>
      <c r="Q52">
        <v>1</v>
      </c>
      <c r="X52">
        <v>0.68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6</v>
      </c>
      <c r="AG52">
        <v>0.68</v>
      </c>
      <c r="AH52">
        <v>2</v>
      </c>
      <c r="AI52">
        <v>34665009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ROW(Source!A67)</f>
        <v>67</v>
      </c>
      <c r="B53">
        <v>34665016</v>
      </c>
      <c r="C53">
        <v>34665007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315</v>
      </c>
      <c r="J53" t="s">
        <v>316</v>
      </c>
      <c r="K53" t="s">
        <v>317</v>
      </c>
      <c r="L53">
        <v>1368</v>
      </c>
      <c r="N53">
        <v>1011</v>
      </c>
      <c r="O53" t="s">
        <v>308</v>
      </c>
      <c r="P53" t="s">
        <v>308</v>
      </c>
      <c r="Q53">
        <v>1</v>
      </c>
      <c r="X53">
        <v>0.68</v>
      </c>
      <c r="Y53">
        <v>0</v>
      </c>
      <c r="Z53">
        <v>89.99</v>
      </c>
      <c r="AA53">
        <v>10.06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0.68</v>
      </c>
      <c r="AH53">
        <v>2</v>
      </c>
      <c r="AI53">
        <v>34665010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ROW(Source!A67)</f>
        <v>67</v>
      </c>
      <c r="B54">
        <v>34665017</v>
      </c>
      <c r="C54">
        <v>34665007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129</v>
      </c>
      <c r="J54" t="s">
        <v>131</v>
      </c>
      <c r="K54" t="s">
        <v>339</v>
      </c>
      <c r="L54">
        <v>1348</v>
      </c>
      <c r="N54">
        <v>1009</v>
      </c>
      <c r="O54" t="s">
        <v>27</v>
      </c>
      <c r="P54" t="s">
        <v>27</v>
      </c>
      <c r="Q54">
        <v>1000</v>
      </c>
      <c r="X54">
        <v>3.0000000000000001E-5</v>
      </c>
      <c r="Y54">
        <v>26932.42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3.0000000000000001E-5</v>
      </c>
      <c r="AH54">
        <v>2</v>
      </c>
      <c r="AI54">
        <v>34665011</v>
      </c>
      <c r="AJ54">
        <v>54</v>
      </c>
      <c r="AK54">
        <v>3</v>
      </c>
      <c r="AL54">
        <v>-0.80797259999999993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ROW(Source!A67)</f>
        <v>67</v>
      </c>
      <c r="B55">
        <v>34665018</v>
      </c>
      <c r="C55">
        <v>34665007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134</v>
      </c>
      <c r="J55" t="s">
        <v>136</v>
      </c>
      <c r="K55" t="s">
        <v>340</v>
      </c>
      <c r="L55">
        <v>1346</v>
      </c>
      <c r="N55">
        <v>1009</v>
      </c>
      <c r="O55" t="s">
        <v>55</v>
      </c>
      <c r="P55" t="s">
        <v>55</v>
      </c>
      <c r="Q55">
        <v>1</v>
      </c>
      <c r="X55">
        <v>1.0999999999999999E-2</v>
      </c>
      <c r="Y55">
        <v>32.6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1.0999999999999999E-2</v>
      </c>
      <c r="AH55">
        <v>2</v>
      </c>
      <c r="AI55">
        <v>34665012</v>
      </c>
      <c r="AJ55">
        <v>55</v>
      </c>
      <c r="AK55">
        <v>3</v>
      </c>
      <c r="AL55">
        <v>-0.35859999999999997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ROW(Source!A67)</f>
        <v>67</v>
      </c>
      <c r="B56">
        <v>34665019</v>
      </c>
      <c r="C56">
        <v>34665007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96</v>
      </c>
      <c r="L56">
        <v>1374</v>
      </c>
      <c r="N56">
        <v>1013</v>
      </c>
      <c r="O56" t="s">
        <v>97</v>
      </c>
      <c r="P56" t="s">
        <v>97</v>
      </c>
      <c r="Q56">
        <v>1</v>
      </c>
      <c r="X56">
        <v>3.23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3.23</v>
      </c>
      <c r="AH56">
        <v>2</v>
      </c>
      <c r="AI56">
        <v>34665013</v>
      </c>
      <c r="AJ56">
        <v>56</v>
      </c>
      <c r="AK56">
        <v>3</v>
      </c>
      <c r="AL56">
        <v>-3.23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ROW(Source!A74)</f>
        <v>74</v>
      </c>
      <c r="B57">
        <v>34665029</v>
      </c>
      <c r="C57">
        <v>34665023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318</v>
      </c>
      <c r="J57" t="s">
        <v>6</v>
      </c>
      <c r="K57" t="s">
        <v>319</v>
      </c>
      <c r="L57">
        <v>1191</v>
      </c>
      <c r="N57">
        <v>1013</v>
      </c>
      <c r="O57" t="s">
        <v>302</v>
      </c>
      <c r="P57" t="s">
        <v>302</v>
      </c>
      <c r="Q57">
        <v>1</v>
      </c>
      <c r="X57">
        <v>3.25</v>
      </c>
      <c r="Y57">
        <v>0</v>
      </c>
      <c r="Z57">
        <v>0</v>
      </c>
      <c r="AA57">
        <v>0</v>
      </c>
      <c r="AB57">
        <v>10.210000000000001</v>
      </c>
      <c r="AC57">
        <v>0</v>
      </c>
      <c r="AD57">
        <v>1</v>
      </c>
      <c r="AE57">
        <v>1</v>
      </c>
      <c r="AF57" t="s">
        <v>6</v>
      </c>
      <c r="AG57">
        <v>3.25</v>
      </c>
      <c r="AH57">
        <v>2</v>
      </c>
      <c r="AI57">
        <v>34665024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ROW(Source!A74)</f>
        <v>74</v>
      </c>
      <c r="B58">
        <v>34665030</v>
      </c>
      <c r="C58">
        <v>34665023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320</v>
      </c>
      <c r="J58" t="s">
        <v>6</v>
      </c>
      <c r="K58" t="s">
        <v>321</v>
      </c>
      <c r="L58">
        <v>1191</v>
      </c>
      <c r="N58">
        <v>1013</v>
      </c>
      <c r="O58" t="s">
        <v>302</v>
      </c>
      <c r="P58" t="s">
        <v>302</v>
      </c>
      <c r="Q58">
        <v>1</v>
      </c>
      <c r="X58">
        <v>6.5</v>
      </c>
      <c r="Y58">
        <v>0</v>
      </c>
      <c r="Z58">
        <v>0</v>
      </c>
      <c r="AA58">
        <v>0</v>
      </c>
      <c r="AB58">
        <v>16.93</v>
      </c>
      <c r="AC58">
        <v>0</v>
      </c>
      <c r="AD58">
        <v>1</v>
      </c>
      <c r="AE58">
        <v>1</v>
      </c>
      <c r="AF58" t="s">
        <v>6</v>
      </c>
      <c r="AG58">
        <v>6.5</v>
      </c>
      <c r="AH58">
        <v>2</v>
      </c>
      <c r="AI58">
        <v>34665025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ROW(Source!A74)</f>
        <v>74</v>
      </c>
      <c r="B59">
        <v>34665031</v>
      </c>
      <c r="C59">
        <v>34665023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322</v>
      </c>
      <c r="J59" t="s">
        <v>6</v>
      </c>
      <c r="K59" t="s">
        <v>323</v>
      </c>
      <c r="L59">
        <v>1191</v>
      </c>
      <c r="N59">
        <v>1013</v>
      </c>
      <c r="O59" t="s">
        <v>302</v>
      </c>
      <c r="P59" t="s">
        <v>302</v>
      </c>
      <c r="Q59">
        <v>1</v>
      </c>
      <c r="X59">
        <v>13</v>
      </c>
      <c r="Y59">
        <v>0</v>
      </c>
      <c r="Z59">
        <v>0</v>
      </c>
      <c r="AA59">
        <v>0</v>
      </c>
      <c r="AB59">
        <v>15.49</v>
      </c>
      <c r="AC59">
        <v>0</v>
      </c>
      <c r="AD59">
        <v>1</v>
      </c>
      <c r="AE59">
        <v>1</v>
      </c>
      <c r="AF59" t="s">
        <v>6</v>
      </c>
      <c r="AG59">
        <v>13</v>
      </c>
      <c r="AH59">
        <v>2</v>
      </c>
      <c r="AI59">
        <v>34665026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ROW(Source!A74)</f>
        <v>74</v>
      </c>
      <c r="B60">
        <v>34665032</v>
      </c>
      <c r="C60">
        <v>34665023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324</v>
      </c>
      <c r="J60" t="s">
        <v>6</v>
      </c>
      <c r="K60" t="s">
        <v>325</v>
      </c>
      <c r="L60">
        <v>1191</v>
      </c>
      <c r="N60">
        <v>1013</v>
      </c>
      <c r="O60" t="s">
        <v>302</v>
      </c>
      <c r="P60" t="s">
        <v>302</v>
      </c>
      <c r="Q60">
        <v>1</v>
      </c>
      <c r="X60">
        <v>29.25</v>
      </c>
      <c r="Y60">
        <v>0</v>
      </c>
      <c r="Z60">
        <v>0</v>
      </c>
      <c r="AA60">
        <v>0</v>
      </c>
      <c r="AB60">
        <v>14.09</v>
      </c>
      <c r="AC60">
        <v>0</v>
      </c>
      <c r="AD60">
        <v>1</v>
      </c>
      <c r="AE60">
        <v>1</v>
      </c>
      <c r="AF60" t="s">
        <v>6</v>
      </c>
      <c r="AG60">
        <v>29.25</v>
      </c>
      <c r="AH60">
        <v>2</v>
      </c>
      <c r="AI60">
        <v>34665027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ROW(Source!A74)</f>
        <v>74</v>
      </c>
      <c r="B61">
        <v>34665033</v>
      </c>
      <c r="C61">
        <v>34665023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326</v>
      </c>
      <c r="J61" t="s">
        <v>6</v>
      </c>
      <c r="K61" t="s">
        <v>327</v>
      </c>
      <c r="L61">
        <v>1191</v>
      </c>
      <c r="N61">
        <v>1013</v>
      </c>
      <c r="O61" t="s">
        <v>302</v>
      </c>
      <c r="P61" t="s">
        <v>302</v>
      </c>
      <c r="Q61">
        <v>1</v>
      </c>
      <c r="X61">
        <v>13</v>
      </c>
      <c r="Y61">
        <v>0</v>
      </c>
      <c r="Z61">
        <v>0</v>
      </c>
      <c r="AA61">
        <v>0</v>
      </c>
      <c r="AB61">
        <v>12.69</v>
      </c>
      <c r="AC61">
        <v>0</v>
      </c>
      <c r="AD61">
        <v>1</v>
      </c>
      <c r="AE61">
        <v>1</v>
      </c>
      <c r="AF61" t="s">
        <v>6</v>
      </c>
      <c r="AG61">
        <v>13</v>
      </c>
      <c r="AH61">
        <v>2</v>
      </c>
      <c r="AI61">
        <v>34665028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ROW(Source!A75)</f>
        <v>75</v>
      </c>
      <c r="B62">
        <v>34665029</v>
      </c>
      <c r="C62">
        <v>34665023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318</v>
      </c>
      <c r="J62" t="s">
        <v>6</v>
      </c>
      <c r="K62" t="s">
        <v>319</v>
      </c>
      <c r="L62">
        <v>1191</v>
      </c>
      <c r="N62">
        <v>1013</v>
      </c>
      <c r="O62" t="s">
        <v>302</v>
      </c>
      <c r="P62" t="s">
        <v>302</v>
      </c>
      <c r="Q62">
        <v>1</v>
      </c>
      <c r="X62">
        <v>3.25</v>
      </c>
      <c r="Y62">
        <v>0</v>
      </c>
      <c r="Z62">
        <v>0</v>
      </c>
      <c r="AA62">
        <v>0</v>
      </c>
      <c r="AB62">
        <v>10.210000000000001</v>
      </c>
      <c r="AC62">
        <v>0</v>
      </c>
      <c r="AD62">
        <v>1</v>
      </c>
      <c r="AE62">
        <v>1</v>
      </c>
      <c r="AF62" t="s">
        <v>6</v>
      </c>
      <c r="AG62">
        <v>3.25</v>
      </c>
      <c r="AH62">
        <v>2</v>
      </c>
      <c r="AI62">
        <v>34665024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ROW(Source!A75)</f>
        <v>75</v>
      </c>
      <c r="B63">
        <v>34665030</v>
      </c>
      <c r="C63">
        <v>34665023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320</v>
      </c>
      <c r="J63" t="s">
        <v>6</v>
      </c>
      <c r="K63" t="s">
        <v>321</v>
      </c>
      <c r="L63">
        <v>1191</v>
      </c>
      <c r="N63">
        <v>1013</v>
      </c>
      <c r="O63" t="s">
        <v>302</v>
      </c>
      <c r="P63" t="s">
        <v>302</v>
      </c>
      <c r="Q63">
        <v>1</v>
      </c>
      <c r="X63">
        <v>6.5</v>
      </c>
      <c r="Y63">
        <v>0</v>
      </c>
      <c r="Z63">
        <v>0</v>
      </c>
      <c r="AA63">
        <v>0</v>
      </c>
      <c r="AB63">
        <v>16.93</v>
      </c>
      <c r="AC63">
        <v>0</v>
      </c>
      <c r="AD63">
        <v>1</v>
      </c>
      <c r="AE63">
        <v>1</v>
      </c>
      <c r="AF63" t="s">
        <v>6</v>
      </c>
      <c r="AG63">
        <v>6.5</v>
      </c>
      <c r="AH63">
        <v>2</v>
      </c>
      <c r="AI63">
        <v>34665025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ROW(Source!A75)</f>
        <v>75</v>
      </c>
      <c r="B64">
        <v>34665031</v>
      </c>
      <c r="C64">
        <v>34665023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322</v>
      </c>
      <c r="J64" t="s">
        <v>6</v>
      </c>
      <c r="K64" t="s">
        <v>323</v>
      </c>
      <c r="L64">
        <v>1191</v>
      </c>
      <c r="N64">
        <v>1013</v>
      </c>
      <c r="O64" t="s">
        <v>302</v>
      </c>
      <c r="P64" t="s">
        <v>302</v>
      </c>
      <c r="Q64">
        <v>1</v>
      </c>
      <c r="X64">
        <v>13</v>
      </c>
      <c r="Y64">
        <v>0</v>
      </c>
      <c r="Z64">
        <v>0</v>
      </c>
      <c r="AA64">
        <v>0</v>
      </c>
      <c r="AB64">
        <v>15.49</v>
      </c>
      <c r="AC64">
        <v>0</v>
      </c>
      <c r="AD64">
        <v>1</v>
      </c>
      <c r="AE64">
        <v>1</v>
      </c>
      <c r="AF64" t="s">
        <v>6</v>
      </c>
      <c r="AG64">
        <v>13</v>
      </c>
      <c r="AH64">
        <v>2</v>
      </c>
      <c r="AI64">
        <v>34665026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ROW(Source!A75)</f>
        <v>75</v>
      </c>
      <c r="B65">
        <v>34665032</v>
      </c>
      <c r="C65">
        <v>34665023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324</v>
      </c>
      <c r="J65" t="s">
        <v>6</v>
      </c>
      <c r="K65" t="s">
        <v>325</v>
      </c>
      <c r="L65">
        <v>1191</v>
      </c>
      <c r="N65">
        <v>1013</v>
      </c>
      <c r="O65" t="s">
        <v>302</v>
      </c>
      <c r="P65" t="s">
        <v>302</v>
      </c>
      <c r="Q65">
        <v>1</v>
      </c>
      <c r="X65">
        <v>29.25</v>
      </c>
      <c r="Y65">
        <v>0</v>
      </c>
      <c r="Z65">
        <v>0</v>
      </c>
      <c r="AA65">
        <v>0</v>
      </c>
      <c r="AB65">
        <v>14.09</v>
      </c>
      <c r="AC65">
        <v>0</v>
      </c>
      <c r="AD65">
        <v>1</v>
      </c>
      <c r="AE65">
        <v>1</v>
      </c>
      <c r="AF65" t="s">
        <v>6</v>
      </c>
      <c r="AG65">
        <v>29.25</v>
      </c>
      <c r="AH65">
        <v>2</v>
      </c>
      <c r="AI65">
        <v>34665027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ROW(Source!A75)</f>
        <v>75</v>
      </c>
      <c r="B66">
        <v>34665033</v>
      </c>
      <c r="C66">
        <v>34665023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326</v>
      </c>
      <c r="J66" t="s">
        <v>6</v>
      </c>
      <c r="K66" t="s">
        <v>327</v>
      </c>
      <c r="L66">
        <v>1191</v>
      </c>
      <c r="N66">
        <v>1013</v>
      </c>
      <c r="O66" t="s">
        <v>302</v>
      </c>
      <c r="P66" t="s">
        <v>302</v>
      </c>
      <c r="Q66">
        <v>1</v>
      </c>
      <c r="X66">
        <v>13</v>
      </c>
      <c r="Y66">
        <v>0</v>
      </c>
      <c r="Z66">
        <v>0</v>
      </c>
      <c r="AA66">
        <v>0</v>
      </c>
      <c r="AB66">
        <v>12.69</v>
      </c>
      <c r="AC66">
        <v>0</v>
      </c>
      <c r="AD66">
        <v>1</v>
      </c>
      <c r="AE66">
        <v>1</v>
      </c>
      <c r="AF66" t="s">
        <v>6</v>
      </c>
      <c r="AG66">
        <v>13</v>
      </c>
      <c r="AH66">
        <v>2</v>
      </c>
      <c r="AI66">
        <v>34665028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ROW(Source!A76)</f>
        <v>76</v>
      </c>
      <c r="B67">
        <v>34665064</v>
      </c>
      <c r="C67">
        <v>34665058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328</v>
      </c>
      <c r="J67" t="s">
        <v>6</v>
      </c>
      <c r="K67" t="s">
        <v>329</v>
      </c>
      <c r="L67">
        <v>1191</v>
      </c>
      <c r="N67">
        <v>1013</v>
      </c>
      <c r="O67" t="s">
        <v>302</v>
      </c>
      <c r="P67" t="s">
        <v>302</v>
      </c>
      <c r="Q67">
        <v>1</v>
      </c>
      <c r="X67">
        <v>0.52</v>
      </c>
      <c r="Y67">
        <v>0</v>
      </c>
      <c r="Z67">
        <v>0</v>
      </c>
      <c r="AA67">
        <v>0</v>
      </c>
      <c r="AB67">
        <v>9.92</v>
      </c>
      <c r="AC67">
        <v>0</v>
      </c>
      <c r="AD67">
        <v>1</v>
      </c>
      <c r="AE67">
        <v>1</v>
      </c>
      <c r="AF67" t="s">
        <v>6</v>
      </c>
      <c r="AG67">
        <v>0.52</v>
      </c>
      <c r="AH67">
        <v>2</v>
      </c>
      <c r="AI67">
        <v>34665059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ROW(Source!A76)</f>
        <v>76</v>
      </c>
      <c r="B68">
        <v>34665065</v>
      </c>
      <c r="C68">
        <v>34665058</v>
      </c>
      <c r="D68">
        <v>31449041</v>
      </c>
      <c r="E68">
        <v>1</v>
      </c>
      <c r="F68">
        <v>1</v>
      </c>
      <c r="G68">
        <v>1</v>
      </c>
      <c r="H68">
        <v>3</v>
      </c>
      <c r="I68" t="s">
        <v>164</v>
      </c>
      <c r="J68" t="s">
        <v>166</v>
      </c>
      <c r="K68" t="s">
        <v>341</v>
      </c>
      <c r="L68">
        <v>1346</v>
      </c>
      <c r="N68">
        <v>1009</v>
      </c>
      <c r="O68" t="s">
        <v>55</v>
      </c>
      <c r="P68" t="s">
        <v>55</v>
      </c>
      <c r="Q68">
        <v>1</v>
      </c>
      <c r="X68">
        <v>3.5000000000000003E-2</v>
      </c>
      <c r="Y68">
        <v>28.22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3.5000000000000003E-2</v>
      </c>
      <c r="AH68">
        <v>2</v>
      </c>
      <c r="AI68">
        <v>34665060</v>
      </c>
      <c r="AJ68">
        <v>68</v>
      </c>
      <c r="AK68">
        <v>3</v>
      </c>
      <c r="AL68">
        <v>-0.98770000000000002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ROW(Source!A76)</f>
        <v>76</v>
      </c>
      <c r="B69">
        <v>34665066</v>
      </c>
      <c r="C69">
        <v>34665058</v>
      </c>
      <c r="D69">
        <v>31443668</v>
      </c>
      <c r="E69">
        <v>17</v>
      </c>
      <c r="F69">
        <v>1</v>
      </c>
      <c r="G69">
        <v>1</v>
      </c>
      <c r="H69">
        <v>3</v>
      </c>
      <c r="I69" t="s">
        <v>95</v>
      </c>
      <c r="J69" t="s">
        <v>6</v>
      </c>
      <c r="K69" t="s">
        <v>96</v>
      </c>
      <c r="L69">
        <v>1374</v>
      </c>
      <c r="N69">
        <v>1013</v>
      </c>
      <c r="O69" t="s">
        <v>97</v>
      </c>
      <c r="P69" t="s">
        <v>97</v>
      </c>
      <c r="Q69">
        <v>1</v>
      </c>
      <c r="X69">
        <v>0.1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0.1</v>
      </c>
      <c r="AH69">
        <v>2</v>
      </c>
      <c r="AI69">
        <v>34665061</v>
      </c>
      <c r="AJ69">
        <v>69</v>
      </c>
      <c r="AK69">
        <v>3</v>
      </c>
      <c r="AL69">
        <v>-0.1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ROW(Source!A77)</f>
        <v>77</v>
      </c>
      <c r="B70">
        <v>34665064</v>
      </c>
      <c r="C70">
        <v>34665058</v>
      </c>
      <c r="D70">
        <v>31725395</v>
      </c>
      <c r="E70">
        <v>1</v>
      </c>
      <c r="F70">
        <v>1</v>
      </c>
      <c r="G70">
        <v>1</v>
      </c>
      <c r="H70">
        <v>1</v>
      </c>
      <c r="I70" t="s">
        <v>328</v>
      </c>
      <c r="J70" t="s">
        <v>6</v>
      </c>
      <c r="K70" t="s">
        <v>329</v>
      </c>
      <c r="L70">
        <v>1191</v>
      </c>
      <c r="N70">
        <v>1013</v>
      </c>
      <c r="O70" t="s">
        <v>302</v>
      </c>
      <c r="P70" t="s">
        <v>302</v>
      </c>
      <c r="Q70">
        <v>1</v>
      </c>
      <c r="X70">
        <v>0.52</v>
      </c>
      <c r="Y70">
        <v>0</v>
      </c>
      <c r="Z70">
        <v>0</v>
      </c>
      <c r="AA70">
        <v>0</v>
      </c>
      <c r="AB70">
        <v>9.92</v>
      </c>
      <c r="AC70">
        <v>0</v>
      </c>
      <c r="AD70">
        <v>1</v>
      </c>
      <c r="AE70">
        <v>1</v>
      </c>
      <c r="AF70" t="s">
        <v>6</v>
      </c>
      <c r="AG70">
        <v>0.52</v>
      </c>
      <c r="AH70">
        <v>2</v>
      </c>
      <c r="AI70">
        <v>34665059</v>
      </c>
      <c r="AJ70">
        <v>73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ROW(Source!A77)</f>
        <v>77</v>
      </c>
      <c r="B71">
        <v>34665065</v>
      </c>
      <c r="C71">
        <v>34665058</v>
      </c>
      <c r="D71">
        <v>31449041</v>
      </c>
      <c r="E71">
        <v>1</v>
      </c>
      <c r="F71">
        <v>1</v>
      </c>
      <c r="G71">
        <v>1</v>
      </c>
      <c r="H71">
        <v>3</v>
      </c>
      <c r="I71" t="s">
        <v>164</v>
      </c>
      <c r="J71" t="s">
        <v>166</v>
      </c>
      <c r="K71" t="s">
        <v>341</v>
      </c>
      <c r="L71">
        <v>1346</v>
      </c>
      <c r="N71">
        <v>1009</v>
      </c>
      <c r="O71" t="s">
        <v>55</v>
      </c>
      <c r="P71" t="s">
        <v>55</v>
      </c>
      <c r="Q71">
        <v>1</v>
      </c>
      <c r="X71">
        <v>3.5000000000000003E-2</v>
      </c>
      <c r="Y71">
        <v>28.22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3.5000000000000003E-2</v>
      </c>
      <c r="AH71">
        <v>2</v>
      </c>
      <c r="AI71">
        <v>34665060</v>
      </c>
      <c r="AJ71">
        <v>74</v>
      </c>
      <c r="AK71">
        <v>3</v>
      </c>
      <c r="AL71">
        <v>-0.98770000000000002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ROW(Source!A77)</f>
        <v>77</v>
      </c>
      <c r="B72">
        <v>34665066</v>
      </c>
      <c r="C72">
        <v>34665058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95</v>
      </c>
      <c r="J72" t="s">
        <v>6</v>
      </c>
      <c r="K72" t="s">
        <v>96</v>
      </c>
      <c r="L72">
        <v>1374</v>
      </c>
      <c r="N72">
        <v>1013</v>
      </c>
      <c r="O72" t="s">
        <v>97</v>
      </c>
      <c r="P72" t="s">
        <v>97</v>
      </c>
      <c r="Q72">
        <v>1</v>
      </c>
      <c r="X72">
        <v>0.1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0.1</v>
      </c>
      <c r="AH72">
        <v>2</v>
      </c>
      <c r="AI72">
        <v>34665061</v>
      </c>
      <c r="AJ72">
        <v>75</v>
      </c>
      <c r="AK72">
        <v>3</v>
      </c>
      <c r="AL72">
        <v>-0.1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ROW(Source!A88)</f>
        <v>88</v>
      </c>
      <c r="B73">
        <v>34665044</v>
      </c>
      <c r="C73">
        <v>34665034</v>
      </c>
      <c r="D73">
        <v>31725395</v>
      </c>
      <c r="E73">
        <v>1</v>
      </c>
      <c r="F73">
        <v>1</v>
      </c>
      <c r="G73">
        <v>1</v>
      </c>
      <c r="H73">
        <v>1</v>
      </c>
      <c r="I73" t="s">
        <v>328</v>
      </c>
      <c r="J73" t="s">
        <v>6</v>
      </c>
      <c r="K73" t="s">
        <v>329</v>
      </c>
      <c r="L73">
        <v>1191</v>
      </c>
      <c r="N73">
        <v>1013</v>
      </c>
      <c r="O73" t="s">
        <v>302</v>
      </c>
      <c r="P73" t="s">
        <v>302</v>
      </c>
      <c r="Q73">
        <v>1</v>
      </c>
      <c r="X73">
        <v>3.58</v>
      </c>
      <c r="Y73">
        <v>0</v>
      </c>
      <c r="Z73">
        <v>0</v>
      </c>
      <c r="AA73">
        <v>0</v>
      </c>
      <c r="AB73">
        <v>9.92</v>
      </c>
      <c r="AC73">
        <v>0</v>
      </c>
      <c r="AD73">
        <v>1</v>
      </c>
      <c r="AE73">
        <v>1</v>
      </c>
      <c r="AF73" t="s">
        <v>6</v>
      </c>
      <c r="AG73">
        <v>3.58</v>
      </c>
      <c r="AH73">
        <v>2</v>
      </c>
      <c r="AI73">
        <v>34665035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ROW(Source!A88)</f>
        <v>88</v>
      </c>
      <c r="B74">
        <v>34665045</v>
      </c>
      <c r="C74">
        <v>34665034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313</v>
      </c>
      <c r="J74" t="s">
        <v>6</v>
      </c>
      <c r="K74" t="s">
        <v>314</v>
      </c>
      <c r="L74">
        <v>1191</v>
      </c>
      <c r="N74">
        <v>1013</v>
      </c>
      <c r="O74" t="s">
        <v>302</v>
      </c>
      <c r="P74" t="s">
        <v>302</v>
      </c>
      <c r="Q74">
        <v>1</v>
      </c>
      <c r="X74">
        <v>0.05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6</v>
      </c>
      <c r="AG74">
        <v>0.05</v>
      </c>
      <c r="AH74">
        <v>2</v>
      </c>
      <c r="AI74">
        <v>34665036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ROW(Source!A88)</f>
        <v>88</v>
      </c>
      <c r="B75">
        <v>34665046</v>
      </c>
      <c r="C75">
        <v>34665034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330</v>
      </c>
      <c r="J75" t="s">
        <v>331</v>
      </c>
      <c r="K75" t="s">
        <v>332</v>
      </c>
      <c r="L75">
        <v>1368</v>
      </c>
      <c r="N75">
        <v>1011</v>
      </c>
      <c r="O75" t="s">
        <v>308</v>
      </c>
      <c r="P75" t="s">
        <v>308</v>
      </c>
      <c r="Q75">
        <v>1</v>
      </c>
      <c r="X75">
        <v>0.03</v>
      </c>
      <c r="Y75">
        <v>0</v>
      </c>
      <c r="Z75">
        <v>111.99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0.03</v>
      </c>
      <c r="AH75">
        <v>2</v>
      </c>
      <c r="AI75">
        <v>34665037</v>
      </c>
      <c r="AJ75">
        <v>81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ROW(Source!A88)</f>
        <v>88</v>
      </c>
      <c r="B76">
        <v>34665047</v>
      </c>
      <c r="C76">
        <v>34665034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333</v>
      </c>
      <c r="J76" t="s">
        <v>334</v>
      </c>
      <c r="K76" t="s">
        <v>335</v>
      </c>
      <c r="L76">
        <v>1368</v>
      </c>
      <c r="N76">
        <v>1011</v>
      </c>
      <c r="O76" t="s">
        <v>308</v>
      </c>
      <c r="P76" t="s">
        <v>308</v>
      </c>
      <c r="Q76">
        <v>1</v>
      </c>
      <c r="X76">
        <v>0.02</v>
      </c>
      <c r="Y76">
        <v>0</v>
      </c>
      <c r="Z76">
        <v>65.709999999999994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0.02</v>
      </c>
      <c r="AH76">
        <v>2</v>
      </c>
      <c r="AI76">
        <v>34665038</v>
      </c>
      <c r="AJ76">
        <v>82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ROW(Source!A88)</f>
        <v>88</v>
      </c>
      <c r="B77">
        <v>34665048</v>
      </c>
      <c r="C77">
        <v>34665034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53</v>
      </c>
      <c r="J77" t="s">
        <v>56</v>
      </c>
      <c r="K77" t="s">
        <v>54</v>
      </c>
      <c r="L77">
        <v>1346</v>
      </c>
      <c r="N77">
        <v>1009</v>
      </c>
      <c r="O77" t="s">
        <v>55</v>
      </c>
      <c r="P77" t="s">
        <v>55</v>
      </c>
      <c r="Q77">
        <v>1</v>
      </c>
      <c r="X77">
        <v>0.06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0.06</v>
      </c>
      <c r="AH77">
        <v>2</v>
      </c>
      <c r="AI77">
        <v>34665039</v>
      </c>
      <c r="AJ77">
        <v>83</v>
      </c>
      <c r="AK77">
        <v>3</v>
      </c>
      <c r="AL77">
        <v>-1.8239999999999998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ROW(Source!A88)</f>
        <v>88</v>
      </c>
      <c r="B78">
        <v>34665049</v>
      </c>
      <c r="C78">
        <v>34665034</v>
      </c>
      <c r="D78">
        <v>31449183</v>
      </c>
      <c r="E78">
        <v>1</v>
      </c>
      <c r="F78">
        <v>1</v>
      </c>
      <c r="G78">
        <v>1</v>
      </c>
      <c r="H78">
        <v>3</v>
      </c>
      <c r="I78" t="s">
        <v>66</v>
      </c>
      <c r="J78" t="s">
        <v>69</v>
      </c>
      <c r="K78" t="s">
        <v>67</v>
      </c>
      <c r="L78">
        <v>1355</v>
      </c>
      <c r="N78">
        <v>1010</v>
      </c>
      <c r="O78" t="s">
        <v>68</v>
      </c>
      <c r="P78" t="s">
        <v>68</v>
      </c>
      <c r="Q78">
        <v>100</v>
      </c>
      <c r="X78">
        <v>0.04</v>
      </c>
      <c r="Y78">
        <v>86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0.04</v>
      </c>
      <c r="AH78">
        <v>2</v>
      </c>
      <c r="AI78">
        <v>34665040</v>
      </c>
      <c r="AJ78">
        <v>84</v>
      </c>
      <c r="AK78">
        <v>3</v>
      </c>
      <c r="AL78">
        <v>-3.44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ROW(Source!A88)</f>
        <v>88</v>
      </c>
      <c r="B79">
        <v>34665050</v>
      </c>
      <c r="C79">
        <v>34665034</v>
      </c>
      <c r="D79">
        <v>31482923</v>
      </c>
      <c r="E79">
        <v>1</v>
      </c>
      <c r="F79">
        <v>1</v>
      </c>
      <c r="G79">
        <v>1</v>
      </c>
      <c r="H79">
        <v>3</v>
      </c>
      <c r="I79" t="s">
        <v>79</v>
      </c>
      <c r="J79" t="s">
        <v>81</v>
      </c>
      <c r="K79" t="s">
        <v>80</v>
      </c>
      <c r="L79">
        <v>1346</v>
      </c>
      <c r="N79">
        <v>1009</v>
      </c>
      <c r="O79" t="s">
        <v>55</v>
      </c>
      <c r="P79" t="s">
        <v>55</v>
      </c>
      <c r="Q79">
        <v>1</v>
      </c>
      <c r="X79">
        <v>0.02</v>
      </c>
      <c r="Y79">
        <v>28.6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0.02</v>
      </c>
      <c r="AH79">
        <v>2</v>
      </c>
      <c r="AI79">
        <v>34665041</v>
      </c>
      <c r="AJ79">
        <v>85</v>
      </c>
      <c r="AK79">
        <v>3</v>
      </c>
      <c r="AL79">
        <v>-0.57200000000000006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ROW(Source!A88)</f>
        <v>88</v>
      </c>
      <c r="B80">
        <v>34665051</v>
      </c>
      <c r="C80">
        <v>34665034</v>
      </c>
      <c r="D80">
        <v>31482960</v>
      </c>
      <c r="E80">
        <v>1</v>
      </c>
      <c r="F80">
        <v>1</v>
      </c>
      <c r="G80">
        <v>1</v>
      </c>
      <c r="H80">
        <v>3</v>
      </c>
      <c r="I80" t="s">
        <v>181</v>
      </c>
      <c r="J80" t="s">
        <v>183</v>
      </c>
      <c r="K80" t="s">
        <v>182</v>
      </c>
      <c r="L80">
        <v>1348</v>
      </c>
      <c r="N80">
        <v>1009</v>
      </c>
      <c r="O80" t="s">
        <v>27</v>
      </c>
      <c r="P80" t="s">
        <v>27</v>
      </c>
      <c r="Q80">
        <v>1000</v>
      </c>
      <c r="X80">
        <v>5.8E-4</v>
      </c>
      <c r="Y80">
        <v>7826.9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5.8E-4</v>
      </c>
      <c r="AH80">
        <v>2</v>
      </c>
      <c r="AI80">
        <v>34665042</v>
      </c>
      <c r="AJ80">
        <v>86</v>
      </c>
      <c r="AK80">
        <v>3</v>
      </c>
      <c r="AL80">
        <v>-4.5396019999999995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ROW(Source!A88)</f>
        <v>88</v>
      </c>
      <c r="B81">
        <v>34665052</v>
      </c>
      <c r="C81">
        <v>34665034</v>
      </c>
      <c r="D81">
        <v>31443668</v>
      </c>
      <c r="E81">
        <v>17</v>
      </c>
      <c r="F81">
        <v>1</v>
      </c>
      <c r="G81">
        <v>1</v>
      </c>
      <c r="H81">
        <v>3</v>
      </c>
      <c r="I81" t="s">
        <v>95</v>
      </c>
      <c r="J81" t="s">
        <v>6</v>
      </c>
      <c r="K81" t="s">
        <v>96</v>
      </c>
      <c r="L81">
        <v>1374</v>
      </c>
      <c r="N81">
        <v>1013</v>
      </c>
      <c r="O81" t="s">
        <v>97</v>
      </c>
      <c r="P81" t="s">
        <v>97</v>
      </c>
      <c r="Q81">
        <v>1</v>
      </c>
      <c r="X81">
        <v>0.71</v>
      </c>
      <c r="Y81">
        <v>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0.71</v>
      </c>
      <c r="AH81">
        <v>2</v>
      </c>
      <c r="AI81">
        <v>34665043</v>
      </c>
      <c r="AJ81">
        <v>87</v>
      </c>
      <c r="AK81">
        <v>3</v>
      </c>
      <c r="AL81">
        <v>-0.71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ROW(Source!A89)</f>
        <v>89</v>
      </c>
      <c r="B82">
        <v>34665044</v>
      </c>
      <c r="C82">
        <v>34665034</v>
      </c>
      <c r="D82">
        <v>31725395</v>
      </c>
      <c r="E82">
        <v>1</v>
      </c>
      <c r="F82">
        <v>1</v>
      </c>
      <c r="G82">
        <v>1</v>
      </c>
      <c r="H82">
        <v>1</v>
      </c>
      <c r="I82" t="s">
        <v>328</v>
      </c>
      <c r="J82" t="s">
        <v>6</v>
      </c>
      <c r="K82" t="s">
        <v>329</v>
      </c>
      <c r="L82">
        <v>1191</v>
      </c>
      <c r="N82">
        <v>1013</v>
      </c>
      <c r="O82" t="s">
        <v>302</v>
      </c>
      <c r="P82" t="s">
        <v>302</v>
      </c>
      <c r="Q82">
        <v>1</v>
      </c>
      <c r="X82">
        <v>3.58</v>
      </c>
      <c r="Y82">
        <v>0</v>
      </c>
      <c r="Z82">
        <v>0</v>
      </c>
      <c r="AA82">
        <v>0</v>
      </c>
      <c r="AB82">
        <v>9.92</v>
      </c>
      <c r="AC82">
        <v>0</v>
      </c>
      <c r="AD82">
        <v>1</v>
      </c>
      <c r="AE82">
        <v>1</v>
      </c>
      <c r="AF82" t="s">
        <v>6</v>
      </c>
      <c r="AG82">
        <v>3.58</v>
      </c>
      <c r="AH82">
        <v>2</v>
      </c>
      <c r="AI82">
        <v>34665035</v>
      </c>
      <c r="AJ82">
        <v>88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ROW(Source!A89)</f>
        <v>89</v>
      </c>
      <c r="B83">
        <v>34665045</v>
      </c>
      <c r="C83">
        <v>34665034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313</v>
      </c>
      <c r="J83" t="s">
        <v>6</v>
      </c>
      <c r="K83" t="s">
        <v>314</v>
      </c>
      <c r="L83">
        <v>1191</v>
      </c>
      <c r="N83">
        <v>1013</v>
      </c>
      <c r="O83" t="s">
        <v>302</v>
      </c>
      <c r="P83" t="s">
        <v>302</v>
      </c>
      <c r="Q83">
        <v>1</v>
      </c>
      <c r="X83">
        <v>0.05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6</v>
      </c>
      <c r="AG83">
        <v>0.05</v>
      </c>
      <c r="AH83">
        <v>2</v>
      </c>
      <c r="AI83">
        <v>34665036</v>
      </c>
      <c r="AJ83">
        <v>89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ROW(Source!A89)</f>
        <v>89</v>
      </c>
      <c r="B84">
        <v>34665046</v>
      </c>
      <c r="C84">
        <v>34665034</v>
      </c>
      <c r="D84">
        <v>31526753</v>
      </c>
      <c r="E84">
        <v>1</v>
      </c>
      <c r="F84">
        <v>1</v>
      </c>
      <c r="G84">
        <v>1</v>
      </c>
      <c r="H84">
        <v>2</v>
      </c>
      <c r="I84" t="s">
        <v>330</v>
      </c>
      <c r="J84" t="s">
        <v>331</v>
      </c>
      <c r="K84" t="s">
        <v>332</v>
      </c>
      <c r="L84">
        <v>1368</v>
      </c>
      <c r="N84">
        <v>1011</v>
      </c>
      <c r="O84" t="s">
        <v>308</v>
      </c>
      <c r="P84" t="s">
        <v>308</v>
      </c>
      <c r="Q84">
        <v>1</v>
      </c>
      <c r="X84">
        <v>0.03</v>
      </c>
      <c r="Y84">
        <v>0</v>
      </c>
      <c r="Z84">
        <v>111.99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0.03</v>
      </c>
      <c r="AH84">
        <v>2</v>
      </c>
      <c r="AI84">
        <v>34665037</v>
      </c>
      <c r="AJ84">
        <v>90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ROW(Source!A89)</f>
        <v>89</v>
      </c>
      <c r="B85">
        <v>34665047</v>
      </c>
      <c r="C85">
        <v>34665034</v>
      </c>
      <c r="D85">
        <v>31528142</v>
      </c>
      <c r="E85">
        <v>1</v>
      </c>
      <c r="F85">
        <v>1</v>
      </c>
      <c r="G85">
        <v>1</v>
      </c>
      <c r="H85">
        <v>2</v>
      </c>
      <c r="I85" t="s">
        <v>333</v>
      </c>
      <c r="J85" t="s">
        <v>334</v>
      </c>
      <c r="K85" t="s">
        <v>335</v>
      </c>
      <c r="L85">
        <v>1368</v>
      </c>
      <c r="N85">
        <v>1011</v>
      </c>
      <c r="O85" t="s">
        <v>308</v>
      </c>
      <c r="P85" t="s">
        <v>308</v>
      </c>
      <c r="Q85">
        <v>1</v>
      </c>
      <c r="X85">
        <v>0.02</v>
      </c>
      <c r="Y85">
        <v>0</v>
      </c>
      <c r="Z85">
        <v>65.709999999999994</v>
      </c>
      <c r="AA85">
        <v>11.6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0.02</v>
      </c>
      <c r="AH85">
        <v>2</v>
      </c>
      <c r="AI85">
        <v>34665038</v>
      </c>
      <c r="AJ85">
        <v>91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ROW(Source!A89)</f>
        <v>89</v>
      </c>
      <c r="B86">
        <v>34665048</v>
      </c>
      <c r="C86">
        <v>34665034</v>
      </c>
      <c r="D86">
        <v>31446697</v>
      </c>
      <c r="E86">
        <v>1</v>
      </c>
      <c r="F86">
        <v>1</v>
      </c>
      <c r="G86">
        <v>1</v>
      </c>
      <c r="H86">
        <v>3</v>
      </c>
      <c r="I86" t="s">
        <v>53</v>
      </c>
      <c r="J86" t="s">
        <v>56</v>
      </c>
      <c r="K86" t="s">
        <v>54</v>
      </c>
      <c r="L86">
        <v>1346</v>
      </c>
      <c r="N86">
        <v>1009</v>
      </c>
      <c r="O86" t="s">
        <v>55</v>
      </c>
      <c r="P86" t="s">
        <v>55</v>
      </c>
      <c r="Q86">
        <v>1</v>
      </c>
      <c r="X86">
        <v>0.06</v>
      </c>
      <c r="Y86">
        <v>30.4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0.06</v>
      </c>
      <c r="AH86">
        <v>2</v>
      </c>
      <c r="AI86">
        <v>34665039</v>
      </c>
      <c r="AJ86">
        <v>92</v>
      </c>
      <c r="AK86">
        <v>3</v>
      </c>
      <c r="AL86">
        <v>-1.8239999999999998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ROW(Source!A89)</f>
        <v>89</v>
      </c>
      <c r="B87">
        <v>34665049</v>
      </c>
      <c r="C87">
        <v>34665034</v>
      </c>
      <c r="D87">
        <v>31449183</v>
      </c>
      <c r="E87">
        <v>1</v>
      </c>
      <c r="F87">
        <v>1</v>
      </c>
      <c r="G87">
        <v>1</v>
      </c>
      <c r="H87">
        <v>3</v>
      </c>
      <c r="I87" t="s">
        <v>66</v>
      </c>
      <c r="J87" t="s">
        <v>69</v>
      </c>
      <c r="K87" t="s">
        <v>67</v>
      </c>
      <c r="L87">
        <v>1355</v>
      </c>
      <c r="N87">
        <v>1010</v>
      </c>
      <c r="O87" t="s">
        <v>68</v>
      </c>
      <c r="P87" t="s">
        <v>68</v>
      </c>
      <c r="Q87">
        <v>100</v>
      </c>
      <c r="X87">
        <v>0.04</v>
      </c>
      <c r="Y87">
        <v>86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0.04</v>
      </c>
      <c r="AH87">
        <v>2</v>
      </c>
      <c r="AI87">
        <v>34665040</v>
      </c>
      <c r="AJ87">
        <v>93</v>
      </c>
      <c r="AK87">
        <v>3</v>
      </c>
      <c r="AL87">
        <v>-3.44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ROW(Source!A89)</f>
        <v>89</v>
      </c>
      <c r="B88">
        <v>34665050</v>
      </c>
      <c r="C88">
        <v>34665034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79</v>
      </c>
      <c r="J88" t="s">
        <v>81</v>
      </c>
      <c r="K88" t="s">
        <v>80</v>
      </c>
      <c r="L88">
        <v>1346</v>
      </c>
      <c r="N88">
        <v>1009</v>
      </c>
      <c r="O88" t="s">
        <v>55</v>
      </c>
      <c r="P88" t="s">
        <v>55</v>
      </c>
      <c r="Q88">
        <v>1</v>
      </c>
      <c r="X88">
        <v>0.02</v>
      </c>
      <c r="Y88">
        <v>28.6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0.02</v>
      </c>
      <c r="AH88">
        <v>2</v>
      </c>
      <c r="AI88">
        <v>34665041</v>
      </c>
      <c r="AJ88">
        <v>94</v>
      </c>
      <c r="AK88">
        <v>3</v>
      </c>
      <c r="AL88">
        <v>-0.57200000000000006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ROW(Source!A89)</f>
        <v>89</v>
      </c>
      <c r="B89">
        <v>34665051</v>
      </c>
      <c r="C89">
        <v>34665034</v>
      </c>
      <c r="D89">
        <v>31482960</v>
      </c>
      <c r="E89">
        <v>1</v>
      </c>
      <c r="F89">
        <v>1</v>
      </c>
      <c r="G89">
        <v>1</v>
      </c>
      <c r="H89">
        <v>3</v>
      </c>
      <c r="I89" t="s">
        <v>181</v>
      </c>
      <c r="J89" t="s">
        <v>183</v>
      </c>
      <c r="K89" t="s">
        <v>182</v>
      </c>
      <c r="L89">
        <v>1348</v>
      </c>
      <c r="N89">
        <v>1009</v>
      </c>
      <c r="O89" t="s">
        <v>27</v>
      </c>
      <c r="P89" t="s">
        <v>27</v>
      </c>
      <c r="Q89">
        <v>1000</v>
      </c>
      <c r="X89">
        <v>5.8E-4</v>
      </c>
      <c r="Y89">
        <v>7826.9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5.8E-4</v>
      </c>
      <c r="AH89">
        <v>2</v>
      </c>
      <c r="AI89">
        <v>34665042</v>
      </c>
      <c r="AJ89">
        <v>95</v>
      </c>
      <c r="AK89">
        <v>3</v>
      </c>
      <c r="AL89">
        <v>-4.5396019999999995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ROW(Source!A89)</f>
        <v>89</v>
      </c>
      <c r="B90">
        <v>34665052</v>
      </c>
      <c r="C90">
        <v>34665034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95</v>
      </c>
      <c r="J90" t="s">
        <v>6</v>
      </c>
      <c r="K90" t="s">
        <v>96</v>
      </c>
      <c r="L90">
        <v>1374</v>
      </c>
      <c r="N90">
        <v>1013</v>
      </c>
      <c r="O90" t="s">
        <v>97</v>
      </c>
      <c r="P90" t="s">
        <v>97</v>
      </c>
      <c r="Q90">
        <v>1</v>
      </c>
      <c r="X90">
        <v>0.71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0.71</v>
      </c>
      <c r="AH90">
        <v>2</v>
      </c>
      <c r="AI90">
        <v>34665043</v>
      </c>
      <c r="AJ90">
        <v>96</v>
      </c>
      <c r="AK90">
        <v>3</v>
      </c>
      <c r="AL90">
        <v>-0.71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2019-01-28T12:33:22Z</cp:lastPrinted>
  <dcterms:created xsi:type="dcterms:W3CDTF">2019-01-25T05:47:28Z</dcterms:created>
  <dcterms:modified xsi:type="dcterms:W3CDTF">2019-02-25T12:44:01Z</dcterms:modified>
</cp:coreProperties>
</file>