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'1.Смета.или.Акт'!$A$1:$K$211</definedName>
  </definedNames>
  <calcPr calcId="144525"/>
</workbook>
</file>

<file path=xl/calcChain.xml><?xml version="1.0" encoding="utf-8"?>
<calcChain xmlns="http://schemas.openxmlformats.org/spreadsheetml/2006/main">
  <c r="BZ207" i="6" l="1"/>
  <c r="BY207" i="6"/>
  <c r="BZ204" i="6"/>
  <c r="BY204" i="6"/>
  <c r="BZ198" i="6"/>
  <c r="BY198" i="6"/>
  <c r="BZ195" i="6"/>
  <c r="BY195" i="6"/>
  <c r="J181" i="6"/>
  <c r="J180" i="6"/>
  <c r="J177" i="6"/>
  <c r="J176" i="6"/>
  <c r="J40" i="6"/>
  <c r="J39" i="6"/>
  <c r="I39" i="6"/>
  <c r="FV172" i="6"/>
  <c r="FU172" i="6"/>
  <c r="FT172" i="6"/>
  <c r="FS172" i="6"/>
  <c r="FQ172" i="6"/>
  <c r="H187" i="6" s="1"/>
  <c r="FP172" i="6"/>
  <c r="H186" i="6" s="1"/>
  <c r="FL172" i="6"/>
  <c r="H181" i="6" s="1"/>
  <c r="FK172" i="6"/>
  <c r="H180" i="6" s="1"/>
  <c r="FJ172" i="6"/>
  <c r="FI172" i="6"/>
  <c r="FH172" i="6"/>
  <c r="FG172" i="6"/>
  <c r="FF172" i="6"/>
  <c r="FD172" i="6"/>
  <c r="FA172" i="6"/>
  <c r="EY172" i="6"/>
  <c r="EX172" i="6"/>
  <c r="H177" i="6" s="1"/>
  <c r="EW172" i="6"/>
  <c r="H176" i="6" s="1"/>
  <c r="EU172" i="6"/>
  <c r="ET172" i="6"/>
  <c r="DY172" i="6"/>
  <c r="DX172" i="6"/>
  <c r="DW172" i="6"/>
  <c r="DO172" i="6"/>
  <c r="DN172" i="6"/>
  <c r="DM172" i="6"/>
  <c r="DL172" i="6"/>
  <c r="DD172" i="6"/>
  <c r="DB172" i="6"/>
  <c r="DA172" i="6"/>
  <c r="CZ172" i="6"/>
  <c r="CX172" i="6"/>
  <c r="CW172" i="6"/>
  <c r="AC172" i="6"/>
  <c r="BC71" i="1"/>
  <c r="GW169" i="6"/>
  <c r="ES71" i="1"/>
  <c r="AL71" i="1"/>
  <c r="I71" i="1"/>
  <c r="GX169" i="6" s="1"/>
  <c r="I70" i="1"/>
  <c r="DW71" i="1"/>
  <c r="G71" i="1"/>
  <c r="F71" i="1"/>
  <c r="BC69" i="1"/>
  <c r="ES69" i="1"/>
  <c r="AL69" i="1"/>
  <c r="I69" i="1"/>
  <c r="GX166" i="6" s="1"/>
  <c r="I68" i="1"/>
  <c r="DW69" i="1"/>
  <c r="G69" i="1"/>
  <c r="F69" i="1"/>
  <c r="BC67" i="1"/>
  <c r="ES67" i="1"/>
  <c r="AL67" i="1"/>
  <c r="I67" i="1"/>
  <c r="GX163" i="6" s="1"/>
  <c r="I66" i="1"/>
  <c r="DW67" i="1"/>
  <c r="G67" i="1"/>
  <c r="F67" i="1"/>
  <c r="BC65" i="1"/>
  <c r="ES65" i="1"/>
  <c r="AL65" i="1"/>
  <c r="I65" i="1"/>
  <c r="GX160" i="6" s="1"/>
  <c r="I64" i="1"/>
  <c r="DW65" i="1"/>
  <c r="G65" i="1"/>
  <c r="F65" i="1"/>
  <c r="BC63" i="1"/>
  <c r="ES63" i="1"/>
  <c r="AL63" i="1"/>
  <c r="I63" i="1"/>
  <c r="GX157" i="6" s="1"/>
  <c r="I62" i="1"/>
  <c r="DW63" i="1"/>
  <c r="G63" i="1"/>
  <c r="F63" i="1"/>
  <c r="BC61" i="1"/>
  <c r="GW154" i="6"/>
  <c r="ES61" i="1"/>
  <c r="AL61" i="1"/>
  <c r="I61" i="1"/>
  <c r="GX154" i="6" s="1"/>
  <c r="I60" i="1"/>
  <c r="DW61" i="1"/>
  <c r="G61" i="1"/>
  <c r="F61" i="1"/>
  <c r="BC59" i="1"/>
  <c r="ES59" i="1"/>
  <c r="AL59" i="1"/>
  <c r="I59" i="1"/>
  <c r="GX151" i="6" s="1"/>
  <c r="I58" i="1"/>
  <c r="DW59" i="1"/>
  <c r="G59" i="1"/>
  <c r="F59" i="1"/>
  <c r="BC57" i="1"/>
  <c r="ES57" i="1"/>
  <c r="AL57" i="1"/>
  <c r="I57" i="1"/>
  <c r="GX148" i="6" s="1"/>
  <c r="I56" i="1"/>
  <c r="DW57" i="1"/>
  <c r="G57" i="1"/>
  <c r="F57" i="1"/>
  <c r="BC55" i="1"/>
  <c r="ES55" i="1"/>
  <c r="AL55" i="1"/>
  <c r="I55" i="1"/>
  <c r="GX145" i="6" s="1"/>
  <c r="I54" i="1"/>
  <c r="DW55" i="1"/>
  <c r="G55" i="1"/>
  <c r="F55" i="1"/>
  <c r="BC53" i="1"/>
  <c r="ES53" i="1"/>
  <c r="AL53" i="1"/>
  <c r="I53" i="1"/>
  <c r="GX142" i="6" s="1"/>
  <c r="I52" i="1"/>
  <c r="DW53" i="1"/>
  <c r="G53" i="1"/>
  <c r="F53" i="1"/>
  <c r="BC51" i="1"/>
  <c r="ES51" i="1"/>
  <c r="AL51" i="1"/>
  <c r="I51" i="1"/>
  <c r="GX139" i="6" s="1"/>
  <c r="I50" i="1"/>
  <c r="DW51" i="1"/>
  <c r="G51" i="1"/>
  <c r="F51" i="1"/>
  <c r="BC49" i="1"/>
  <c r="ES49" i="1"/>
  <c r="AL49" i="1"/>
  <c r="I49" i="1"/>
  <c r="GX136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30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6" i="6" s="1"/>
  <c r="I43" i="1"/>
  <c r="I42" i="1"/>
  <c r="DW43" i="1"/>
  <c r="EW41" i="1"/>
  <c r="AQ41" i="1"/>
  <c r="BA41" i="1"/>
  <c r="EV41" i="1"/>
  <c r="ER41" i="1" s="1"/>
  <c r="AO41" i="1"/>
  <c r="AK41" i="1" s="1"/>
  <c r="F110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5" i="6" s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6" i="6" s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6" i="6"/>
  <c r="GW163" i="6"/>
  <c r="GW160" i="6"/>
  <c r="GW157" i="6"/>
  <c r="GW151" i="6"/>
  <c r="GW145" i="6"/>
  <c r="GW148" i="6"/>
  <c r="AK45" i="1"/>
  <c r="F122" i="6" s="1"/>
  <c r="GW142" i="6"/>
  <c r="GW139" i="6"/>
  <c r="GW136" i="6"/>
  <c r="ER45" i="1"/>
  <c r="GX105" i="6"/>
  <c r="AK39" i="1"/>
  <c r="F101" i="6" s="1"/>
  <c r="AK37" i="1"/>
  <c r="F92" i="6" s="1"/>
  <c r="ER39" i="1"/>
  <c r="GX96" i="6"/>
  <c r="AK33" i="1"/>
  <c r="F76" i="6" s="1"/>
  <c r="ER37" i="1"/>
  <c r="AK35" i="1"/>
  <c r="F84" i="6" s="1"/>
  <c r="ER35" i="1"/>
  <c r="ER33" i="1"/>
  <c r="ER31" i="1"/>
  <c r="GX71" i="6"/>
  <c r="AK31" i="1"/>
  <c r="F67" i="6" s="1"/>
  <c r="ER29" i="1"/>
  <c r="GX62" i="6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S28" i="1"/>
  <c r="R28" i="1" s="1"/>
  <c r="GK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AC29" i="1"/>
  <c r="CQ29" i="1" s="1"/>
  <c r="P29" i="1" s="1"/>
  <c r="U62" i="6" s="1"/>
  <c r="K62" i="6" s="1"/>
  <c r="AE29" i="1"/>
  <c r="AD29" i="1" s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S30" i="1"/>
  <c r="V30" i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S30" i="1"/>
  <c r="R30" i="1" s="1"/>
  <c r="CT30" i="1"/>
  <c r="CU30" i="1"/>
  <c r="T30" i="1" s="1"/>
  <c r="CW30" i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CT31" i="1" s="1"/>
  <c r="S31" i="1" s="1"/>
  <c r="U68" i="6" s="1"/>
  <c r="AG31" i="1"/>
  <c r="CU31" i="1" s="1"/>
  <c r="T31" i="1" s="1"/>
  <c r="AH31" i="1"/>
  <c r="H74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W41" i="1"/>
  <c r="AC41" i="1"/>
  <c r="AE41" i="1"/>
  <c r="AF41" i="1"/>
  <c r="AG41" i="1"/>
  <c r="CU41" i="1" s="1"/>
  <c r="T41" i="1" s="1"/>
  <c r="AH41" i="1"/>
  <c r="AI41" i="1"/>
  <c r="CW41" i="1" s="1"/>
  <c r="V41" i="1" s="1"/>
  <c r="AJ41" i="1"/>
  <c r="CX41" i="1"/>
  <c r="FR41" i="1"/>
  <c r="GL41" i="1"/>
  <c r="GN41" i="1"/>
  <c r="GO41" i="1"/>
  <c r="GV41" i="1"/>
  <c r="GX41" i="1"/>
  <c r="C42" i="1"/>
  <c r="D42" i="1"/>
  <c r="AC42" i="1"/>
  <c r="AD42" i="1"/>
  <c r="CR42" i="1" s="1"/>
  <c r="Q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N42" i="1"/>
  <c r="GO42" i="1"/>
  <c r="GV42" i="1"/>
  <c r="GX42" i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N43" i="1"/>
  <c r="GO43" i="1"/>
  <c r="GV43" i="1"/>
  <c r="GX43" i="1"/>
  <c r="C44" i="1"/>
  <c r="D44" i="1"/>
  <c r="AC44" i="1"/>
  <c r="CQ44" i="1" s="1"/>
  <c r="P44" i="1" s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S44" i="1"/>
  <c r="R44" i="1" s="1"/>
  <c r="GK44" i="1" s="1"/>
  <c r="CU44" i="1"/>
  <c r="T44" i="1" s="1"/>
  <c r="CW44" i="1"/>
  <c r="V44" i="1" s="1"/>
  <c r="FR44" i="1"/>
  <c r="GL44" i="1"/>
  <c r="GN44" i="1"/>
  <c r="GP44" i="1"/>
  <c r="GV44" i="1"/>
  <c r="GX44" i="1"/>
  <c r="C45" i="1"/>
  <c r="D45" i="1"/>
  <c r="AC45" i="1"/>
  <c r="CQ45" i="1" s="1"/>
  <c r="P45" i="1" s="1"/>
  <c r="AE45" i="1"/>
  <c r="AD45" i="1" s="1"/>
  <c r="AF45" i="1"/>
  <c r="AG45" i="1"/>
  <c r="AH45" i="1"/>
  <c r="AI45" i="1"/>
  <c r="AJ45" i="1"/>
  <c r="CX45" i="1" s="1"/>
  <c r="W45" i="1" s="1"/>
  <c r="CU45" i="1"/>
  <c r="T45" i="1" s="1"/>
  <c r="CW45" i="1"/>
  <c r="V45" i="1" s="1"/>
  <c r="FR45" i="1"/>
  <c r="GL45" i="1"/>
  <c r="GN45" i="1"/>
  <c r="GP45" i="1"/>
  <c r="GV45" i="1"/>
  <c r="GX45" i="1"/>
  <c r="C46" i="1"/>
  <c r="D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C47" i="1"/>
  <c r="D47" i="1"/>
  <c r="AC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P47" i="1" s="1"/>
  <c r="CU47" i="1"/>
  <c r="T47" i="1" s="1"/>
  <c r="CW47" i="1"/>
  <c r="V47" i="1" s="1"/>
  <c r="FR47" i="1"/>
  <c r="GL47" i="1"/>
  <c r="GO47" i="1"/>
  <c r="GP47" i="1"/>
  <c r="GV47" i="1"/>
  <c r="GX47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AC49" i="1"/>
  <c r="CQ49" i="1" s="1"/>
  <c r="P49" i="1" s="1"/>
  <c r="U136" i="6" s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T49" i="1" s="1"/>
  <c r="CW49" i="1"/>
  <c r="V49" i="1" s="1"/>
  <c r="FR49" i="1"/>
  <c r="GL49" i="1"/>
  <c r="GO49" i="1"/>
  <c r="GP49" i="1"/>
  <c r="GV49" i="1"/>
  <c r="GX49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GK50" i="1" s="1"/>
  <c r="CU50" i="1"/>
  <c r="T50" i="1" s="1"/>
  <c r="CW50" i="1"/>
  <c r="V50" i="1" s="1"/>
  <c r="FR50" i="1"/>
  <c r="GL50" i="1"/>
  <c r="GO50" i="1"/>
  <c r="GP50" i="1"/>
  <c r="GV50" i="1"/>
  <c r="GX50" i="1"/>
  <c r="AC51" i="1"/>
  <c r="CQ51" i="1" s="1"/>
  <c r="P51" i="1" s="1"/>
  <c r="U139" i="6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GK51" i="1" s="1"/>
  <c r="CU51" i="1"/>
  <c r="T51" i="1" s="1"/>
  <c r="CW51" i="1"/>
  <c r="V51" i="1" s="1"/>
  <c r="FR51" i="1"/>
  <c r="GL51" i="1"/>
  <c r="GO51" i="1"/>
  <c r="GP51" i="1"/>
  <c r="GV51" i="1"/>
  <c r="GX51" i="1"/>
  <c r="AC52" i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AC53" i="1"/>
  <c r="CQ53" i="1" s="1"/>
  <c r="P53" i="1" s="1"/>
  <c r="U142" i="6" s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CQ55" i="1" s="1"/>
  <c r="P55" i="1" s="1"/>
  <c r="U145" i="6" s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O56" i="1"/>
  <c r="GP56" i="1"/>
  <c r="GV56" i="1"/>
  <c r="GX56" i="1"/>
  <c r="AC57" i="1"/>
  <c r="CQ57" i="1" s="1"/>
  <c r="P57" i="1" s="1"/>
  <c r="U148" i="6" s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S57" i="1"/>
  <c r="R57" i="1" s="1"/>
  <c r="GK57" i="1" s="1"/>
  <c r="CU57" i="1"/>
  <c r="T57" i="1" s="1"/>
  <c r="CW57" i="1"/>
  <c r="V57" i="1" s="1"/>
  <c r="FR57" i="1"/>
  <c r="GL57" i="1"/>
  <c r="GO57" i="1"/>
  <c r="GP57" i="1"/>
  <c r="GV57" i="1"/>
  <c r="GX57" i="1"/>
  <c r="V58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FR58" i="1"/>
  <c r="GL58" i="1"/>
  <c r="GO58" i="1"/>
  <c r="GP58" i="1"/>
  <c r="GV58" i="1"/>
  <c r="GX58" i="1"/>
  <c r="AC59" i="1"/>
  <c r="CQ59" i="1" s="1"/>
  <c r="P59" i="1" s="1"/>
  <c r="U151" i="6" s="1"/>
  <c r="AD59" i="1"/>
  <c r="CR59" i="1" s="1"/>
  <c r="Q59" i="1" s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T59" i="1" s="1"/>
  <c r="CW59" i="1"/>
  <c r="V59" i="1" s="1"/>
  <c r="FR59" i="1"/>
  <c r="GL59" i="1"/>
  <c r="GO59" i="1"/>
  <c r="GP59" i="1"/>
  <c r="GV59" i="1"/>
  <c r="GX59" i="1"/>
  <c r="R60" i="1"/>
  <c r="GK60" i="1" s="1"/>
  <c r="T60" i="1"/>
  <c r="V60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CU60" i="1"/>
  <c r="CW60" i="1"/>
  <c r="FR60" i="1"/>
  <c r="GL60" i="1"/>
  <c r="GO60" i="1"/>
  <c r="GP60" i="1"/>
  <c r="GV60" i="1"/>
  <c r="GX60" i="1"/>
  <c r="AC61" i="1"/>
  <c r="AD61" i="1"/>
  <c r="CR61" i="1" s="1"/>
  <c r="Q61" i="1" s="1"/>
  <c r="AE61" i="1"/>
  <c r="AF61" i="1"/>
  <c r="CT61" i="1" s="1"/>
  <c r="S61" i="1" s="1"/>
  <c r="AG61" i="1"/>
  <c r="AH61" i="1"/>
  <c r="CV61" i="1" s="1"/>
  <c r="U61" i="1" s="1"/>
  <c r="AI61" i="1"/>
  <c r="AJ61" i="1"/>
  <c r="CX61" i="1" s="1"/>
  <c r="W61" i="1" s="1"/>
  <c r="CS61" i="1"/>
  <c r="R61" i="1" s="1"/>
  <c r="GK61" i="1" s="1"/>
  <c r="CU61" i="1"/>
  <c r="T61" i="1" s="1"/>
  <c r="CW61" i="1"/>
  <c r="V61" i="1" s="1"/>
  <c r="FR61" i="1"/>
  <c r="GL61" i="1"/>
  <c r="GO61" i="1"/>
  <c r="GP61" i="1"/>
  <c r="GV61" i="1"/>
  <c r="GX61" i="1"/>
  <c r="R62" i="1"/>
  <c r="GK62" i="1" s="1"/>
  <c r="T62" i="1"/>
  <c r="V62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CU62" i="1"/>
  <c r="CW62" i="1"/>
  <c r="FR62" i="1"/>
  <c r="GL62" i="1"/>
  <c r="GO62" i="1"/>
  <c r="GP62" i="1"/>
  <c r="GV62" i="1"/>
  <c r="GX62" i="1"/>
  <c r="AC63" i="1"/>
  <c r="CQ63" i="1" s="1"/>
  <c r="P63" i="1" s="1"/>
  <c r="U157" i="6" s="1"/>
  <c r="AD63" i="1"/>
  <c r="CR63" i="1" s="1"/>
  <c r="Q63" i="1" s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R64" i="1"/>
  <c r="GK64" i="1" s="1"/>
  <c r="T64" i="1"/>
  <c r="V64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CU64" i="1"/>
  <c r="CW64" i="1"/>
  <c r="FR64" i="1"/>
  <c r="GL64" i="1"/>
  <c r="GO64" i="1"/>
  <c r="GP64" i="1"/>
  <c r="GV64" i="1"/>
  <c r="GX64" i="1"/>
  <c r="V65" i="1"/>
  <c r="AC65" i="1"/>
  <c r="CQ65" i="1" s="1"/>
  <c r="P65" i="1" s="1"/>
  <c r="U160" i="6" s="1"/>
  <c r="AD65" i="1"/>
  <c r="CR65" i="1" s="1"/>
  <c r="Q65" i="1" s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S65" i="1"/>
  <c r="R65" i="1" s="1"/>
  <c r="GK65" i="1" s="1"/>
  <c r="CU65" i="1"/>
  <c r="T65" i="1" s="1"/>
  <c r="CW65" i="1"/>
  <c r="FR65" i="1"/>
  <c r="GL65" i="1"/>
  <c r="GO65" i="1"/>
  <c r="GP65" i="1"/>
  <c r="GV65" i="1"/>
  <c r="GX65" i="1"/>
  <c r="P66" i="1"/>
  <c r="R66" i="1"/>
  <c r="GK66" i="1" s="1"/>
  <c r="AC66" i="1"/>
  <c r="AD66" i="1"/>
  <c r="CR66" i="1" s="1"/>
  <c r="Q66" i="1" s="1"/>
  <c r="AE66" i="1"/>
  <c r="AF66" i="1"/>
  <c r="CT66" i="1" s="1"/>
  <c r="S66" i="1" s="1"/>
  <c r="CZ66" i="1" s="1"/>
  <c r="Y66" i="1" s="1"/>
  <c r="AG66" i="1"/>
  <c r="AH66" i="1"/>
  <c r="CV66" i="1" s="1"/>
  <c r="U66" i="1" s="1"/>
  <c r="AI66" i="1"/>
  <c r="AJ66" i="1"/>
  <c r="CX66" i="1" s="1"/>
  <c r="W66" i="1" s="1"/>
  <c r="CQ66" i="1"/>
  <c r="CS66" i="1"/>
  <c r="CU66" i="1"/>
  <c r="T66" i="1" s="1"/>
  <c r="CW66" i="1"/>
  <c r="V66" i="1" s="1"/>
  <c r="FR66" i="1"/>
  <c r="GL66" i="1"/>
  <c r="GO66" i="1"/>
  <c r="GP66" i="1"/>
  <c r="GV66" i="1"/>
  <c r="GX66" i="1"/>
  <c r="T67" i="1"/>
  <c r="V67" i="1"/>
  <c r="AC67" i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Q67" i="1"/>
  <c r="P67" i="1" s="1"/>
  <c r="U163" i="6" s="1"/>
  <c r="CS67" i="1"/>
  <c r="R67" i="1" s="1"/>
  <c r="GK67" i="1" s="1"/>
  <c r="CU67" i="1"/>
  <c r="CW67" i="1"/>
  <c r="FR67" i="1"/>
  <c r="GL67" i="1"/>
  <c r="GO67" i="1"/>
  <c r="GP67" i="1"/>
  <c r="GV67" i="1"/>
  <c r="GX67" i="1"/>
  <c r="P68" i="1"/>
  <c r="R68" i="1"/>
  <c r="GK68" i="1" s="1"/>
  <c r="AC68" i="1"/>
  <c r="AD68" i="1"/>
  <c r="CR68" i="1" s="1"/>
  <c r="Q68" i="1" s="1"/>
  <c r="AE68" i="1"/>
  <c r="AF68" i="1"/>
  <c r="CT68" i="1" s="1"/>
  <c r="S68" i="1" s="1"/>
  <c r="CZ68" i="1" s="1"/>
  <c r="Y68" i="1" s="1"/>
  <c r="AG68" i="1"/>
  <c r="AH68" i="1"/>
  <c r="CV68" i="1" s="1"/>
  <c r="U68" i="1" s="1"/>
  <c r="AI68" i="1"/>
  <c r="AJ68" i="1"/>
  <c r="CX68" i="1" s="1"/>
  <c r="W68" i="1" s="1"/>
  <c r="CQ68" i="1"/>
  <c r="CS68" i="1"/>
  <c r="CU68" i="1"/>
  <c r="T68" i="1" s="1"/>
  <c r="CW68" i="1"/>
  <c r="V68" i="1" s="1"/>
  <c r="FR68" i="1"/>
  <c r="GL68" i="1"/>
  <c r="GO68" i="1"/>
  <c r="GP68" i="1"/>
  <c r="GV68" i="1"/>
  <c r="GX68" i="1"/>
  <c r="T69" i="1"/>
  <c r="V69" i="1"/>
  <c r="AC69" i="1"/>
  <c r="AD69" i="1"/>
  <c r="CR69" i="1" s="1"/>
  <c r="Q69" i="1" s="1"/>
  <c r="AE69" i="1"/>
  <c r="AF69" i="1"/>
  <c r="CT69" i="1" s="1"/>
  <c r="S69" i="1" s="1"/>
  <c r="CY69" i="1" s="1"/>
  <c r="X69" i="1" s="1"/>
  <c r="AG69" i="1"/>
  <c r="AH69" i="1"/>
  <c r="CV69" i="1" s="1"/>
  <c r="U69" i="1" s="1"/>
  <c r="AI69" i="1"/>
  <c r="AJ69" i="1"/>
  <c r="CX69" i="1" s="1"/>
  <c r="W69" i="1" s="1"/>
  <c r="CQ69" i="1"/>
  <c r="P69" i="1" s="1"/>
  <c r="U166" i="6" s="1"/>
  <c r="CS69" i="1"/>
  <c r="R69" i="1" s="1"/>
  <c r="GK69" i="1" s="1"/>
  <c r="CU69" i="1"/>
  <c r="CW69" i="1"/>
  <c r="FR69" i="1"/>
  <c r="GL69" i="1"/>
  <c r="GO69" i="1"/>
  <c r="GP69" i="1"/>
  <c r="GV69" i="1"/>
  <c r="GX69" i="1"/>
  <c r="P70" i="1"/>
  <c r="R70" i="1"/>
  <c r="GK70" i="1" s="1"/>
  <c r="AC70" i="1"/>
  <c r="AD70" i="1"/>
  <c r="CR70" i="1" s="1"/>
  <c r="Q70" i="1" s="1"/>
  <c r="AE70" i="1"/>
  <c r="AF70" i="1"/>
  <c r="CT70" i="1" s="1"/>
  <c r="S70" i="1" s="1"/>
  <c r="CZ70" i="1" s="1"/>
  <c r="Y70" i="1" s="1"/>
  <c r="AG70" i="1"/>
  <c r="AH70" i="1"/>
  <c r="CV70" i="1" s="1"/>
  <c r="U70" i="1" s="1"/>
  <c r="AI70" i="1"/>
  <c r="AJ70" i="1"/>
  <c r="CX70" i="1" s="1"/>
  <c r="W70" i="1" s="1"/>
  <c r="CQ70" i="1"/>
  <c r="CS70" i="1"/>
  <c r="CU70" i="1"/>
  <c r="T70" i="1" s="1"/>
  <c r="CW70" i="1"/>
  <c r="V70" i="1" s="1"/>
  <c r="FR70" i="1"/>
  <c r="GL70" i="1"/>
  <c r="GO70" i="1"/>
  <c r="GP70" i="1"/>
  <c r="GV70" i="1"/>
  <c r="GX70" i="1"/>
  <c r="T71" i="1"/>
  <c r="V71" i="1"/>
  <c r="AC71" i="1"/>
  <c r="AD71" i="1"/>
  <c r="CR71" i="1" s="1"/>
  <c r="Q71" i="1" s="1"/>
  <c r="AE71" i="1"/>
  <c r="AF71" i="1"/>
  <c r="CT71" i="1" s="1"/>
  <c r="S71" i="1" s="1"/>
  <c r="CY71" i="1" s="1"/>
  <c r="X71" i="1" s="1"/>
  <c r="AG71" i="1"/>
  <c r="AH71" i="1"/>
  <c r="CV71" i="1" s="1"/>
  <c r="U71" i="1" s="1"/>
  <c r="AI71" i="1"/>
  <c r="AJ71" i="1"/>
  <c r="CX71" i="1" s="1"/>
  <c r="W71" i="1" s="1"/>
  <c r="CQ71" i="1"/>
  <c r="P71" i="1" s="1"/>
  <c r="U169" i="6" s="1"/>
  <c r="CS71" i="1"/>
  <c r="R71" i="1" s="1"/>
  <c r="GK71" i="1" s="1"/>
  <c r="CU71" i="1"/>
  <c r="CW71" i="1"/>
  <c r="FR71" i="1"/>
  <c r="GL71" i="1"/>
  <c r="GO71" i="1"/>
  <c r="GP71" i="1"/>
  <c r="GV71" i="1"/>
  <c r="GX71" i="1"/>
  <c r="P72" i="1"/>
  <c r="R72" i="1"/>
  <c r="GK72" i="1" s="1"/>
  <c r="AC72" i="1"/>
  <c r="AD72" i="1"/>
  <c r="CR72" i="1" s="1"/>
  <c r="Q72" i="1" s="1"/>
  <c r="AE72" i="1"/>
  <c r="AF72" i="1"/>
  <c r="CT72" i="1" s="1"/>
  <c r="S72" i="1" s="1"/>
  <c r="CZ72" i="1" s="1"/>
  <c r="Y72" i="1" s="1"/>
  <c r="AG72" i="1"/>
  <c r="AH72" i="1"/>
  <c r="CV72" i="1" s="1"/>
  <c r="U72" i="1" s="1"/>
  <c r="AI72" i="1"/>
  <c r="AJ72" i="1"/>
  <c r="CX72" i="1" s="1"/>
  <c r="W72" i="1" s="1"/>
  <c r="CQ72" i="1"/>
  <c r="CS72" i="1"/>
  <c r="CU72" i="1"/>
  <c r="T72" i="1" s="1"/>
  <c r="CW72" i="1"/>
  <c r="V72" i="1" s="1"/>
  <c r="FR72" i="1"/>
  <c r="GL72" i="1"/>
  <c r="GO72" i="1"/>
  <c r="GP72" i="1"/>
  <c r="GV72" i="1"/>
  <c r="GX72" i="1"/>
  <c r="T73" i="1"/>
  <c r="V73" i="1"/>
  <c r="AC73" i="1"/>
  <c r="AD73" i="1"/>
  <c r="CR73" i="1" s="1"/>
  <c r="Q73" i="1" s="1"/>
  <c r="AE73" i="1"/>
  <c r="AF73" i="1"/>
  <c r="CT73" i="1" s="1"/>
  <c r="S73" i="1" s="1"/>
  <c r="CY73" i="1" s="1"/>
  <c r="X73" i="1" s="1"/>
  <c r="AG73" i="1"/>
  <c r="AH73" i="1"/>
  <c r="CV73" i="1" s="1"/>
  <c r="U73" i="1" s="1"/>
  <c r="AI73" i="1"/>
  <c r="AJ73" i="1"/>
  <c r="CX73" i="1" s="1"/>
  <c r="W73" i="1" s="1"/>
  <c r="CQ73" i="1"/>
  <c r="P73" i="1" s="1"/>
  <c r="CP73" i="1" s="1"/>
  <c r="O73" i="1" s="1"/>
  <c r="CS73" i="1"/>
  <c r="R73" i="1" s="1"/>
  <c r="GK73" i="1" s="1"/>
  <c r="CU73" i="1"/>
  <c r="CW73" i="1"/>
  <c r="FR73" i="1"/>
  <c r="GL73" i="1"/>
  <c r="GO73" i="1"/>
  <c r="GP73" i="1"/>
  <c r="GV73" i="1"/>
  <c r="GX73" i="1"/>
  <c r="R74" i="1"/>
  <c r="GK74" i="1" s="1"/>
  <c r="V74" i="1"/>
  <c r="AC74" i="1"/>
  <c r="CQ74" i="1" s="1"/>
  <c r="P74" i="1" s="1"/>
  <c r="CP74" i="1" s="1"/>
  <c r="O74" i="1" s="1"/>
  <c r="AD74" i="1"/>
  <c r="AE74" i="1"/>
  <c r="AF74" i="1"/>
  <c r="AG74" i="1"/>
  <c r="CU74" i="1" s="1"/>
  <c r="T74" i="1" s="1"/>
  <c r="AH74" i="1"/>
  <c r="AI74" i="1"/>
  <c r="AJ74" i="1"/>
  <c r="CR74" i="1"/>
  <c r="Q74" i="1" s="1"/>
  <c r="CS74" i="1"/>
  <c r="CT74" i="1"/>
  <c r="S74" i="1" s="1"/>
  <c r="CY74" i="1" s="1"/>
  <c r="X74" i="1" s="1"/>
  <c r="CV74" i="1"/>
  <c r="U74" i="1" s="1"/>
  <c r="CW74" i="1"/>
  <c r="CX74" i="1"/>
  <c r="W74" i="1" s="1"/>
  <c r="CZ74" i="1"/>
  <c r="Y74" i="1" s="1"/>
  <c r="FR74" i="1"/>
  <c r="GL74" i="1"/>
  <c r="GO74" i="1"/>
  <c r="GP74" i="1"/>
  <c r="GV74" i="1"/>
  <c r="GX74" i="1" s="1"/>
  <c r="AC75" i="1"/>
  <c r="CQ75" i="1" s="1"/>
  <c r="P75" i="1" s="1"/>
  <c r="AE75" i="1"/>
  <c r="AD75" i="1" s="1"/>
  <c r="CR75" i="1" s="1"/>
  <c r="Q75" i="1" s="1"/>
  <c r="AF75" i="1"/>
  <c r="AG75" i="1"/>
  <c r="CU75" i="1" s="1"/>
  <c r="T75" i="1" s="1"/>
  <c r="AH75" i="1"/>
  <c r="AI75" i="1"/>
  <c r="CW75" i="1" s="1"/>
  <c r="V75" i="1" s="1"/>
  <c r="AJ75" i="1"/>
  <c r="CT75" i="1"/>
  <c r="S75" i="1" s="1"/>
  <c r="CV75" i="1"/>
  <c r="U75" i="1" s="1"/>
  <c r="CX75" i="1"/>
  <c r="W75" i="1" s="1"/>
  <c r="FR75" i="1"/>
  <c r="GL75" i="1"/>
  <c r="GO75" i="1"/>
  <c r="GP75" i="1"/>
  <c r="GV75" i="1"/>
  <c r="GX75" i="1" s="1"/>
  <c r="AC76" i="1"/>
  <c r="CQ76" i="1" s="1"/>
  <c r="P76" i="1" s="1"/>
  <c r="CP76" i="1" s="1"/>
  <c r="O76" i="1" s="1"/>
  <c r="AE76" i="1"/>
  <c r="AD76" i="1" s="1"/>
  <c r="CR76" i="1" s="1"/>
  <c r="Q76" i="1" s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U76" i="1" s="1"/>
  <c r="CX76" i="1"/>
  <c r="W76" i="1" s="1"/>
  <c r="FR76" i="1"/>
  <c r="GL76" i="1"/>
  <c r="GO76" i="1"/>
  <c r="GP76" i="1"/>
  <c r="GV76" i="1"/>
  <c r="GX76" i="1" s="1"/>
  <c r="AC77" i="1"/>
  <c r="CQ77" i="1" s="1"/>
  <c r="P77" i="1" s="1"/>
  <c r="AE77" i="1"/>
  <c r="AD77" i="1" s="1"/>
  <c r="CR77" i="1" s="1"/>
  <c r="Q77" i="1" s="1"/>
  <c r="AF77" i="1"/>
  <c r="AG77" i="1"/>
  <c r="CU77" i="1" s="1"/>
  <c r="T77" i="1" s="1"/>
  <c r="AH77" i="1"/>
  <c r="AI77" i="1"/>
  <c r="CW77" i="1" s="1"/>
  <c r="V77" i="1" s="1"/>
  <c r="AJ77" i="1"/>
  <c r="CT77" i="1"/>
  <c r="S77" i="1" s="1"/>
  <c r="CV77" i="1"/>
  <c r="U77" i="1" s="1"/>
  <c r="CX77" i="1"/>
  <c r="W77" i="1" s="1"/>
  <c r="FR77" i="1"/>
  <c r="GL77" i="1"/>
  <c r="GO77" i="1"/>
  <c r="GP77" i="1"/>
  <c r="GV77" i="1"/>
  <c r="GX77" i="1" s="1"/>
  <c r="B79" i="1"/>
  <c r="B22" i="1" s="1"/>
  <c r="C79" i="1"/>
  <c r="C22" i="1" s="1"/>
  <c r="D79" i="1"/>
  <c r="D22" i="1" s="1"/>
  <c r="F79" i="1"/>
  <c r="F22" i="1" s="1"/>
  <c r="G79" i="1"/>
  <c r="G22" i="1" s="1"/>
  <c r="BB79" i="1"/>
  <c r="BB22" i="1" s="1"/>
  <c r="BX79" i="1"/>
  <c r="BX22" i="1" s="1"/>
  <c r="CK79" i="1"/>
  <c r="CK22" i="1" s="1"/>
  <c r="CL79" i="1"/>
  <c r="CL22" i="1" s="1"/>
  <c r="ET79" i="1"/>
  <c r="ET22" i="1" s="1"/>
  <c r="FP79" i="1"/>
  <c r="FP22" i="1" s="1"/>
  <c r="GC79" i="1"/>
  <c r="GC22" i="1" s="1"/>
  <c r="GD79" i="1"/>
  <c r="F92" i="1"/>
  <c r="P92" i="1"/>
  <c r="B108" i="1"/>
  <c r="B18" i="1" s="1"/>
  <c r="C108" i="1"/>
  <c r="C18" i="1" s="1"/>
  <c r="D108" i="1"/>
  <c r="D18" i="1" s="1"/>
  <c r="F108" i="1"/>
  <c r="F18" i="1" s="1"/>
  <c r="G108" i="1"/>
  <c r="G18" i="1" s="1"/>
  <c r="BB108" i="1"/>
  <c r="BB18" i="1" s="1"/>
  <c r="ET108" i="1"/>
  <c r="S171" i="6" l="1"/>
  <c r="J171" i="6" s="1"/>
  <c r="K169" i="6"/>
  <c r="T169" i="6"/>
  <c r="H169" i="6"/>
  <c r="CP71" i="1"/>
  <c r="O71" i="1" s="1"/>
  <c r="S168" i="6"/>
  <c r="J168" i="6" s="1"/>
  <c r="K166" i="6"/>
  <c r="T166" i="6"/>
  <c r="H166" i="6"/>
  <c r="CP69" i="1"/>
  <c r="O69" i="1" s="1"/>
  <c r="S165" i="6"/>
  <c r="J165" i="6" s="1"/>
  <c r="K163" i="6"/>
  <c r="T163" i="6"/>
  <c r="H163" i="6"/>
  <c r="CP67" i="1"/>
  <c r="O67" i="1" s="1"/>
  <c r="CY67" i="1"/>
  <c r="X67" i="1" s="1"/>
  <c r="S162" i="6"/>
  <c r="J162" i="6" s="1"/>
  <c r="K160" i="6"/>
  <c r="T160" i="6"/>
  <c r="H160" i="6"/>
  <c r="CY65" i="1"/>
  <c r="X65" i="1" s="1"/>
  <c r="CP64" i="1"/>
  <c r="O64" i="1" s="1"/>
  <c r="CP60" i="1"/>
  <c r="O60" i="1" s="1"/>
  <c r="S159" i="6"/>
  <c r="J159" i="6" s="1"/>
  <c r="K157" i="6"/>
  <c r="T157" i="6"/>
  <c r="H157" i="6"/>
  <c r="CP62" i="1"/>
  <c r="O62" i="1" s="1"/>
  <c r="T154" i="6"/>
  <c r="H154" i="6"/>
  <c r="CQ61" i="1"/>
  <c r="P61" i="1" s="1"/>
  <c r="U154" i="6" s="1"/>
  <c r="S153" i="6"/>
  <c r="J153" i="6" s="1"/>
  <c r="K151" i="6"/>
  <c r="T151" i="6"/>
  <c r="H151" i="6"/>
  <c r="CP58" i="1"/>
  <c r="O58" i="1" s="1"/>
  <c r="S150" i="6"/>
  <c r="J150" i="6" s="1"/>
  <c r="K148" i="6"/>
  <c r="T148" i="6"/>
  <c r="H148" i="6"/>
  <c r="S147" i="6"/>
  <c r="J147" i="6" s="1"/>
  <c r="K145" i="6"/>
  <c r="T145" i="6"/>
  <c r="H145" i="6"/>
  <c r="S144" i="6"/>
  <c r="J144" i="6" s="1"/>
  <c r="K142" i="6"/>
  <c r="T142" i="6"/>
  <c r="H142" i="6"/>
  <c r="S141" i="6"/>
  <c r="J141" i="6" s="1"/>
  <c r="K139" i="6"/>
  <c r="T139" i="6"/>
  <c r="H139" i="6"/>
  <c r="CS45" i="1"/>
  <c r="R45" i="1" s="1"/>
  <c r="K125" i="6" s="1"/>
  <c r="S138" i="6"/>
  <c r="J138" i="6" s="1"/>
  <c r="K136" i="6"/>
  <c r="T136" i="6"/>
  <c r="H136" i="6"/>
  <c r="AD47" i="1"/>
  <c r="H131" i="6" s="1"/>
  <c r="H133" i="6"/>
  <c r="GM132" i="6"/>
  <c r="I132" i="6" s="1"/>
  <c r="H134" i="6"/>
  <c r="H132" i="6"/>
  <c r="T134" i="6"/>
  <c r="T133" i="6"/>
  <c r="CS47" i="1"/>
  <c r="R47" i="1" s="1"/>
  <c r="CY47" i="1" s="1"/>
  <c r="X47" i="1" s="1"/>
  <c r="U133" i="6" s="1"/>
  <c r="K133" i="6" s="1"/>
  <c r="CR47" i="1"/>
  <c r="Q47" i="1" s="1"/>
  <c r="U131" i="6" s="1"/>
  <c r="CV45" i="1"/>
  <c r="U45" i="1" s="1"/>
  <c r="I128" i="6" s="1"/>
  <c r="H128" i="6"/>
  <c r="CT45" i="1"/>
  <c r="S45" i="1" s="1"/>
  <c r="U123" i="6" s="1"/>
  <c r="T123" i="6"/>
  <c r="T126" i="6"/>
  <c r="H123" i="6"/>
  <c r="T127" i="6"/>
  <c r="H126" i="6"/>
  <c r="H127" i="6"/>
  <c r="GM125" i="6"/>
  <c r="I125" i="6" s="1"/>
  <c r="H125" i="6"/>
  <c r="CR45" i="1"/>
  <c r="Q45" i="1" s="1"/>
  <c r="U124" i="6" s="1"/>
  <c r="K124" i="6" s="1"/>
  <c r="T124" i="6"/>
  <c r="H124" i="6"/>
  <c r="CV43" i="1"/>
  <c r="U43" i="1" s="1"/>
  <c r="I120" i="6" s="1"/>
  <c r="H120" i="6"/>
  <c r="CT43" i="1"/>
  <c r="S43" i="1" s="1"/>
  <c r="U117" i="6" s="1"/>
  <c r="T118" i="6"/>
  <c r="T119" i="6"/>
  <c r="H118" i="6"/>
  <c r="T117" i="6"/>
  <c r="H119" i="6"/>
  <c r="H117" i="6"/>
  <c r="CV41" i="1"/>
  <c r="U41" i="1" s="1"/>
  <c r="I114" i="6" s="1"/>
  <c r="H114" i="6"/>
  <c r="CT41" i="1"/>
  <c r="S41" i="1" s="1"/>
  <c r="U111" i="6" s="1"/>
  <c r="T112" i="6"/>
  <c r="T113" i="6"/>
  <c r="H112" i="6"/>
  <c r="T111" i="6"/>
  <c r="H113" i="6"/>
  <c r="H111" i="6"/>
  <c r="CQ39" i="1"/>
  <c r="P39" i="1" s="1"/>
  <c r="U105" i="6" s="1"/>
  <c r="K105" i="6" s="1"/>
  <c r="H105" i="6"/>
  <c r="T105" i="6"/>
  <c r="CV39" i="1"/>
  <c r="U39" i="1" s="1"/>
  <c r="I108" i="6" s="1"/>
  <c r="H108" i="6"/>
  <c r="CT39" i="1"/>
  <c r="S39" i="1" s="1"/>
  <c r="U102" i="6" s="1"/>
  <c r="T102" i="6"/>
  <c r="T106" i="6"/>
  <c r="H102" i="6"/>
  <c r="H107" i="6"/>
  <c r="T107" i="6"/>
  <c r="H106" i="6"/>
  <c r="AD39" i="1"/>
  <c r="H103" i="6" s="1"/>
  <c r="H104" i="6"/>
  <c r="GM104" i="6"/>
  <c r="I104" i="6" s="1"/>
  <c r="CV37" i="1"/>
  <c r="U37" i="1" s="1"/>
  <c r="I99" i="6" s="1"/>
  <c r="H99" i="6"/>
  <c r="CS29" i="1"/>
  <c r="R29" i="1" s="1"/>
  <c r="K61" i="6" s="1"/>
  <c r="BY79" i="1"/>
  <c r="BY22" i="1" s="1"/>
  <c r="AD37" i="1"/>
  <c r="CR37" i="1" s="1"/>
  <c r="Q37" i="1" s="1"/>
  <c r="U94" i="6" s="1"/>
  <c r="K94" i="6" s="1"/>
  <c r="GM95" i="6"/>
  <c r="I95" i="6" s="1"/>
  <c r="H95" i="6"/>
  <c r="CQ37" i="1"/>
  <c r="P37" i="1" s="1"/>
  <c r="U96" i="6" s="1"/>
  <c r="K96" i="6" s="1"/>
  <c r="H96" i="6"/>
  <c r="T96" i="6"/>
  <c r="CT37" i="1"/>
  <c r="S37" i="1" s="1"/>
  <c r="U93" i="6" s="1"/>
  <c r="T93" i="6"/>
  <c r="T97" i="6"/>
  <c r="H93" i="6"/>
  <c r="T98" i="6"/>
  <c r="H97" i="6"/>
  <c r="H98" i="6"/>
  <c r="DY79" i="1"/>
  <c r="DL79" i="1" s="1"/>
  <c r="CV35" i="1"/>
  <c r="U35" i="1" s="1"/>
  <c r="I90" i="6" s="1"/>
  <c r="H90" i="6"/>
  <c r="CT35" i="1"/>
  <c r="S35" i="1" s="1"/>
  <c r="U85" i="6" s="1"/>
  <c r="T85" i="6"/>
  <c r="T88" i="6"/>
  <c r="H85" i="6"/>
  <c r="T89" i="6"/>
  <c r="H88" i="6"/>
  <c r="H89" i="6"/>
  <c r="CV33" i="1"/>
  <c r="U33" i="1" s="1"/>
  <c r="I82" i="6" s="1"/>
  <c r="AD35" i="1"/>
  <c r="CR35" i="1" s="1"/>
  <c r="Q35" i="1" s="1"/>
  <c r="H87" i="6"/>
  <c r="GM87" i="6"/>
  <c r="I87" i="6" s="1"/>
  <c r="AD33" i="1"/>
  <c r="H78" i="6" s="1"/>
  <c r="GM79" i="6"/>
  <c r="I79" i="6" s="1"/>
  <c r="H79" i="6"/>
  <c r="CT33" i="1"/>
  <c r="S33" i="1" s="1"/>
  <c r="U77" i="6" s="1"/>
  <c r="T77" i="6"/>
  <c r="T80" i="6"/>
  <c r="H77" i="6"/>
  <c r="T81" i="6"/>
  <c r="H80" i="6"/>
  <c r="H81" i="6"/>
  <c r="CV31" i="1"/>
  <c r="U31" i="1" s="1"/>
  <c r="I74" i="6" s="1"/>
  <c r="FQ79" i="1"/>
  <c r="FQ22" i="1" s="1"/>
  <c r="K68" i="6"/>
  <c r="T68" i="6"/>
  <c r="T72" i="6"/>
  <c r="H68" i="6"/>
  <c r="T73" i="6"/>
  <c r="H72" i="6"/>
  <c r="H73" i="6"/>
  <c r="AD31" i="1"/>
  <c r="H69" i="6" s="1"/>
  <c r="GM70" i="6"/>
  <c r="I70" i="6" s="1"/>
  <c r="H70" i="6"/>
  <c r="CQ31" i="1"/>
  <c r="P31" i="1" s="1"/>
  <c r="U71" i="6" s="1"/>
  <c r="K71" i="6" s="1"/>
  <c r="H71" i="6"/>
  <c r="T71" i="6"/>
  <c r="CP30" i="1"/>
  <c r="O30" i="1" s="1"/>
  <c r="EB79" i="1"/>
  <c r="DO79" i="1" s="1"/>
  <c r="H62" i="6"/>
  <c r="T62" i="6"/>
  <c r="CT29" i="1"/>
  <c r="S29" i="1" s="1"/>
  <c r="U59" i="6" s="1"/>
  <c r="T59" i="6"/>
  <c r="T63" i="6"/>
  <c r="H59" i="6"/>
  <c r="H64" i="6"/>
  <c r="T64" i="6"/>
  <c r="H63" i="6"/>
  <c r="GM61" i="6"/>
  <c r="I61" i="6" s="1"/>
  <c r="H61" i="6"/>
  <c r="CV29" i="1"/>
  <c r="U29" i="1" s="1"/>
  <c r="I65" i="6" s="1"/>
  <c r="H65" i="6"/>
  <c r="T60" i="6"/>
  <c r="H60" i="6"/>
  <c r="FR79" i="1"/>
  <c r="EI79" i="1" s="1"/>
  <c r="DJ172" i="6" s="1"/>
  <c r="BZ79" i="1"/>
  <c r="BZ22" i="1" s="1"/>
  <c r="AH79" i="1"/>
  <c r="U79" i="1" s="1"/>
  <c r="CJ79" i="1"/>
  <c r="BA79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AD25" i="1"/>
  <c r="CR25" i="1" s="1"/>
  <c r="Q25" i="1" s="1"/>
  <c r="U47" i="6" s="1"/>
  <c r="H49" i="6"/>
  <c r="GM48" i="6"/>
  <c r="I48" i="6" s="1"/>
  <c r="H50" i="6"/>
  <c r="H48" i="6"/>
  <c r="T50" i="6"/>
  <c r="T49" i="6"/>
  <c r="CS25" i="1"/>
  <c r="R25" i="1" s="1"/>
  <c r="CZ25" i="1" s="1"/>
  <c r="Y25" i="1" s="1"/>
  <c r="U50" i="6" s="1"/>
  <c r="K50" i="6" s="1"/>
  <c r="GD22" i="1"/>
  <c r="EU79" i="1"/>
  <c r="F121" i="1"/>
  <c r="CP75" i="1"/>
  <c r="O75" i="1" s="1"/>
  <c r="GM74" i="1"/>
  <c r="GN74" i="1"/>
  <c r="DY22" i="1"/>
  <c r="AI79" i="1"/>
  <c r="EA79" i="1"/>
  <c r="ET18" i="1"/>
  <c r="P121" i="1"/>
  <c r="CP77" i="1"/>
  <c r="O77" i="1" s="1"/>
  <c r="AF79" i="1"/>
  <c r="CZ76" i="1"/>
  <c r="Y76" i="1" s="1"/>
  <c r="GB79" i="1"/>
  <c r="AG79" i="1"/>
  <c r="AJ79" i="1"/>
  <c r="EG79" i="1"/>
  <c r="AO79" i="1"/>
  <c r="CS77" i="1"/>
  <c r="R77" i="1" s="1"/>
  <c r="GK77" i="1" s="1"/>
  <c r="AB77" i="1"/>
  <c r="CS76" i="1"/>
  <c r="R76" i="1" s="1"/>
  <c r="GK76" i="1" s="1"/>
  <c r="AB76" i="1"/>
  <c r="CS75" i="1"/>
  <c r="R75" i="1" s="1"/>
  <c r="GK75" i="1" s="1"/>
  <c r="AB75" i="1"/>
  <c r="AB74" i="1"/>
  <c r="CY72" i="1"/>
  <c r="X72" i="1" s="1"/>
  <c r="CY70" i="1"/>
  <c r="X70" i="1" s="1"/>
  <c r="CY68" i="1"/>
  <c r="X68" i="1" s="1"/>
  <c r="CY66" i="1"/>
  <c r="X66" i="1" s="1"/>
  <c r="CZ62" i="1"/>
  <c r="Y62" i="1" s="1"/>
  <c r="CY62" i="1"/>
  <c r="X62" i="1" s="1"/>
  <c r="AB62" i="1"/>
  <c r="AB72" i="1"/>
  <c r="AB70" i="1"/>
  <c r="AB68" i="1"/>
  <c r="AB66" i="1"/>
  <c r="CZ63" i="1"/>
  <c r="Y63" i="1" s="1"/>
  <c r="CY63" i="1"/>
  <c r="X63" i="1" s="1"/>
  <c r="AB63" i="1"/>
  <c r="CZ59" i="1"/>
  <c r="Y59" i="1" s="1"/>
  <c r="CY59" i="1"/>
  <c r="X59" i="1" s="1"/>
  <c r="AB59" i="1"/>
  <c r="CY56" i="1"/>
  <c r="X56" i="1" s="1"/>
  <c r="CZ56" i="1"/>
  <c r="Y56" i="1" s="1"/>
  <c r="BC79" i="1"/>
  <c r="CP72" i="1"/>
  <c r="O72" i="1" s="1"/>
  <c r="CP70" i="1"/>
  <c r="O70" i="1" s="1"/>
  <c r="CP68" i="1"/>
  <c r="O68" i="1" s="1"/>
  <c r="CP66" i="1"/>
  <c r="O66" i="1" s="1"/>
  <c r="CP65" i="1"/>
  <c r="O65" i="1" s="1"/>
  <c r="CZ64" i="1"/>
  <c r="Y64" i="1" s="1"/>
  <c r="CY64" i="1"/>
  <c r="X64" i="1" s="1"/>
  <c r="AB64" i="1"/>
  <c r="CZ60" i="1"/>
  <c r="Y60" i="1" s="1"/>
  <c r="CY60" i="1"/>
  <c r="X60" i="1" s="1"/>
  <c r="AB60" i="1"/>
  <c r="CZ73" i="1"/>
  <c r="Y73" i="1" s="1"/>
  <c r="GM73" i="1" s="1"/>
  <c r="AB73" i="1"/>
  <c r="CZ71" i="1"/>
  <c r="Y71" i="1" s="1"/>
  <c r="GM71" i="1" s="1"/>
  <c r="AB71" i="1"/>
  <c r="CZ69" i="1"/>
  <c r="Y69" i="1" s="1"/>
  <c r="GM69" i="1" s="1"/>
  <c r="AB69" i="1"/>
  <c r="CZ67" i="1"/>
  <c r="Y67" i="1" s="1"/>
  <c r="GM67" i="1" s="1"/>
  <c r="AB67" i="1"/>
  <c r="CZ65" i="1"/>
  <c r="Y65" i="1" s="1"/>
  <c r="AB65" i="1"/>
  <c r="CZ61" i="1"/>
  <c r="Y61" i="1" s="1"/>
  <c r="CY61" i="1"/>
  <c r="X61" i="1" s="1"/>
  <c r="AB61" i="1"/>
  <c r="CY57" i="1"/>
  <c r="X57" i="1" s="1"/>
  <c r="CZ57" i="1"/>
  <c r="Y57" i="1" s="1"/>
  <c r="CP56" i="1"/>
  <c r="O56" i="1" s="1"/>
  <c r="CP54" i="1"/>
  <c r="O54" i="1" s="1"/>
  <c r="CP52" i="1"/>
  <c r="O52" i="1" s="1"/>
  <c r="CP50" i="1"/>
  <c r="O50" i="1" s="1"/>
  <c r="CP48" i="1"/>
  <c r="O48" i="1" s="1"/>
  <c r="CY54" i="1"/>
  <c r="X54" i="1" s="1"/>
  <c r="CZ54" i="1"/>
  <c r="Y54" i="1" s="1"/>
  <c r="CY52" i="1"/>
  <c r="X52" i="1" s="1"/>
  <c r="CZ52" i="1"/>
  <c r="Y52" i="1" s="1"/>
  <c r="CY50" i="1"/>
  <c r="X50" i="1" s="1"/>
  <c r="CZ50" i="1"/>
  <c r="Y50" i="1" s="1"/>
  <c r="CY48" i="1"/>
  <c r="X48" i="1" s="1"/>
  <c r="CZ48" i="1"/>
  <c r="Y48" i="1" s="1"/>
  <c r="CP63" i="1"/>
  <c r="O63" i="1" s="1"/>
  <c r="CP61" i="1"/>
  <c r="O61" i="1" s="1"/>
  <c r="CP59" i="1"/>
  <c r="O59" i="1" s="1"/>
  <c r="CY58" i="1"/>
  <c r="X58" i="1" s="1"/>
  <c r="CZ58" i="1"/>
  <c r="Y58" i="1" s="1"/>
  <c r="AB58" i="1"/>
  <c r="CP57" i="1"/>
  <c r="O57" i="1" s="1"/>
  <c r="CP55" i="1"/>
  <c r="O55" i="1" s="1"/>
  <c r="CP53" i="1"/>
  <c r="O53" i="1" s="1"/>
  <c r="CP51" i="1"/>
  <c r="O51" i="1" s="1"/>
  <c r="CP49" i="1"/>
  <c r="O49" i="1" s="1"/>
  <c r="CP47" i="1"/>
  <c r="O47" i="1" s="1"/>
  <c r="CP46" i="1"/>
  <c r="O46" i="1" s="1"/>
  <c r="CP44" i="1"/>
  <c r="O44" i="1" s="1"/>
  <c r="CP43" i="1"/>
  <c r="O43" i="1" s="1"/>
  <c r="CP42" i="1"/>
  <c r="O42" i="1" s="1"/>
  <c r="CY55" i="1"/>
  <c r="X55" i="1" s="1"/>
  <c r="CZ55" i="1"/>
  <c r="Y55" i="1" s="1"/>
  <c r="CY53" i="1"/>
  <c r="X53" i="1" s="1"/>
  <c r="CZ53" i="1"/>
  <c r="Y53" i="1" s="1"/>
  <c r="CY51" i="1"/>
  <c r="X51" i="1" s="1"/>
  <c r="CZ51" i="1"/>
  <c r="Y51" i="1" s="1"/>
  <c r="CY49" i="1"/>
  <c r="X49" i="1" s="1"/>
  <c r="CZ49" i="1"/>
  <c r="Y49" i="1" s="1"/>
  <c r="CZ46" i="1"/>
  <c r="Y46" i="1" s="1"/>
  <c r="CY46" i="1"/>
  <c r="X46" i="1" s="1"/>
  <c r="CZ44" i="1"/>
  <c r="Y44" i="1" s="1"/>
  <c r="CY44" i="1"/>
  <c r="X44" i="1" s="1"/>
  <c r="CY43" i="1"/>
  <c r="X43" i="1" s="1"/>
  <c r="U118" i="6" s="1"/>
  <c r="K118" i="6" s="1"/>
  <c r="CZ43" i="1"/>
  <c r="Y43" i="1" s="1"/>
  <c r="U119" i="6" s="1"/>
  <c r="K119" i="6" s="1"/>
  <c r="CZ42" i="1"/>
  <c r="Y42" i="1" s="1"/>
  <c r="CY42" i="1"/>
  <c r="X42" i="1" s="1"/>
  <c r="AB57" i="1"/>
  <c r="AB56" i="1"/>
  <c r="AB55" i="1"/>
  <c r="AB54" i="1"/>
  <c r="AB53" i="1"/>
  <c r="AB52" i="1"/>
  <c r="AB51" i="1"/>
  <c r="AB50" i="1"/>
  <c r="AB49" i="1"/>
  <c r="AB48" i="1"/>
  <c r="AB47" i="1"/>
  <c r="H130" i="6" s="1"/>
  <c r="AB45" i="1"/>
  <c r="H122" i="6" s="1"/>
  <c r="AB43" i="1"/>
  <c r="H116" i="6" s="1"/>
  <c r="CQ41" i="1"/>
  <c r="P41" i="1" s="1"/>
  <c r="CY36" i="1"/>
  <c r="X36" i="1" s="1"/>
  <c r="CZ36" i="1"/>
  <c r="Y36" i="1" s="1"/>
  <c r="CY32" i="1"/>
  <c r="X32" i="1" s="1"/>
  <c r="CZ32" i="1"/>
  <c r="Y32" i="1" s="1"/>
  <c r="GK30" i="1"/>
  <c r="CZ30" i="1"/>
  <c r="Y30" i="1" s="1"/>
  <c r="AB46" i="1"/>
  <c r="AB44" i="1"/>
  <c r="AB42" i="1"/>
  <c r="CS40" i="1"/>
  <c r="R40" i="1" s="1"/>
  <c r="CY40" i="1" s="1"/>
  <c r="X40" i="1" s="1"/>
  <c r="AD40" i="1"/>
  <c r="CR40" i="1" s="1"/>
  <c r="Q40" i="1" s="1"/>
  <c r="CY38" i="1"/>
  <c r="X38" i="1" s="1"/>
  <c r="CZ38" i="1"/>
  <c r="Y38" i="1" s="1"/>
  <c r="CY34" i="1"/>
  <c r="X34" i="1" s="1"/>
  <c r="CZ34" i="1"/>
  <c r="Y34" i="1" s="1"/>
  <c r="CY30" i="1"/>
  <c r="X30" i="1" s="1"/>
  <c r="AD41" i="1"/>
  <c r="CR41" i="1" s="1"/>
  <c r="Q41" i="1" s="1"/>
  <c r="CS41" i="1"/>
  <c r="R41" i="1" s="1"/>
  <c r="AB40" i="1"/>
  <c r="CY28" i="1"/>
  <c r="X28" i="1" s="1"/>
  <c r="CZ28" i="1"/>
  <c r="Y28" i="1" s="1"/>
  <c r="CY26" i="1"/>
  <c r="X26" i="1" s="1"/>
  <c r="CZ26" i="1"/>
  <c r="Y26" i="1" s="1"/>
  <c r="CQ40" i="1"/>
  <c r="P40" i="1" s="1"/>
  <c r="CS39" i="1"/>
  <c r="R39" i="1" s="1"/>
  <c r="AB39" i="1"/>
  <c r="H101" i="6" s="1"/>
  <c r="CQ38" i="1"/>
  <c r="P38" i="1" s="1"/>
  <c r="AD38" i="1"/>
  <c r="CR38" i="1" s="1"/>
  <c r="Q38" i="1" s="1"/>
  <c r="CS37" i="1"/>
  <c r="R37" i="1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AB30" i="1"/>
  <c r="CR29" i="1"/>
  <c r="Q29" i="1" s="1"/>
  <c r="U60" i="6" s="1"/>
  <c r="K60" i="6" s="1"/>
  <c r="AB29" i="1"/>
  <c r="H58" i="6" s="1"/>
  <c r="CP24" i="1"/>
  <c r="O24" i="1" s="1"/>
  <c r="CP28" i="1"/>
  <c r="O28" i="1" s="1"/>
  <c r="CP26" i="1"/>
  <c r="O26" i="1" s="1"/>
  <c r="AB28" i="1"/>
  <c r="AB26" i="1"/>
  <c r="CS24" i="1"/>
  <c r="R24" i="1" s="1"/>
  <c r="CY24" i="1" s="1"/>
  <c r="X24" i="1" s="1"/>
  <c r="AB24" i="1"/>
  <c r="AB27" i="1"/>
  <c r="H52" i="6" s="1"/>
  <c r="R171" i="6" l="1"/>
  <c r="HB169" i="6"/>
  <c r="GQ169" i="6"/>
  <c r="I169" i="6"/>
  <c r="GP169" i="6"/>
  <c r="GN169" i="6"/>
  <c r="GS169" i="6"/>
  <c r="GJ169" i="6"/>
  <c r="GM64" i="1"/>
  <c r="R168" i="6"/>
  <c r="HB166" i="6"/>
  <c r="GQ166" i="6"/>
  <c r="I166" i="6"/>
  <c r="GJ166" i="6"/>
  <c r="GP166" i="6"/>
  <c r="GS166" i="6"/>
  <c r="GN166" i="6"/>
  <c r="CZ45" i="1"/>
  <c r="Y45" i="1" s="1"/>
  <c r="U127" i="6" s="1"/>
  <c r="K127" i="6" s="1"/>
  <c r="CZ47" i="1"/>
  <c r="Y47" i="1" s="1"/>
  <c r="U134" i="6" s="1"/>
  <c r="K134" i="6" s="1"/>
  <c r="CY45" i="1"/>
  <c r="X45" i="1" s="1"/>
  <c r="U126" i="6" s="1"/>
  <c r="K126" i="6" s="1"/>
  <c r="T131" i="6"/>
  <c r="I131" i="6" s="1"/>
  <c r="R165" i="6"/>
  <c r="HB163" i="6"/>
  <c r="GQ163" i="6"/>
  <c r="I163" i="6"/>
  <c r="GJ163" i="6"/>
  <c r="GP163" i="6"/>
  <c r="GS163" i="6"/>
  <c r="GN163" i="6"/>
  <c r="GM58" i="1"/>
  <c r="R162" i="6"/>
  <c r="HB160" i="6"/>
  <c r="GQ160" i="6"/>
  <c r="I160" i="6"/>
  <c r="GP160" i="6"/>
  <c r="GS160" i="6"/>
  <c r="GJ160" i="6"/>
  <c r="GN160" i="6"/>
  <c r="GN64" i="1"/>
  <c r="GN62" i="1"/>
  <c r="R159" i="6"/>
  <c r="HB157" i="6"/>
  <c r="GQ157" i="6"/>
  <c r="I157" i="6"/>
  <c r="GP157" i="6"/>
  <c r="GN157" i="6"/>
  <c r="GS157" i="6"/>
  <c r="GJ157" i="6"/>
  <c r="GK45" i="1"/>
  <c r="S156" i="6"/>
  <c r="J156" i="6" s="1"/>
  <c r="K154" i="6"/>
  <c r="GM60" i="1"/>
  <c r="R156" i="6"/>
  <c r="HB154" i="6"/>
  <c r="GQ154" i="6"/>
  <c r="I154" i="6"/>
  <c r="GP154" i="6"/>
  <c r="GN154" i="6"/>
  <c r="GS154" i="6"/>
  <c r="GJ154" i="6"/>
  <c r="R153" i="6"/>
  <c r="HB151" i="6"/>
  <c r="GQ151" i="6"/>
  <c r="I151" i="6"/>
  <c r="GP151" i="6"/>
  <c r="GN151" i="6"/>
  <c r="GS151" i="6"/>
  <c r="GJ151" i="6"/>
  <c r="CP45" i="1"/>
  <c r="O45" i="1" s="1"/>
  <c r="R150" i="6"/>
  <c r="HB148" i="6"/>
  <c r="GQ148" i="6"/>
  <c r="I148" i="6"/>
  <c r="GP148" i="6"/>
  <c r="GN148" i="6"/>
  <c r="GS148" i="6"/>
  <c r="GJ148" i="6"/>
  <c r="R147" i="6"/>
  <c r="HB145" i="6"/>
  <c r="GQ145" i="6"/>
  <c r="I145" i="6"/>
  <c r="GP145" i="6"/>
  <c r="GN145" i="6"/>
  <c r="GS145" i="6"/>
  <c r="GJ145" i="6"/>
  <c r="CY29" i="1"/>
  <c r="X29" i="1" s="1"/>
  <c r="U63" i="6" s="1"/>
  <c r="K63" i="6" s="1"/>
  <c r="GK29" i="1"/>
  <c r="R144" i="6"/>
  <c r="HB142" i="6"/>
  <c r="GQ142" i="6"/>
  <c r="I142" i="6"/>
  <c r="GP142" i="6"/>
  <c r="GN142" i="6"/>
  <c r="GS142" i="6"/>
  <c r="GJ142" i="6"/>
  <c r="CY27" i="1"/>
  <c r="X27" i="1" s="1"/>
  <c r="U54" i="6" s="1"/>
  <c r="K54" i="6" s="1"/>
  <c r="R141" i="6"/>
  <c r="HB139" i="6"/>
  <c r="GQ139" i="6"/>
  <c r="I139" i="6"/>
  <c r="GP139" i="6"/>
  <c r="GN139" i="6"/>
  <c r="GS139" i="6"/>
  <c r="GJ139" i="6"/>
  <c r="R138" i="6"/>
  <c r="HB136" i="6"/>
  <c r="GQ136" i="6"/>
  <c r="I136" i="6"/>
  <c r="GP136" i="6"/>
  <c r="GN136" i="6"/>
  <c r="GS136" i="6"/>
  <c r="GJ136" i="6"/>
  <c r="R135" i="6"/>
  <c r="HA135" i="6" s="1"/>
  <c r="T103" i="6"/>
  <c r="GL103" i="6" s="1"/>
  <c r="GK47" i="1"/>
  <c r="K132" i="6"/>
  <c r="I133" i="6"/>
  <c r="HB133" i="6"/>
  <c r="GY133" i="6"/>
  <c r="GZ134" i="6"/>
  <c r="I134" i="6"/>
  <c r="HB134" i="6"/>
  <c r="CR39" i="1"/>
  <c r="Q39" i="1" s="1"/>
  <c r="U103" i="6" s="1"/>
  <c r="K103" i="6" s="1"/>
  <c r="K131" i="6"/>
  <c r="S135" i="6"/>
  <c r="J135" i="6" s="1"/>
  <c r="GJ131" i="6"/>
  <c r="CZ29" i="1"/>
  <c r="Y29" i="1" s="1"/>
  <c r="U64" i="6" s="1"/>
  <c r="K64" i="6" s="1"/>
  <c r="CP40" i="1"/>
  <c r="O40" i="1" s="1"/>
  <c r="CY25" i="1"/>
  <c r="X25" i="1" s="1"/>
  <c r="U49" i="6" s="1"/>
  <c r="K49" i="6" s="1"/>
  <c r="AB37" i="1"/>
  <c r="H92" i="6" s="1"/>
  <c r="I126" i="6"/>
  <c r="HC126" i="6"/>
  <c r="GY126" i="6"/>
  <c r="R129" i="6"/>
  <c r="HC123" i="6"/>
  <c r="GK123" i="6"/>
  <c r="GJ123" i="6"/>
  <c r="I123" i="6"/>
  <c r="GZ127" i="6"/>
  <c r="I127" i="6"/>
  <c r="HC127" i="6"/>
  <c r="S129" i="6"/>
  <c r="J129" i="6" s="1"/>
  <c r="K123" i="6"/>
  <c r="I124" i="6"/>
  <c r="HC124" i="6"/>
  <c r="GL124" i="6"/>
  <c r="GJ124" i="6"/>
  <c r="H94" i="6"/>
  <c r="T94" i="6"/>
  <c r="R100" i="6" s="1"/>
  <c r="I118" i="6"/>
  <c r="HE118" i="6"/>
  <c r="GY118" i="6"/>
  <c r="R121" i="6"/>
  <c r="GJ117" i="6"/>
  <c r="I117" i="6"/>
  <c r="HE117" i="6"/>
  <c r="GK117" i="6"/>
  <c r="S121" i="6"/>
  <c r="J121" i="6" s="1"/>
  <c r="K117" i="6"/>
  <c r="GZ119" i="6"/>
  <c r="I119" i="6"/>
  <c r="HE119" i="6"/>
  <c r="CP27" i="1"/>
  <c r="O27" i="1" s="1"/>
  <c r="CZ27" i="1"/>
  <c r="Y27" i="1" s="1"/>
  <c r="U55" i="6" s="1"/>
  <c r="K55" i="6" s="1"/>
  <c r="T78" i="6"/>
  <c r="I78" i="6" s="1"/>
  <c r="AB33" i="1"/>
  <c r="H76" i="6" s="1"/>
  <c r="I112" i="6"/>
  <c r="HE112" i="6"/>
  <c r="GY112" i="6"/>
  <c r="R115" i="6"/>
  <c r="GJ111" i="6"/>
  <c r="I111" i="6"/>
  <c r="HE111" i="6"/>
  <c r="GK111" i="6"/>
  <c r="K111" i="6"/>
  <c r="GZ113" i="6"/>
  <c r="I113" i="6"/>
  <c r="HE113" i="6"/>
  <c r="AD79" i="1"/>
  <c r="AD22" i="1" s="1"/>
  <c r="CP38" i="1"/>
  <c r="O38" i="1" s="1"/>
  <c r="GM38" i="1" s="1"/>
  <c r="I106" i="6"/>
  <c r="HC106" i="6"/>
  <c r="GY106" i="6"/>
  <c r="GZ107" i="6"/>
  <c r="I107" i="6"/>
  <c r="HC107" i="6"/>
  <c r="HC102" i="6"/>
  <c r="GK102" i="6"/>
  <c r="GJ102" i="6"/>
  <c r="I102" i="6"/>
  <c r="GN105" i="6"/>
  <c r="GS105" i="6"/>
  <c r="GJ105" i="6"/>
  <c r="GP105" i="6"/>
  <c r="HC105" i="6"/>
  <c r="GQ105" i="6"/>
  <c r="I105" i="6"/>
  <c r="GK39" i="1"/>
  <c r="K104" i="6"/>
  <c r="K102" i="6"/>
  <c r="CZ39" i="1"/>
  <c r="Y39" i="1" s="1"/>
  <c r="U107" i="6" s="1"/>
  <c r="K107" i="6" s="1"/>
  <c r="HC103" i="6"/>
  <c r="AB35" i="1"/>
  <c r="H84" i="6" s="1"/>
  <c r="AP79" i="1"/>
  <c r="AP108" i="1" s="1"/>
  <c r="HC93" i="6"/>
  <c r="GK93" i="6"/>
  <c r="GJ93" i="6"/>
  <c r="I93" i="6"/>
  <c r="AB25" i="1"/>
  <c r="H46" i="6" s="1"/>
  <c r="CR33" i="1"/>
  <c r="Q33" i="1" s="1"/>
  <c r="U78" i="6" s="1"/>
  <c r="K78" i="6" s="1"/>
  <c r="H86" i="6"/>
  <c r="GZ98" i="6"/>
  <c r="I98" i="6"/>
  <c r="HC98" i="6"/>
  <c r="K93" i="6"/>
  <c r="GN96" i="6"/>
  <c r="GS96" i="6"/>
  <c r="GJ96" i="6"/>
  <c r="HC96" i="6"/>
  <c r="FO172" i="6" s="1"/>
  <c r="H185" i="6" s="1"/>
  <c r="GQ96" i="6"/>
  <c r="I96" i="6"/>
  <c r="GP96" i="6"/>
  <c r="GK37" i="1"/>
  <c r="K95" i="6"/>
  <c r="EB22" i="1"/>
  <c r="I97" i="6"/>
  <c r="HC97" i="6"/>
  <c r="GY97" i="6"/>
  <c r="CP37" i="1"/>
  <c r="O37" i="1" s="1"/>
  <c r="CZ37" i="1"/>
  <c r="Y37" i="1" s="1"/>
  <c r="U98" i="6" s="1"/>
  <c r="K98" i="6" s="1"/>
  <c r="CP36" i="1"/>
  <c r="O36" i="1" s="1"/>
  <c r="GO36" i="1" s="1"/>
  <c r="CY37" i="1"/>
  <c r="X37" i="1" s="1"/>
  <c r="U97" i="6" s="1"/>
  <c r="K97" i="6" s="1"/>
  <c r="EH79" i="1"/>
  <c r="T86" i="6"/>
  <c r="R91" i="6" s="1"/>
  <c r="U86" i="6"/>
  <c r="K86" i="6" s="1"/>
  <c r="CP35" i="1"/>
  <c r="O35" i="1" s="1"/>
  <c r="GK35" i="1"/>
  <c r="K87" i="6"/>
  <c r="HC85" i="6"/>
  <c r="I85" i="6"/>
  <c r="GK85" i="6"/>
  <c r="GJ85" i="6"/>
  <c r="GZ89" i="6"/>
  <c r="I89" i="6"/>
  <c r="HC89" i="6"/>
  <c r="K85" i="6"/>
  <c r="I88" i="6"/>
  <c r="GY88" i="6"/>
  <c r="HC88" i="6"/>
  <c r="CP34" i="1"/>
  <c r="O34" i="1" s="1"/>
  <c r="GM34" i="1" s="1"/>
  <c r="DX79" i="1"/>
  <c r="DX22" i="1" s="1"/>
  <c r="GZ81" i="6"/>
  <c r="I81" i="6"/>
  <c r="HC81" i="6"/>
  <c r="K77" i="6"/>
  <c r="I80" i="6"/>
  <c r="HC80" i="6"/>
  <c r="GY80" i="6"/>
  <c r="GK33" i="1"/>
  <c r="K79" i="6"/>
  <c r="HC77" i="6"/>
  <c r="GK77" i="6"/>
  <c r="GJ77" i="6"/>
  <c r="I77" i="6"/>
  <c r="CZ33" i="1"/>
  <c r="Y33" i="1" s="1"/>
  <c r="U81" i="6" s="1"/>
  <c r="K81" i="6" s="1"/>
  <c r="T69" i="6"/>
  <c r="HB69" i="6" s="1"/>
  <c r="AB31" i="1"/>
  <c r="H67" i="6" s="1"/>
  <c r="CR31" i="1"/>
  <c r="Q31" i="1" s="1"/>
  <c r="U69" i="6" s="1"/>
  <c r="K69" i="6" s="1"/>
  <c r="I72" i="6"/>
  <c r="HB72" i="6"/>
  <c r="GY72" i="6"/>
  <c r="HB68" i="6"/>
  <c r="GK68" i="6"/>
  <c r="GJ68" i="6"/>
  <c r="I68" i="6"/>
  <c r="CZ31" i="1"/>
  <c r="Y31" i="1" s="1"/>
  <c r="U73" i="6" s="1"/>
  <c r="K73" i="6" s="1"/>
  <c r="K70" i="6"/>
  <c r="GN30" i="1"/>
  <c r="GN71" i="6"/>
  <c r="GS71" i="6"/>
  <c r="GJ71" i="6"/>
  <c r="HB71" i="6"/>
  <c r="GQ71" i="6"/>
  <c r="I71" i="6"/>
  <c r="GP71" i="6"/>
  <c r="GZ73" i="6"/>
  <c r="I73" i="6"/>
  <c r="HB73" i="6"/>
  <c r="GM30" i="1"/>
  <c r="CY31" i="1"/>
  <c r="X31" i="1" s="1"/>
  <c r="U72" i="6" s="1"/>
  <c r="K72" i="6" s="1"/>
  <c r="DZ79" i="1"/>
  <c r="DZ22" i="1" s="1"/>
  <c r="GZ64" i="6"/>
  <c r="I64" i="6"/>
  <c r="HB64" i="6"/>
  <c r="R66" i="6"/>
  <c r="HB59" i="6"/>
  <c r="GK59" i="6"/>
  <c r="GJ59" i="6"/>
  <c r="I59" i="6"/>
  <c r="K59" i="6"/>
  <c r="GN62" i="6"/>
  <c r="GS62" i="6"/>
  <c r="GJ62" i="6"/>
  <c r="EV172" i="6" s="1"/>
  <c r="H174" i="6" s="1"/>
  <c r="HB62" i="6"/>
  <c r="FN172" i="6" s="1"/>
  <c r="GQ62" i="6"/>
  <c r="I62" i="6"/>
  <c r="GP62" i="6"/>
  <c r="FB172" i="6" s="1"/>
  <c r="I63" i="6"/>
  <c r="GY63" i="6"/>
  <c r="HB63" i="6"/>
  <c r="AH22" i="1"/>
  <c r="CG79" i="1"/>
  <c r="CG22" i="1" s="1"/>
  <c r="FY79" i="1"/>
  <c r="EP79" i="1" s="1"/>
  <c r="DG172" i="6" s="1"/>
  <c r="FR22" i="1"/>
  <c r="CI79" i="1"/>
  <c r="AZ79" i="1" s="1"/>
  <c r="GA79" i="1"/>
  <c r="GA22" i="1" s="1"/>
  <c r="AQ79" i="1"/>
  <c r="AQ22" i="1" s="1"/>
  <c r="I60" i="6"/>
  <c r="HB60" i="6"/>
  <c r="GJ60" i="6"/>
  <c r="GL60" i="6"/>
  <c r="CJ22" i="1"/>
  <c r="H47" i="6"/>
  <c r="T47" i="6"/>
  <c r="R51" i="6" s="1"/>
  <c r="I54" i="6"/>
  <c r="HB54" i="6"/>
  <c r="GY54" i="6"/>
  <c r="R57" i="6"/>
  <c r="GJ53" i="6"/>
  <c r="I53" i="6"/>
  <c r="HB53" i="6"/>
  <c r="GK53" i="6"/>
  <c r="S57" i="6"/>
  <c r="J57" i="6" s="1"/>
  <c r="K53" i="6"/>
  <c r="GZ55" i="6"/>
  <c r="I55" i="6"/>
  <c r="HB55" i="6"/>
  <c r="K47" i="6"/>
  <c r="GK25" i="1"/>
  <c r="K48" i="6"/>
  <c r="I49" i="6"/>
  <c r="HB49" i="6"/>
  <c r="GY49" i="6"/>
  <c r="GZ50" i="6"/>
  <c r="I50" i="6"/>
  <c r="HB50" i="6"/>
  <c r="CP25" i="1"/>
  <c r="O25" i="1" s="1"/>
  <c r="AB36" i="1"/>
  <c r="GK40" i="1"/>
  <c r="CZ40" i="1"/>
  <c r="Y40" i="1" s="1"/>
  <c r="CY35" i="1"/>
  <c r="X35" i="1" s="1"/>
  <c r="U88" i="6" s="1"/>
  <c r="K88" i="6" s="1"/>
  <c r="CP41" i="1"/>
  <c r="O41" i="1" s="1"/>
  <c r="DU79" i="1"/>
  <c r="GM44" i="1"/>
  <c r="GO44" i="1"/>
  <c r="GM49" i="1"/>
  <c r="GN49" i="1"/>
  <c r="GM57" i="1"/>
  <c r="GN57" i="1"/>
  <c r="GM59" i="1"/>
  <c r="GN59" i="1"/>
  <c r="GM50" i="1"/>
  <c r="GN50" i="1"/>
  <c r="GM70" i="1"/>
  <c r="GN70" i="1"/>
  <c r="EG22" i="1"/>
  <c r="P83" i="1"/>
  <c r="EG108" i="1"/>
  <c r="CY77" i="1"/>
  <c r="X77" i="1" s="1"/>
  <c r="AG22" i="1"/>
  <c r="T79" i="1"/>
  <c r="AF22" i="1"/>
  <c r="S79" i="1"/>
  <c r="BA22" i="1"/>
  <c r="F99" i="1"/>
  <c r="BA108" i="1"/>
  <c r="CZ75" i="1"/>
  <c r="Y75" i="1" s="1"/>
  <c r="U22" i="1"/>
  <c r="F101" i="1"/>
  <c r="U108" i="1"/>
  <c r="GN69" i="1"/>
  <c r="GN73" i="1"/>
  <c r="GM75" i="1"/>
  <c r="CP32" i="1"/>
  <c r="O32" i="1" s="1"/>
  <c r="AC79" i="1"/>
  <c r="AB32" i="1"/>
  <c r="GK41" i="1"/>
  <c r="CZ41" i="1"/>
  <c r="Y41" i="1" s="1"/>
  <c r="U113" i="6" s="1"/>
  <c r="K113" i="6" s="1"/>
  <c r="AB38" i="1"/>
  <c r="GM51" i="1"/>
  <c r="GN51" i="1"/>
  <c r="GM61" i="1"/>
  <c r="GN61" i="1"/>
  <c r="GM52" i="1"/>
  <c r="GN52" i="1"/>
  <c r="GM65" i="1"/>
  <c r="GN65" i="1"/>
  <c r="GM72" i="1"/>
  <c r="GN72" i="1"/>
  <c r="GB22" i="1"/>
  <c r="ES79" i="1"/>
  <c r="CY75" i="1"/>
  <c r="X75" i="1" s="1"/>
  <c r="GN75" i="1" s="1"/>
  <c r="GO34" i="1"/>
  <c r="GO38" i="1"/>
  <c r="AB34" i="1"/>
  <c r="CY41" i="1"/>
  <c r="X41" i="1" s="1"/>
  <c r="U112" i="6" s="1"/>
  <c r="K112" i="6" s="1"/>
  <c r="GM42" i="1"/>
  <c r="GP42" i="1"/>
  <c r="GM46" i="1"/>
  <c r="GN46" i="1"/>
  <c r="GM53" i="1"/>
  <c r="GN53" i="1"/>
  <c r="GM63" i="1"/>
  <c r="GN63" i="1"/>
  <c r="GM54" i="1"/>
  <c r="GN54" i="1"/>
  <c r="GM66" i="1"/>
  <c r="GN66" i="1"/>
  <c r="AO22" i="1"/>
  <c r="F83" i="1"/>
  <c r="AO108" i="1"/>
  <c r="AJ22" i="1"/>
  <c r="W79" i="1"/>
  <c r="EI22" i="1"/>
  <c r="EI108" i="1"/>
  <c r="P89" i="1"/>
  <c r="EA22" i="1"/>
  <c r="DN79" i="1"/>
  <c r="DL22" i="1"/>
  <c r="DL108" i="1"/>
  <c r="P100" i="1"/>
  <c r="GN67" i="1"/>
  <c r="GN71" i="1"/>
  <c r="DO22" i="1"/>
  <c r="P103" i="1"/>
  <c r="DO108" i="1"/>
  <c r="GM28" i="1"/>
  <c r="GN28" i="1"/>
  <c r="CP29" i="1"/>
  <c r="O29" i="1" s="1"/>
  <c r="GK24" i="1"/>
  <c r="AE79" i="1"/>
  <c r="GM26" i="1"/>
  <c r="GN26" i="1"/>
  <c r="CZ24" i="1"/>
  <c r="Y24" i="1" s="1"/>
  <c r="GK31" i="1"/>
  <c r="DW79" i="1"/>
  <c r="CY33" i="1"/>
  <c r="X33" i="1" s="1"/>
  <c r="CZ35" i="1"/>
  <c r="Y35" i="1" s="1"/>
  <c r="CY39" i="1"/>
  <c r="X39" i="1" s="1"/>
  <c r="U106" i="6" s="1"/>
  <c r="K106" i="6" s="1"/>
  <c r="AB41" i="1"/>
  <c r="H110" i="6" s="1"/>
  <c r="GP43" i="1"/>
  <c r="GM43" i="1"/>
  <c r="GM47" i="1"/>
  <c r="GN47" i="1"/>
  <c r="GM55" i="1"/>
  <c r="GN55" i="1"/>
  <c r="GN58" i="1"/>
  <c r="GM48" i="1"/>
  <c r="GN48" i="1"/>
  <c r="GM56" i="1"/>
  <c r="GN56" i="1"/>
  <c r="GN60" i="1"/>
  <c r="GM62" i="1"/>
  <c r="GM68" i="1"/>
  <c r="GN68" i="1"/>
  <c r="BC22" i="1"/>
  <c r="F95" i="1"/>
  <c r="BC108" i="1"/>
  <c r="CZ77" i="1"/>
  <c r="Y77" i="1" s="1"/>
  <c r="GM77" i="1" s="1"/>
  <c r="CY76" i="1"/>
  <c r="X76" i="1" s="1"/>
  <c r="AK79" i="1" s="1"/>
  <c r="AI22" i="1"/>
  <c r="V79" i="1"/>
  <c r="EU22" i="1"/>
  <c r="EU108" i="1"/>
  <c r="P95" i="1"/>
  <c r="FC172" i="6" l="1"/>
  <c r="EZ172" i="6"/>
  <c r="H178" i="6" s="1"/>
  <c r="FE172" i="6"/>
  <c r="FR172" i="6"/>
  <c r="H184" i="6"/>
  <c r="AX79" i="1"/>
  <c r="AX22" i="1" s="1"/>
  <c r="EH22" i="1"/>
  <c r="DS172" i="6"/>
  <c r="J186" i="6" s="1"/>
  <c r="DI172" i="6"/>
  <c r="H171" i="6"/>
  <c r="HA171" i="6"/>
  <c r="GO45" i="1"/>
  <c r="HA168" i="6"/>
  <c r="H168" i="6"/>
  <c r="GL131" i="6"/>
  <c r="HB131" i="6"/>
  <c r="HC86" i="6"/>
  <c r="DV79" i="1"/>
  <c r="DI79" i="1" s="1"/>
  <c r="DI108" i="1" s="1"/>
  <c r="HA165" i="6"/>
  <c r="H165" i="6"/>
  <c r="HA162" i="6"/>
  <c r="H162" i="6"/>
  <c r="HA159" i="6"/>
  <c r="H159" i="6"/>
  <c r="GJ78" i="6"/>
  <c r="H135" i="6"/>
  <c r="GM45" i="1"/>
  <c r="HC94" i="6"/>
  <c r="HA156" i="6"/>
  <c r="H156" i="6"/>
  <c r="HA153" i="6"/>
  <c r="H153" i="6"/>
  <c r="HA150" i="6"/>
  <c r="H150" i="6"/>
  <c r="FY22" i="1"/>
  <c r="ER79" i="1"/>
  <c r="CP39" i="1"/>
  <c r="O39" i="1" s="1"/>
  <c r="HA147" i="6"/>
  <c r="H147" i="6"/>
  <c r="AB79" i="1"/>
  <c r="O79" i="1" s="1"/>
  <c r="S51" i="6"/>
  <c r="J51" i="6" s="1"/>
  <c r="GL78" i="6"/>
  <c r="R83" i="6"/>
  <c r="HA83" i="6" s="1"/>
  <c r="I94" i="6"/>
  <c r="I103" i="6"/>
  <c r="GM36" i="1"/>
  <c r="F88" i="1"/>
  <c r="G16" i="2" s="1"/>
  <c r="G18" i="2" s="1"/>
  <c r="HC78" i="6"/>
  <c r="GJ94" i="6"/>
  <c r="GJ103" i="6"/>
  <c r="R109" i="6"/>
  <c r="H109" i="6" s="1"/>
  <c r="HA144" i="6"/>
  <c r="H144" i="6"/>
  <c r="AP22" i="1"/>
  <c r="GL94" i="6"/>
  <c r="HA141" i="6"/>
  <c r="H141" i="6"/>
  <c r="S66" i="6"/>
  <c r="HA138" i="6"/>
  <c r="H138" i="6"/>
  <c r="HA129" i="6"/>
  <c r="H129" i="6"/>
  <c r="GM27" i="1"/>
  <c r="AQ108" i="1"/>
  <c r="AQ18" i="1" s="1"/>
  <c r="GN27" i="1"/>
  <c r="HA121" i="6"/>
  <c r="H121" i="6"/>
  <c r="HA115" i="6"/>
  <c r="H115" i="6"/>
  <c r="S115" i="6"/>
  <c r="J115" i="6" s="1"/>
  <c r="AL79" i="1"/>
  <c r="AL22" i="1" s="1"/>
  <c r="Q79" i="1"/>
  <c r="Q22" i="1" s="1"/>
  <c r="GM40" i="1"/>
  <c r="GJ86" i="6"/>
  <c r="HA109" i="6"/>
  <c r="S109" i="6"/>
  <c r="J109" i="6" s="1"/>
  <c r="GL86" i="6"/>
  <c r="CP33" i="1"/>
  <c r="O33" i="1" s="1"/>
  <c r="GO33" i="1" s="1"/>
  <c r="S100" i="6"/>
  <c r="J100" i="6" s="1"/>
  <c r="GM37" i="1"/>
  <c r="HA100" i="6"/>
  <c r="H100" i="6"/>
  <c r="CI22" i="1"/>
  <c r="P88" i="1"/>
  <c r="V16" i="2" s="1"/>
  <c r="V18" i="2" s="1"/>
  <c r="EH108" i="1"/>
  <c r="GO37" i="1"/>
  <c r="GJ69" i="6"/>
  <c r="I86" i="6"/>
  <c r="GL47" i="6"/>
  <c r="I69" i="6"/>
  <c r="ED79" i="1"/>
  <c r="DQ79" i="1" s="1"/>
  <c r="U89" i="6"/>
  <c r="K89" i="6" s="1"/>
  <c r="HA91" i="6"/>
  <c r="H91" i="6"/>
  <c r="DK79" i="1"/>
  <c r="DK22" i="1" s="1"/>
  <c r="GL69" i="6"/>
  <c r="R75" i="6"/>
  <c r="HA75" i="6" s="1"/>
  <c r="H83" i="6"/>
  <c r="EC79" i="1"/>
  <c r="EC22" i="1" s="1"/>
  <c r="U80" i="6"/>
  <c r="CP31" i="1"/>
  <c r="O31" i="1" s="1"/>
  <c r="GM31" i="1" s="1"/>
  <c r="HB47" i="6"/>
  <c r="GJ47" i="6"/>
  <c r="S75" i="6"/>
  <c r="J75" i="6" s="1"/>
  <c r="DM79" i="1"/>
  <c r="DM22" i="1" s="1"/>
  <c r="F89" i="1"/>
  <c r="H66" i="6"/>
  <c r="HA66" i="6"/>
  <c r="GM25" i="1"/>
  <c r="I47" i="6"/>
  <c r="HA51" i="6"/>
  <c r="H51" i="6"/>
  <c r="HA57" i="6"/>
  <c r="H57" i="6"/>
  <c r="GN25" i="1"/>
  <c r="AP18" i="1"/>
  <c r="F117" i="1"/>
  <c r="AK22" i="1"/>
  <c r="X79" i="1"/>
  <c r="AE22" i="1"/>
  <c r="R79" i="1"/>
  <c r="DO18" i="1"/>
  <c r="P132" i="1"/>
  <c r="DN22" i="1"/>
  <c r="P102" i="1"/>
  <c r="DN108" i="1"/>
  <c r="GN77" i="1"/>
  <c r="AC22" i="1"/>
  <c r="CH79" i="1"/>
  <c r="CE79" i="1"/>
  <c r="P79" i="1"/>
  <c r="CF79" i="1"/>
  <c r="U18" i="1"/>
  <c r="F130" i="1"/>
  <c r="BA18" i="1"/>
  <c r="F128" i="1"/>
  <c r="EG18" i="1"/>
  <c r="P112" i="1"/>
  <c r="GM35" i="1"/>
  <c r="GO35" i="1"/>
  <c r="GP40" i="1"/>
  <c r="CD79" i="1" s="1"/>
  <c r="EU18" i="1"/>
  <c r="P124" i="1"/>
  <c r="W22" i="1"/>
  <c r="F103" i="1"/>
  <c r="W108" i="1"/>
  <c r="GN24" i="1"/>
  <c r="GO32" i="1"/>
  <c r="CC79" i="1" s="1"/>
  <c r="GM32" i="1"/>
  <c r="T22" i="1"/>
  <c r="F100" i="1"/>
  <c r="T108" i="1"/>
  <c r="DU22" i="1"/>
  <c r="FW79" i="1"/>
  <c r="DH79" i="1"/>
  <c r="DC172" i="6" s="1"/>
  <c r="J178" i="6" s="1"/>
  <c r="FX79" i="1"/>
  <c r="FZ79" i="1"/>
  <c r="DI22" i="1"/>
  <c r="P91" i="1"/>
  <c r="DL18" i="1"/>
  <c r="P129" i="1"/>
  <c r="GM24" i="1"/>
  <c r="ES22" i="1"/>
  <c r="P99" i="1"/>
  <c r="ES108" i="1"/>
  <c r="EP22" i="1"/>
  <c r="P86" i="1"/>
  <c r="EP108" i="1"/>
  <c r="GP41" i="1"/>
  <c r="FV79" i="1" s="1"/>
  <c r="GM41" i="1"/>
  <c r="GM39" i="1"/>
  <c r="GO39" i="1"/>
  <c r="GM76" i="1"/>
  <c r="GN76" i="1"/>
  <c r="BC18" i="1"/>
  <c r="F124" i="1"/>
  <c r="V22" i="1"/>
  <c r="V108" i="1"/>
  <c r="F102" i="1"/>
  <c r="AX108" i="1"/>
  <c r="DW22" i="1"/>
  <c r="DJ79" i="1"/>
  <c r="GM29" i="1"/>
  <c r="GN29" i="1"/>
  <c r="EI18" i="1"/>
  <c r="P118" i="1"/>
  <c r="AO18" i="1"/>
  <c r="F112" i="1"/>
  <c r="S22" i="1"/>
  <c r="F94" i="1"/>
  <c r="J16" i="2" s="1"/>
  <c r="J18" i="2" s="1"/>
  <c r="S108" i="1"/>
  <c r="AZ22" i="1"/>
  <c r="F90" i="1"/>
  <c r="AZ108" i="1"/>
  <c r="GN31" i="1"/>
  <c r="F86" i="1" l="1"/>
  <c r="FM172" i="6"/>
  <c r="H182" i="6" s="1"/>
  <c r="H189" i="6" s="1"/>
  <c r="I38" i="6" s="1"/>
  <c r="P172" i="6"/>
  <c r="H172" i="6"/>
  <c r="ER22" i="1"/>
  <c r="DK172" i="6"/>
  <c r="J66" i="6"/>
  <c r="Q172" i="6"/>
  <c r="DV22" i="1"/>
  <c r="ER108" i="1"/>
  <c r="ER18" i="1" s="1"/>
  <c r="F118" i="1"/>
  <c r="P90" i="1"/>
  <c r="F91" i="1"/>
  <c r="AB22" i="1"/>
  <c r="Q108" i="1"/>
  <c r="Y79" i="1"/>
  <c r="Y108" i="1" s="1"/>
  <c r="DT79" i="1"/>
  <c r="DG79" i="1" s="1"/>
  <c r="CY172" i="6" s="1"/>
  <c r="J174" i="6" s="1"/>
  <c r="GM33" i="1"/>
  <c r="P117" i="1"/>
  <c r="EH18" i="1"/>
  <c r="DK108" i="1"/>
  <c r="DK18" i="1" s="1"/>
  <c r="ED22" i="1"/>
  <c r="P94" i="1"/>
  <c r="Y16" i="2" s="1"/>
  <c r="Y18" i="2" s="1"/>
  <c r="S91" i="6"/>
  <c r="J91" i="6" s="1"/>
  <c r="H75" i="6"/>
  <c r="DM108" i="1"/>
  <c r="P130" i="1" s="1"/>
  <c r="P101" i="1"/>
  <c r="DP79" i="1"/>
  <c r="DP108" i="1" s="1"/>
  <c r="K80" i="6"/>
  <c r="S83" i="6"/>
  <c r="J83" i="6" s="1"/>
  <c r="FT79" i="1"/>
  <c r="FT22" i="1" s="1"/>
  <c r="FS79" i="1"/>
  <c r="FS22" i="1" s="1"/>
  <c r="S18" i="1"/>
  <c r="F123" i="1"/>
  <c r="AX18" i="1"/>
  <c r="F115" i="1"/>
  <c r="V18" i="1"/>
  <c r="F131" i="1"/>
  <c r="CA79" i="1"/>
  <c r="Q18" i="1"/>
  <c r="F120" i="1"/>
  <c r="FZ22" i="1"/>
  <c r="EQ79" i="1"/>
  <c r="DH172" i="6" s="1"/>
  <c r="CF22" i="1"/>
  <c r="AW79" i="1"/>
  <c r="R22" i="1"/>
  <c r="F93" i="1"/>
  <c r="R108" i="1"/>
  <c r="DQ22" i="1"/>
  <c r="DQ108" i="1"/>
  <c r="P105" i="1"/>
  <c r="FV22" i="1"/>
  <c r="EM79" i="1"/>
  <c r="DT172" i="6" s="1"/>
  <c r="J187" i="6" s="1"/>
  <c r="ES18" i="1"/>
  <c r="P128" i="1"/>
  <c r="DI18" i="1"/>
  <c r="P120" i="1"/>
  <c r="FX22" i="1"/>
  <c r="EO79" i="1"/>
  <c r="DF172" i="6" s="1"/>
  <c r="T18" i="1"/>
  <c r="F129" i="1"/>
  <c r="CC22" i="1"/>
  <c r="AT79" i="1"/>
  <c r="P22" i="1"/>
  <c r="F82" i="1"/>
  <c r="P108" i="1"/>
  <c r="P119" i="1"/>
  <c r="O22" i="1"/>
  <c r="F81" i="1"/>
  <c r="O108" i="1"/>
  <c r="AZ18" i="1"/>
  <c r="F119" i="1"/>
  <c r="CB79" i="1"/>
  <c r="Y22" i="1"/>
  <c r="F105" i="1"/>
  <c r="CD22" i="1"/>
  <c r="AU79" i="1"/>
  <c r="CE22" i="1"/>
  <c r="AV79" i="1"/>
  <c r="X22" i="1"/>
  <c r="F104" i="1"/>
  <c r="X108" i="1"/>
  <c r="DJ22" i="1"/>
  <c r="DJ108" i="1"/>
  <c r="P93" i="1"/>
  <c r="EP18" i="1"/>
  <c r="P115" i="1"/>
  <c r="DH22" i="1"/>
  <c r="DH108" i="1"/>
  <c r="P82" i="1"/>
  <c r="FW22" i="1"/>
  <c r="EN79" i="1"/>
  <c r="DE172" i="6" s="1"/>
  <c r="W18" i="1"/>
  <c r="F132" i="1"/>
  <c r="FU79" i="1"/>
  <c r="CH22" i="1"/>
  <c r="AY79" i="1"/>
  <c r="DN18" i="1"/>
  <c r="P131" i="1"/>
  <c r="DT22" i="1" l="1"/>
  <c r="DP22" i="1"/>
  <c r="P123" i="1"/>
  <c r="DM18" i="1"/>
  <c r="P104" i="1"/>
  <c r="EK79" i="1"/>
  <c r="EJ79" i="1"/>
  <c r="DG22" i="1"/>
  <c r="P81" i="1"/>
  <c r="DG108" i="1"/>
  <c r="AY22" i="1"/>
  <c r="F87" i="1"/>
  <c r="AY108" i="1"/>
  <c r="DH18" i="1"/>
  <c r="P111" i="1"/>
  <c r="CB22" i="1"/>
  <c r="AS79" i="1"/>
  <c r="P18" i="1"/>
  <c r="F111" i="1"/>
  <c r="DQ18" i="1"/>
  <c r="P134" i="1"/>
  <c r="Y18" i="1"/>
  <c r="F134" i="1"/>
  <c r="EM22" i="1"/>
  <c r="EM108" i="1"/>
  <c r="P98" i="1"/>
  <c r="W16" i="2" s="1"/>
  <c r="W18" i="2" s="1"/>
  <c r="EQ22" i="1"/>
  <c r="EQ108" i="1"/>
  <c r="P87" i="1"/>
  <c r="CA22" i="1"/>
  <c r="AR79" i="1"/>
  <c r="G8" i="1" s="1"/>
  <c r="DJ18" i="1"/>
  <c r="P122" i="1"/>
  <c r="FU22" i="1"/>
  <c r="EL79" i="1"/>
  <c r="DR172" i="6" s="1"/>
  <c r="J185" i="6" s="1"/>
  <c r="R18" i="1"/>
  <c r="F122" i="1"/>
  <c r="EK22" i="1"/>
  <c r="EN22" i="1"/>
  <c r="P84" i="1"/>
  <c r="EN108" i="1"/>
  <c r="AV22" i="1"/>
  <c r="F84" i="1"/>
  <c r="AV108" i="1"/>
  <c r="X18" i="1"/>
  <c r="F133" i="1"/>
  <c r="DP18" i="1"/>
  <c r="P133" i="1"/>
  <c r="AU22" i="1"/>
  <c r="F98" i="1"/>
  <c r="H16" i="2" s="1"/>
  <c r="H18" i="2" s="1"/>
  <c r="AU108" i="1"/>
  <c r="O18" i="1"/>
  <c r="F110" i="1"/>
  <c r="AT22" i="1"/>
  <c r="F97" i="1"/>
  <c r="F16" i="2" s="1"/>
  <c r="F18" i="2" s="1"/>
  <c r="AT108" i="1"/>
  <c r="EO22" i="1"/>
  <c r="P85" i="1"/>
  <c r="EO108" i="1"/>
  <c r="AW22" i="1"/>
  <c r="F85" i="1"/>
  <c r="AW108" i="1"/>
  <c r="EJ108" i="1" l="1"/>
  <c r="DP172" i="6"/>
  <c r="P96" i="1"/>
  <c r="T16" i="2" s="1"/>
  <c r="T18" i="2" s="1"/>
  <c r="DU172" i="6"/>
  <c r="DQ172" i="6"/>
  <c r="J184" i="6" s="1"/>
  <c r="EK108" i="1"/>
  <c r="EK18" i="1" s="1"/>
  <c r="P106" i="1"/>
  <c r="EJ22" i="1"/>
  <c r="AU18" i="1"/>
  <c r="F127" i="1"/>
  <c r="EJ18" i="1"/>
  <c r="P135" i="1"/>
  <c r="AW18" i="1"/>
  <c r="F114" i="1"/>
  <c r="EQ18" i="1"/>
  <c r="P116" i="1"/>
  <c r="EN18" i="1"/>
  <c r="P113" i="1"/>
  <c r="EL22" i="1"/>
  <c r="P97" i="1"/>
  <c r="U16" i="2" s="1"/>
  <c r="U18" i="2" s="1"/>
  <c r="EL108" i="1"/>
  <c r="DG18" i="1"/>
  <c r="P110" i="1"/>
  <c r="AR22" i="1"/>
  <c r="F106" i="1"/>
  <c r="AR108" i="1"/>
  <c r="AT18" i="1"/>
  <c r="F126" i="1"/>
  <c r="AV18" i="1"/>
  <c r="F113" i="1"/>
  <c r="AS22" i="1"/>
  <c r="AS108" i="1"/>
  <c r="F96" i="1"/>
  <c r="E16" i="2" s="1"/>
  <c r="AY18" i="1"/>
  <c r="F116" i="1"/>
  <c r="EO18" i="1"/>
  <c r="P114" i="1"/>
  <c r="EM18" i="1"/>
  <c r="P127" i="1"/>
  <c r="J182" i="6" l="1"/>
  <c r="J189" i="6" s="1"/>
  <c r="J172" i="6"/>
  <c r="P125" i="1"/>
  <c r="X16" i="2"/>
  <c r="X18" i="2" s="1"/>
  <c r="I16" i="2"/>
  <c r="I18" i="2" s="1"/>
  <c r="E18" i="2"/>
  <c r="AS18" i="1"/>
  <c r="F125" i="1"/>
  <c r="EL18" i="1"/>
  <c r="P126" i="1"/>
  <c r="AR18" i="1"/>
  <c r="F135" i="1"/>
  <c r="J38" i="6" l="1"/>
  <c r="J190" i="6"/>
  <c r="J191" i="6" s="1"/>
  <c r="E26" i="6"/>
</calcChain>
</file>

<file path=xl/sharedStrings.xml><?xml version="1.0" encoding="utf-8"?>
<sst xmlns="http://schemas.openxmlformats.org/spreadsheetml/2006/main" count="4127" uniqueCount="456">
  <si>
    <t>Smeta.RU  (495) 974-1589</t>
  </si>
  <si>
    <t>_PS_</t>
  </si>
  <si>
    <t>Smeta.RU</t>
  </si>
  <si>
    <t/>
  </si>
  <si>
    <t>Коррект_Реконструкция КЛ 10 кВ №03 от ячейки 03 до опоры №1 ВЛ 10 кВ №3 ПС ЭЧЭ-61 п.Змиёвка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</si>
  <si>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</si>
  <si>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</si>
  <si>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</si>
  <si>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</si>
  <si>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</si>
  <si>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</si>
  <si>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</si>
  <si>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</si>
  <si>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</si>
  <si>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</si>
  <si>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</si>
  <si>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</si>
  <si>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</si>
  <si>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</si>
  <si>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</si>
  <si>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</si>
  <si>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</si>
  <si>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</si>
  <si>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</si>
  <si>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</si>
  <si>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</si>
  <si>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</si>
  <si>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</si>
  <si>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</si>
  <si>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</si>
  <si>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</si>
  <si>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</si>
  <si>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</si>
  <si>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</si>
  <si>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</si>
  <si>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</si>
  <si>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</si>
  <si>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</si>
  <si>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</si>
  <si>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</si>
  <si>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м08-02-141-04</t>
  </si>
  <si>
    <t>Кабель до 35 кВ в готовых траншеях без покрытий, масса 1 м до 6 кг</t>
  </si>
  <si>
    <t>100 м</t>
  </si>
  <si>
    <t>ФЕРм-2001, м08-02-141-04,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</si>
  <si>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</si>
  <si>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</si>
  <si>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</si>
  <si>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</si>
  <si>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м08-02-148-04</t>
  </si>
  <si>
    <t>Кабель до 35 кВ в проложенных трубах, блоках и коробах, масса 1 м кабеля до 6 кг</t>
  </si>
  <si>
    <t>ФЕРм-2001, м08-02-148-04, приказ Минстроя России №1039/пр от 30.12.2016г.</t>
  </si>
  <si>
    <t>7</t>
  </si>
  <si>
    <t>м08-02-147-13</t>
  </si>
  <si>
    <t>Кабель до 35 кВ по установленным конструкциям и лоткам с креплением по всей длине, масса 1 м кабеля до 6 кг</t>
  </si>
  <si>
    <t>ФЕРм-2001, м08-02-147-13, приказ Минстроя России №1039/пр от 30.12.2016г.</t>
  </si>
  <si>
    <t>8</t>
  </si>
  <si>
    <t>м08-02-165-07</t>
  </si>
  <si>
    <t>Муфта концевая эпоксидная для 3-жильного кабеля напряжением до 10 кВ, сечение  жил до 120 мм2</t>
  </si>
  <si>
    <t>ШТ</t>
  </si>
  <si>
    <t>ФЕРм-2001, м08-02-165-07,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</si>
  <si>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</si>
  <si>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</si>
  <si>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</si>
  <si>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</si>
  <si>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</si>
  <si>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</si>
  <si>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</si>
  <si>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</si>
  <si>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</si>
  <si>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</si>
  <si>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</si>
  <si>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</si>
  <si>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</si>
  <si>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</si>
  <si>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</si>
  <si>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</si>
  <si>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</si>
  <si>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</si>
  <si>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</si>
  <si>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</si>
  <si>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</si>
  <si>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</si>
  <si>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</si>
  <si>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3х95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</si>
  <si>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</si>
  <si>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</si>
  <si>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</si>
  <si>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</si>
  <si>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[790 /  7,5]</t>
  </si>
  <si>
    <t>14</t>
  </si>
  <si>
    <t>Труба ПНД 110</t>
  </si>
  <si>
    <t>[341,9 /  7,5]</t>
  </si>
  <si>
    <t>15</t>
  </si>
  <si>
    <t>Муфта 3 КНТПН10 70/120</t>
  </si>
  <si>
    <t>шт.</t>
  </si>
  <si>
    <t>[3 009,56 /  7,5]</t>
  </si>
  <si>
    <t>16</t>
  </si>
  <si>
    <t>Муфта 3 КВТПН10 70/120</t>
  </si>
  <si>
    <t>[1 343,68 /  7,5]</t>
  </si>
  <si>
    <t>17</t>
  </si>
  <si>
    <t>Кирпич красный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</si>
  <si>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</si>
  <si>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</si>
  <si>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</si>
  <si>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</si>
  <si>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</si>
  <si>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</si>
  <si>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</si>
  <si>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</si>
  <si>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</si>
  <si>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</si>
  <si>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</si>
  <si>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</si>
  <si>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</si>
  <si>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</si>
  <si>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</si>
  <si>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</si>
  <si>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</si>
  <si>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</si>
  <si>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</si>
  <si>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</si>
  <si>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</si>
  <si>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</si>
  <si>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</si>
  <si>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</si>
  <si>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Краска огнезащитная</t>
  </si>
  <si>
    <t>[441,01 /  7,5]</t>
  </si>
  <si>
    <t>39</t>
  </si>
  <si>
    <t>Строка добавленная вручную</t>
  </si>
  <si>
    <t>По умолчанию</t>
  </si>
  <si>
    <t>40</t>
  </si>
  <si>
    <t>41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</si>
  <si>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</si>
  <si>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</si>
  <si>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</si>
  <si>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</si>
  <si>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</si>
  <si>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</si>
  <si>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</si>
  <si>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</si>
  <si>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</si>
  <si>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</si>
  <si>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</si>
  <si>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</si>
  <si>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</si>
  <si>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</si>
  <si>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</si>
  <si>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</si>
  <si>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</si>
  <si>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</si>
  <si>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</si>
  <si>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</si>
  <si>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</si>
  <si>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</si>
  <si>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</si>
  <si>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</si>
  <si>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</si>
  <si>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</si>
  <si>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</si>
  <si>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</si>
  <si>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</si>
  <si>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</si>
  <si>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</si>
  <si>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</si>
  <si>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</si>
  <si>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</si>
  <si>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</si>
  <si>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</si>
  <si>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</si>
  <si>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</si>
  <si>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</si>
  <si>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</si>
  <si>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</si>
  <si>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</si>
  <si>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</si>
  <si>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</si>
  <si>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</si>
  <si>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</si>
  <si>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</si>
  <si>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</si>
  <si>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</si>
  <si>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</si>
  <si>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</si>
  <si>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</si>
  <si>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</si>
  <si>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</si>
  <si>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</si>
  <si>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</si>
  <si>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</si>
  <si>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</si>
  <si>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</si>
  <si>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</si>
  <si>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</si>
  <si>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</si>
  <si>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</si>
  <si>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</si>
  <si>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</si>
  <si>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</si>
  <si>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</si>
  <si>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</si>
  <si>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</si>
  <si>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</si>
  <si>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</si>
  <si>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</si>
  <si>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</si>
  <si>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</si>
  <si>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</si>
  <si>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</si>
  <si>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</si>
  <si>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</si>
  <si>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</si>
  <si>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</si>
  <si>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</si>
  <si>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</si>
  <si>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</si>
  <si>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</si>
  <si>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</si>
  <si>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</si>
  <si>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</si>
  <si>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</si>
  <si>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</si>
  <si>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</si>
  <si>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</si>
  <si>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</si>
  <si>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</si>
  <si>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</si>
  <si>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</si>
  <si>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</si>
  <si>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</si>
  <si>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</si>
  <si>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</si>
  <si>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</si>
  <si>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</si>
  <si>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</si>
  <si>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</si>
  <si>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</si>
  <si>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</si>
  <si>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</si>
  <si>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</si>
  <si>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</si>
  <si>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</si>
  <si>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</si>
  <si>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</si>
  <si>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</si>
  <si>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</si>
  <si>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</si>
  <si>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</si>
  <si>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</si>
  <si>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</si>
  <si>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</si>
  <si>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</si>
  <si>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</si>
  <si>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</si>
  <si>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</si>
  <si>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</si>
  <si>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</si>
  <si>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</si>
  <si>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</si>
  <si>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</si>
  <si>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</si>
  <si>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</si>
  <si>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</si>
  <si>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</si>
  <si>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</si>
  <si>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</si>
  <si>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</si>
  <si>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</si>
  <si>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</si>
  <si>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</si>
  <si>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</si>
  <si>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</si>
  <si>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</si>
  <si>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</si>
  <si>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</si>
  <si>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</si>
  <si>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</si>
  <si>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</si>
  <si>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</si>
  <si>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</si>
  <si>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</si>
  <si>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</si>
  <si>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</si>
  <si>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</si>
  <si>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</si>
  <si>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</si>
  <si>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</si>
  <si>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</si>
  <si>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</si>
  <si>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</si>
  <si>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</si>
  <si>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</si>
  <si>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</si>
  <si>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</si>
  <si>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</si>
  <si>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</si>
  <si>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</si>
  <si>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</si>
  <si>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</si>
  <si>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</si>
  <si>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</si>
  <si>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</si>
  <si>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</si>
  <si>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</si>
  <si>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</si>
  <si>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</si>
  <si>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</si>
  <si>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</si>
  <si>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</si>
  <si>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</si>
  <si>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</si>
  <si>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</si>
  <si>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</si>
  <si>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</si>
  <si>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</si>
  <si>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</si>
  <si>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</si>
  <si>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</si>
  <si>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</si>
  <si>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</si>
  <si>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</si>
  <si>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</si>
  <si>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</si>
  <si>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</si>
  <si>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</si>
  <si>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</si>
  <si>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</si>
  <si>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</si>
  <si>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</si>
  <si>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</si>
  <si>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</si>
  <si>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</si>
  <si>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</si>
  <si>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</si>
  <si>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</si>
  <si>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</si>
  <si>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</si>
  <si>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</si>
  <si>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</si>
  <si>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</si>
  <si>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</si>
  <si>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</si>
  <si>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</si>
  <si>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</si>
  <si>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</si>
  <si>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</si>
  <si>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</si>
  <si>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</si>
  <si>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</si>
  <si>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</si>
  <si>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</si>
  <si>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</si>
  <si>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</si>
  <si>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</si>
  <si>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</si>
  <si>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</si>
  <si>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</si>
  <si>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</si>
  <si>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</si>
  <si>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</si>
  <si>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</si>
  <si>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</si>
  <si>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</si>
  <si>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</si>
  <si>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</si>
  <si>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</si>
  <si>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</si>
  <si>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</si>
  <si>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</si>
  <si>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</si>
  <si>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</si>
  <si>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</si>
  <si>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</si>
  <si>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</si>
  <si>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</si>
  <si>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</si>
  <si>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</si>
  <si>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</si>
  <si>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</si>
  <si>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</si>
  <si>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</si>
  <si>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</si>
  <si>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</si>
  <si>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</si>
  <si>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</si>
  <si>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</si>
  <si>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</si>
  <si>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</si>
  <si>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</si>
  <si>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</si>
  <si>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</si>
  <si>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</si>
  <si>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</si>
  <si>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</si>
  <si>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</si>
  <si>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</si>
  <si>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</si>
  <si>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</si>
  <si>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</si>
  <si>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</si>
  <si>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</si>
  <si>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</si>
  <si>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</si>
  <si>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</si>
  <si>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</si>
  <si>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</si>
  <si>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</si>
  <si>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</si>
  <si>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</si>
  <si>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</si>
  <si>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</si>
  <si>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</si>
  <si>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</si>
  <si>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</si>
  <si>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</si>
  <si>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[790 /  7,5] = 105.33</t>
  </si>
  <si>
    <t xml:space="preserve">   [341,9 /  7,5] = 45.59</t>
  </si>
  <si>
    <t xml:space="preserve">   [3 009,56 /  7,5] = 401.27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</si>
  <si>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</si>
  <si>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</si>
  <si>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</si>
  <si>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</si>
  <si>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</si>
  <si>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</si>
  <si>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</si>
  <si>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</si>
  <si>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</si>
  <si>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</si>
  <si>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</si>
  <si>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</si>
  <si>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</si>
  <si>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</si>
  <si>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</si>
  <si>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</si>
  <si>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</si>
  <si>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</si>
  <si>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</si>
  <si>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</si>
  <si>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</si>
  <si>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</si>
  <si>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</si>
  <si>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</si>
  <si>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</si>
  <si>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</si>
  <si>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</si>
  <si>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</si>
  <si>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</si>
  <si>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</si>
  <si>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</si>
  <si>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</si>
  <si>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</si>
  <si>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</si>
  <si>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</si>
  <si>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  I квартал 2019 г., руб.</t>
  </si>
  <si>
    <t>Реконструкция КЛ 10 кВ №03 от ячейки 03 до опоры №1 ВЛ 10 кВ №3 ПС ЭЧЭ-61 п.Змиёвка</t>
  </si>
  <si>
    <t xml:space="preserve">ЛОКАЛЬНАЯ СМЕТА 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</si>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</sst>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7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0" fontId="11" fillId="0" borderId="0" xfId="0" applyFont="1" applyAlignment="1"/>
    <xf numFmtId="4" fontId="17" fillId="0" borderId="19" xfId="0" applyNumberFormat="1" applyFont="1" applyBorder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1"/>
  <sheetViews>
    <sheetView tabSelected="1" topLeftCell="A166" zoomScale="114" zoomScaleNormal="114" workbookViewId="0">
      <selection activeCell="A207" sqref="A207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343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49" t="s">
        <v>344</v>
      </c>
      <c r="I2" s="149"/>
      <c r="J2" s="149"/>
      <c r="K2" s="149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49" t="s">
        <v>345</v>
      </c>
      <c r="I3" s="149"/>
      <c r="J3" s="149"/>
      <c r="K3" s="149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49" t="s">
        <v>346</v>
      </c>
      <c r="I4" s="149"/>
      <c r="J4" s="149"/>
      <c r="K4" s="149"/>
    </row>
    <row r="5" spans="1:255" s="12" customFormat="1" ht="11.25" hidden="1" outlineLevel="1" x14ac:dyDescent="0.2">
      <c r="J5" s="150" t="s">
        <v>347</v>
      </c>
      <c r="K5" s="145"/>
    </row>
    <row r="6" spans="1:255" s="14" customFormat="1" ht="9.75" hidden="1" outlineLevel="1" x14ac:dyDescent="0.2">
      <c r="I6" s="15" t="s">
        <v>348</v>
      </c>
      <c r="J6" s="151" t="s">
        <v>349</v>
      </c>
      <c r="K6" s="152"/>
    </row>
    <row r="7" spans="1:255" hidden="1" outlineLevel="1" x14ac:dyDescent="0.2">
      <c r="A7" s="16" t="s">
        <v>350</v>
      </c>
      <c r="B7" s="84"/>
      <c r="C7" s="153"/>
      <c r="D7" s="153"/>
      <c r="E7" s="153"/>
      <c r="F7" s="153"/>
      <c r="G7" s="153"/>
      <c r="H7" s="83"/>
      <c r="I7" s="15" t="s">
        <v>351</v>
      </c>
      <c r="J7" s="144"/>
      <c r="K7" s="148"/>
      <c r="BR7" s="17">
        <f>C7</f>
        <v>0</v>
      </c>
      <c r="IU7" s="18"/>
    </row>
    <row r="8" spans="1:255" hidden="1" outlineLevel="1" x14ac:dyDescent="0.2">
      <c r="A8" s="16" t="s">
        <v>352</v>
      </c>
      <c r="B8" s="84"/>
      <c r="C8" s="143"/>
      <c r="D8" s="143"/>
      <c r="E8" s="143"/>
      <c r="F8" s="143"/>
      <c r="G8" s="143"/>
      <c r="H8" s="83"/>
      <c r="I8" s="15" t="s">
        <v>351</v>
      </c>
      <c r="J8" s="144"/>
      <c r="K8" s="148"/>
      <c r="BR8" s="17">
        <f>C8</f>
        <v>0</v>
      </c>
      <c r="IU8" s="18"/>
    </row>
    <row r="9" spans="1:255" hidden="1" outlineLevel="1" x14ac:dyDescent="0.2">
      <c r="A9" s="16" t="s">
        <v>353</v>
      </c>
      <c r="B9" s="84"/>
      <c r="C9" s="143"/>
      <c r="D9" s="143"/>
      <c r="E9" s="143"/>
      <c r="F9" s="143"/>
      <c r="G9" s="143"/>
      <c r="H9" s="83"/>
      <c r="I9" s="15" t="s">
        <v>351</v>
      </c>
      <c r="J9" s="144"/>
      <c r="K9" s="148"/>
      <c r="BR9" s="17">
        <f>C9</f>
        <v>0</v>
      </c>
      <c r="IU9" s="18"/>
    </row>
    <row r="10" spans="1:255" hidden="1" outlineLevel="1" x14ac:dyDescent="0.2">
      <c r="A10" s="16" t="s">
        <v>354</v>
      </c>
      <c r="B10" s="84"/>
      <c r="C10" s="143"/>
      <c r="D10" s="143"/>
      <c r="E10" s="143"/>
      <c r="F10" s="143"/>
      <c r="G10" s="143"/>
      <c r="H10" s="83"/>
      <c r="I10" s="15" t="s">
        <v>351</v>
      </c>
      <c r="J10" s="144"/>
      <c r="K10" s="148"/>
      <c r="BR10" s="17">
        <f>C10</f>
        <v>0</v>
      </c>
      <c r="IU10" s="18"/>
    </row>
    <row r="11" spans="1:255" hidden="1" outlineLevel="1" x14ac:dyDescent="0.2">
      <c r="A11" s="16" t="s">
        <v>355</v>
      </c>
      <c r="B11" s="83"/>
      <c r="C11" s="142"/>
      <c r="D11" s="143"/>
      <c r="E11" s="143"/>
      <c r="F11" s="143"/>
      <c r="G11" s="143"/>
      <c r="H11" s="12"/>
      <c r="I11" s="12"/>
      <c r="J11" s="144"/>
      <c r="K11" s="145"/>
      <c r="BS11" s="20">
        <f>C11</f>
        <v>0</v>
      </c>
      <c r="IU11" s="18"/>
    </row>
    <row r="12" spans="1:255" ht="25.5" hidden="1" outlineLevel="1" x14ac:dyDescent="0.2">
      <c r="A12" s="16" t="s">
        <v>356</v>
      </c>
      <c r="B12" s="83"/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0" t="str">
        <f>C12</f>
        <v>Коррект_Реконструкция КЛ 10 кВ №03 от ячейки 03 до опоры №1 ВЛ 10 кВ №3 ПС ЭЧЭ-61 п.Змиёвка</v>
      </c>
      <c r="IU12" s="18"/>
    </row>
    <row r="13" spans="1:255" hidden="1" outlineLevel="1" x14ac:dyDescent="0.2">
      <c r="A13" s="16" t="s">
        <v>357</v>
      </c>
      <c r="B13" s="83"/>
      <c r="C13" s="146"/>
      <c r="D13" s="147"/>
      <c r="E13" s="147"/>
      <c r="F13" s="147"/>
      <c r="G13" s="147"/>
      <c r="H13" s="83"/>
      <c r="I13" s="15" t="s">
        <v>358</v>
      </c>
      <c r="J13" s="144"/>
      <c r="K13" s="145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32" t="s">
        <v>359</v>
      </c>
      <c r="H14" s="132"/>
      <c r="I14" s="21" t="s">
        <v>360</v>
      </c>
      <c r="J14" s="133"/>
      <c r="K14" s="134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361</v>
      </c>
      <c r="J15" s="135"/>
      <c r="K15" s="136"/>
    </row>
    <row r="16" spans="1:255" s="14" customFormat="1" hidden="1" outlineLevel="1" x14ac:dyDescent="0.2">
      <c r="I16" s="15" t="s">
        <v>362</v>
      </c>
      <c r="J16" s="137"/>
      <c r="K16" s="138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9" t="s">
        <v>363</v>
      </c>
      <c r="H18" s="139" t="s">
        <v>364</v>
      </c>
      <c r="I18" s="139" t="s">
        <v>365</v>
      </c>
      <c r="J18" s="141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40"/>
      <c r="H19" s="140"/>
      <c r="I19" s="24" t="s">
        <v>366</v>
      </c>
      <c r="J19" s="25" t="s">
        <v>367</v>
      </c>
      <c r="K19" s="83"/>
    </row>
    <row r="20" spans="1:255" ht="14.25" hidden="1" outlineLevel="1" thickBot="1" x14ac:dyDescent="0.3">
      <c r="A20" s="83"/>
      <c r="B20" s="83"/>
      <c r="C20" s="124" t="s">
        <v>368</v>
      </c>
      <c r="D20" s="125"/>
      <c r="E20" s="125"/>
      <c r="F20" s="126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24" t="s">
        <v>369</v>
      </c>
      <c r="D21" s="125"/>
      <c r="E21" s="125"/>
      <c r="F21" s="125"/>
      <c r="G21" s="83"/>
      <c r="H21" s="83"/>
      <c r="I21" s="83"/>
      <c r="J21" s="83"/>
      <c r="K21" s="83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370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371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372</v>
      </c>
      <c r="B26" s="14"/>
      <c r="C26" s="14"/>
      <c r="D26" s="14"/>
      <c r="E26" s="130">
        <f>J189/1000</f>
        <v>260.04545999999999</v>
      </c>
      <c r="F26" s="131"/>
      <c r="G26" s="14" t="s">
        <v>373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374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355</v>
      </c>
      <c r="B30" s="83"/>
      <c r="C30" s="119"/>
      <c r="D30" s="119"/>
      <c r="E30" s="119"/>
      <c r="F30" s="119"/>
      <c r="G30" s="119"/>
      <c r="H30" s="119"/>
      <c r="I30" s="119"/>
      <c r="J30" s="119"/>
      <c r="K30" s="119"/>
      <c r="BT30" s="33">
        <f>C30</f>
        <v>0</v>
      </c>
      <c r="IU30" s="18"/>
    </row>
    <row r="31" spans="1:255" outlineLevel="1" x14ac:dyDescent="0.2">
      <c r="A31" s="16" t="s">
        <v>356</v>
      </c>
      <c r="B31" s="83"/>
      <c r="C31" s="117" t="s">
        <v>453</v>
      </c>
      <c r="D31" s="117"/>
      <c r="E31" s="117"/>
      <c r="F31" s="117"/>
      <c r="G31" s="117"/>
      <c r="H31" s="117"/>
      <c r="I31" s="117"/>
      <c r="J31" s="117"/>
      <c r="K31" s="117"/>
      <c r="BT31" s="33" t="str">
        <f>C31</f>
        <v>Реконструкция КЛ 10 кВ №03 от ячейки 03 до опоры №1 ВЛ 10 кВ №3 ПС ЭЧЭ-61 п.Змиёвка</v>
      </c>
      <c r="IU31" s="18"/>
    </row>
    <row r="32" spans="1:255" outlineLevel="1" x14ac:dyDescent="0.2">
      <c r="A32" s="16" t="s">
        <v>375</v>
      </c>
      <c r="B32" s="83"/>
      <c r="C32" s="118" t="s">
        <v>376</v>
      </c>
      <c r="D32" s="119"/>
      <c r="E32" s="119"/>
      <c r="F32" s="119"/>
      <c r="G32" s="119"/>
      <c r="H32" s="119"/>
      <c r="I32" s="119"/>
      <c r="J32" s="119"/>
      <c r="K32" s="119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20" t="s">
        <v>454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8">
        <v>3</v>
      </c>
      <c r="Z35" s="18" t="s">
        <v>377</v>
      </c>
      <c r="AA35" s="18"/>
      <c r="AB35" s="18" t="s">
        <v>378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379</v>
      </c>
      <c r="B36" s="83"/>
      <c r="C36" s="119"/>
      <c r="D36" s="119"/>
      <c r="E36" s="119"/>
      <c r="F36" s="119"/>
      <c r="G36" s="119"/>
      <c r="H36" s="119"/>
      <c r="I36" s="119"/>
      <c r="J36" s="119"/>
      <c r="K36" s="119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429</v>
      </c>
      <c r="J37" s="35" t="s">
        <v>380</v>
      </c>
      <c r="K37" s="83"/>
    </row>
    <row r="38" spans="1:255" outlineLevel="1" x14ac:dyDescent="0.2">
      <c r="A38" s="14" t="s">
        <v>451</v>
      </c>
      <c r="B38" s="83"/>
      <c r="C38" s="83"/>
      <c r="D38" s="83"/>
      <c r="E38" s="83"/>
      <c r="F38" s="83"/>
      <c r="G38" s="36" t="s">
        <v>381</v>
      </c>
      <c r="H38" s="83"/>
      <c r="I38" s="37">
        <f>H189/1000</f>
        <v>25.743080000000003</v>
      </c>
      <c r="J38" s="37">
        <f>J189/1000</f>
        <v>260.04545999999999</v>
      </c>
      <c r="K38" s="14" t="s">
        <v>382</v>
      </c>
    </row>
    <row r="39" spans="1:255" outlineLevel="1" x14ac:dyDescent="0.2">
      <c r="A39" s="14" t="s">
        <v>371</v>
      </c>
      <c r="B39" s="83"/>
      <c r="C39" s="83"/>
      <c r="D39" s="83"/>
      <c r="E39" s="83"/>
      <c r="F39" s="83"/>
      <c r="G39" s="36" t="s">
        <v>383</v>
      </c>
      <c r="H39" s="83"/>
      <c r="I39" s="37">
        <f>ET172</f>
        <v>84.720200000000006</v>
      </c>
      <c r="J39" s="37">
        <f>CW172</f>
        <v>84.720200000000006</v>
      </c>
      <c r="K39" s="14" t="s">
        <v>384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385</v>
      </c>
      <c r="H40" s="83"/>
      <c r="I40" s="37">
        <f>(EW172+EY172)/1000</f>
        <v>1.3498399999999999</v>
      </c>
      <c r="J40" s="37">
        <f>(CZ172+DB172)/1000</f>
        <v>24.702010000000001</v>
      </c>
      <c r="K40" s="14" t="s">
        <v>382</v>
      </c>
    </row>
    <row r="41" spans="1:255" x14ac:dyDescent="0.2">
      <c r="A41" s="122" t="s">
        <v>386</v>
      </c>
      <c r="B41" s="113" t="s">
        <v>387</v>
      </c>
      <c r="C41" s="113" t="s">
        <v>388</v>
      </c>
      <c r="D41" s="113" t="s">
        <v>389</v>
      </c>
      <c r="E41" s="113" t="s">
        <v>390</v>
      </c>
      <c r="F41" s="113" t="s">
        <v>391</v>
      </c>
      <c r="G41" s="113" t="s">
        <v>392</v>
      </c>
      <c r="H41" s="113" t="s">
        <v>393</v>
      </c>
      <c r="I41" s="113" t="s">
        <v>394</v>
      </c>
      <c r="J41" s="113" t="s">
        <v>395</v>
      </c>
      <c r="K41" s="115" t="s">
        <v>452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0.02</v>
      </c>
      <c r="F46" s="43">
        <f>Source!AK25</f>
        <v>1885.29</v>
      </c>
      <c r="G46" s="85" t="s">
        <v>3</v>
      </c>
      <c r="H46" s="43">
        <f>Source!AB25</f>
        <v>1885.29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396</v>
      </c>
      <c r="D47" s="47"/>
      <c r="E47" s="48"/>
      <c r="F47" s="50">
        <v>1885.29</v>
      </c>
      <c r="G47" s="87"/>
      <c r="H47" s="50">
        <f>Source!AD25</f>
        <v>1885.29</v>
      </c>
      <c r="I47" s="50">
        <f>T47</f>
        <v>37.71</v>
      </c>
      <c r="J47" s="87">
        <v>12.5</v>
      </c>
      <c r="K47" s="51">
        <f>U47</f>
        <v>471.32</v>
      </c>
      <c r="O47" s="18"/>
      <c r="P47" s="18"/>
      <c r="Q47" s="18"/>
      <c r="R47" s="18"/>
      <c r="S47" s="18"/>
      <c r="T47" s="18">
        <f>ROUND(Source!AD25*Source!AV25*Source!I25,2)</f>
        <v>37.71</v>
      </c>
      <c r="U47" s="18">
        <f>Source!Q25</f>
        <v>471.32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37.71</v>
      </c>
      <c r="GK47" s="18"/>
      <c r="GL47" s="18">
        <f>T47</f>
        <v>37.71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37.71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397</v>
      </c>
      <c r="D48" s="54"/>
      <c r="E48" s="55"/>
      <c r="F48" s="57">
        <v>207.09</v>
      </c>
      <c r="G48" s="88"/>
      <c r="H48" s="57">
        <f>Source!AE25</f>
        <v>207.09</v>
      </c>
      <c r="I48" s="57">
        <f>GM48</f>
        <v>4.1399999999999997</v>
      </c>
      <c r="J48" s="88">
        <v>18.3</v>
      </c>
      <c r="K48" s="58">
        <f>Source!R25</f>
        <v>75.790000000000006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4.1399999999999997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398</v>
      </c>
      <c r="D49" s="54"/>
      <c r="E49" s="55">
        <v>95</v>
      </c>
      <c r="F49" s="89" t="s">
        <v>399</v>
      </c>
      <c r="G49" s="88"/>
      <c r="H49" s="57">
        <f>ROUND((Source!AF25*Source!AV25+Source!AE25*Source!AV25)*(Source!FX25)/100,2)</f>
        <v>196.74</v>
      </c>
      <c r="I49" s="57">
        <f>T49</f>
        <v>3.93</v>
      </c>
      <c r="J49" s="88" t="s">
        <v>400</v>
      </c>
      <c r="K49" s="58">
        <f>U49</f>
        <v>61.39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3.93</v>
      </c>
      <c r="U49" s="18">
        <f>Source!X25</f>
        <v>61.39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3.93</v>
      </c>
      <c r="GZ49" s="18"/>
      <c r="HA49" s="18"/>
      <c r="HB49" s="18">
        <f>T49</f>
        <v>3.93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401</v>
      </c>
      <c r="D50" s="70"/>
      <c r="E50" s="71">
        <v>50</v>
      </c>
      <c r="F50" s="90" t="s">
        <v>399</v>
      </c>
      <c r="G50" s="72"/>
      <c r="H50" s="73">
        <f>ROUND((Source!AF25*Source!AV25+Source!AE25*Source!AV25)*(Source!FY25)/100,2)</f>
        <v>103.55</v>
      </c>
      <c r="I50" s="73">
        <f>T50</f>
        <v>2.0699999999999998</v>
      </c>
      <c r="J50" s="72" t="s">
        <v>402</v>
      </c>
      <c r="K50" s="91">
        <f>U50</f>
        <v>30.32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2.0699999999999998</v>
      </c>
      <c r="U50" s="18">
        <f>Source!Y25</f>
        <v>30.32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2.0699999999999998</v>
      </c>
      <c r="HA50" s="18"/>
      <c r="HB50" s="18">
        <f>T50</f>
        <v>2.0699999999999998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10">
        <f>R51</f>
        <v>43.71</v>
      </c>
      <c r="I51" s="111"/>
      <c r="J51" s="110">
        <f>S51</f>
        <v>563.03000000000009</v>
      </c>
      <c r="K51" s="112"/>
      <c r="O51" s="18"/>
      <c r="P51" s="18"/>
      <c r="Q51" s="18"/>
      <c r="R51" s="18">
        <f>SUM(T46:T50)</f>
        <v>43.71</v>
      </c>
      <c r="S51" s="18">
        <f>SUM(U46:U50)</f>
        <v>563.03000000000009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43.71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0.01</v>
      </c>
      <c r="F52" s="65">
        <f>Source!AK27</f>
        <v>1047.5</v>
      </c>
      <c r="G52" s="92" t="s">
        <v>3</v>
      </c>
      <c r="H52" s="65">
        <f>Source!AB27</f>
        <v>1047.5</v>
      </c>
      <c r="I52" s="65"/>
      <c r="J52" s="93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403</v>
      </c>
      <c r="D53" s="47"/>
      <c r="E53" s="48"/>
      <c r="F53" s="50">
        <v>1047.5</v>
      </c>
      <c r="G53" s="87"/>
      <c r="H53" s="50">
        <f>Source!AF27</f>
        <v>1047.5</v>
      </c>
      <c r="I53" s="50">
        <f>T53</f>
        <v>10.48</v>
      </c>
      <c r="J53" s="87">
        <v>18.3</v>
      </c>
      <c r="K53" s="51">
        <f>U53</f>
        <v>191.69</v>
      </c>
      <c r="O53" s="18"/>
      <c r="P53" s="18"/>
      <c r="Q53" s="18"/>
      <c r="R53" s="18"/>
      <c r="S53" s="18"/>
      <c r="T53" s="18">
        <f>ROUND(Source!AF27*Source!AV27*Source!I27,2)</f>
        <v>10.48</v>
      </c>
      <c r="U53" s="18">
        <f>Source!S27</f>
        <v>191.69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10.48</v>
      </c>
      <c r="GK53" s="18">
        <f>T53</f>
        <v>10.48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10.48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398</v>
      </c>
      <c r="D54" s="54"/>
      <c r="E54" s="55">
        <v>80</v>
      </c>
      <c r="F54" s="89" t="s">
        <v>399</v>
      </c>
      <c r="G54" s="88"/>
      <c r="H54" s="57">
        <f>ROUND((Source!AF27*Source!AV27+Source!AE27*Source!AV27)*(Source!FX27)/100,2)</f>
        <v>838</v>
      </c>
      <c r="I54" s="57">
        <f>T54</f>
        <v>8.3800000000000008</v>
      </c>
      <c r="J54" s="88" t="s">
        <v>404</v>
      </c>
      <c r="K54" s="58">
        <f>U54</f>
        <v>130.35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8.3800000000000008</v>
      </c>
      <c r="U54" s="18">
        <f>Source!X27</f>
        <v>130.35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8.3800000000000008</v>
      </c>
      <c r="GZ54" s="18"/>
      <c r="HA54" s="18"/>
      <c r="HB54" s="18">
        <f>T54</f>
        <v>8.3800000000000008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401</v>
      </c>
      <c r="D55" s="54"/>
      <c r="E55" s="55">
        <v>45</v>
      </c>
      <c r="F55" s="89" t="s">
        <v>399</v>
      </c>
      <c r="G55" s="88"/>
      <c r="H55" s="57">
        <f>ROUND((Source!AF27*Source!AV27+Source!AE27*Source!AV27)*(Source!FY27)/100,2)</f>
        <v>471.38</v>
      </c>
      <c r="I55" s="57">
        <f>T55</f>
        <v>4.72</v>
      </c>
      <c r="J55" s="88" t="s">
        <v>405</v>
      </c>
      <c r="K55" s="58">
        <f>U55</f>
        <v>69.010000000000005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4.72</v>
      </c>
      <c r="U55" s="18">
        <f>Source!Y27</f>
        <v>69.010000000000005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4.72</v>
      </c>
      <c r="HA55" s="18"/>
      <c r="HB55" s="18">
        <f>T55</f>
        <v>4.72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406</v>
      </c>
      <c r="D56" s="70" t="s">
        <v>407</v>
      </c>
      <c r="E56" s="71">
        <v>125</v>
      </c>
      <c r="F56" s="72"/>
      <c r="G56" s="72"/>
      <c r="H56" s="72">
        <f>ROUND(Source!AH27,2)</f>
        <v>125</v>
      </c>
      <c r="I56" s="73">
        <f>Source!U27</f>
        <v>1.25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10">
        <f>R57</f>
        <v>23.58</v>
      </c>
      <c r="I57" s="111"/>
      <c r="J57" s="110">
        <f>S57</f>
        <v>391.04999999999995</v>
      </c>
      <c r="K57" s="112"/>
      <c r="O57" s="18"/>
      <c r="P57" s="18"/>
      <c r="Q57" s="18"/>
      <c r="R57" s="18">
        <f>SUM(T52:T56)</f>
        <v>23.58</v>
      </c>
      <c r="S57" s="18">
        <f>SUM(U52:U56)</f>
        <v>391.04999999999995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23.58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3</v>
      </c>
      <c r="F58" s="65">
        <f>Source!AK29</f>
        <v>2048.42</v>
      </c>
      <c r="G58" s="92" t="s">
        <v>3</v>
      </c>
      <c r="H58" s="65">
        <f>Source!AB29</f>
        <v>1856.12</v>
      </c>
      <c r="I58" s="65"/>
      <c r="J58" s="93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403</v>
      </c>
      <c r="D59" s="47"/>
      <c r="E59" s="48"/>
      <c r="F59" s="50">
        <v>126.06</v>
      </c>
      <c r="G59" s="87"/>
      <c r="H59" s="50">
        <f>Source!AF29</f>
        <v>126.06</v>
      </c>
      <c r="I59" s="50">
        <f>T59</f>
        <v>378.18</v>
      </c>
      <c r="J59" s="87">
        <v>18.3</v>
      </c>
      <c r="K59" s="51">
        <f>U59</f>
        <v>6920.69</v>
      </c>
      <c r="O59" s="18"/>
      <c r="P59" s="18"/>
      <c r="Q59" s="18"/>
      <c r="R59" s="18"/>
      <c r="S59" s="18"/>
      <c r="T59" s="18">
        <f>ROUND(Source!AF29*Source!AV29*Source!I29,2)</f>
        <v>378.18</v>
      </c>
      <c r="U59" s="18">
        <f>Source!S29</f>
        <v>6920.69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378.18</v>
      </c>
      <c r="GK59" s="18">
        <f>T59</f>
        <v>378.18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378.18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396</v>
      </c>
      <c r="D60" s="54"/>
      <c r="E60" s="55"/>
      <c r="F60" s="57">
        <v>1730.05</v>
      </c>
      <c r="G60" s="88"/>
      <c r="H60" s="57">
        <f>Source!AD29</f>
        <v>1730.05</v>
      </c>
      <c r="I60" s="57">
        <f>T60</f>
        <v>5190.1499999999996</v>
      </c>
      <c r="J60" s="88">
        <v>12.5</v>
      </c>
      <c r="K60" s="58">
        <f>U60</f>
        <v>64876.88</v>
      </c>
      <c r="O60" s="18"/>
      <c r="P60" s="18"/>
      <c r="Q60" s="18"/>
      <c r="R60" s="18"/>
      <c r="S60" s="18"/>
      <c r="T60" s="18">
        <f>ROUND(Source!AD29*Source!AV29*Source!I29,2)</f>
        <v>5190.1499999999996</v>
      </c>
      <c r="U60" s="18">
        <f>Source!Q29</f>
        <v>64876.88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5190.1499999999996</v>
      </c>
      <c r="GK60" s="18"/>
      <c r="GL60" s="18">
        <f>T60</f>
        <v>5190.1499999999996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5190.1499999999996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397</v>
      </c>
      <c r="D61" s="54"/>
      <c r="E61" s="55"/>
      <c r="F61" s="57">
        <v>85.46</v>
      </c>
      <c r="G61" s="88"/>
      <c r="H61" s="57">
        <f>Source!AE29</f>
        <v>85.46</v>
      </c>
      <c r="I61" s="57">
        <f>GM61</f>
        <v>256.38</v>
      </c>
      <c r="J61" s="88">
        <v>18.3</v>
      </c>
      <c r="K61" s="58">
        <f>Source!R29</f>
        <v>4691.75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256.38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idden="1" x14ac:dyDescent="0.2">
      <c r="A62" s="56"/>
      <c r="B62" s="53"/>
      <c r="C62" s="53" t="s">
        <v>408</v>
      </c>
      <c r="D62" s="54"/>
      <c r="E62" s="55"/>
      <c r="F62" s="57">
        <v>192.31</v>
      </c>
      <c r="G62" s="88"/>
      <c r="H62" s="57">
        <f>Source!AC29</f>
        <v>0.01</v>
      </c>
      <c r="I62" s="57">
        <f>T62</f>
        <v>0.03</v>
      </c>
      <c r="J62" s="88">
        <v>0</v>
      </c>
      <c r="K62" s="58">
        <f>U62</f>
        <v>0</v>
      </c>
      <c r="O62" s="18"/>
      <c r="P62" s="18"/>
      <c r="Q62" s="18"/>
      <c r="R62" s="18"/>
      <c r="S62" s="18"/>
      <c r="T62" s="18">
        <f>ROUND(Source!AC29*Source!AW29*Source!I29,2)</f>
        <v>0.03</v>
      </c>
      <c r="U62" s="18">
        <f>Source!P29</f>
        <v>0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0.03</v>
      </c>
      <c r="GK62" s="18"/>
      <c r="GL62" s="18"/>
      <c r="GM62" s="18"/>
      <c r="GN62" s="18">
        <f>T62</f>
        <v>0.03</v>
      </c>
      <c r="GO62" s="18"/>
      <c r="GP62" s="18">
        <f>T62</f>
        <v>0.03</v>
      </c>
      <c r="GQ62" s="18">
        <f>T62</f>
        <v>0.03</v>
      </c>
      <c r="GR62" s="18"/>
      <c r="GS62" s="18">
        <f>T62</f>
        <v>0.03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0.03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398</v>
      </c>
      <c r="D63" s="54"/>
      <c r="E63" s="55">
        <v>100</v>
      </c>
      <c r="F63" s="89" t="s">
        <v>399</v>
      </c>
      <c r="G63" s="88"/>
      <c r="H63" s="57">
        <f>ROUND((Source!AF29*Source!AV29+Source!AE29*Source!AV29)*(Source!FX29)/100,2)</f>
        <v>211.52</v>
      </c>
      <c r="I63" s="57">
        <f>T63</f>
        <v>634.55999999999995</v>
      </c>
      <c r="J63" s="88" t="s">
        <v>409</v>
      </c>
      <c r="K63" s="58">
        <f>U63</f>
        <v>9870.57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634.55999999999995</v>
      </c>
      <c r="U63" s="18">
        <f>Source!X29</f>
        <v>9870.57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634.55999999999995</v>
      </c>
      <c r="GZ63" s="18"/>
      <c r="HA63" s="18"/>
      <c r="HB63" s="18">
        <f>T63</f>
        <v>634.55999999999995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401</v>
      </c>
      <c r="D64" s="54"/>
      <c r="E64" s="55">
        <v>65</v>
      </c>
      <c r="F64" s="89" t="s">
        <v>399</v>
      </c>
      <c r="G64" s="88"/>
      <c r="H64" s="57">
        <f>ROUND((Source!AF29*Source!AV29+Source!AE29*Source!AV29)*(Source!FY29)/100,2)</f>
        <v>137.49</v>
      </c>
      <c r="I64" s="57">
        <f>T64</f>
        <v>412.46</v>
      </c>
      <c r="J64" s="88" t="s">
        <v>410</v>
      </c>
      <c r="K64" s="58">
        <f>U64</f>
        <v>6038.47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412.46</v>
      </c>
      <c r="U64" s="18">
        <f>Source!Y29</f>
        <v>6038.47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412.46</v>
      </c>
      <c r="HA64" s="18"/>
      <c r="HB64" s="18">
        <f>T64</f>
        <v>412.46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406</v>
      </c>
      <c r="D65" s="70" t="s">
        <v>407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36.54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10">
        <f>R66</f>
        <v>6615.38</v>
      </c>
      <c r="I66" s="111"/>
      <c r="J66" s="110">
        <f>S66</f>
        <v>87706.609999999986</v>
      </c>
      <c r="K66" s="112"/>
      <c r="O66" s="18"/>
      <c r="P66" s="18"/>
      <c r="Q66" s="18"/>
      <c r="R66" s="18">
        <f>SUM(T58:T65)</f>
        <v>6615.38</v>
      </c>
      <c r="S66" s="18">
        <f>SUM(U58:U65)</f>
        <v>87706.609999999986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6615.38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2</v>
      </c>
      <c r="F67" s="65">
        <f>Source!AK31</f>
        <v>829.45</v>
      </c>
      <c r="G67" s="92" t="s">
        <v>3</v>
      </c>
      <c r="H67" s="65">
        <f>Source!AB31</f>
        <v>723.77</v>
      </c>
      <c r="I67" s="65"/>
      <c r="J67" s="93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403</v>
      </c>
      <c r="D68" s="47"/>
      <c r="E68" s="48"/>
      <c r="F68" s="50">
        <v>45.95</v>
      </c>
      <c r="G68" s="87"/>
      <c r="H68" s="50">
        <f>Source!AF31</f>
        <v>45.95</v>
      </c>
      <c r="I68" s="50">
        <f>T68</f>
        <v>91.9</v>
      </c>
      <c r="J68" s="87">
        <v>18.3</v>
      </c>
      <c r="K68" s="51">
        <f>U68</f>
        <v>1681.77</v>
      </c>
      <c r="O68" s="18"/>
      <c r="P68" s="18"/>
      <c r="Q68" s="18"/>
      <c r="R68" s="18"/>
      <c r="S68" s="18"/>
      <c r="T68" s="18">
        <f>ROUND(Source!AF31*Source!AV31*Source!I31,2)</f>
        <v>91.9</v>
      </c>
      <c r="U68" s="18">
        <f>Source!S31</f>
        <v>1681.77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91.9</v>
      </c>
      <c r="GK68" s="18">
        <f>T68</f>
        <v>91.9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91.9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396</v>
      </c>
      <c r="D69" s="54"/>
      <c r="E69" s="55"/>
      <c r="F69" s="57">
        <v>677.81</v>
      </c>
      <c r="G69" s="88"/>
      <c r="H69" s="57">
        <f>Source!AD31</f>
        <v>677.81</v>
      </c>
      <c r="I69" s="57">
        <f>T69</f>
        <v>1355.62</v>
      </c>
      <c r="J69" s="88">
        <v>12.5</v>
      </c>
      <c r="K69" s="58">
        <f>U69</f>
        <v>16945.25</v>
      </c>
      <c r="O69" s="18"/>
      <c r="P69" s="18"/>
      <c r="Q69" s="18"/>
      <c r="R69" s="18"/>
      <c r="S69" s="18"/>
      <c r="T69" s="18">
        <f>ROUND(Source!AD31*Source!AV31*Source!I31,2)</f>
        <v>1355.62</v>
      </c>
      <c r="U69" s="18">
        <f>Source!Q31</f>
        <v>16945.25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1355.62</v>
      </c>
      <c r="GK69" s="18"/>
      <c r="GL69" s="18">
        <f>T69</f>
        <v>1355.62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1355.62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397</v>
      </c>
      <c r="D70" s="54"/>
      <c r="E70" s="55"/>
      <c r="F70" s="57">
        <v>33.479999999999997</v>
      </c>
      <c r="G70" s="88"/>
      <c r="H70" s="57">
        <f>Source!AE31</f>
        <v>33.479999999999997</v>
      </c>
      <c r="I70" s="57">
        <f>GM70</f>
        <v>66.959999999999994</v>
      </c>
      <c r="J70" s="88">
        <v>18.3</v>
      </c>
      <c r="K70" s="58">
        <f>Source!R31</f>
        <v>1225.3699999999999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66.959999999999994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hidden="1" x14ac:dyDescent="0.2">
      <c r="A71" s="56"/>
      <c r="B71" s="53"/>
      <c r="C71" s="53" t="s">
        <v>408</v>
      </c>
      <c r="D71" s="54"/>
      <c r="E71" s="55"/>
      <c r="F71" s="57">
        <v>105.69</v>
      </c>
      <c r="G71" s="88"/>
      <c r="H71" s="57">
        <f>Source!AC31</f>
        <v>0.01</v>
      </c>
      <c r="I71" s="57">
        <f>T71</f>
        <v>0.02</v>
      </c>
      <c r="J71" s="88">
        <v>0</v>
      </c>
      <c r="K71" s="58">
        <f>U71</f>
        <v>0</v>
      </c>
      <c r="O71" s="18"/>
      <c r="P71" s="18"/>
      <c r="Q71" s="18"/>
      <c r="R71" s="18"/>
      <c r="S71" s="18"/>
      <c r="T71" s="18">
        <f>ROUND(Source!AC31*Source!AW31*Source!I31,2)</f>
        <v>0.02</v>
      </c>
      <c r="U71" s="18">
        <f>Source!P31</f>
        <v>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0.02</v>
      </c>
      <c r="GK71" s="18"/>
      <c r="GL71" s="18"/>
      <c r="GM71" s="18"/>
      <c r="GN71" s="18">
        <f>T71</f>
        <v>0.02</v>
      </c>
      <c r="GO71" s="18"/>
      <c r="GP71" s="18">
        <f>T71</f>
        <v>0.02</v>
      </c>
      <c r="GQ71" s="18">
        <f>T71</f>
        <v>0.02</v>
      </c>
      <c r="GR71" s="18"/>
      <c r="GS71" s="18">
        <f>T71</f>
        <v>0.02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0.02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398</v>
      </c>
      <c r="D72" s="54"/>
      <c r="E72" s="55">
        <v>100</v>
      </c>
      <c r="F72" s="89" t="s">
        <v>399</v>
      </c>
      <c r="G72" s="88"/>
      <c r="H72" s="57">
        <f>ROUND((Source!AF31*Source!AV31+Source!AE31*Source!AV31)*(Source!FX31)/100,2)</f>
        <v>79.430000000000007</v>
      </c>
      <c r="I72" s="57">
        <f>T72</f>
        <v>158.86000000000001</v>
      </c>
      <c r="J72" s="88" t="s">
        <v>409</v>
      </c>
      <c r="K72" s="58">
        <f>U72</f>
        <v>2471.0700000000002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158.86000000000001</v>
      </c>
      <c r="U72" s="18">
        <f>Source!X31</f>
        <v>2471.0700000000002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158.86000000000001</v>
      </c>
      <c r="GZ72" s="18"/>
      <c r="HA72" s="18"/>
      <c r="HB72" s="18">
        <f>T72</f>
        <v>158.86000000000001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401</v>
      </c>
      <c r="D73" s="54"/>
      <c r="E73" s="55">
        <v>65</v>
      </c>
      <c r="F73" s="89" t="s">
        <v>399</v>
      </c>
      <c r="G73" s="88"/>
      <c r="H73" s="57">
        <f>ROUND((Source!AF31*Source!AV31+Source!AE31*Source!AV31)*(Source!FY31)/100,2)</f>
        <v>51.63</v>
      </c>
      <c r="I73" s="57">
        <f>T73</f>
        <v>103.26</v>
      </c>
      <c r="J73" s="88" t="s">
        <v>410</v>
      </c>
      <c r="K73" s="58">
        <f>U73</f>
        <v>1511.71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103.26</v>
      </c>
      <c r="U73" s="18">
        <f>Source!Y31</f>
        <v>1511.71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103.26</v>
      </c>
      <c r="HA73" s="18"/>
      <c r="HB73" s="18">
        <f>T73</f>
        <v>103.26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406</v>
      </c>
      <c r="D74" s="70" t="s">
        <v>407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8.8800000000000008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10">
        <f>R75</f>
        <v>1709.66</v>
      </c>
      <c r="I75" s="111"/>
      <c r="J75" s="110">
        <f>S75</f>
        <v>22609.8</v>
      </c>
      <c r="K75" s="112"/>
      <c r="O75" s="18"/>
      <c r="P75" s="18"/>
      <c r="Q75" s="18"/>
      <c r="R75" s="18">
        <f>SUM(T67:T74)</f>
        <v>1709.66</v>
      </c>
      <c r="S75" s="18">
        <f>SUM(U67:U74)</f>
        <v>22609.8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1709.66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0.35</v>
      </c>
      <c r="F76" s="65">
        <f>Source!AK33</f>
        <v>509.63</v>
      </c>
      <c r="G76" s="92" t="s">
        <v>3</v>
      </c>
      <c r="H76" s="65">
        <f>Source!AB33</f>
        <v>434.84</v>
      </c>
      <c r="I76" s="65"/>
      <c r="J76" s="93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403</v>
      </c>
      <c r="D77" s="47"/>
      <c r="E77" s="48"/>
      <c r="F77" s="50">
        <v>169.31</v>
      </c>
      <c r="G77" s="87"/>
      <c r="H77" s="50">
        <f>Source!AF33</f>
        <v>169.31</v>
      </c>
      <c r="I77" s="50">
        <f>T77</f>
        <v>59.26</v>
      </c>
      <c r="J77" s="87">
        <v>18.3</v>
      </c>
      <c r="K77" s="51">
        <f>U77</f>
        <v>1084.43</v>
      </c>
      <c r="O77" s="18"/>
      <c r="P77" s="18"/>
      <c r="Q77" s="18"/>
      <c r="R77" s="18"/>
      <c r="S77" s="18"/>
      <c r="T77" s="18">
        <f>ROUND(Source!AF33*Source!AV33*Source!I33,2)</f>
        <v>59.26</v>
      </c>
      <c r="U77" s="18">
        <f>Source!S33</f>
        <v>1084.43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59.26</v>
      </c>
      <c r="GK77" s="18">
        <f>T77</f>
        <v>59.26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59.26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396</v>
      </c>
      <c r="D78" s="54"/>
      <c r="E78" s="55"/>
      <c r="F78" s="57">
        <v>265.52999999999997</v>
      </c>
      <c r="G78" s="88"/>
      <c r="H78" s="57">
        <f>Source!AD33</f>
        <v>265.52999999999997</v>
      </c>
      <c r="I78" s="57">
        <f>T78</f>
        <v>92.94</v>
      </c>
      <c r="J78" s="88">
        <v>12.5</v>
      </c>
      <c r="K78" s="58">
        <f>U78</f>
        <v>1161.69</v>
      </c>
      <c r="O78" s="18"/>
      <c r="P78" s="18"/>
      <c r="Q78" s="18"/>
      <c r="R78" s="18"/>
      <c r="S78" s="18"/>
      <c r="T78" s="18">
        <f>ROUND(Source!AD33*Source!AV33*Source!I33,2)</f>
        <v>92.94</v>
      </c>
      <c r="U78" s="18">
        <f>Source!Q33</f>
        <v>1161.69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92.94</v>
      </c>
      <c r="GK78" s="18"/>
      <c r="GL78" s="18">
        <f>T78</f>
        <v>92.94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92.94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397</v>
      </c>
      <c r="D79" s="54"/>
      <c r="E79" s="55"/>
      <c r="F79" s="57">
        <v>33.130000000000003</v>
      </c>
      <c r="G79" s="88"/>
      <c r="H79" s="57">
        <f>Source!AE33</f>
        <v>33.130000000000003</v>
      </c>
      <c r="I79" s="57">
        <f>GM79</f>
        <v>11.6</v>
      </c>
      <c r="J79" s="88">
        <v>18.3</v>
      </c>
      <c r="K79" s="58">
        <f>Source!R33</f>
        <v>212.2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11.6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398</v>
      </c>
      <c r="D80" s="54"/>
      <c r="E80" s="55">
        <v>95</v>
      </c>
      <c r="F80" s="89" t="s">
        <v>399</v>
      </c>
      <c r="G80" s="88"/>
      <c r="H80" s="57">
        <f>ROUND((Source!AF33*Source!AV33+Source!AE33*Source!AV33)*(Source!FX33)/100,2)</f>
        <v>192.32</v>
      </c>
      <c r="I80" s="57">
        <f>T80</f>
        <v>67.319999999999993</v>
      </c>
      <c r="J80" s="88" t="s">
        <v>400</v>
      </c>
      <c r="K80" s="58">
        <f>U80</f>
        <v>1050.27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67.319999999999993</v>
      </c>
      <c r="U80" s="18">
        <f>Source!X33</f>
        <v>1050.27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67.319999999999993</v>
      </c>
      <c r="GZ80" s="18"/>
      <c r="HA80" s="18"/>
      <c r="HB80" s="18"/>
      <c r="HC80" s="18">
        <f>T80</f>
        <v>67.319999999999993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401</v>
      </c>
      <c r="D81" s="54"/>
      <c r="E81" s="55">
        <v>65</v>
      </c>
      <c r="F81" s="89" t="s">
        <v>399</v>
      </c>
      <c r="G81" s="88"/>
      <c r="H81" s="57">
        <f>ROUND((Source!AF33*Source!AV33+Source!AE33*Source!AV33)*(Source!FY33)/100,2)</f>
        <v>131.59</v>
      </c>
      <c r="I81" s="57">
        <f>T81</f>
        <v>46.06</v>
      </c>
      <c r="J81" s="88" t="s">
        <v>410</v>
      </c>
      <c r="K81" s="58">
        <f>U81</f>
        <v>674.25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46.06</v>
      </c>
      <c r="U81" s="18">
        <f>Source!Y33</f>
        <v>674.25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46.06</v>
      </c>
      <c r="HA81" s="18"/>
      <c r="HB81" s="18"/>
      <c r="HC81" s="18">
        <f>T81</f>
        <v>46.06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406</v>
      </c>
      <c r="D82" s="70" t="s">
        <v>407</v>
      </c>
      <c r="E82" s="71">
        <v>17.600000000000001</v>
      </c>
      <c r="F82" s="72"/>
      <c r="G82" s="72"/>
      <c r="H82" s="72">
        <f>ROUND(Source!AH33,2)</f>
        <v>17.600000000000001</v>
      </c>
      <c r="I82" s="73">
        <f>Source!U33</f>
        <v>6.16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10">
        <f>R83</f>
        <v>265.58</v>
      </c>
      <c r="I83" s="111"/>
      <c r="J83" s="110">
        <f>S83</f>
        <v>3970.64</v>
      </c>
      <c r="K83" s="112"/>
      <c r="O83" s="18"/>
      <c r="P83" s="18"/>
      <c r="Q83" s="18"/>
      <c r="R83" s="18">
        <f>SUM(T76:T82)</f>
        <v>265.58</v>
      </c>
      <c r="S83" s="18">
        <f>SUM(U76:U82)</f>
        <v>3970.64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265.58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0.4</v>
      </c>
      <c r="F84" s="65">
        <f>Source!AK35</f>
        <v>338.93</v>
      </c>
      <c r="G84" s="92" t="s">
        <v>3</v>
      </c>
      <c r="H84" s="65">
        <f>Source!AB35</f>
        <v>298.82</v>
      </c>
      <c r="I84" s="65"/>
      <c r="J84" s="93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403</v>
      </c>
      <c r="D85" s="47"/>
      <c r="E85" s="48"/>
      <c r="F85" s="50">
        <v>223.18</v>
      </c>
      <c r="G85" s="87"/>
      <c r="H85" s="50">
        <f>Source!AF35</f>
        <v>223.18</v>
      </c>
      <c r="I85" s="50">
        <f>T85</f>
        <v>89.27</v>
      </c>
      <c r="J85" s="87">
        <v>18.3</v>
      </c>
      <c r="K85" s="51">
        <f>U85</f>
        <v>1633.68</v>
      </c>
      <c r="O85" s="18"/>
      <c r="P85" s="18"/>
      <c r="Q85" s="18"/>
      <c r="R85" s="18"/>
      <c r="S85" s="18"/>
      <c r="T85" s="18">
        <f>ROUND(Source!AF35*Source!AV35*Source!I35,2)</f>
        <v>89.27</v>
      </c>
      <c r="U85" s="18">
        <f>Source!S35</f>
        <v>1633.68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89.27</v>
      </c>
      <c r="GK85" s="18">
        <f>T85</f>
        <v>89.27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89.27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396</v>
      </c>
      <c r="D86" s="54"/>
      <c r="E86" s="55"/>
      <c r="F86" s="57">
        <v>75.64</v>
      </c>
      <c r="G86" s="88"/>
      <c r="H86" s="57">
        <f>Source!AD35</f>
        <v>75.64</v>
      </c>
      <c r="I86" s="57">
        <f>T86</f>
        <v>30.26</v>
      </c>
      <c r="J86" s="88">
        <v>12.5</v>
      </c>
      <c r="K86" s="58">
        <f>U86</f>
        <v>378.2</v>
      </c>
      <c r="O86" s="18"/>
      <c r="P86" s="18"/>
      <c r="Q86" s="18"/>
      <c r="R86" s="18"/>
      <c r="S86" s="18"/>
      <c r="T86" s="18">
        <f>ROUND(Source!AD35*Source!AV35*Source!I35,2)</f>
        <v>30.26</v>
      </c>
      <c r="U86" s="18">
        <f>Source!Q35</f>
        <v>378.2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30.26</v>
      </c>
      <c r="GK86" s="18"/>
      <c r="GL86" s="18">
        <f>T86</f>
        <v>30.26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30.26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397</v>
      </c>
      <c r="D87" s="54"/>
      <c r="E87" s="55"/>
      <c r="F87" s="57">
        <v>5.0199999999999996</v>
      </c>
      <c r="G87" s="88"/>
      <c r="H87" s="57">
        <f>Source!AE35</f>
        <v>5.0199999999999996</v>
      </c>
      <c r="I87" s="57">
        <f>GM87</f>
        <v>2.0099999999999998</v>
      </c>
      <c r="J87" s="88">
        <v>18.3</v>
      </c>
      <c r="K87" s="58">
        <f>Source!R35</f>
        <v>36.75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2.0099999999999998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398</v>
      </c>
      <c r="D88" s="54"/>
      <c r="E88" s="55">
        <v>95</v>
      </c>
      <c r="F88" s="89" t="s">
        <v>399</v>
      </c>
      <c r="G88" s="88"/>
      <c r="H88" s="57">
        <f>ROUND((Source!AF35*Source!AV35+Source!AE35*Source!AV35)*(Source!FX35)/100,2)</f>
        <v>216.79</v>
      </c>
      <c r="I88" s="57">
        <f>T88</f>
        <v>86.72</v>
      </c>
      <c r="J88" s="88" t="s">
        <v>400</v>
      </c>
      <c r="K88" s="58">
        <f>U88</f>
        <v>1353.05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86.72</v>
      </c>
      <c r="U88" s="18">
        <f>Source!X35</f>
        <v>1353.05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86.72</v>
      </c>
      <c r="GZ88" s="18"/>
      <c r="HA88" s="18"/>
      <c r="HB88" s="18"/>
      <c r="HC88" s="18">
        <f>T88</f>
        <v>86.72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401</v>
      </c>
      <c r="D89" s="54"/>
      <c r="E89" s="55">
        <v>65</v>
      </c>
      <c r="F89" s="89" t="s">
        <v>399</v>
      </c>
      <c r="G89" s="88"/>
      <c r="H89" s="57">
        <f>ROUND((Source!AF35*Source!AV35+Source!AE35*Source!AV35)*(Source!FY35)/100,2)</f>
        <v>148.33000000000001</v>
      </c>
      <c r="I89" s="57">
        <f>T89</f>
        <v>59.33</v>
      </c>
      <c r="J89" s="88" t="s">
        <v>410</v>
      </c>
      <c r="K89" s="58">
        <f>U89</f>
        <v>868.62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59.33</v>
      </c>
      <c r="U89" s="18">
        <f>Source!Y35</f>
        <v>868.62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59.33</v>
      </c>
      <c r="HA89" s="18"/>
      <c r="HB89" s="18"/>
      <c r="HC89" s="18">
        <f>T89</f>
        <v>59.33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406</v>
      </c>
      <c r="D90" s="70" t="s">
        <v>407</v>
      </c>
      <c r="E90" s="71">
        <v>23.2</v>
      </c>
      <c r="F90" s="72"/>
      <c r="G90" s="72"/>
      <c r="H90" s="72">
        <f>ROUND(Source!AH35,2)</f>
        <v>23.2</v>
      </c>
      <c r="I90" s="73">
        <f>Source!U35</f>
        <v>9.2799999999999994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10">
        <f>R91</f>
        <v>265.58</v>
      </c>
      <c r="I91" s="111"/>
      <c r="J91" s="110">
        <f>S91</f>
        <v>4233.55</v>
      </c>
      <c r="K91" s="112"/>
      <c r="O91" s="18"/>
      <c r="P91" s="18"/>
      <c r="Q91" s="18"/>
      <c r="R91" s="18">
        <f>SUM(T84:T90)</f>
        <v>265.58</v>
      </c>
      <c r="S91" s="18">
        <f>SUM(U84:U90)</f>
        <v>4233.55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265.58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42</v>
      </c>
      <c r="E92" s="64">
        <v>0.08</v>
      </c>
      <c r="F92" s="65">
        <f>Source!AK37</f>
        <v>415.46000000000004</v>
      </c>
      <c r="G92" s="92" t="s">
        <v>3</v>
      </c>
      <c r="H92" s="65">
        <f>Source!AB37</f>
        <v>376.43</v>
      </c>
      <c r="I92" s="65"/>
      <c r="J92" s="93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403</v>
      </c>
      <c r="D93" s="47"/>
      <c r="E93" s="48"/>
      <c r="F93" s="50">
        <v>287.06</v>
      </c>
      <c r="G93" s="87"/>
      <c r="H93" s="50">
        <f>Source!AF37</f>
        <v>287.06</v>
      </c>
      <c r="I93" s="50">
        <f>T93</f>
        <v>22.96</v>
      </c>
      <c r="J93" s="87">
        <v>18.3</v>
      </c>
      <c r="K93" s="51">
        <f>U93</f>
        <v>420.26</v>
      </c>
      <c r="O93" s="18"/>
      <c r="P93" s="18"/>
      <c r="Q93" s="18"/>
      <c r="R93" s="18"/>
      <c r="S93" s="18"/>
      <c r="T93" s="18">
        <f>ROUND(Source!AF37*Source!AV37*Source!I37,2)</f>
        <v>22.96</v>
      </c>
      <c r="U93" s="18">
        <f>Source!S37</f>
        <v>420.26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22.96</v>
      </c>
      <c r="GK93" s="18">
        <f>T93</f>
        <v>22.96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22.96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396</v>
      </c>
      <c r="D94" s="54"/>
      <c r="E94" s="55"/>
      <c r="F94" s="57">
        <v>89.36</v>
      </c>
      <c r="G94" s="88"/>
      <c r="H94" s="57">
        <f>Source!AD37</f>
        <v>89.36</v>
      </c>
      <c r="I94" s="57">
        <f>T94</f>
        <v>7.15</v>
      </c>
      <c r="J94" s="88">
        <v>12.5</v>
      </c>
      <c r="K94" s="58">
        <f>U94</f>
        <v>89.36</v>
      </c>
      <c r="O94" s="18"/>
      <c r="P94" s="18"/>
      <c r="Q94" s="18"/>
      <c r="R94" s="18"/>
      <c r="S94" s="18"/>
      <c r="T94" s="18">
        <f>ROUND(Source!AD37*Source!AV37*Source!I37,2)</f>
        <v>7.15</v>
      </c>
      <c r="U94" s="18">
        <f>Source!Q37</f>
        <v>89.36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7.15</v>
      </c>
      <c r="GK94" s="18"/>
      <c r="GL94" s="18">
        <f>T94</f>
        <v>7.15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7.15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397</v>
      </c>
      <c r="D95" s="54"/>
      <c r="E95" s="55"/>
      <c r="F95" s="57">
        <v>5.0199999999999996</v>
      </c>
      <c r="G95" s="88"/>
      <c r="H95" s="57">
        <f>Source!AE37</f>
        <v>5.0199999999999996</v>
      </c>
      <c r="I95" s="57">
        <f>GM95</f>
        <v>0.4</v>
      </c>
      <c r="J95" s="88">
        <v>18.3</v>
      </c>
      <c r="K95" s="58">
        <f>Source!R37</f>
        <v>7.35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0.4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idden="1" x14ac:dyDescent="0.2">
      <c r="A96" s="56"/>
      <c r="B96" s="53"/>
      <c r="C96" s="53" t="s">
        <v>408</v>
      </c>
      <c r="D96" s="54"/>
      <c r="E96" s="55"/>
      <c r="F96" s="57">
        <v>39.04</v>
      </c>
      <c r="G96" s="88"/>
      <c r="H96" s="57">
        <f>Source!AC37</f>
        <v>0.01</v>
      </c>
      <c r="I96" s="57">
        <f>T96</f>
        <v>0</v>
      </c>
      <c r="J96" s="88">
        <v>0</v>
      </c>
      <c r="K96" s="58">
        <f>U96</f>
        <v>0</v>
      </c>
      <c r="O96" s="18"/>
      <c r="P96" s="18"/>
      <c r="Q96" s="18"/>
      <c r="R96" s="18"/>
      <c r="S96" s="18"/>
      <c r="T96" s="18">
        <f>ROUND(Source!AC37*Source!AW37*Source!I37,2)</f>
        <v>0</v>
      </c>
      <c r="U96" s="18">
        <f>Source!P37</f>
        <v>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f>T96</f>
        <v>0</v>
      </c>
      <c r="GK96" s="18"/>
      <c r="GL96" s="18"/>
      <c r="GM96" s="18"/>
      <c r="GN96" s="18">
        <f>T96</f>
        <v>0</v>
      </c>
      <c r="GO96" s="18"/>
      <c r="GP96" s="18">
        <f>T96</f>
        <v>0</v>
      </c>
      <c r="GQ96" s="18">
        <f>T96</f>
        <v>0</v>
      </c>
      <c r="GR96" s="18"/>
      <c r="GS96" s="18">
        <f>T96</f>
        <v>0</v>
      </c>
      <c r="GT96" s="18"/>
      <c r="GU96" s="18"/>
      <c r="GV96" s="18"/>
      <c r="GW96" s="18">
        <f>ROUND(Source!AG37*Source!I37,2)</f>
        <v>0</v>
      </c>
      <c r="GX96" s="18">
        <f>ROUND(Source!AJ37*Source!I37,2)</f>
        <v>0</v>
      </c>
      <c r="GY96" s="18"/>
      <c r="GZ96" s="18"/>
      <c r="HA96" s="18"/>
      <c r="HB96" s="18"/>
      <c r="HC96" s="18">
        <f>T96</f>
        <v>0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398</v>
      </c>
      <c r="D97" s="54"/>
      <c r="E97" s="55">
        <v>95</v>
      </c>
      <c r="F97" s="89" t="s">
        <v>399</v>
      </c>
      <c r="G97" s="88"/>
      <c r="H97" s="57">
        <f>ROUND((Source!AF37*Source!AV37+Source!AE37*Source!AV37)*(Source!FX37)/100,2)</f>
        <v>277.48</v>
      </c>
      <c r="I97" s="57">
        <f>T97</f>
        <v>22.19</v>
      </c>
      <c r="J97" s="88" t="s">
        <v>400</v>
      </c>
      <c r="K97" s="58">
        <f>U97</f>
        <v>346.36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ROUND((ROUND(Source!AF37*Source!AV37*Source!I37,2)+ROUND(Source!AE37*Source!AV37*Source!I37,2))*(Source!FX37)/100,2)</f>
        <v>22.19</v>
      </c>
      <c r="U97" s="18">
        <f>Source!X37</f>
        <v>346.36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>
        <f>T97</f>
        <v>22.19</v>
      </c>
      <c r="GZ97" s="18"/>
      <c r="HA97" s="18"/>
      <c r="HB97" s="18"/>
      <c r="HC97" s="18">
        <f>T97</f>
        <v>22.19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6"/>
      <c r="B98" s="53"/>
      <c r="C98" s="53" t="s">
        <v>401</v>
      </c>
      <c r="D98" s="54"/>
      <c r="E98" s="55">
        <v>65</v>
      </c>
      <c r="F98" s="89" t="s">
        <v>399</v>
      </c>
      <c r="G98" s="88"/>
      <c r="H98" s="57">
        <f>ROUND((Source!AF37*Source!AV37+Source!AE37*Source!AV37)*(Source!FY37)/100,2)</f>
        <v>189.85</v>
      </c>
      <c r="I98" s="57">
        <f>T98</f>
        <v>15.18</v>
      </c>
      <c r="J98" s="88" t="s">
        <v>410</v>
      </c>
      <c r="K98" s="58">
        <f>U98</f>
        <v>222.36</v>
      </c>
      <c r="O98" s="18"/>
      <c r="P98" s="18"/>
      <c r="Q98" s="18"/>
      <c r="R98" s="18"/>
      <c r="S98" s="18"/>
      <c r="T98" s="18">
        <f>ROUND((ROUND(Source!AF37*Source!AV37*Source!I37,2)+ROUND(Source!AE37*Source!AV37*Source!I37,2))*(Source!FY37)/100,2)</f>
        <v>15.18</v>
      </c>
      <c r="U98" s="18">
        <f>Source!Y37</f>
        <v>222.36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>
        <f>T98</f>
        <v>15.18</v>
      </c>
      <c r="HA98" s="18"/>
      <c r="HB98" s="18"/>
      <c r="HC98" s="18">
        <f>T98</f>
        <v>15.18</v>
      </c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ht="13.5" thickBot="1" x14ac:dyDescent="0.25">
      <c r="A99" s="68"/>
      <c r="B99" s="69"/>
      <c r="C99" s="69" t="s">
        <v>406</v>
      </c>
      <c r="D99" s="70" t="s">
        <v>407</v>
      </c>
      <c r="E99" s="71">
        <v>29.84</v>
      </c>
      <c r="F99" s="72"/>
      <c r="G99" s="72"/>
      <c r="H99" s="72">
        <f>ROUND(Source!AH37,2)</f>
        <v>29.84</v>
      </c>
      <c r="I99" s="73">
        <f>Source!U37</f>
        <v>2.3872</v>
      </c>
      <c r="J99" s="72"/>
      <c r="K99" s="74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60"/>
      <c r="B100" s="59"/>
      <c r="C100" s="59"/>
      <c r="D100" s="59"/>
      <c r="E100" s="59"/>
      <c r="F100" s="59"/>
      <c r="G100" s="59"/>
      <c r="H100" s="110">
        <f>R100</f>
        <v>67.47999999999999</v>
      </c>
      <c r="I100" s="111"/>
      <c r="J100" s="110">
        <f>S100</f>
        <v>1078.3400000000001</v>
      </c>
      <c r="K100" s="112"/>
      <c r="O100" s="18"/>
      <c r="P100" s="18"/>
      <c r="Q100" s="18"/>
      <c r="R100" s="18">
        <f>SUM(T92:T99)</f>
        <v>67.47999999999999</v>
      </c>
      <c r="S100" s="18">
        <f>SUM(U92:U99)</f>
        <v>1078.3400000000001</v>
      </c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>
        <f>R100</f>
        <v>67.47999999999999</v>
      </c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36" x14ac:dyDescent="0.2">
      <c r="A101" s="61">
        <v>8</v>
      </c>
      <c r="B101" s="67" t="s">
        <v>56</v>
      </c>
      <c r="C101" s="62" t="s">
        <v>57</v>
      </c>
      <c r="D101" s="63" t="s">
        <v>58</v>
      </c>
      <c r="E101" s="64">
        <v>2</v>
      </c>
      <c r="F101" s="65">
        <f>Source!AK39</f>
        <v>765.79000000000008</v>
      </c>
      <c r="G101" s="92" t="s">
        <v>3</v>
      </c>
      <c r="H101" s="65">
        <f>Source!AB39</f>
        <v>762.46</v>
      </c>
      <c r="I101" s="65"/>
      <c r="J101" s="93"/>
      <c r="K101" s="66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49"/>
      <c r="B102" s="46"/>
      <c r="C102" s="46" t="s">
        <v>403</v>
      </c>
      <c r="D102" s="47"/>
      <c r="E102" s="48"/>
      <c r="F102" s="50">
        <v>58.59</v>
      </c>
      <c r="G102" s="87"/>
      <c r="H102" s="50">
        <f>Source!AF39</f>
        <v>58.59</v>
      </c>
      <c r="I102" s="50">
        <f>T102</f>
        <v>117.18</v>
      </c>
      <c r="J102" s="87">
        <v>18.3</v>
      </c>
      <c r="K102" s="51">
        <f>U102</f>
        <v>2144.39</v>
      </c>
      <c r="O102" s="18"/>
      <c r="P102" s="18"/>
      <c r="Q102" s="18"/>
      <c r="R102" s="18"/>
      <c r="S102" s="18"/>
      <c r="T102" s="18">
        <f>ROUND(Source!AF39*Source!AV39*Source!I39,2)</f>
        <v>117.18</v>
      </c>
      <c r="U102" s="18">
        <f>Source!S39</f>
        <v>2144.39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117.18</v>
      </c>
      <c r="GK102" s="18">
        <f>T102</f>
        <v>117.18</v>
      </c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>
        <f>T102</f>
        <v>117.18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396</v>
      </c>
      <c r="D103" s="54"/>
      <c r="E103" s="55"/>
      <c r="F103" s="57">
        <v>703.86</v>
      </c>
      <c r="G103" s="88"/>
      <c r="H103" s="57">
        <f>Source!AD39</f>
        <v>703.86</v>
      </c>
      <c r="I103" s="57">
        <f>T103</f>
        <v>1407.72</v>
      </c>
      <c r="J103" s="88">
        <v>12.5</v>
      </c>
      <c r="K103" s="58">
        <f>U103</f>
        <v>17596.5</v>
      </c>
      <c r="O103" s="18"/>
      <c r="P103" s="18"/>
      <c r="Q103" s="18"/>
      <c r="R103" s="18"/>
      <c r="S103" s="18"/>
      <c r="T103" s="18">
        <f>ROUND(Source!AD39*Source!AV39*Source!I39,2)</f>
        <v>1407.72</v>
      </c>
      <c r="U103" s="18">
        <f>Source!Q39</f>
        <v>17596.5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>
        <f>T103</f>
        <v>1407.72</v>
      </c>
      <c r="GK103" s="18"/>
      <c r="GL103" s="18">
        <f>T103</f>
        <v>1407.72</v>
      </c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>
        <f>T103</f>
        <v>1407.72</v>
      </c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397</v>
      </c>
      <c r="D104" s="54"/>
      <c r="E104" s="55"/>
      <c r="F104" s="57">
        <v>66.680000000000007</v>
      </c>
      <c r="G104" s="88"/>
      <c r="H104" s="57">
        <f>Source!AE39</f>
        <v>66.680000000000007</v>
      </c>
      <c r="I104" s="57">
        <f>GM104</f>
        <v>133.36000000000001</v>
      </c>
      <c r="J104" s="88">
        <v>18.3</v>
      </c>
      <c r="K104" s="58">
        <f>Source!R39</f>
        <v>2440.4899999999998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>
        <f>ROUND(Source!AE39*Source!AV39*Source!I39,2)</f>
        <v>133.36000000000001</v>
      </c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hidden="1" x14ac:dyDescent="0.2">
      <c r="A105" s="56"/>
      <c r="B105" s="53"/>
      <c r="C105" s="53" t="s">
        <v>408</v>
      </c>
      <c r="D105" s="54"/>
      <c r="E105" s="55"/>
      <c r="F105" s="57">
        <v>3.34</v>
      </c>
      <c r="G105" s="88"/>
      <c r="H105" s="57">
        <f>Source!AC39</f>
        <v>0.01</v>
      </c>
      <c r="I105" s="57">
        <f>T105</f>
        <v>0.02</v>
      </c>
      <c r="J105" s="88">
        <v>0</v>
      </c>
      <c r="K105" s="58">
        <f>U105</f>
        <v>0</v>
      </c>
      <c r="O105" s="18"/>
      <c r="P105" s="18"/>
      <c r="Q105" s="18"/>
      <c r="R105" s="18"/>
      <c r="S105" s="18"/>
      <c r="T105" s="18">
        <f>ROUND(Source!AC39*Source!AW39*Source!I39,2)</f>
        <v>0.02</v>
      </c>
      <c r="U105" s="18">
        <f>Source!P39</f>
        <v>0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0.02</v>
      </c>
      <c r="GK105" s="18"/>
      <c r="GL105" s="18"/>
      <c r="GM105" s="18"/>
      <c r="GN105" s="18">
        <f>T105</f>
        <v>0.02</v>
      </c>
      <c r="GO105" s="18"/>
      <c r="GP105" s="18">
        <f>T105</f>
        <v>0.02</v>
      </c>
      <c r="GQ105" s="18">
        <f>T105</f>
        <v>0.02</v>
      </c>
      <c r="GR105" s="18"/>
      <c r="GS105" s="18">
        <f>T105</f>
        <v>0.02</v>
      </c>
      <c r="GT105" s="18"/>
      <c r="GU105" s="18"/>
      <c r="GV105" s="18"/>
      <c r="GW105" s="18">
        <f>ROUND(Source!AG39*Source!I39,2)</f>
        <v>0</v>
      </c>
      <c r="GX105" s="18">
        <f>ROUND(Source!AJ39*Source!I39,2)</f>
        <v>0</v>
      </c>
      <c r="GY105" s="18"/>
      <c r="GZ105" s="18"/>
      <c r="HA105" s="18"/>
      <c r="HB105" s="18"/>
      <c r="HC105" s="18">
        <f>T105</f>
        <v>0.02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398</v>
      </c>
      <c r="D106" s="54"/>
      <c r="E106" s="55">
        <v>95</v>
      </c>
      <c r="F106" s="89" t="s">
        <v>399</v>
      </c>
      <c r="G106" s="88"/>
      <c r="H106" s="57">
        <f>ROUND((Source!AF39*Source!AV39+Source!AE39*Source!AV39)*(Source!FX39)/100,2)</f>
        <v>119.01</v>
      </c>
      <c r="I106" s="57">
        <f>T106</f>
        <v>238.01</v>
      </c>
      <c r="J106" s="88" t="s">
        <v>400</v>
      </c>
      <c r="K106" s="58">
        <f>U106</f>
        <v>3713.75</v>
      </c>
      <c r="O106" s="18"/>
      <c r="P106" s="18"/>
      <c r="Q106" s="18"/>
      <c r="R106" s="18"/>
      <c r="S106" s="18"/>
      <c r="T106" s="18">
        <f>ROUND((ROUND(Source!AF39*Source!AV39*Source!I39,2)+ROUND(Source!AE39*Source!AV39*Source!I39,2))*(Source!FX39)/100,2)</f>
        <v>238.01</v>
      </c>
      <c r="U106" s="18">
        <f>Source!X39</f>
        <v>3713.75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>
        <f>T106</f>
        <v>238.01</v>
      </c>
      <c r="GZ106" s="18"/>
      <c r="HA106" s="18"/>
      <c r="HB106" s="18"/>
      <c r="HC106" s="18">
        <f>T106</f>
        <v>238.01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6"/>
      <c r="B107" s="53"/>
      <c r="C107" s="53" t="s">
        <v>401</v>
      </c>
      <c r="D107" s="54"/>
      <c r="E107" s="55">
        <v>65</v>
      </c>
      <c r="F107" s="89" t="s">
        <v>399</v>
      </c>
      <c r="G107" s="88"/>
      <c r="H107" s="57">
        <f>ROUND((Source!AF39*Source!AV39+Source!AE39*Source!AV39)*(Source!FY39)/100,2)</f>
        <v>81.430000000000007</v>
      </c>
      <c r="I107" s="57">
        <f>T107</f>
        <v>162.85</v>
      </c>
      <c r="J107" s="88" t="s">
        <v>410</v>
      </c>
      <c r="K107" s="58">
        <f>U107</f>
        <v>2384.14</v>
      </c>
      <c r="O107" s="18"/>
      <c r="P107" s="18"/>
      <c r="Q107" s="18"/>
      <c r="R107" s="18"/>
      <c r="S107" s="18"/>
      <c r="T107" s="18">
        <f>ROUND((ROUND(Source!AF39*Source!AV39*Source!I39,2)+ROUND(Source!AE39*Source!AV39*Source!I39,2))*(Source!FY39)/100,2)</f>
        <v>162.85</v>
      </c>
      <c r="U107" s="18">
        <f>Source!Y39</f>
        <v>2384.14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>
        <f>T107</f>
        <v>162.85</v>
      </c>
      <c r="HA107" s="18"/>
      <c r="HB107" s="18"/>
      <c r="HC107" s="18">
        <f>T107</f>
        <v>162.85</v>
      </c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ht="13.5" thickBot="1" x14ac:dyDescent="0.25">
      <c r="A108" s="68"/>
      <c r="B108" s="69"/>
      <c r="C108" s="69" t="s">
        <v>406</v>
      </c>
      <c r="D108" s="70" t="s">
        <v>407</v>
      </c>
      <c r="E108" s="71">
        <v>6.09</v>
      </c>
      <c r="F108" s="72"/>
      <c r="G108" s="72"/>
      <c r="H108" s="72">
        <f>ROUND(Source!AH39,2)</f>
        <v>6.09</v>
      </c>
      <c r="I108" s="73">
        <f>Source!U39</f>
        <v>12.18</v>
      </c>
      <c r="J108" s="72"/>
      <c r="K108" s="74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60"/>
      <c r="B109" s="59"/>
      <c r="C109" s="59"/>
      <c r="D109" s="59"/>
      <c r="E109" s="59"/>
      <c r="F109" s="59"/>
      <c r="G109" s="59"/>
      <c r="H109" s="110">
        <f>R109</f>
        <v>1925.78</v>
      </c>
      <c r="I109" s="111"/>
      <c r="J109" s="110">
        <f>S109</f>
        <v>25838.78</v>
      </c>
      <c r="K109" s="112"/>
      <c r="O109" s="18"/>
      <c r="P109" s="18"/>
      <c r="Q109" s="18"/>
      <c r="R109" s="18">
        <f>SUM(T101:T108)</f>
        <v>1925.78</v>
      </c>
      <c r="S109" s="18">
        <f>SUM(U101:U108)</f>
        <v>25838.78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>
        <f>R109</f>
        <v>1925.78</v>
      </c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36" x14ac:dyDescent="0.2">
      <c r="A110" s="61">
        <v>9</v>
      </c>
      <c r="B110" s="67" t="s">
        <v>61</v>
      </c>
      <c r="C110" s="62" t="s">
        <v>62</v>
      </c>
      <c r="D110" s="63" t="s">
        <v>58</v>
      </c>
      <c r="E110" s="64">
        <v>1</v>
      </c>
      <c r="F110" s="65">
        <f>Source!AK41</f>
        <v>20.75</v>
      </c>
      <c r="G110" s="92" t="s">
        <v>3</v>
      </c>
      <c r="H110" s="65">
        <f>Source!AB41</f>
        <v>20.75</v>
      </c>
      <c r="I110" s="65"/>
      <c r="J110" s="93"/>
      <c r="K110" s="66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49"/>
      <c r="B111" s="46"/>
      <c r="C111" s="46" t="s">
        <v>403</v>
      </c>
      <c r="D111" s="47"/>
      <c r="E111" s="48"/>
      <c r="F111" s="50">
        <v>20.75</v>
      </c>
      <c r="G111" s="87"/>
      <c r="H111" s="50">
        <f>Source!AF41</f>
        <v>20.75</v>
      </c>
      <c r="I111" s="50">
        <f>T111</f>
        <v>20.75</v>
      </c>
      <c r="J111" s="87">
        <v>18.3</v>
      </c>
      <c r="K111" s="51">
        <f>U111</f>
        <v>379.73</v>
      </c>
      <c r="O111" s="18"/>
      <c r="P111" s="18"/>
      <c r="Q111" s="18"/>
      <c r="R111" s="18"/>
      <c r="S111" s="18"/>
      <c r="T111" s="18">
        <f>ROUND(Source!AF41*Source!AV41*Source!I41,2)</f>
        <v>20.75</v>
      </c>
      <c r="U111" s="18">
        <f>Source!S41</f>
        <v>379.73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>
        <f>T111</f>
        <v>20.75</v>
      </c>
      <c r="GK111" s="18">
        <f>T111</f>
        <v>20.75</v>
      </c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>
        <f>T111</f>
        <v>20.75</v>
      </c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398</v>
      </c>
      <c r="D112" s="54"/>
      <c r="E112" s="55">
        <v>65</v>
      </c>
      <c r="F112" s="89" t="s">
        <v>399</v>
      </c>
      <c r="G112" s="88"/>
      <c r="H112" s="57">
        <f>ROUND((Source!AF41*Source!AV41+Source!AE41*Source!AV41)*(Source!FX41)/100,2)</f>
        <v>13.49</v>
      </c>
      <c r="I112" s="57">
        <f>T112</f>
        <v>13.49</v>
      </c>
      <c r="J112" s="88" t="s">
        <v>411</v>
      </c>
      <c r="K112" s="58">
        <f>U112</f>
        <v>208.85</v>
      </c>
      <c r="O112" s="18"/>
      <c r="P112" s="18"/>
      <c r="Q112" s="18"/>
      <c r="R112" s="18"/>
      <c r="S112" s="18"/>
      <c r="T112" s="18">
        <f>ROUND((ROUND(Source!AF41*Source!AV41*Source!I41,2)+ROUND(Source!AE41*Source!AV41*Source!I41,2))*(Source!FX41)/100,2)</f>
        <v>13.49</v>
      </c>
      <c r="U112" s="18">
        <f>Source!X41</f>
        <v>208.85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>
        <f>T112</f>
        <v>13.49</v>
      </c>
      <c r="GZ112" s="18"/>
      <c r="HA112" s="18"/>
      <c r="HB112" s="18"/>
      <c r="HC112" s="18"/>
      <c r="HD112" s="18"/>
      <c r="HE112" s="18">
        <f>T112</f>
        <v>13.49</v>
      </c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6"/>
      <c r="B113" s="53"/>
      <c r="C113" s="53" t="s">
        <v>401</v>
      </c>
      <c r="D113" s="54"/>
      <c r="E113" s="55">
        <v>40</v>
      </c>
      <c r="F113" s="89" t="s">
        <v>399</v>
      </c>
      <c r="G113" s="88"/>
      <c r="H113" s="57">
        <f>ROUND((Source!AF41*Source!AV41+Source!AE41*Source!AV41)*(Source!FY41)/100,2)</f>
        <v>8.3000000000000007</v>
      </c>
      <c r="I113" s="57">
        <f>T113</f>
        <v>8.3000000000000007</v>
      </c>
      <c r="J113" s="88" t="s">
        <v>412</v>
      </c>
      <c r="K113" s="58">
        <f>U113</f>
        <v>121.51</v>
      </c>
      <c r="O113" s="18"/>
      <c r="P113" s="18"/>
      <c r="Q113" s="18"/>
      <c r="R113" s="18"/>
      <c r="S113" s="18"/>
      <c r="T113" s="18">
        <f>ROUND((ROUND(Source!AF41*Source!AV41*Source!I41,2)+ROUND(Source!AE41*Source!AV41*Source!I41,2))*(Source!FY41)/100,2)</f>
        <v>8.3000000000000007</v>
      </c>
      <c r="U113" s="18">
        <f>Source!Y41</f>
        <v>121.51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>
        <f>T113</f>
        <v>8.3000000000000007</v>
      </c>
      <c r="HA113" s="18"/>
      <c r="HB113" s="18"/>
      <c r="HC113" s="18"/>
      <c r="HD113" s="18"/>
      <c r="HE113" s="18">
        <f>T113</f>
        <v>8.3000000000000007</v>
      </c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ht="13.5" thickBot="1" x14ac:dyDescent="0.25">
      <c r="A114" s="68"/>
      <c r="B114" s="69"/>
      <c r="C114" s="69" t="s">
        <v>406</v>
      </c>
      <c r="D114" s="70" t="s">
        <v>407</v>
      </c>
      <c r="E114" s="71">
        <v>1.62</v>
      </c>
      <c r="F114" s="72"/>
      <c r="G114" s="72"/>
      <c r="H114" s="72">
        <f>ROUND(Source!AH41,2)</f>
        <v>1.62</v>
      </c>
      <c r="I114" s="73">
        <f>Source!U41</f>
        <v>1.62</v>
      </c>
      <c r="J114" s="72"/>
      <c r="K114" s="74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60"/>
      <c r="B115" s="59"/>
      <c r="C115" s="59"/>
      <c r="D115" s="59"/>
      <c r="E115" s="59"/>
      <c r="F115" s="59"/>
      <c r="G115" s="59"/>
      <c r="H115" s="110">
        <f>R115</f>
        <v>42.540000000000006</v>
      </c>
      <c r="I115" s="111"/>
      <c r="J115" s="110">
        <f>S115</f>
        <v>710.09</v>
      </c>
      <c r="K115" s="112"/>
      <c r="O115" s="18"/>
      <c r="P115" s="18"/>
      <c r="Q115" s="18"/>
      <c r="R115" s="18">
        <f>SUM(T110:T114)</f>
        <v>42.540000000000006</v>
      </c>
      <c r="S115" s="18">
        <f>SUM(U110:U114)</f>
        <v>710.09</v>
      </c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>
        <f>R115</f>
        <v>42.540000000000006</v>
      </c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ht="24" x14ac:dyDescent="0.2">
      <c r="A116" s="61">
        <v>10</v>
      </c>
      <c r="B116" s="67" t="s">
        <v>68</v>
      </c>
      <c r="C116" s="62" t="s">
        <v>69</v>
      </c>
      <c r="D116" s="63" t="s">
        <v>70</v>
      </c>
      <c r="E116" s="64">
        <v>1</v>
      </c>
      <c r="F116" s="65">
        <f>Source!AK43</f>
        <v>55.71</v>
      </c>
      <c r="G116" s="92" t="s">
        <v>3</v>
      </c>
      <c r="H116" s="65">
        <f>Source!AB43</f>
        <v>55.71</v>
      </c>
      <c r="I116" s="65"/>
      <c r="J116" s="93"/>
      <c r="K116" s="66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49"/>
      <c r="B117" s="46"/>
      <c r="C117" s="46" t="s">
        <v>403</v>
      </c>
      <c r="D117" s="47"/>
      <c r="E117" s="48"/>
      <c r="F117" s="50">
        <v>55.71</v>
      </c>
      <c r="G117" s="87"/>
      <c r="H117" s="50">
        <f>Source!AF43</f>
        <v>55.71</v>
      </c>
      <c r="I117" s="50">
        <f>T117</f>
        <v>55.71</v>
      </c>
      <c r="J117" s="87">
        <v>18.3</v>
      </c>
      <c r="K117" s="51">
        <f>U117</f>
        <v>1019.49</v>
      </c>
      <c r="O117" s="18"/>
      <c r="P117" s="18"/>
      <c r="Q117" s="18"/>
      <c r="R117" s="18"/>
      <c r="S117" s="18"/>
      <c r="T117" s="18">
        <f>ROUND(Source!AF43*Source!AV43*Source!I43,2)</f>
        <v>55.71</v>
      </c>
      <c r="U117" s="18">
        <f>Source!S43</f>
        <v>1019.49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>
        <f>T117</f>
        <v>55.71</v>
      </c>
      <c r="GK117" s="18">
        <f>T117</f>
        <v>55.71</v>
      </c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>
        <f>T117</f>
        <v>55.71</v>
      </c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398</v>
      </c>
      <c r="D118" s="54"/>
      <c r="E118" s="55">
        <v>65</v>
      </c>
      <c r="F118" s="89" t="s">
        <v>399</v>
      </c>
      <c r="G118" s="88"/>
      <c r="H118" s="57">
        <f>ROUND((Source!AF43*Source!AV43+Source!AE43*Source!AV43)*(Source!FX43)/100,2)</f>
        <v>36.21</v>
      </c>
      <c r="I118" s="57">
        <f>T118</f>
        <v>36.21</v>
      </c>
      <c r="J118" s="88" t="s">
        <v>411</v>
      </c>
      <c r="K118" s="58">
        <f>U118</f>
        <v>560.72</v>
      </c>
      <c r="O118" s="18"/>
      <c r="P118" s="18"/>
      <c r="Q118" s="18"/>
      <c r="R118" s="18"/>
      <c r="S118" s="18"/>
      <c r="T118" s="18">
        <f>ROUND((ROUND(Source!AF43*Source!AV43*Source!I43,2)+ROUND(Source!AE43*Source!AV43*Source!I43,2))*(Source!FX43)/100,2)</f>
        <v>36.21</v>
      </c>
      <c r="U118" s="18">
        <f>Source!X43</f>
        <v>560.72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>
        <f>T118</f>
        <v>36.21</v>
      </c>
      <c r="GZ118" s="18"/>
      <c r="HA118" s="18"/>
      <c r="HB118" s="18"/>
      <c r="HC118" s="18"/>
      <c r="HD118" s="18"/>
      <c r="HE118" s="18">
        <f>T118</f>
        <v>36.21</v>
      </c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6"/>
      <c r="B119" s="53"/>
      <c r="C119" s="53" t="s">
        <v>401</v>
      </c>
      <c r="D119" s="54"/>
      <c r="E119" s="55">
        <v>40</v>
      </c>
      <c r="F119" s="89" t="s">
        <v>399</v>
      </c>
      <c r="G119" s="88"/>
      <c r="H119" s="57">
        <f>ROUND((Source!AF43*Source!AV43+Source!AE43*Source!AV43)*(Source!FY43)/100,2)</f>
        <v>22.28</v>
      </c>
      <c r="I119" s="57">
        <f>T119</f>
        <v>22.28</v>
      </c>
      <c r="J119" s="88" t="s">
        <v>412</v>
      </c>
      <c r="K119" s="58">
        <f>U119</f>
        <v>326.24</v>
      </c>
      <c r="O119" s="18"/>
      <c r="P119" s="18"/>
      <c r="Q119" s="18"/>
      <c r="R119" s="18"/>
      <c r="S119" s="18"/>
      <c r="T119" s="18">
        <f>ROUND((ROUND(Source!AF43*Source!AV43*Source!I43,2)+ROUND(Source!AE43*Source!AV43*Source!I43,2))*(Source!FY43)/100,2)</f>
        <v>22.28</v>
      </c>
      <c r="U119" s="18">
        <f>Source!Y43</f>
        <v>326.24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>
        <f>T119</f>
        <v>22.28</v>
      </c>
      <c r="HA119" s="18"/>
      <c r="HB119" s="18"/>
      <c r="HC119" s="18"/>
      <c r="HD119" s="18"/>
      <c r="HE119" s="18">
        <f>T119</f>
        <v>22.28</v>
      </c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13.5" thickBot="1" x14ac:dyDescent="0.25">
      <c r="A120" s="68"/>
      <c r="B120" s="69"/>
      <c r="C120" s="69" t="s">
        <v>406</v>
      </c>
      <c r="D120" s="70" t="s">
        <v>407</v>
      </c>
      <c r="E120" s="71">
        <v>4.8600000000000003</v>
      </c>
      <c r="F120" s="72"/>
      <c r="G120" s="72"/>
      <c r="H120" s="72">
        <f>ROUND(Source!AH43,2)</f>
        <v>4.8600000000000003</v>
      </c>
      <c r="I120" s="73">
        <f>Source!U43</f>
        <v>4.8600000000000003</v>
      </c>
      <c r="J120" s="72"/>
      <c r="K120" s="74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60"/>
      <c r="B121" s="59"/>
      <c r="C121" s="59"/>
      <c r="D121" s="59"/>
      <c r="E121" s="59"/>
      <c r="F121" s="59"/>
      <c r="G121" s="59"/>
      <c r="H121" s="110">
        <f>R121</f>
        <v>114.2</v>
      </c>
      <c r="I121" s="111"/>
      <c r="J121" s="110">
        <f>S121</f>
        <v>1906.45</v>
      </c>
      <c r="K121" s="112"/>
      <c r="O121" s="18"/>
      <c r="P121" s="18"/>
      <c r="Q121" s="18"/>
      <c r="R121" s="18">
        <f>SUM(T116:T120)</f>
        <v>114.2</v>
      </c>
      <c r="S121" s="18">
        <f>SUM(U116:U120)</f>
        <v>1906.45</v>
      </c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>
        <f>R121</f>
        <v>114.2</v>
      </c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ht="24" x14ac:dyDescent="0.2">
      <c r="A122" s="61">
        <v>11</v>
      </c>
      <c r="B122" s="67" t="s">
        <v>73</v>
      </c>
      <c r="C122" s="62" t="s">
        <v>74</v>
      </c>
      <c r="D122" s="63" t="s">
        <v>42</v>
      </c>
      <c r="E122" s="64">
        <v>0.3</v>
      </c>
      <c r="F122" s="65">
        <f>Source!AK45</f>
        <v>358.54</v>
      </c>
      <c r="G122" s="92" t="s">
        <v>3</v>
      </c>
      <c r="H122" s="65">
        <f>Source!AB45</f>
        <v>357.54</v>
      </c>
      <c r="I122" s="65"/>
      <c r="J122" s="93"/>
      <c r="K122" s="66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49"/>
      <c r="B123" s="46"/>
      <c r="C123" s="46" t="s">
        <v>403</v>
      </c>
      <c r="D123" s="47"/>
      <c r="E123" s="48"/>
      <c r="F123" s="50">
        <v>50.12</v>
      </c>
      <c r="G123" s="87"/>
      <c r="H123" s="50">
        <f>Source!AF45</f>
        <v>50.12</v>
      </c>
      <c r="I123" s="50">
        <f>T123</f>
        <v>15.04</v>
      </c>
      <c r="J123" s="87">
        <v>18.3</v>
      </c>
      <c r="K123" s="51">
        <f>U123</f>
        <v>275.16000000000003</v>
      </c>
      <c r="O123" s="18"/>
      <c r="P123" s="18"/>
      <c r="Q123" s="18"/>
      <c r="R123" s="18"/>
      <c r="S123" s="18"/>
      <c r="T123" s="18">
        <f>ROUND(Source!AF45*Source!AV45*Source!I45,2)</f>
        <v>15.04</v>
      </c>
      <c r="U123" s="18">
        <f>Source!S45</f>
        <v>275.16000000000003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15.04</v>
      </c>
      <c r="GK123" s="18">
        <f>T123</f>
        <v>15.04</v>
      </c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>
        <f>T123</f>
        <v>15.04</v>
      </c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396</v>
      </c>
      <c r="D124" s="54"/>
      <c r="E124" s="55"/>
      <c r="F124" s="57">
        <v>307.42</v>
      </c>
      <c r="G124" s="88"/>
      <c r="H124" s="57">
        <f>Source!AD45</f>
        <v>307.42</v>
      </c>
      <c r="I124" s="57">
        <f>T124</f>
        <v>92.23</v>
      </c>
      <c r="J124" s="88">
        <v>12.5</v>
      </c>
      <c r="K124" s="58">
        <f>U124</f>
        <v>1152.83</v>
      </c>
      <c r="O124" s="18"/>
      <c r="P124" s="18"/>
      <c r="Q124" s="18"/>
      <c r="R124" s="18"/>
      <c r="S124" s="18"/>
      <c r="T124" s="18">
        <f>ROUND(Source!AD45*Source!AV45*Source!I45,2)</f>
        <v>92.23</v>
      </c>
      <c r="U124" s="18">
        <f>Source!Q45</f>
        <v>1152.83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92.23</v>
      </c>
      <c r="GK124" s="18"/>
      <c r="GL124" s="18">
        <f>T124</f>
        <v>92.23</v>
      </c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>
        <f>T124</f>
        <v>92.23</v>
      </c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397</v>
      </c>
      <c r="D125" s="54"/>
      <c r="E125" s="55"/>
      <c r="F125" s="57">
        <v>43.43</v>
      </c>
      <c r="G125" s="88"/>
      <c r="H125" s="57">
        <f>Source!AE45</f>
        <v>43.43</v>
      </c>
      <c r="I125" s="57">
        <f>GM125</f>
        <v>13.03</v>
      </c>
      <c r="J125" s="88">
        <v>18.3</v>
      </c>
      <c r="K125" s="58">
        <f>Source!R45</f>
        <v>238.43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>
        <f>ROUND(Source!AE45*Source!AV45*Source!I45,2)</f>
        <v>13.03</v>
      </c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398</v>
      </c>
      <c r="D126" s="54"/>
      <c r="E126" s="55">
        <v>95</v>
      </c>
      <c r="F126" s="89" t="s">
        <v>399</v>
      </c>
      <c r="G126" s="88"/>
      <c r="H126" s="57">
        <f>ROUND((Source!AF45*Source!AV45+Source!AE45*Source!AV45)*(Source!FX45)/100,2)</f>
        <v>88.87</v>
      </c>
      <c r="I126" s="57">
        <f>T126</f>
        <v>26.67</v>
      </c>
      <c r="J126" s="88" t="s">
        <v>400</v>
      </c>
      <c r="K126" s="58">
        <f>U126</f>
        <v>416.01</v>
      </c>
      <c r="O126" s="18"/>
      <c r="P126" s="18"/>
      <c r="Q126" s="18"/>
      <c r="R126" s="18"/>
      <c r="S126" s="18"/>
      <c r="T126" s="18">
        <f>ROUND((ROUND(Source!AF45*Source!AV45*Source!I45,2)+ROUND(Source!AE45*Source!AV45*Source!I45,2))*(Source!FX45)/100,2)</f>
        <v>26.67</v>
      </c>
      <c r="U126" s="18">
        <f>Source!X45</f>
        <v>416.01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>
        <f>T126</f>
        <v>26.67</v>
      </c>
      <c r="GZ126" s="18"/>
      <c r="HA126" s="18"/>
      <c r="HB126" s="18"/>
      <c r="HC126" s="18">
        <f>T126</f>
        <v>26.67</v>
      </c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x14ac:dyDescent="0.2">
      <c r="A127" s="56"/>
      <c r="B127" s="53"/>
      <c r="C127" s="53" t="s">
        <v>401</v>
      </c>
      <c r="D127" s="54"/>
      <c r="E127" s="55">
        <v>65</v>
      </c>
      <c r="F127" s="89" t="s">
        <v>399</v>
      </c>
      <c r="G127" s="88"/>
      <c r="H127" s="57">
        <f>ROUND((Source!AF45*Source!AV45+Source!AE45*Source!AV45)*(Source!FY45)/100,2)</f>
        <v>60.81</v>
      </c>
      <c r="I127" s="57">
        <f>T127</f>
        <v>18.25</v>
      </c>
      <c r="J127" s="88" t="s">
        <v>410</v>
      </c>
      <c r="K127" s="58">
        <f>U127</f>
        <v>267.07</v>
      </c>
      <c r="O127" s="18"/>
      <c r="P127" s="18"/>
      <c r="Q127" s="18"/>
      <c r="R127" s="18"/>
      <c r="S127" s="18"/>
      <c r="T127" s="18">
        <f>ROUND((ROUND(Source!AF45*Source!AV45*Source!I45,2)+ROUND(Source!AE45*Source!AV45*Source!I45,2))*(Source!FY45)/100,2)</f>
        <v>18.25</v>
      </c>
      <c r="U127" s="18">
        <f>Source!Y45</f>
        <v>267.07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>
        <f>T127</f>
        <v>18.25</v>
      </c>
      <c r="HA127" s="18"/>
      <c r="HB127" s="18"/>
      <c r="HC127" s="18">
        <f>T127</f>
        <v>18.25</v>
      </c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ht="13.5" thickBot="1" x14ac:dyDescent="0.25">
      <c r="A128" s="68"/>
      <c r="B128" s="69"/>
      <c r="C128" s="69" t="s">
        <v>406</v>
      </c>
      <c r="D128" s="70" t="s">
        <v>407</v>
      </c>
      <c r="E128" s="71">
        <v>5.21</v>
      </c>
      <c r="F128" s="72"/>
      <c r="G128" s="72"/>
      <c r="H128" s="72">
        <f>ROUND(Source!AH45,2)</f>
        <v>5.21</v>
      </c>
      <c r="I128" s="73">
        <f>Source!U45</f>
        <v>1.5629999999999999</v>
      </c>
      <c r="J128" s="72"/>
      <c r="K128" s="74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0"/>
      <c r="B129" s="59"/>
      <c r="C129" s="59"/>
      <c r="D129" s="59"/>
      <c r="E129" s="59"/>
      <c r="F129" s="59"/>
      <c r="G129" s="59"/>
      <c r="H129" s="110">
        <f>R129</f>
        <v>152.19</v>
      </c>
      <c r="I129" s="111"/>
      <c r="J129" s="110">
        <f>S129</f>
        <v>2111.0700000000002</v>
      </c>
      <c r="K129" s="112"/>
      <c r="O129" s="18"/>
      <c r="P129" s="18"/>
      <c r="Q129" s="18"/>
      <c r="R129" s="18">
        <f>SUM(T122:T128)</f>
        <v>152.19</v>
      </c>
      <c r="S129" s="18">
        <f>SUM(U122:U128)</f>
        <v>2111.0700000000002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>
        <f>R129</f>
        <v>152.19</v>
      </c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48" x14ac:dyDescent="0.2">
      <c r="A130" s="61">
        <v>12</v>
      </c>
      <c r="B130" s="67" t="s">
        <v>77</v>
      </c>
      <c r="C130" s="62" t="s">
        <v>78</v>
      </c>
      <c r="D130" s="63" t="s">
        <v>15</v>
      </c>
      <c r="E130" s="64">
        <v>1.4E-2</v>
      </c>
      <c r="F130" s="65">
        <f>Source!AK47</f>
        <v>451.97</v>
      </c>
      <c r="G130" s="92" t="s">
        <v>3</v>
      </c>
      <c r="H130" s="65">
        <f>Source!AB47</f>
        <v>451.97</v>
      </c>
      <c r="I130" s="65"/>
      <c r="J130" s="93"/>
      <c r="K130" s="66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49"/>
      <c r="B131" s="46"/>
      <c r="C131" s="46" t="s">
        <v>396</v>
      </c>
      <c r="D131" s="47"/>
      <c r="E131" s="48"/>
      <c r="F131" s="50">
        <v>451.97</v>
      </c>
      <c r="G131" s="87"/>
      <c r="H131" s="50">
        <f>Source!AD47</f>
        <v>451.97</v>
      </c>
      <c r="I131" s="50">
        <f>T131</f>
        <v>6.33</v>
      </c>
      <c r="J131" s="87">
        <v>12.5</v>
      </c>
      <c r="K131" s="51">
        <f>U131</f>
        <v>79.09</v>
      </c>
      <c r="O131" s="18"/>
      <c r="P131" s="18"/>
      <c r="Q131" s="18"/>
      <c r="R131" s="18"/>
      <c r="S131" s="18"/>
      <c r="T131" s="18">
        <f>ROUND(Source!AD47*Source!AV47*Source!I47,2)</f>
        <v>6.33</v>
      </c>
      <c r="U131" s="18">
        <f>Source!Q47</f>
        <v>79.09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6.33</v>
      </c>
      <c r="GK131" s="18"/>
      <c r="GL131" s="18">
        <f>T131</f>
        <v>6.33</v>
      </c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>
        <f>T131</f>
        <v>6.33</v>
      </c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397</v>
      </c>
      <c r="D132" s="54"/>
      <c r="E132" s="55"/>
      <c r="F132" s="57">
        <v>88.16</v>
      </c>
      <c r="G132" s="88"/>
      <c r="H132" s="57">
        <f>Source!AE47</f>
        <v>88.16</v>
      </c>
      <c r="I132" s="57">
        <f>GM132</f>
        <v>1.23</v>
      </c>
      <c r="J132" s="88">
        <v>18.3</v>
      </c>
      <c r="K132" s="58">
        <f>Source!R47</f>
        <v>22.59</v>
      </c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>
        <f>ROUND(Source!AE47*Source!AV47*Source!I47,2)</f>
        <v>1.23</v>
      </c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398</v>
      </c>
      <c r="D133" s="54"/>
      <c r="E133" s="55">
        <v>95</v>
      </c>
      <c r="F133" s="89" t="s">
        <v>399</v>
      </c>
      <c r="G133" s="88"/>
      <c r="H133" s="57">
        <f>ROUND((Source!AF47*Source!AV47+Source!AE47*Source!AV47)*(Source!FX47)/100,2)</f>
        <v>83.75</v>
      </c>
      <c r="I133" s="57">
        <f>T133</f>
        <v>1.17</v>
      </c>
      <c r="J133" s="88" t="s">
        <v>400</v>
      </c>
      <c r="K133" s="58">
        <f>U133</f>
        <v>18.3</v>
      </c>
      <c r="O133" s="18"/>
      <c r="P133" s="18"/>
      <c r="Q133" s="18"/>
      <c r="R133" s="18"/>
      <c r="S133" s="18"/>
      <c r="T133" s="18">
        <f>ROUND((ROUND(Source!AF47*Source!AV47*Source!I47,2)+ROUND(Source!AE47*Source!AV47*Source!I47,2))*(Source!FX47)/100,2)</f>
        <v>1.17</v>
      </c>
      <c r="U133" s="18">
        <f>Source!X47</f>
        <v>18.3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>
        <f>T133</f>
        <v>1.17</v>
      </c>
      <c r="GZ133" s="18"/>
      <c r="HA133" s="18"/>
      <c r="HB133" s="18">
        <f>T133</f>
        <v>1.17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ht="13.5" thickBot="1" x14ac:dyDescent="0.25">
      <c r="A134" s="68"/>
      <c r="B134" s="69"/>
      <c r="C134" s="69" t="s">
        <v>401</v>
      </c>
      <c r="D134" s="70"/>
      <c r="E134" s="71">
        <v>50</v>
      </c>
      <c r="F134" s="90" t="s">
        <v>399</v>
      </c>
      <c r="G134" s="72"/>
      <c r="H134" s="73">
        <f>ROUND((Source!AF47*Source!AV47+Source!AE47*Source!AV47)*(Source!FY47)/100,2)</f>
        <v>44.08</v>
      </c>
      <c r="I134" s="73">
        <f>T134</f>
        <v>0.62</v>
      </c>
      <c r="J134" s="72" t="s">
        <v>402</v>
      </c>
      <c r="K134" s="91">
        <f>U134</f>
        <v>9.0399999999999991</v>
      </c>
      <c r="O134" s="18"/>
      <c r="P134" s="18"/>
      <c r="Q134" s="18"/>
      <c r="R134" s="18"/>
      <c r="S134" s="18"/>
      <c r="T134" s="18">
        <f>ROUND((ROUND(Source!AF47*Source!AV47*Source!I47,2)+ROUND(Source!AE47*Source!AV47*Source!I47,2))*(Source!FY47)/100,2)</f>
        <v>0.62</v>
      </c>
      <c r="U134" s="18">
        <f>Source!Y47</f>
        <v>9.0399999999999991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>
        <f>T134</f>
        <v>0.62</v>
      </c>
      <c r="HA134" s="18"/>
      <c r="HB134" s="18">
        <f>T134</f>
        <v>0.62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0"/>
      <c r="B135" s="59"/>
      <c r="C135" s="59"/>
      <c r="D135" s="59"/>
      <c r="E135" s="59"/>
      <c r="F135" s="59"/>
      <c r="G135" s="59"/>
      <c r="H135" s="110">
        <f>R135</f>
        <v>8.1199999999999992</v>
      </c>
      <c r="I135" s="111"/>
      <c r="J135" s="110">
        <f>S135</f>
        <v>106.43</v>
      </c>
      <c r="K135" s="112"/>
      <c r="O135" s="18"/>
      <c r="P135" s="18"/>
      <c r="Q135" s="18"/>
      <c r="R135" s="18">
        <f>SUM(T130:T134)</f>
        <v>8.1199999999999992</v>
      </c>
      <c r="S135" s="18">
        <f>SUM(U130:U134)</f>
        <v>106.43</v>
      </c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>
        <f>R135</f>
        <v>8.1199999999999992</v>
      </c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61">
        <v>13</v>
      </c>
      <c r="B136" s="67" t="s">
        <v>82</v>
      </c>
      <c r="C136" s="62" t="s">
        <v>83</v>
      </c>
      <c r="D136" s="63" t="s">
        <v>84</v>
      </c>
      <c r="E136" s="64">
        <v>98</v>
      </c>
      <c r="F136" s="65">
        <v>105.33</v>
      </c>
      <c r="G136" s="94"/>
      <c r="H136" s="65">
        <f>Source!AC49</f>
        <v>105.33</v>
      </c>
      <c r="I136" s="65">
        <f>T136</f>
        <v>10322.34</v>
      </c>
      <c r="J136" s="94">
        <v>7.5</v>
      </c>
      <c r="K136" s="66">
        <f>U136</f>
        <v>77417.55</v>
      </c>
      <c r="O136" s="18"/>
      <c r="P136" s="18"/>
      <c r="Q136" s="18"/>
      <c r="R136" s="18"/>
      <c r="S136" s="18"/>
      <c r="T136" s="18">
        <f>ROUND(Source!AC49*Source!AW49*Source!I49,2)</f>
        <v>10322.34</v>
      </c>
      <c r="U136" s="18">
        <f>Source!P49</f>
        <v>77417.55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>
        <f>T136</f>
        <v>10322.34</v>
      </c>
      <c r="GK136" s="18"/>
      <c r="GL136" s="18"/>
      <c r="GM136" s="18"/>
      <c r="GN136" s="18">
        <f>T136</f>
        <v>10322.34</v>
      </c>
      <c r="GO136" s="18"/>
      <c r="GP136" s="18">
        <f>T136</f>
        <v>10322.34</v>
      </c>
      <c r="GQ136" s="18">
        <f>T136</f>
        <v>10322.34</v>
      </c>
      <c r="GR136" s="18"/>
      <c r="GS136" s="18">
        <f>T136</f>
        <v>10322.34</v>
      </c>
      <c r="GT136" s="18"/>
      <c r="GU136" s="18"/>
      <c r="GV136" s="18"/>
      <c r="GW136" s="18">
        <f>ROUND(Source!AG49*Source!I49,2)</f>
        <v>0</v>
      </c>
      <c r="GX136" s="18">
        <f>ROUND(Source!AJ49*Source!I49,2)</f>
        <v>0</v>
      </c>
      <c r="GY136" s="18"/>
      <c r="GZ136" s="18"/>
      <c r="HA136" s="18"/>
      <c r="HB136" s="18">
        <f>T136</f>
        <v>10322.34</v>
      </c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13.5" thickBot="1" x14ac:dyDescent="0.25">
      <c r="A137" s="95"/>
      <c r="B137" s="96" t="s">
        <v>413</v>
      </c>
      <c r="C137" s="96" t="s">
        <v>414</v>
      </c>
      <c r="D137" s="97"/>
      <c r="E137" s="97"/>
      <c r="F137" s="97"/>
      <c r="G137" s="97"/>
      <c r="H137" s="97"/>
      <c r="I137" s="97"/>
      <c r="J137" s="97"/>
      <c r="K137" s="98"/>
    </row>
    <row r="138" spans="1:255" x14ac:dyDescent="0.2">
      <c r="A138" s="60"/>
      <c r="B138" s="59"/>
      <c r="C138" s="59"/>
      <c r="D138" s="59"/>
      <c r="E138" s="59"/>
      <c r="F138" s="59"/>
      <c r="G138" s="59"/>
      <c r="H138" s="110">
        <f>R138</f>
        <v>10322.34</v>
      </c>
      <c r="I138" s="111"/>
      <c r="J138" s="110">
        <f>S138</f>
        <v>77417.55</v>
      </c>
      <c r="K138" s="112"/>
      <c r="O138" s="18"/>
      <c r="P138" s="18"/>
      <c r="Q138" s="18"/>
      <c r="R138" s="18">
        <f>SUM(T136:T137)</f>
        <v>10322.34</v>
      </c>
      <c r="S138" s="18">
        <f>SUM(U136:U137)</f>
        <v>77417.55</v>
      </c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>
        <f>R138</f>
        <v>10322.34</v>
      </c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61">
        <v>14</v>
      </c>
      <c r="B139" s="67" t="s">
        <v>82</v>
      </c>
      <c r="C139" s="62" t="s">
        <v>90</v>
      </c>
      <c r="D139" s="63" t="s">
        <v>84</v>
      </c>
      <c r="E139" s="64">
        <v>40</v>
      </c>
      <c r="F139" s="65">
        <v>45.59</v>
      </c>
      <c r="G139" s="94"/>
      <c r="H139" s="65">
        <f>Source!AC51</f>
        <v>45.59</v>
      </c>
      <c r="I139" s="65">
        <f>T139</f>
        <v>1823.6</v>
      </c>
      <c r="J139" s="94">
        <v>7.5</v>
      </c>
      <c r="K139" s="66">
        <f>U139</f>
        <v>13677</v>
      </c>
      <c r="O139" s="18"/>
      <c r="P139" s="18"/>
      <c r="Q139" s="18"/>
      <c r="R139" s="18"/>
      <c r="S139" s="18"/>
      <c r="T139" s="18">
        <f>ROUND(Source!AC51*Source!AW51*Source!I51,2)</f>
        <v>1823.6</v>
      </c>
      <c r="U139" s="18">
        <f>Source!P51</f>
        <v>13677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1823.6</v>
      </c>
      <c r="GK139" s="18"/>
      <c r="GL139" s="18"/>
      <c r="GM139" s="18"/>
      <c r="GN139" s="18">
        <f>T139</f>
        <v>1823.6</v>
      </c>
      <c r="GO139" s="18"/>
      <c r="GP139" s="18">
        <f>T139</f>
        <v>1823.6</v>
      </c>
      <c r="GQ139" s="18">
        <f>T139</f>
        <v>1823.6</v>
      </c>
      <c r="GR139" s="18"/>
      <c r="GS139" s="18">
        <f>T139</f>
        <v>1823.6</v>
      </c>
      <c r="GT139" s="18"/>
      <c r="GU139" s="18"/>
      <c r="GV139" s="18"/>
      <c r="GW139" s="18">
        <f>ROUND(Source!AG51*Source!I51,2)</f>
        <v>0</v>
      </c>
      <c r="GX139" s="18">
        <f>ROUND(Source!AJ51*Source!I51,2)</f>
        <v>0</v>
      </c>
      <c r="GY139" s="18"/>
      <c r="GZ139" s="18"/>
      <c r="HA139" s="18"/>
      <c r="HB139" s="18">
        <f>T139</f>
        <v>1823.6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ht="13.5" thickBot="1" x14ac:dyDescent="0.25">
      <c r="A140" s="95"/>
      <c r="B140" s="96" t="s">
        <v>413</v>
      </c>
      <c r="C140" s="96" t="s">
        <v>415</v>
      </c>
      <c r="D140" s="97"/>
      <c r="E140" s="97"/>
      <c r="F140" s="97"/>
      <c r="G140" s="97"/>
      <c r="H140" s="97"/>
      <c r="I140" s="97"/>
      <c r="J140" s="97"/>
      <c r="K140" s="98"/>
    </row>
    <row r="141" spans="1:255" x14ac:dyDescent="0.2">
      <c r="A141" s="60"/>
      <c r="B141" s="59"/>
      <c r="C141" s="59"/>
      <c r="D141" s="59"/>
      <c r="E141" s="59"/>
      <c r="F141" s="59"/>
      <c r="G141" s="59"/>
      <c r="H141" s="110">
        <f>R141</f>
        <v>1823.6</v>
      </c>
      <c r="I141" s="111"/>
      <c r="J141" s="110">
        <f>S141</f>
        <v>13677</v>
      </c>
      <c r="K141" s="112"/>
      <c r="O141" s="18"/>
      <c r="P141" s="18"/>
      <c r="Q141" s="18"/>
      <c r="R141" s="18">
        <f>SUM(T139:T140)</f>
        <v>1823.6</v>
      </c>
      <c r="S141" s="18">
        <f>SUM(U139:U140)</f>
        <v>13677</v>
      </c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>
        <f>R141</f>
        <v>1823.6</v>
      </c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61">
        <v>15</v>
      </c>
      <c r="B142" s="67" t="s">
        <v>82</v>
      </c>
      <c r="C142" s="62" t="s">
        <v>93</v>
      </c>
      <c r="D142" s="63" t="s">
        <v>94</v>
      </c>
      <c r="E142" s="64">
        <v>1</v>
      </c>
      <c r="F142" s="65">
        <v>401.27</v>
      </c>
      <c r="G142" s="94"/>
      <c r="H142" s="65">
        <f>Source!AC53</f>
        <v>401.27</v>
      </c>
      <c r="I142" s="65">
        <f>T142</f>
        <v>401.27</v>
      </c>
      <c r="J142" s="94">
        <v>7.5</v>
      </c>
      <c r="K142" s="66">
        <f>U142</f>
        <v>3009.53</v>
      </c>
      <c r="O142" s="18"/>
      <c r="P142" s="18"/>
      <c r="Q142" s="18"/>
      <c r="R142" s="18"/>
      <c r="S142" s="18"/>
      <c r="T142" s="18">
        <f>ROUND(Source!AC53*Source!AW53*Source!I53,2)</f>
        <v>401.27</v>
      </c>
      <c r="U142" s="18">
        <f>Source!P53</f>
        <v>3009.53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>
        <f>T142</f>
        <v>401.27</v>
      </c>
      <c r="GK142" s="18"/>
      <c r="GL142" s="18"/>
      <c r="GM142" s="18"/>
      <c r="GN142" s="18">
        <f>T142</f>
        <v>401.27</v>
      </c>
      <c r="GO142" s="18"/>
      <c r="GP142" s="18">
        <f>T142</f>
        <v>401.27</v>
      </c>
      <c r="GQ142" s="18">
        <f>T142</f>
        <v>401.27</v>
      </c>
      <c r="GR142" s="18"/>
      <c r="GS142" s="18">
        <f>T142</f>
        <v>401.27</v>
      </c>
      <c r="GT142" s="18"/>
      <c r="GU142" s="18"/>
      <c r="GV142" s="18"/>
      <c r="GW142" s="18">
        <f>ROUND(Source!AG53*Source!I53,2)</f>
        <v>0</v>
      </c>
      <c r="GX142" s="18">
        <f>ROUND(Source!AJ53*Source!I53,2)</f>
        <v>0</v>
      </c>
      <c r="GY142" s="18"/>
      <c r="GZ142" s="18"/>
      <c r="HA142" s="18"/>
      <c r="HB142" s="18">
        <f>T142</f>
        <v>401.27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3.5" thickBot="1" x14ac:dyDescent="0.25">
      <c r="A143" s="95"/>
      <c r="B143" s="96" t="s">
        <v>413</v>
      </c>
      <c r="C143" s="96" t="s">
        <v>416</v>
      </c>
      <c r="D143" s="97"/>
      <c r="E143" s="97"/>
      <c r="F143" s="97"/>
      <c r="G143" s="97"/>
      <c r="H143" s="97"/>
      <c r="I143" s="97"/>
      <c r="J143" s="97"/>
      <c r="K143" s="98"/>
    </row>
    <row r="144" spans="1:255" x14ac:dyDescent="0.2">
      <c r="A144" s="60"/>
      <c r="B144" s="59"/>
      <c r="C144" s="59"/>
      <c r="D144" s="59"/>
      <c r="E144" s="59"/>
      <c r="F144" s="59"/>
      <c r="G144" s="59"/>
      <c r="H144" s="110">
        <f>R144</f>
        <v>401.27</v>
      </c>
      <c r="I144" s="111"/>
      <c r="J144" s="110">
        <f>S144</f>
        <v>3009.53</v>
      </c>
      <c r="K144" s="112"/>
      <c r="O144" s="18"/>
      <c r="P144" s="18"/>
      <c r="Q144" s="18"/>
      <c r="R144" s="18">
        <f>SUM(T142:T143)</f>
        <v>401.27</v>
      </c>
      <c r="S144" s="18">
        <f>SUM(U142:U143)</f>
        <v>3009.53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>
        <f>R144</f>
        <v>401.27</v>
      </c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x14ac:dyDescent="0.2">
      <c r="A145" s="61">
        <v>16</v>
      </c>
      <c r="B145" s="67" t="s">
        <v>82</v>
      </c>
      <c r="C145" s="62" t="s">
        <v>97</v>
      </c>
      <c r="D145" s="63" t="s">
        <v>94</v>
      </c>
      <c r="E145" s="64">
        <v>1</v>
      </c>
      <c r="F145" s="65">
        <v>179.16</v>
      </c>
      <c r="G145" s="94"/>
      <c r="H145" s="65">
        <f>Source!AC55</f>
        <v>179.16</v>
      </c>
      <c r="I145" s="65">
        <f>T145</f>
        <v>179.16</v>
      </c>
      <c r="J145" s="94">
        <v>7.5</v>
      </c>
      <c r="K145" s="66">
        <f>U145</f>
        <v>1343.7</v>
      </c>
      <c r="O145" s="18"/>
      <c r="P145" s="18"/>
      <c r="Q145" s="18"/>
      <c r="R145" s="18"/>
      <c r="S145" s="18"/>
      <c r="T145" s="18">
        <f>ROUND(Source!AC55*Source!AW55*Source!I55,2)</f>
        <v>179.16</v>
      </c>
      <c r="U145" s="18">
        <f>Source!P55</f>
        <v>1343.7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>
        <f>T145</f>
        <v>179.16</v>
      </c>
      <c r="GK145" s="18"/>
      <c r="GL145" s="18"/>
      <c r="GM145" s="18"/>
      <c r="GN145" s="18">
        <f>T145</f>
        <v>179.16</v>
      </c>
      <c r="GO145" s="18"/>
      <c r="GP145" s="18">
        <f>T145</f>
        <v>179.16</v>
      </c>
      <c r="GQ145" s="18">
        <f>T145</f>
        <v>179.16</v>
      </c>
      <c r="GR145" s="18"/>
      <c r="GS145" s="18">
        <f>T145</f>
        <v>179.16</v>
      </c>
      <c r="GT145" s="18"/>
      <c r="GU145" s="18"/>
      <c r="GV145" s="18"/>
      <c r="GW145" s="18">
        <f>ROUND(Source!AG55*Source!I55,2)</f>
        <v>0</v>
      </c>
      <c r="GX145" s="18">
        <f>ROUND(Source!AJ55*Source!I55,2)</f>
        <v>0</v>
      </c>
      <c r="GY145" s="18"/>
      <c r="GZ145" s="18"/>
      <c r="HA145" s="18"/>
      <c r="HB145" s="18">
        <f>T145</f>
        <v>179.16</v>
      </c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ht="13.5" thickBot="1" x14ac:dyDescent="0.25">
      <c r="A146" s="95"/>
      <c r="B146" s="96" t="s">
        <v>413</v>
      </c>
      <c r="C146" s="96" t="s">
        <v>417</v>
      </c>
      <c r="D146" s="97"/>
      <c r="E146" s="97"/>
      <c r="F146" s="97"/>
      <c r="G146" s="97"/>
      <c r="H146" s="97"/>
      <c r="I146" s="97"/>
      <c r="J146" s="97"/>
      <c r="K146" s="98"/>
    </row>
    <row r="147" spans="1:255" x14ac:dyDescent="0.2">
      <c r="A147" s="60"/>
      <c r="B147" s="59"/>
      <c r="C147" s="59"/>
      <c r="D147" s="59"/>
      <c r="E147" s="59"/>
      <c r="F147" s="59"/>
      <c r="G147" s="59"/>
      <c r="H147" s="110">
        <f>R147</f>
        <v>179.16</v>
      </c>
      <c r="I147" s="111"/>
      <c r="J147" s="110">
        <f>S147</f>
        <v>1343.7</v>
      </c>
      <c r="K147" s="112"/>
      <c r="O147" s="18"/>
      <c r="P147" s="18"/>
      <c r="Q147" s="18"/>
      <c r="R147" s="18">
        <f>SUM(T145:T146)</f>
        <v>179.16</v>
      </c>
      <c r="S147" s="18">
        <f>SUM(U145:U146)</f>
        <v>1343.7</v>
      </c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>
        <f>R147</f>
        <v>179.16</v>
      </c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61">
        <v>17</v>
      </c>
      <c r="B148" s="67" t="s">
        <v>82</v>
      </c>
      <c r="C148" s="62" t="s">
        <v>100</v>
      </c>
      <c r="D148" s="63" t="s">
        <v>94</v>
      </c>
      <c r="E148" s="64">
        <v>597</v>
      </c>
      <c r="F148" s="65">
        <v>1.75</v>
      </c>
      <c r="G148" s="94"/>
      <c r="H148" s="65">
        <f>Source!AC57</f>
        <v>1.75</v>
      </c>
      <c r="I148" s="65">
        <f>T148</f>
        <v>1044.75</v>
      </c>
      <c r="J148" s="94">
        <v>7.5</v>
      </c>
      <c r="K148" s="66">
        <f>U148</f>
        <v>7835.63</v>
      </c>
      <c r="O148" s="18"/>
      <c r="P148" s="18"/>
      <c r="Q148" s="18"/>
      <c r="R148" s="18"/>
      <c r="S148" s="18"/>
      <c r="T148" s="18">
        <f>ROUND(Source!AC57*Source!AW57*Source!I57,2)</f>
        <v>1044.75</v>
      </c>
      <c r="U148" s="18">
        <f>Source!P57</f>
        <v>7835.63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>
        <f>T148</f>
        <v>1044.75</v>
      </c>
      <c r="GK148" s="18"/>
      <c r="GL148" s="18"/>
      <c r="GM148" s="18"/>
      <c r="GN148" s="18">
        <f>T148</f>
        <v>1044.75</v>
      </c>
      <c r="GO148" s="18"/>
      <c r="GP148" s="18">
        <f>T148</f>
        <v>1044.75</v>
      </c>
      <c r="GQ148" s="18">
        <f>T148</f>
        <v>1044.75</v>
      </c>
      <c r="GR148" s="18"/>
      <c r="GS148" s="18">
        <f>T148</f>
        <v>1044.75</v>
      </c>
      <c r="GT148" s="18"/>
      <c r="GU148" s="18"/>
      <c r="GV148" s="18"/>
      <c r="GW148" s="18">
        <f>ROUND(Source!AG57*Source!I57,2)</f>
        <v>0</v>
      </c>
      <c r="GX148" s="18">
        <f>ROUND(Source!AJ57*Source!I57,2)</f>
        <v>0</v>
      </c>
      <c r="GY148" s="18"/>
      <c r="GZ148" s="18"/>
      <c r="HA148" s="18"/>
      <c r="HB148" s="18">
        <f>T148</f>
        <v>1044.75</v>
      </c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ht="13.5" thickBot="1" x14ac:dyDescent="0.25">
      <c r="A149" s="95"/>
      <c r="B149" s="96" t="s">
        <v>413</v>
      </c>
      <c r="C149" s="96" t="s">
        <v>418</v>
      </c>
      <c r="D149" s="97"/>
      <c r="E149" s="97"/>
      <c r="F149" s="97"/>
      <c r="G149" s="97"/>
      <c r="H149" s="97"/>
      <c r="I149" s="97"/>
      <c r="J149" s="97"/>
      <c r="K149" s="98"/>
    </row>
    <row r="150" spans="1:255" x14ac:dyDescent="0.2">
      <c r="A150" s="60"/>
      <c r="B150" s="59"/>
      <c r="C150" s="59"/>
      <c r="D150" s="59"/>
      <c r="E150" s="59"/>
      <c r="F150" s="59"/>
      <c r="G150" s="59"/>
      <c r="H150" s="110">
        <f>R150</f>
        <v>1044.75</v>
      </c>
      <c r="I150" s="111"/>
      <c r="J150" s="110">
        <f>S150</f>
        <v>7835.63</v>
      </c>
      <c r="K150" s="112"/>
      <c r="O150" s="18"/>
      <c r="P150" s="18"/>
      <c r="Q150" s="18"/>
      <c r="R150" s="18">
        <f>SUM(T148:T149)</f>
        <v>1044.75</v>
      </c>
      <c r="S150" s="18">
        <f>SUM(U148:U149)</f>
        <v>7835.63</v>
      </c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>
        <f>R150</f>
        <v>1044.75</v>
      </c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x14ac:dyDescent="0.2">
      <c r="A151" s="61">
        <v>18</v>
      </c>
      <c r="B151" s="67" t="s">
        <v>82</v>
      </c>
      <c r="C151" s="62" t="s">
        <v>103</v>
      </c>
      <c r="D151" s="63" t="s">
        <v>104</v>
      </c>
      <c r="E151" s="64">
        <v>7</v>
      </c>
      <c r="F151" s="65">
        <v>23.73</v>
      </c>
      <c r="G151" s="94"/>
      <c r="H151" s="65">
        <f>Source!AC59</f>
        <v>23.73</v>
      </c>
      <c r="I151" s="65">
        <f>T151</f>
        <v>166.11</v>
      </c>
      <c r="J151" s="94">
        <v>7.5</v>
      </c>
      <c r="K151" s="66">
        <f>U151</f>
        <v>1245.83</v>
      </c>
      <c r="O151" s="18"/>
      <c r="P151" s="18"/>
      <c r="Q151" s="18"/>
      <c r="R151" s="18"/>
      <c r="S151" s="18"/>
      <c r="T151" s="18">
        <f>ROUND(Source!AC59*Source!AW59*Source!I59,2)</f>
        <v>166.11</v>
      </c>
      <c r="U151" s="18">
        <f>Source!P59</f>
        <v>1245.83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>
        <f>T151</f>
        <v>166.11</v>
      </c>
      <c r="GK151" s="18"/>
      <c r="GL151" s="18"/>
      <c r="GM151" s="18"/>
      <c r="GN151" s="18">
        <f>T151</f>
        <v>166.11</v>
      </c>
      <c r="GO151" s="18"/>
      <c r="GP151" s="18">
        <f>T151</f>
        <v>166.11</v>
      </c>
      <c r="GQ151" s="18">
        <f>T151</f>
        <v>166.11</v>
      </c>
      <c r="GR151" s="18"/>
      <c r="GS151" s="18">
        <f>T151</f>
        <v>166.11</v>
      </c>
      <c r="GT151" s="18"/>
      <c r="GU151" s="18"/>
      <c r="GV151" s="18"/>
      <c r="GW151" s="18">
        <f>ROUND(Source!AG59*Source!I59,2)</f>
        <v>0</v>
      </c>
      <c r="GX151" s="18">
        <f>ROUND(Source!AJ59*Source!I59,2)</f>
        <v>0</v>
      </c>
      <c r="GY151" s="18"/>
      <c r="GZ151" s="18"/>
      <c r="HA151" s="18"/>
      <c r="HB151" s="18">
        <f>T151</f>
        <v>166.11</v>
      </c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ht="13.5" thickBot="1" x14ac:dyDescent="0.25">
      <c r="A152" s="95"/>
      <c r="B152" s="96" t="s">
        <v>413</v>
      </c>
      <c r="C152" s="96" t="s">
        <v>419</v>
      </c>
      <c r="D152" s="97"/>
      <c r="E152" s="97"/>
      <c r="F152" s="97"/>
      <c r="G152" s="97"/>
      <c r="H152" s="97"/>
      <c r="I152" s="97"/>
      <c r="J152" s="97"/>
      <c r="K152" s="98"/>
    </row>
    <row r="153" spans="1:255" x14ac:dyDescent="0.2">
      <c r="A153" s="60"/>
      <c r="B153" s="59"/>
      <c r="C153" s="59"/>
      <c r="D153" s="59"/>
      <c r="E153" s="59"/>
      <c r="F153" s="59"/>
      <c r="G153" s="59"/>
      <c r="H153" s="110">
        <f>R153</f>
        <v>166.11</v>
      </c>
      <c r="I153" s="111"/>
      <c r="J153" s="110">
        <f>S153</f>
        <v>1245.83</v>
      </c>
      <c r="K153" s="112"/>
      <c r="O153" s="18"/>
      <c r="P153" s="18"/>
      <c r="Q153" s="18"/>
      <c r="R153" s="18">
        <f>SUM(T151:T152)</f>
        <v>166.11</v>
      </c>
      <c r="S153" s="18">
        <f>SUM(U151:U152)</f>
        <v>1245.83</v>
      </c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>
        <f>R153</f>
        <v>166.11</v>
      </c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61">
        <v>19</v>
      </c>
      <c r="B154" s="67" t="s">
        <v>82</v>
      </c>
      <c r="C154" s="62" t="s">
        <v>107</v>
      </c>
      <c r="D154" s="63" t="s">
        <v>108</v>
      </c>
      <c r="E154" s="64">
        <v>1</v>
      </c>
      <c r="F154" s="65">
        <v>79.930000000000007</v>
      </c>
      <c r="G154" s="94"/>
      <c r="H154" s="65">
        <f>Source!AC61</f>
        <v>79.930000000000007</v>
      </c>
      <c r="I154" s="65">
        <f>T154</f>
        <v>79.930000000000007</v>
      </c>
      <c r="J154" s="94">
        <v>7.5</v>
      </c>
      <c r="K154" s="66">
        <f>U154</f>
        <v>599.48</v>
      </c>
      <c r="O154" s="18"/>
      <c r="P154" s="18"/>
      <c r="Q154" s="18"/>
      <c r="R154" s="18"/>
      <c r="S154" s="18"/>
      <c r="T154" s="18">
        <f>ROUND(Source!AC61*Source!AW61*Source!I61,2)</f>
        <v>79.930000000000007</v>
      </c>
      <c r="U154" s="18">
        <f>Source!P61</f>
        <v>599.48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79.930000000000007</v>
      </c>
      <c r="GK154" s="18"/>
      <c r="GL154" s="18"/>
      <c r="GM154" s="18"/>
      <c r="GN154" s="18">
        <f>T154</f>
        <v>79.930000000000007</v>
      </c>
      <c r="GO154" s="18"/>
      <c r="GP154" s="18">
        <f>T154</f>
        <v>79.930000000000007</v>
      </c>
      <c r="GQ154" s="18">
        <f>T154</f>
        <v>79.930000000000007</v>
      </c>
      <c r="GR154" s="18"/>
      <c r="GS154" s="18">
        <f>T154</f>
        <v>79.930000000000007</v>
      </c>
      <c r="GT154" s="18"/>
      <c r="GU154" s="18"/>
      <c r="GV154" s="18"/>
      <c r="GW154" s="18">
        <f>ROUND(Source!AG61*Source!I61,2)</f>
        <v>0</v>
      </c>
      <c r="GX154" s="18">
        <f>ROUND(Source!AJ61*Source!I61,2)</f>
        <v>0</v>
      </c>
      <c r="GY154" s="18"/>
      <c r="GZ154" s="18"/>
      <c r="HA154" s="18"/>
      <c r="HB154" s="18">
        <f>T154</f>
        <v>79.930000000000007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ht="13.5" thickBot="1" x14ac:dyDescent="0.25">
      <c r="A155" s="95"/>
      <c r="B155" s="96" t="s">
        <v>413</v>
      </c>
      <c r="C155" s="96" t="s">
        <v>420</v>
      </c>
      <c r="D155" s="97"/>
      <c r="E155" s="97"/>
      <c r="F155" s="97"/>
      <c r="G155" s="97"/>
      <c r="H155" s="97"/>
      <c r="I155" s="97"/>
      <c r="J155" s="97"/>
      <c r="K155" s="98"/>
    </row>
    <row r="156" spans="1:255" x14ac:dyDescent="0.2">
      <c r="A156" s="60"/>
      <c r="B156" s="59"/>
      <c r="C156" s="59"/>
      <c r="D156" s="59"/>
      <c r="E156" s="59"/>
      <c r="F156" s="59"/>
      <c r="G156" s="59"/>
      <c r="H156" s="110">
        <f>R156</f>
        <v>79.930000000000007</v>
      </c>
      <c r="I156" s="111"/>
      <c r="J156" s="110">
        <f>S156</f>
        <v>599.48</v>
      </c>
      <c r="K156" s="112"/>
      <c r="O156" s="18"/>
      <c r="P156" s="18"/>
      <c r="Q156" s="18"/>
      <c r="R156" s="18">
        <f>SUM(T154:T155)</f>
        <v>79.930000000000007</v>
      </c>
      <c r="S156" s="18">
        <f>SUM(U154:U155)</f>
        <v>599.48</v>
      </c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>
        <f>R156</f>
        <v>79.930000000000007</v>
      </c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x14ac:dyDescent="0.2">
      <c r="A157" s="61">
        <v>20</v>
      </c>
      <c r="B157" s="67" t="s">
        <v>82</v>
      </c>
      <c r="C157" s="62" t="s">
        <v>111</v>
      </c>
      <c r="D157" s="63" t="s">
        <v>94</v>
      </c>
      <c r="E157" s="64">
        <v>1</v>
      </c>
      <c r="F157" s="65">
        <v>31.14</v>
      </c>
      <c r="G157" s="94"/>
      <c r="H157" s="65">
        <f>Source!AC63</f>
        <v>31.14</v>
      </c>
      <c r="I157" s="65">
        <f>T157</f>
        <v>31.14</v>
      </c>
      <c r="J157" s="94">
        <v>7.5</v>
      </c>
      <c r="K157" s="66">
        <f>U157</f>
        <v>233.55</v>
      </c>
      <c r="O157" s="18"/>
      <c r="P157" s="18"/>
      <c r="Q157" s="18"/>
      <c r="R157" s="18"/>
      <c r="S157" s="18"/>
      <c r="T157" s="18">
        <f>ROUND(Source!AC63*Source!AW63*Source!I63,2)</f>
        <v>31.14</v>
      </c>
      <c r="U157" s="18">
        <f>Source!P63</f>
        <v>233.55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>
        <f>T157</f>
        <v>31.14</v>
      </c>
      <c r="GK157" s="18"/>
      <c r="GL157" s="18"/>
      <c r="GM157" s="18"/>
      <c r="GN157" s="18">
        <f>T157</f>
        <v>31.14</v>
      </c>
      <c r="GO157" s="18"/>
      <c r="GP157" s="18">
        <f>T157</f>
        <v>31.14</v>
      </c>
      <c r="GQ157" s="18">
        <f>T157</f>
        <v>31.14</v>
      </c>
      <c r="GR157" s="18"/>
      <c r="GS157" s="18">
        <f>T157</f>
        <v>31.14</v>
      </c>
      <c r="GT157" s="18"/>
      <c r="GU157" s="18"/>
      <c r="GV157" s="18"/>
      <c r="GW157" s="18">
        <f>ROUND(Source!AG63*Source!I63,2)</f>
        <v>0</v>
      </c>
      <c r="GX157" s="18">
        <f>ROUND(Source!AJ63*Source!I63,2)</f>
        <v>0</v>
      </c>
      <c r="GY157" s="18"/>
      <c r="GZ157" s="18"/>
      <c r="HA157" s="18"/>
      <c r="HB157" s="18">
        <f>T157</f>
        <v>31.14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3.5" thickBot="1" x14ac:dyDescent="0.25">
      <c r="A158" s="95"/>
      <c r="B158" s="96" t="s">
        <v>413</v>
      </c>
      <c r="C158" s="96" t="s">
        <v>421</v>
      </c>
      <c r="D158" s="97"/>
      <c r="E158" s="97"/>
      <c r="F158" s="97"/>
      <c r="G158" s="97"/>
      <c r="H158" s="97"/>
      <c r="I158" s="97"/>
      <c r="J158" s="97"/>
      <c r="K158" s="98"/>
    </row>
    <row r="159" spans="1:255" x14ac:dyDescent="0.2">
      <c r="A159" s="60"/>
      <c r="B159" s="59"/>
      <c r="C159" s="59"/>
      <c r="D159" s="59"/>
      <c r="E159" s="59"/>
      <c r="F159" s="59"/>
      <c r="G159" s="59"/>
      <c r="H159" s="110">
        <f>R159</f>
        <v>31.14</v>
      </c>
      <c r="I159" s="111"/>
      <c r="J159" s="110">
        <f>S159</f>
        <v>233.55</v>
      </c>
      <c r="K159" s="112"/>
      <c r="O159" s="18"/>
      <c r="P159" s="18"/>
      <c r="Q159" s="18"/>
      <c r="R159" s="18">
        <f>SUM(T157:T158)</f>
        <v>31.14</v>
      </c>
      <c r="S159" s="18">
        <f>SUM(U157:U158)</f>
        <v>233.55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>
        <f>R159</f>
        <v>31.14</v>
      </c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A160" s="61">
        <v>21</v>
      </c>
      <c r="B160" s="67" t="s">
        <v>82</v>
      </c>
      <c r="C160" s="62" t="s">
        <v>114</v>
      </c>
      <c r="D160" s="63" t="s">
        <v>115</v>
      </c>
      <c r="E160" s="64">
        <v>20</v>
      </c>
      <c r="F160" s="65">
        <v>4.6900000000000004</v>
      </c>
      <c r="G160" s="94"/>
      <c r="H160" s="65">
        <f>Source!AC65</f>
        <v>4.6900000000000004</v>
      </c>
      <c r="I160" s="65">
        <f>T160</f>
        <v>93.8</v>
      </c>
      <c r="J160" s="94">
        <v>7.5</v>
      </c>
      <c r="K160" s="66">
        <f>U160</f>
        <v>703.5</v>
      </c>
      <c r="O160" s="18"/>
      <c r="P160" s="18"/>
      <c r="Q160" s="18"/>
      <c r="R160" s="18"/>
      <c r="S160" s="18"/>
      <c r="T160" s="18">
        <f>ROUND(Source!AC65*Source!AW65*Source!I65,2)</f>
        <v>93.8</v>
      </c>
      <c r="U160" s="18">
        <f>Source!P65</f>
        <v>703.5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>
        <f>T160</f>
        <v>93.8</v>
      </c>
      <c r="GK160" s="18"/>
      <c r="GL160" s="18"/>
      <c r="GM160" s="18"/>
      <c r="GN160" s="18">
        <f>T160</f>
        <v>93.8</v>
      </c>
      <c r="GO160" s="18"/>
      <c r="GP160" s="18">
        <f>T160</f>
        <v>93.8</v>
      </c>
      <c r="GQ160" s="18">
        <f>T160</f>
        <v>93.8</v>
      </c>
      <c r="GR160" s="18"/>
      <c r="GS160" s="18">
        <f>T160</f>
        <v>93.8</v>
      </c>
      <c r="GT160" s="18"/>
      <c r="GU160" s="18"/>
      <c r="GV160" s="18"/>
      <c r="GW160" s="18">
        <f>ROUND(Source!AG65*Source!I65,2)</f>
        <v>0</v>
      </c>
      <c r="GX160" s="18">
        <f>ROUND(Source!AJ65*Source!I65,2)</f>
        <v>0</v>
      </c>
      <c r="GY160" s="18"/>
      <c r="GZ160" s="18"/>
      <c r="HA160" s="18"/>
      <c r="HB160" s="18">
        <f>T160</f>
        <v>93.8</v>
      </c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ht="13.5" thickBot="1" x14ac:dyDescent="0.25">
      <c r="A161" s="95"/>
      <c r="B161" s="96" t="s">
        <v>413</v>
      </c>
      <c r="C161" s="96" t="s">
        <v>422</v>
      </c>
      <c r="D161" s="97"/>
      <c r="E161" s="97"/>
      <c r="F161" s="97"/>
      <c r="G161" s="97"/>
      <c r="H161" s="97"/>
      <c r="I161" s="97"/>
      <c r="J161" s="97"/>
      <c r="K161" s="98"/>
    </row>
    <row r="162" spans="1:255" x14ac:dyDescent="0.2">
      <c r="A162" s="60"/>
      <c r="B162" s="59"/>
      <c r="C162" s="59"/>
      <c r="D162" s="59"/>
      <c r="E162" s="59"/>
      <c r="F162" s="59"/>
      <c r="G162" s="59"/>
      <c r="H162" s="110">
        <f>R162</f>
        <v>93.8</v>
      </c>
      <c r="I162" s="111"/>
      <c r="J162" s="110">
        <f>S162</f>
        <v>703.5</v>
      </c>
      <c r="K162" s="112"/>
      <c r="O162" s="18"/>
      <c r="P162" s="18"/>
      <c r="Q162" s="18"/>
      <c r="R162" s="18">
        <f>SUM(T160:T161)</f>
        <v>93.8</v>
      </c>
      <c r="S162" s="18">
        <f>SUM(U160:U161)</f>
        <v>703.5</v>
      </c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>
        <f>R162</f>
        <v>93.8</v>
      </c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61">
        <v>22</v>
      </c>
      <c r="B163" s="67" t="s">
        <v>82</v>
      </c>
      <c r="C163" s="62" t="s">
        <v>118</v>
      </c>
      <c r="D163" s="63" t="s">
        <v>104</v>
      </c>
      <c r="E163" s="64">
        <v>2</v>
      </c>
      <c r="F163" s="65">
        <v>118.03</v>
      </c>
      <c r="G163" s="94"/>
      <c r="H163" s="65">
        <f>Source!AC67</f>
        <v>118.03</v>
      </c>
      <c r="I163" s="65">
        <f>T163</f>
        <v>236.06</v>
      </c>
      <c r="J163" s="94">
        <v>7.5</v>
      </c>
      <c r="K163" s="66">
        <f>U163</f>
        <v>1770.45</v>
      </c>
      <c r="O163" s="18"/>
      <c r="P163" s="18"/>
      <c r="Q163" s="18"/>
      <c r="R163" s="18"/>
      <c r="S163" s="18"/>
      <c r="T163" s="18">
        <f>ROUND(Source!AC67*Source!AW67*Source!I67,2)</f>
        <v>236.06</v>
      </c>
      <c r="U163" s="18">
        <f>Source!P67</f>
        <v>1770.45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>
        <f>T163</f>
        <v>236.06</v>
      </c>
      <c r="GK163" s="18"/>
      <c r="GL163" s="18"/>
      <c r="GM163" s="18"/>
      <c r="GN163" s="18">
        <f>T163</f>
        <v>236.06</v>
      </c>
      <c r="GO163" s="18"/>
      <c r="GP163" s="18">
        <f>T163</f>
        <v>236.06</v>
      </c>
      <c r="GQ163" s="18">
        <f>T163</f>
        <v>236.06</v>
      </c>
      <c r="GR163" s="18"/>
      <c r="GS163" s="18">
        <f>T163</f>
        <v>236.06</v>
      </c>
      <c r="GT163" s="18"/>
      <c r="GU163" s="18"/>
      <c r="GV163" s="18"/>
      <c r="GW163" s="18">
        <f>ROUND(Source!AG67*Source!I67,2)</f>
        <v>0</v>
      </c>
      <c r="GX163" s="18">
        <f>ROUND(Source!AJ67*Source!I67,2)</f>
        <v>0</v>
      </c>
      <c r="GY163" s="18"/>
      <c r="GZ163" s="18"/>
      <c r="HA163" s="18"/>
      <c r="HB163" s="18">
        <f>T163</f>
        <v>236.06</v>
      </c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ht="13.5" thickBot="1" x14ac:dyDescent="0.25">
      <c r="A164" s="95"/>
      <c r="B164" s="96" t="s">
        <v>413</v>
      </c>
      <c r="C164" s="96" t="s">
        <v>423</v>
      </c>
      <c r="D164" s="97"/>
      <c r="E164" s="97"/>
      <c r="F164" s="97"/>
      <c r="G164" s="97"/>
      <c r="H164" s="97"/>
      <c r="I164" s="97"/>
      <c r="J164" s="97"/>
      <c r="K164" s="98"/>
    </row>
    <row r="165" spans="1:255" x14ac:dyDescent="0.2">
      <c r="A165" s="60"/>
      <c r="B165" s="59"/>
      <c r="C165" s="59"/>
      <c r="D165" s="59"/>
      <c r="E165" s="59"/>
      <c r="F165" s="59"/>
      <c r="G165" s="59"/>
      <c r="H165" s="110">
        <f>R165</f>
        <v>236.06</v>
      </c>
      <c r="I165" s="111"/>
      <c r="J165" s="110">
        <f>S165</f>
        <v>1770.45</v>
      </c>
      <c r="K165" s="112"/>
      <c r="O165" s="18"/>
      <c r="P165" s="18"/>
      <c r="Q165" s="18"/>
      <c r="R165" s="18">
        <f>SUM(T163:T164)</f>
        <v>236.06</v>
      </c>
      <c r="S165" s="18">
        <f>SUM(U163:U164)</f>
        <v>1770.45</v>
      </c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>
        <f>R165</f>
        <v>236.06</v>
      </c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x14ac:dyDescent="0.2">
      <c r="A166" s="61">
        <v>23</v>
      </c>
      <c r="B166" s="67" t="s">
        <v>82</v>
      </c>
      <c r="C166" s="62" t="s">
        <v>121</v>
      </c>
      <c r="D166" s="63" t="s">
        <v>122</v>
      </c>
      <c r="E166" s="64">
        <v>2</v>
      </c>
      <c r="F166" s="65">
        <v>36.159999999999997</v>
      </c>
      <c r="G166" s="94"/>
      <c r="H166" s="65">
        <f>Source!AC69</f>
        <v>36.159999999999997</v>
      </c>
      <c r="I166" s="65">
        <f>T166</f>
        <v>72.319999999999993</v>
      </c>
      <c r="J166" s="94">
        <v>7.5</v>
      </c>
      <c r="K166" s="66">
        <f>U166</f>
        <v>542.4</v>
      </c>
      <c r="O166" s="18"/>
      <c r="P166" s="18"/>
      <c r="Q166" s="18"/>
      <c r="R166" s="18"/>
      <c r="S166" s="18"/>
      <c r="T166" s="18">
        <f>ROUND(Source!AC69*Source!AW69*Source!I69,2)</f>
        <v>72.319999999999993</v>
      </c>
      <c r="U166" s="18">
        <f>Source!P69</f>
        <v>542.4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>
        <f>T166</f>
        <v>72.319999999999993</v>
      </c>
      <c r="GK166" s="18"/>
      <c r="GL166" s="18"/>
      <c r="GM166" s="18"/>
      <c r="GN166" s="18">
        <f>T166</f>
        <v>72.319999999999993</v>
      </c>
      <c r="GO166" s="18"/>
      <c r="GP166" s="18">
        <f>T166</f>
        <v>72.319999999999993</v>
      </c>
      <c r="GQ166" s="18">
        <f>T166</f>
        <v>72.319999999999993</v>
      </c>
      <c r="GR166" s="18"/>
      <c r="GS166" s="18">
        <f>T166</f>
        <v>72.319999999999993</v>
      </c>
      <c r="GT166" s="18"/>
      <c r="GU166" s="18"/>
      <c r="GV166" s="18"/>
      <c r="GW166" s="18">
        <f>ROUND(Source!AG69*Source!I69,2)</f>
        <v>0</v>
      </c>
      <c r="GX166" s="18">
        <f>ROUND(Source!AJ69*Source!I69,2)</f>
        <v>0</v>
      </c>
      <c r="GY166" s="18"/>
      <c r="GZ166" s="18"/>
      <c r="HA166" s="18"/>
      <c r="HB166" s="18">
        <f>T166</f>
        <v>72.319999999999993</v>
      </c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ht="13.5" thickBot="1" x14ac:dyDescent="0.25">
      <c r="A167" s="95"/>
      <c r="B167" s="96" t="s">
        <v>413</v>
      </c>
      <c r="C167" s="96" t="s">
        <v>424</v>
      </c>
      <c r="D167" s="97"/>
      <c r="E167" s="97"/>
      <c r="F167" s="97"/>
      <c r="G167" s="97"/>
      <c r="H167" s="97"/>
      <c r="I167" s="97"/>
      <c r="J167" s="97"/>
      <c r="K167" s="98"/>
    </row>
    <row r="168" spans="1:255" x14ac:dyDescent="0.2">
      <c r="A168" s="60"/>
      <c r="B168" s="59"/>
      <c r="C168" s="59"/>
      <c r="D168" s="59"/>
      <c r="E168" s="59"/>
      <c r="F168" s="59"/>
      <c r="G168" s="59"/>
      <c r="H168" s="110">
        <f>R168</f>
        <v>72.319999999999993</v>
      </c>
      <c r="I168" s="111"/>
      <c r="J168" s="110">
        <f>S168</f>
        <v>542.4</v>
      </c>
      <c r="K168" s="112"/>
      <c r="O168" s="18"/>
      <c r="P168" s="18"/>
      <c r="Q168" s="18"/>
      <c r="R168" s="18">
        <f>SUM(T166:T167)</f>
        <v>72.319999999999993</v>
      </c>
      <c r="S168" s="18">
        <f>SUM(U166:U167)</f>
        <v>542.4</v>
      </c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>
        <f>R168</f>
        <v>72.319999999999993</v>
      </c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61">
        <v>24</v>
      </c>
      <c r="B169" s="67" t="s">
        <v>82</v>
      </c>
      <c r="C169" s="62" t="s">
        <v>125</v>
      </c>
      <c r="D169" s="63" t="s">
        <v>58</v>
      </c>
      <c r="E169" s="64">
        <v>1</v>
      </c>
      <c r="F169" s="65">
        <v>58.8</v>
      </c>
      <c r="G169" s="94"/>
      <c r="H169" s="65">
        <f>Source!AC71</f>
        <v>58.8</v>
      </c>
      <c r="I169" s="65">
        <f>T169</f>
        <v>58.8</v>
      </c>
      <c r="J169" s="94">
        <v>7.5</v>
      </c>
      <c r="K169" s="66">
        <f>U169</f>
        <v>441</v>
      </c>
      <c r="O169" s="18"/>
      <c r="P169" s="18"/>
      <c r="Q169" s="18"/>
      <c r="R169" s="18"/>
      <c r="S169" s="18"/>
      <c r="T169" s="18">
        <f>ROUND(Source!AC71*Source!AW71*Source!I71,2)</f>
        <v>58.8</v>
      </c>
      <c r="U169" s="18">
        <f>Source!P71</f>
        <v>441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58.8</v>
      </c>
      <c r="GK169" s="18"/>
      <c r="GL169" s="18"/>
      <c r="GM169" s="18"/>
      <c r="GN169" s="18">
        <f>T169</f>
        <v>58.8</v>
      </c>
      <c r="GO169" s="18"/>
      <c r="GP169" s="18">
        <f>T169</f>
        <v>58.8</v>
      </c>
      <c r="GQ169" s="18">
        <f>T169</f>
        <v>58.8</v>
      </c>
      <c r="GR169" s="18"/>
      <c r="GS169" s="18">
        <f>T169</f>
        <v>58.8</v>
      </c>
      <c r="GT169" s="18"/>
      <c r="GU169" s="18"/>
      <c r="GV169" s="18"/>
      <c r="GW169" s="18">
        <f>ROUND(Source!AG71*Source!I71,2)</f>
        <v>0</v>
      </c>
      <c r="GX169" s="18">
        <f>ROUND(Source!AJ71*Source!I71,2)</f>
        <v>0</v>
      </c>
      <c r="GY169" s="18"/>
      <c r="GZ169" s="18"/>
      <c r="HA169" s="18"/>
      <c r="HB169" s="18">
        <f>T169</f>
        <v>58.8</v>
      </c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ht="13.5" thickBot="1" x14ac:dyDescent="0.25">
      <c r="A170" s="95"/>
      <c r="B170" s="96" t="s">
        <v>413</v>
      </c>
      <c r="C170" s="96" t="s">
        <v>425</v>
      </c>
      <c r="D170" s="97"/>
      <c r="E170" s="97"/>
      <c r="F170" s="97"/>
      <c r="G170" s="97"/>
      <c r="H170" s="97"/>
      <c r="I170" s="97"/>
      <c r="J170" s="97"/>
      <c r="K170" s="98"/>
    </row>
    <row r="171" spans="1:255" ht="13.5" thickBot="1" x14ac:dyDescent="0.25">
      <c r="A171" s="60"/>
      <c r="B171" s="59"/>
      <c r="C171" s="59"/>
      <c r="D171" s="59"/>
      <c r="E171" s="59"/>
      <c r="F171" s="59"/>
      <c r="G171" s="59"/>
      <c r="H171" s="110">
        <f>R171</f>
        <v>58.8</v>
      </c>
      <c r="I171" s="111"/>
      <c r="J171" s="110">
        <f>S171</f>
        <v>441</v>
      </c>
      <c r="K171" s="112"/>
      <c r="O171" s="18"/>
      <c r="P171" s="18"/>
      <c r="Q171" s="18"/>
      <c r="R171" s="18">
        <f>SUM(T169:T170)</f>
        <v>58.8</v>
      </c>
      <c r="S171" s="18">
        <f>SUM(U169:U170)</f>
        <v>441</v>
      </c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>
        <f>R171</f>
        <v>58.8</v>
      </c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99"/>
      <c r="B172" s="99"/>
      <c r="C172" s="75" t="s">
        <v>426</v>
      </c>
      <c r="D172" s="75"/>
      <c r="E172" s="75"/>
      <c r="F172" s="75"/>
      <c r="G172" s="75"/>
      <c r="H172" s="109">
        <f>FM172</f>
        <v>25743.08</v>
      </c>
      <c r="I172" s="109"/>
      <c r="J172" s="109">
        <f>DP172</f>
        <v>260045.46</v>
      </c>
      <c r="K172" s="109"/>
      <c r="P172" s="18">
        <f>SUM(R46:R171)</f>
        <v>25743.08</v>
      </c>
      <c r="Q172" s="18">
        <f>SUM(S46:S171)</f>
        <v>260045.46000000002</v>
      </c>
      <c r="R172" s="18"/>
      <c r="S172" s="18"/>
      <c r="T172" s="18"/>
      <c r="U172" s="18"/>
      <c r="V172" s="18"/>
      <c r="W172" s="18"/>
      <c r="X172" s="18"/>
      <c r="Y172" s="18">
        <v>513</v>
      </c>
      <c r="Z172" s="18" t="s">
        <v>427</v>
      </c>
      <c r="AA172" s="18"/>
      <c r="AB172" s="18" t="s">
        <v>377</v>
      </c>
      <c r="AC172" s="18" t="str">
        <f>Source!G79</f>
        <v>Новая локальная смета</v>
      </c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>
        <f>Source!DM79</f>
        <v>84.720200000000006</v>
      </c>
      <c r="CX172" s="18">
        <f>Source!DN79</f>
        <v>36.397199999999998</v>
      </c>
      <c r="CY172" s="18">
        <f>Source!DG79</f>
        <v>227322.03</v>
      </c>
      <c r="CZ172" s="18">
        <f>Source!DK79</f>
        <v>15751.29</v>
      </c>
      <c r="DA172" s="18">
        <f>Source!DI79</f>
        <v>102751.12</v>
      </c>
      <c r="DB172" s="18">
        <f>Source!DJ79</f>
        <v>8950.7199999999993</v>
      </c>
      <c r="DC172" s="18">
        <f>Source!DH79</f>
        <v>108819.62</v>
      </c>
      <c r="DD172" s="18">
        <f>Source!EG79</f>
        <v>0</v>
      </c>
      <c r="DE172" s="18">
        <f>Source!EN79</f>
        <v>108819.62</v>
      </c>
      <c r="DF172" s="18">
        <f>Source!EO79</f>
        <v>108819.62</v>
      </c>
      <c r="DG172" s="18">
        <f>Source!EP79</f>
        <v>0</v>
      </c>
      <c r="DH172" s="18">
        <f>Source!EQ79</f>
        <v>108819.62</v>
      </c>
      <c r="DI172" s="18">
        <f>Source!EH79</f>
        <v>0</v>
      </c>
      <c r="DJ172" s="18">
        <f>Source!EI79</f>
        <v>0</v>
      </c>
      <c r="DK172" s="18">
        <f>Source!ER79</f>
        <v>0</v>
      </c>
      <c r="DL172" s="18">
        <f>Source!DL79</f>
        <v>0</v>
      </c>
      <c r="DM172" s="18">
        <f>Source!DO79</f>
        <v>0</v>
      </c>
      <c r="DN172" s="18">
        <f>Source!DP79</f>
        <v>20200.689999999999</v>
      </c>
      <c r="DO172" s="18">
        <f>Source!DQ79</f>
        <v>12522.74</v>
      </c>
      <c r="DP172" s="18">
        <f>Source!EJ79</f>
        <v>260045.46</v>
      </c>
      <c r="DQ172" s="18">
        <f>Source!EK79</f>
        <v>220196.54</v>
      </c>
      <c r="DR172" s="18">
        <f>Source!EL79</f>
        <v>37232.379999999997</v>
      </c>
      <c r="DS172" s="18">
        <f>Source!EH79</f>
        <v>0</v>
      </c>
      <c r="DT172" s="18">
        <f>Source!EM79</f>
        <v>2616.54</v>
      </c>
      <c r="DU172" s="18">
        <f>Source!EK79+Source!EL79</f>
        <v>257428.92</v>
      </c>
      <c r="DV172" s="18"/>
      <c r="DW172" s="18">
        <f>Source!ES79</f>
        <v>0</v>
      </c>
      <c r="DX172" s="18">
        <f>Source!ET79</f>
        <v>0</v>
      </c>
      <c r="DY172" s="18">
        <f>Source!EU79</f>
        <v>0</v>
      </c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>
        <f>Source!DM79</f>
        <v>84.720200000000006</v>
      </c>
      <c r="EU172" s="18">
        <f>Source!DN79</f>
        <v>36.397199999999998</v>
      </c>
      <c r="EV172" s="18">
        <f t="shared" ref="EV172:FQ172" si="0">SUM(GJ46:GJ171)</f>
        <v>23590.19</v>
      </c>
      <c r="EW172" s="18">
        <f t="shared" si="0"/>
        <v>860.73</v>
      </c>
      <c r="EX172" s="18">
        <f t="shared" si="0"/>
        <v>8220.1099999999988</v>
      </c>
      <c r="EY172" s="18">
        <f t="shared" si="0"/>
        <v>489.10999999999996</v>
      </c>
      <c r="EZ172" s="18">
        <f t="shared" si="0"/>
        <v>14509.349999999999</v>
      </c>
      <c r="FA172" s="18">
        <f t="shared" si="0"/>
        <v>0</v>
      </c>
      <c r="FB172" s="18">
        <f t="shared" si="0"/>
        <v>14509.349999999999</v>
      </c>
      <c r="FC172" s="18">
        <f t="shared" si="0"/>
        <v>14509.349999999999</v>
      </c>
      <c r="FD172" s="18">
        <f t="shared" si="0"/>
        <v>0</v>
      </c>
      <c r="FE172" s="18">
        <f t="shared" si="0"/>
        <v>14509.349999999999</v>
      </c>
      <c r="FF172" s="18">
        <f t="shared" si="0"/>
        <v>0</v>
      </c>
      <c r="FG172" s="18">
        <f t="shared" si="0"/>
        <v>0</v>
      </c>
      <c r="FH172" s="18">
        <f t="shared" si="0"/>
        <v>0</v>
      </c>
      <c r="FI172" s="18">
        <f t="shared" si="0"/>
        <v>0</v>
      </c>
      <c r="FJ172" s="18">
        <f t="shared" si="0"/>
        <v>0</v>
      </c>
      <c r="FK172" s="18">
        <f t="shared" si="0"/>
        <v>1297.5100000000002</v>
      </c>
      <c r="FL172" s="18">
        <f t="shared" si="0"/>
        <v>855.37999999999988</v>
      </c>
      <c r="FM172" s="18">
        <f t="shared" si="0"/>
        <v>25743.08</v>
      </c>
      <c r="FN172" s="18">
        <f t="shared" si="0"/>
        <v>22909.73</v>
      </c>
      <c r="FO172" s="18">
        <f t="shared" si="0"/>
        <v>2676.6099999999997</v>
      </c>
      <c r="FP172" s="18">
        <f t="shared" si="0"/>
        <v>0</v>
      </c>
      <c r="FQ172" s="18">
        <f t="shared" si="0"/>
        <v>156.74</v>
      </c>
      <c r="FR172" s="18">
        <f>FN172+FO172</f>
        <v>25586.34</v>
      </c>
      <c r="FS172" s="18">
        <f>SUM(HG46:HG171)</f>
        <v>0</v>
      </c>
      <c r="FT172" s="18">
        <f>SUM(HH46:HH171)</f>
        <v>0</v>
      </c>
      <c r="FU172" s="18">
        <f>SUM(HI46:HI171)</f>
        <v>0</v>
      </c>
      <c r="FV172" s="18">
        <f>SUM(HJ46:HJ171)</f>
        <v>0</v>
      </c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x14ac:dyDescent="0.2">
      <c r="A173" s="83"/>
      <c r="B173" s="83"/>
      <c r="C173" s="83"/>
      <c r="D173" s="83"/>
      <c r="E173" s="83"/>
      <c r="F173" s="83"/>
      <c r="G173" s="83"/>
      <c r="H173" s="108"/>
      <c r="I173" s="108"/>
      <c r="J173" s="108"/>
      <c r="K173" s="108"/>
    </row>
    <row r="174" spans="1:255" x14ac:dyDescent="0.2">
      <c r="A174" s="83"/>
      <c r="B174" s="83"/>
      <c r="C174" s="19" t="s">
        <v>133</v>
      </c>
      <c r="D174" s="19"/>
      <c r="E174" s="19"/>
      <c r="F174" s="19"/>
      <c r="G174" s="19"/>
      <c r="H174" s="104">
        <f>EV172</f>
        <v>23590.19</v>
      </c>
      <c r="I174" s="104"/>
      <c r="J174" s="104">
        <f>CY172</f>
        <v>227322.03</v>
      </c>
      <c r="K174" s="106"/>
    </row>
    <row r="175" spans="1:255" x14ac:dyDescent="0.2">
      <c r="A175" s="83"/>
      <c r="B175" s="83"/>
      <c r="C175" s="19" t="s">
        <v>430</v>
      </c>
      <c r="D175" s="19"/>
      <c r="E175" s="19"/>
      <c r="F175" s="19"/>
      <c r="G175" s="19"/>
      <c r="H175" s="107"/>
      <c r="I175" s="107"/>
      <c r="J175" s="107"/>
      <c r="K175" s="108"/>
    </row>
    <row r="176" spans="1:255" x14ac:dyDescent="0.2">
      <c r="A176" s="83"/>
      <c r="B176" s="83"/>
      <c r="C176" s="19" t="s">
        <v>431</v>
      </c>
      <c r="D176" s="19"/>
      <c r="E176" s="19"/>
      <c r="F176" s="19"/>
      <c r="G176" s="19"/>
      <c r="H176" s="104">
        <f>EW172</f>
        <v>860.73</v>
      </c>
      <c r="I176" s="104"/>
      <c r="J176" s="104">
        <f>CZ172</f>
        <v>15751.29</v>
      </c>
      <c r="K176" s="106"/>
    </row>
    <row r="177" spans="1:11" x14ac:dyDescent="0.2">
      <c r="A177" s="83"/>
      <c r="B177" s="83"/>
      <c r="C177" s="19" t="s">
        <v>432</v>
      </c>
      <c r="D177" s="19"/>
      <c r="E177" s="19"/>
      <c r="F177" s="19"/>
      <c r="G177" s="19"/>
      <c r="H177" s="104">
        <f>EX172</f>
        <v>8220.1099999999988</v>
      </c>
      <c r="I177" s="104"/>
      <c r="J177" s="104">
        <f>DA172</f>
        <v>102751.12</v>
      </c>
      <c r="K177" s="106"/>
    </row>
    <row r="178" spans="1:11" x14ac:dyDescent="0.2">
      <c r="A178" s="83"/>
      <c r="B178" s="83"/>
      <c r="C178" s="19" t="s">
        <v>433</v>
      </c>
      <c r="D178" s="19"/>
      <c r="E178" s="19"/>
      <c r="F178" s="19"/>
      <c r="G178" s="19"/>
      <c r="H178" s="104">
        <f>EZ172</f>
        <v>14509.349999999999</v>
      </c>
      <c r="I178" s="104"/>
      <c r="J178" s="104">
        <f>DC172</f>
        <v>108819.62</v>
      </c>
      <c r="K178" s="106"/>
    </row>
    <row r="179" spans="1:11" x14ac:dyDescent="0.2">
      <c r="A179" s="83"/>
      <c r="B179" s="83"/>
      <c r="C179" s="19"/>
      <c r="D179" s="19"/>
      <c r="E179" s="19"/>
      <c r="F179" s="19"/>
      <c r="G179" s="19"/>
      <c r="H179" s="107"/>
      <c r="I179" s="107"/>
      <c r="J179" s="107"/>
      <c r="K179" s="108"/>
    </row>
    <row r="180" spans="1:11" x14ac:dyDescent="0.2">
      <c r="A180" s="83"/>
      <c r="B180" s="83"/>
      <c r="C180" s="19" t="s">
        <v>434</v>
      </c>
      <c r="D180" s="19"/>
      <c r="E180" s="19"/>
      <c r="F180" s="19"/>
      <c r="G180" s="19"/>
      <c r="H180" s="104">
        <f>FK172</f>
        <v>1297.5100000000002</v>
      </c>
      <c r="I180" s="104"/>
      <c r="J180" s="104">
        <f>DN172</f>
        <v>20200.689999999999</v>
      </c>
      <c r="K180" s="106"/>
    </row>
    <row r="181" spans="1:11" x14ac:dyDescent="0.2">
      <c r="A181" s="83"/>
      <c r="B181" s="83"/>
      <c r="C181" s="19" t="s">
        <v>435</v>
      </c>
      <c r="D181" s="19"/>
      <c r="E181" s="19"/>
      <c r="F181" s="19"/>
      <c r="G181" s="19"/>
      <c r="H181" s="104">
        <f>FL172</f>
        <v>855.37999999999988</v>
      </c>
      <c r="I181" s="104"/>
      <c r="J181" s="104">
        <f>DO172</f>
        <v>12522.74</v>
      </c>
      <c r="K181" s="106"/>
    </row>
    <row r="182" spans="1:11" x14ac:dyDescent="0.2">
      <c r="A182" s="83"/>
      <c r="B182" s="83"/>
      <c r="C182" s="19" t="s">
        <v>436</v>
      </c>
      <c r="D182" s="19"/>
      <c r="E182" s="19"/>
      <c r="F182" s="19"/>
      <c r="G182" s="19"/>
      <c r="H182" s="104">
        <f>FM172</f>
        <v>25743.08</v>
      </c>
      <c r="I182" s="104"/>
      <c r="J182" s="104">
        <f>DP172</f>
        <v>260045.46</v>
      </c>
      <c r="K182" s="106"/>
    </row>
    <row r="183" spans="1:11" x14ac:dyDescent="0.2">
      <c r="A183" s="83"/>
      <c r="B183" s="83"/>
      <c r="C183" s="19" t="s">
        <v>437</v>
      </c>
      <c r="D183" s="19"/>
      <c r="E183" s="19"/>
      <c r="F183" s="19"/>
      <c r="G183" s="19"/>
      <c r="H183" s="107"/>
      <c r="I183" s="107"/>
      <c r="J183" s="107"/>
      <c r="K183" s="108"/>
    </row>
    <row r="184" spans="1:11" x14ac:dyDescent="0.2">
      <c r="A184" s="83"/>
      <c r="B184" s="83"/>
      <c r="C184" s="19" t="s">
        <v>438</v>
      </c>
      <c r="D184" s="19"/>
      <c r="E184" s="19"/>
      <c r="F184" s="19"/>
      <c r="G184" s="19"/>
      <c r="H184" s="104">
        <f>FN172</f>
        <v>22909.73</v>
      </c>
      <c r="I184" s="104"/>
      <c r="J184" s="104">
        <f>DQ172</f>
        <v>220196.54</v>
      </c>
      <c r="K184" s="106"/>
    </row>
    <row r="185" spans="1:11" x14ac:dyDescent="0.2">
      <c r="A185" s="83"/>
      <c r="B185" s="83"/>
      <c r="C185" s="19" t="s">
        <v>439</v>
      </c>
      <c r="D185" s="19"/>
      <c r="E185" s="19"/>
      <c r="F185" s="19"/>
      <c r="G185" s="19"/>
      <c r="H185" s="104">
        <f>FO172</f>
        <v>2676.6099999999997</v>
      </c>
      <c r="I185" s="104"/>
      <c r="J185" s="104">
        <f>DR172</f>
        <v>37232.379999999997</v>
      </c>
      <c r="K185" s="106"/>
    </row>
    <row r="186" spans="1:11" hidden="1" x14ac:dyDescent="0.2">
      <c r="A186" s="83"/>
      <c r="B186" s="83"/>
      <c r="C186" s="19" t="s">
        <v>440</v>
      </c>
      <c r="D186" s="19"/>
      <c r="E186" s="19"/>
      <c r="F186" s="19"/>
      <c r="G186" s="19"/>
      <c r="H186" s="104">
        <f>FP172</f>
        <v>0</v>
      </c>
      <c r="I186" s="104"/>
      <c r="J186" s="104">
        <f>DS172</f>
        <v>0</v>
      </c>
      <c r="K186" s="106"/>
    </row>
    <row r="187" spans="1:11" x14ac:dyDescent="0.2">
      <c r="A187" s="83"/>
      <c r="B187" s="83"/>
      <c r="C187" s="19" t="s">
        <v>441</v>
      </c>
      <c r="D187" s="19"/>
      <c r="E187" s="19"/>
      <c r="F187" s="19"/>
      <c r="G187" s="19"/>
      <c r="H187" s="104">
        <f>FQ172</f>
        <v>156.74</v>
      </c>
      <c r="I187" s="104"/>
      <c r="J187" s="104">
        <f>DT172</f>
        <v>2616.54</v>
      </c>
      <c r="K187" s="106"/>
    </row>
    <row r="188" spans="1:11" x14ac:dyDescent="0.2">
      <c r="A188" s="83"/>
      <c r="B188" s="83"/>
      <c r="C188" s="19"/>
      <c r="D188" s="19"/>
      <c r="E188" s="19"/>
      <c r="F188" s="19"/>
      <c r="G188" s="19"/>
      <c r="H188" s="107"/>
      <c r="I188" s="107"/>
      <c r="J188" s="107"/>
      <c r="K188" s="108"/>
    </row>
    <row r="189" spans="1:11" x14ac:dyDescent="0.2">
      <c r="A189" s="83"/>
      <c r="B189" s="83"/>
      <c r="C189" s="19" t="s">
        <v>442</v>
      </c>
      <c r="D189" s="19"/>
      <c r="E189" s="19"/>
      <c r="F189" s="19"/>
      <c r="G189" s="19"/>
      <c r="H189" s="104">
        <f>H182</f>
        <v>25743.08</v>
      </c>
      <c r="I189" s="104"/>
      <c r="J189" s="104">
        <f>J182</f>
        <v>260045.46</v>
      </c>
      <c r="K189" s="106"/>
    </row>
    <row r="190" spans="1:11" hidden="1" x14ac:dyDescent="0.2">
      <c r="A190" s="83"/>
      <c r="B190" s="83"/>
      <c r="C190" s="19" t="s">
        <v>443</v>
      </c>
      <c r="D190" s="19"/>
      <c r="E190" s="76">
        <v>18</v>
      </c>
      <c r="F190" s="77" t="s">
        <v>399</v>
      </c>
      <c r="G190" s="19"/>
      <c r="H190" s="19"/>
      <c r="I190" s="19"/>
      <c r="J190" s="104">
        <f>ROUND(J189*E190/100,2)</f>
        <v>46808.18</v>
      </c>
      <c r="K190" s="105"/>
    </row>
    <row r="191" spans="1:11" hidden="1" x14ac:dyDescent="0.2">
      <c r="A191" s="83"/>
      <c r="B191" s="83"/>
      <c r="C191" s="19" t="s">
        <v>444</v>
      </c>
      <c r="D191" s="19"/>
      <c r="E191" s="19"/>
      <c r="F191" s="19"/>
      <c r="G191" s="19"/>
      <c r="H191" s="19"/>
      <c r="I191" s="19"/>
      <c r="J191" s="104">
        <f>J190+J189</f>
        <v>306853.64</v>
      </c>
      <c r="K191" s="106"/>
    </row>
    <row r="192" spans="1:11" x14ac:dyDescent="0.2">
      <c r="A192" s="83"/>
      <c r="B192" s="83"/>
      <c r="C192" s="19"/>
      <c r="D192" s="19"/>
      <c r="E192" s="19"/>
      <c r="F192" s="19"/>
      <c r="G192" s="19"/>
      <c r="H192" s="19"/>
      <c r="I192" s="19"/>
      <c r="J192" s="107"/>
      <c r="K192" s="108"/>
    </row>
    <row r="193" spans="1:255" hidden="1" outlineLevel="1" x14ac:dyDescent="0.2">
      <c r="A193" s="83"/>
      <c r="B193" s="83"/>
      <c r="C193" s="19"/>
      <c r="D193" s="19"/>
      <c r="E193" s="19"/>
      <c r="F193" s="19"/>
      <c r="G193" s="19"/>
      <c r="H193" s="19"/>
      <c r="I193" s="19"/>
      <c r="J193" s="19"/>
      <c r="K193" s="83"/>
    </row>
    <row r="194" spans="1:255" hidden="1" outlineLevel="1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</row>
    <row r="195" spans="1:255" hidden="1" outlineLevel="1" x14ac:dyDescent="0.2">
      <c r="A195" s="78" t="s">
        <v>445</v>
      </c>
      <c r="B195" s="78"/>
      <c r="C195" s="103"/>
      <c r="D195" s="103"/>
      <c r="E195" s="103"/>
      <c r="F195" s="103"/>
      <c r="G195" s="79"/>
      <c r="H195" s="79"/>
      <c r="I195" s="103"/>
      <c r="J195" s="103"/>
      <c r="K195" s="83"/>
      <c r="BY195" s="80">
        <f>C195</f>
        <v>0</v>
      </c>
      <c r="BZ195" s="80">
        <f>I195</f>
        <v>0</v>
      </c>
      <c r="IU195" s="18"/>
    </row>
    <row r="196" spans="1:255" s="82" customFormat="1" ht="11.25" hidden="1" outlineLevel="1" x14ac:dyDescent="0.2">
      <c r="A196" s="81"/>
      <c r="B196" s="81"/>
      <c r="C196" s="102" t="s">
        <v>446</v>
      </c>
      <c r="D196" s="102"/>
      <c r="E196" s="102"/>
      <c r="F196" s="102"/>
      <c r="G196" s="102"/>
      <c r="H196" s="102"/>
      <c r="I196" s="102" t="s">
        <v>447</v>
      </c>
      <c r="J196" s="102"/>
    </row>
    <row r="197" spans="1:255" hidden="1" outlineLevel="1" x14ac:dyDescent="0.2">
      <c r="A197" s="100"/>
      <c r="B197" s="100"/>
      <c r="C197" s="100"/>
      <c r="D197" s="100"/>
      <c r="E197" s="100"/>
      <c r="F197" s="100"/>
      <c r="G197" s="101" t="s">
        <v>448</v>
      </c>
      <c r="H197" s="100"/>
      <c r="I197" s="100"/>
      <c r="J197" s="100"/>
      <c r="K197" s="83"/>
    </row>
    <row r="198" spans="1:255" hidden="1" outlineLevel="1" x14ac:dyDescent="0.2">
      <c r="A198" s="78" t="s">
        <v>449</v>
      </c>
      <c r="B198" s="78"/>
      <c r="C198" s="103"/>
      <c r="D198" s="103"/>
      <c r="E198" s="103"/>
      <c r="F198" s="103"/>
      <c r="G198" s="79"/>
      <c r="H198" s="79"/>
      <c r="I198" s="103"/>
      <c r="J198" s="103"/>
      <c r="K198" s="83"/>
      <c r="BY198" s="80">
        <f>C198</f>
        <v>0</v>
      </c>
      <c r="BZ198" s="80">
        <f>I198</f>
        <v>0</v>
      </c>
      <c r="IU198" s="18"/>
    </row>
    <row r="199" spans="1:255" s="82" customFormat="1" ht="11.25" hidden="1" outlineLevel="1" x14ac:dyDescent="0.2">
      <c r="A199" s="81"/>
      <c r="B199" s="81"/>
      <c r="C199" s="102" t="s">
        <v>446</v>
      </c>
      <c r="D199" s="102"/>
      <c r="E199" s="102"/>
      <c r="F199" s="102"/>
      <c r="G199" s="102"/>
      <c r="H199" s="102"/>
      <c r="I199" s="102" t="s">
        <v>447</v>
      </c>
      <c r="J199" s="102"/>
    </row>
    <row r="200" spans="1:255" hidden="1" outlineLevel="1" x14ac:dyDescent="0.2">
      <c r="A200" s="100"/>
      <c r="B200" s="100"/>
      <c r="C200" s="100"/>
      <c r="D200" s="100"/>
      <c r="E200" s="100"/>
      <c r="F200" s="100"/>
      <c r="G200" s="101" t="s">
        <v>448</v>
      </c>
      <c r="H200" s="100"/>
      <c r="I200" s="100"/>
      <c r="J200" s="100"/>
      <c r="K200" s="83"/>
    </row>
    <row r="201" spans="1:255" collapsed="1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</row>
    <row r="202" spans="1:255" outlineLevel="1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</row>
    <row r="203" spans="1:255" outlineLevel="1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</row>
    <row r="204" spans="1:255" outlineLevel="1" x14ac:dyDescent="0.2">
      <c r="A204" s="78" t="s">
        <v>352</v>
      </c>
      <c r="B204" s="78"/>
      <c r="C204" s="103"/>
      <c r="D204" s="103"/>
      <c r="E204" s="103"/>
      <c r="F204" s="103"/>
      <c r="G204" s="79"/>
      <c r="H204" s="79"/>
      <c r="I204" s="103"/>
      <c r="J204" s="103"/>
      <c r="K204" s="83"/>
      <c r="BY204" s="80">
        <f>C204</f>
        <v>0</v>
      </c>
      <c r="BZ204" s="80">
        <f>I204</f>
        <v>0</v>
      </c>
      <c r="IU204" s="18"/>
    </row>
    <row r="205" spans="1:255" s="82" customFormat="1" ht="11.25" outlineLevel="1" x14ac:dyDescent="0.2">
      <c r="A205" s="81"/>
      <c r="B205" s="81"/>
      <c r="C205" s="102" t="s">
        <v>446</v>
      </c>
      <c r="D205" s="102"/>
      <c r="E205" s="102"/>
      <c r="F205" s="102"/>
      <c r="G205" s="102"/>
      <c r="H205" s="102"/>
      <c r="I205" s="102" t="s">
        <v>447</v>
      </c>
      <c r="J205" s="102"/>
    </row>
    <row r="206" spans="1:255" outlineLevel="1" x14ac:dyDescent="0.2">
      <c r="A206" s="100"/>
      <c r="B206" s="100"/>
      <c r="C206" s="100"/>
      <c r="D206" s="100"/>
      <c r="E206" s="100"/>
      <c r="F206" s="100"/>
      <c r="G206" s="101" t="s">
        <v>448</v>
      </c>
      <c r="H206" s="100"/>
      <c r="I206" s="100"/>
      <c r="J206" s="100"/>
      <c r="K206" s="83"/>
    </row>
    <row r="207" spans="1:255" outlineLevel="1" x14ac:dyDescent="0.2">
      <c r="A207" s="78" t="s">
        <v>455</v>
      </c>
      <c r="B207" s="78"/>
      <c r="C207" s="103"/>
      <c r="D207" s="103"/>
      <c r="E207" s="103"/>
      <c r="F207" s="103"/>
      <c r="G207" s="79"/>
      <c r="H207" s="79"/>
      <c r="I207" s="103"/>
      <c r="J207" s="103"/>
      <c r="K207" s="83"/>
      <c r="BY207" s="80">
        <f>C207</f>
        <v>0</v>
      </c>
      <c r="BZ207" s="80">
        <f>I207</f>
        <v>0</v>
      </c>
      <c r="IU207" s="18"/>
    </row>
    <row r="208" spans="1:255" s="82" customFormat="1" ht="11.25" outlineLevel="1" x14ac:dyDescent="0.2">
      <c r="A208" s="81"/>
      <c r="B208" s="81"/>
      <c r="C208" s="102" t="s">
        <v>446</v>
      </c>
      <c r="D208" s="102"/>
      <c r="E208" s="102"/>
      <c r="F208" s="102"/>
      <c r="G208" s="102"/>
      <c r="H208" s="102"/>
      <c r="I208" s="102" t="s">
        <v>447</v>
      </c>
      <c r="J208" s="102"/>
    </row>
    <row r="209" spans="1:255" outlineLevel="1" x14ac:dyDescent="0.2">
      <c r="A209" s="100"/>
      <c r="B209" s="100"/>
      <c r="C209" s="100"/>
      <c r="D209" s="100"/>
      <c r="E209" s="100"/>
      <c r="F209" s="100"/>
      <c r="G209" s="101" t="s">
        <v>448</v>
      </c>
      <c r="H209" s="100"/>
      <c r="I209" s="100"/>
      <c r="J209" s="100"/>
      <c r="K209" s="83"/>
    </row>
    <row r="210" spans="1:255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</row>
    <row r="211" spans="1:255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Y211" s="18">
        <v>999</v>
      </c>
      <c r="Z211" s="18" t="s">
        <v>450</v>
      </c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</sheetData>
  <mergeCells count="15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100:I100"/>
    <mergeCell ref="J100:K100"/>
    <mergeCell ref="H109:I109"/>
    <mergeCell ref="J109:K109"/>
    <mergeCell ref="H115:I115"/>
    <mergeCell ref="J115:K115"/>
    <mergeCell ref="H75:I75"/>
    <mergeCell ref="J75:K75"/>
    <mergeCell ref="H83:I83"/>
    <mergeCell ref="J83:K83"/>
    <mergeCell ref="H91:I91"/>
    <mergeCell ref="J91:K91"/>
    <mergeCell ref="H138:I138"/>
    <mergeCell ref="J138:K138"/>
    <mergeCell ref="H141:I141"/>
    <mergeCell ref="J141:K141"/>
    <mergeCell ref="H144:I144"/>
    <mergeCell ref="J144:K144"/>
    <mergeCell ref="H121:I121"/>
    <mergeCell ref="J121:K121"/>
    <mergeCell ref="H129:I129"/>
    <mergeCell ref="J129:K129"/>
    <mergeCell ref="H135:I135"/>
    <mergeCell ref="J135:K135"/>
    <mergeCell ref="H156:I156"/>
    <mergeCell ref="J156:K156"/>
    <mergeCell ref="H159:I159"/>
    <mergeCell ref="J159:K159"/>
    <mergeCell ref="H162:I162"/>
    <mergeCell ref="J162:K162"/>
    <mergeCell ref="H147:I147"/>
    <mergeCell ref="J147:K147"/>
    <mergeCell ref="H150:I150"/>
    <mergeCell ref="J150:K150"/>
    <mergeCell ref="H153:I153"/>
    <mergeCell ref="J153:K153"/>
    <mergeCell ref="H172:I172"/>
    <mergeCell ref="J172:K172"/>
    <mergeCell ref="H173:I173"/>
    <mergeCell ref="J173:K173"/>
    <mergeCell ref="H174:I174"/>
    <mergeCell ref="J174:K174"/>
    <mergeCell ref="H165:I165"/>
    <mergeCell ref="J165:K165"/>
    <mergeCell ref="H168:I168"/>
    <mergeCell ref="J168:K168"/>
    <mergeCell ref="H171:I171"/>
    <mergeCell ref="J171:K171"/>
    <mergeCell ref="H178:I178"/>
    <mergeCell ref="J178:K178"/>
    <mergeCell ref="H179:I179"/>
    <mergeCell ref="J179:K179"/>
    <mergeCell ref="H180:I180"/>
    <mergeCell ref="J180:K180"/>
    <mergeCell ref="H175:I175"/>
    <mergeCell ref="J175:K175"/>
    <mergeCell ref="H176:I176"/>
    <mergeCell ref="J176:K176"/>
    <mergeCell ref="H177:I177"/>
    <mergeCell ref="J177:K177"/>
    <mergeCell ref="H184:I184"/>
    <mergeCell ref="J184:K184"/>
    <mergeCell ref="H185:I185"/>
    <mergeCell ref="J185:K185"/>
    <mergeCell ref="H186:I186"/>
    <mergeCell ref="J186:K186"/>
    <mergeCell ref="H181:I181"/>
    <mergeCell ref="J181:K181"/>
    <mergeCell ref="H182:I182"/>
    <mergeCell ref="J182:K182"/>
    <mergeCell ref="H183:I183"/>
    <mergeCell ref="J183:K183"/>
    <mergeCell ref="J190:K190"/>
    <mergeCell ref="J191:K191"/>
    <mergeCell ref="J192:K192"/>
    <mergeCell ref="C195:F195"/>
    <mergeCell ref="I195:J195"/>
    <mergeCell ref="C196:H196"/>
    <mergeCell ref="I196:J196"/>
    <mergeCell ref="H187:I187"/>
    <mergeCell ref="J187:K187"/>
    <mergeCell ref="H188:I188"/>
    <mergeCell ref="J188:K188"/>
    <mergeCell ref="H189:I189"/>
    <mergeCell ref="J189:K189"/>
    <mergeCell ref="C205:H205"/>
    <mergeCell ref="I205:J205"/>
    <mergeCell ref="C207:F207"/>
    <mergeCell ref="I207:J207"/>
    <mergeCell ref="C208:H208"/>
    <mergeCell ref="I208:J208"/>
    <mergeCell ref="C198:F198"/>
    <mergeCell ref="I198:J198"/>
    <mergeCell ref="C199:H199"/>
    <mergeCell ref="I199:J199"/>
    <mergeCell ref="C204:F204"/>
    <mergeCell ref="I204:J204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342</v>
      </c>
    </row>
    <row r="6" spans="1:133" x14ac:dyDescent="0.2">
      <c r="G6">
        <v>10</v>
      </c>
      <c r="H6" t="s">
        <v>338</v>
      </c>
    </row>
    <row r="7" spans="1:133" x14ac:dyDescent="0.2">
      <c r="G7">
        <v>2</v>
      </c>
      <c r="H7" t="s">
        <v>339</v>
      </c>
    </row>
    <row r="8" spans="1:133" x14ac:dyDescent="0.2">
      <c r="G8">
        <f>IF((Source!AR79&lt;&gt;'1.Смета.или.Акт'!P172),0,1)</f>
        <v>1</v>
      </c>
      <c r="H8" t="s">
        <v>428</v>
      </c>
    </row>
    <row r="9" spans="1:133" x14ac:dyDescent="0.2">
      <c r="G9" s="11" t="s">
        <v>340</v>
      </c>
      <c r="H9" t="s">
        <v>341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КЛ 10 кВ №03 от ячейки 03 до опоры №1 ВЛ 10 кВ №3 ПС ЭЧЭ-61 п.Змиёвка</v>
      </c>
      <c r="H18" s="3"/>
      <c r="I18" s="3"/>
      <c r="J18" s="3"/>
      <c r="K18" s="3"/>
      <c r="L18" s="3"/>
      <c r="M18" s="3"/>
      <c r="N18" s="3"/>
      <c r="O18" s="3">
        <f t="shared" ref="O18:AT18" si="1">O108</f>
        <v>23590.19</v>
      </c>
      <c r="P18" s="3">
        <f t="shared" si="1"/>
        <v>14509.35</v>
      </c>
      <c r="Q18" s="3">
        <f t="shared" si="1"/>
        <v>8220.11</v>
      </c>
      <c r="R18" s="3">
        <f t="shared" si="1"/>
        <v>489.11</v>
      </c>
      <c r="S18" s="3">
        <f t="shared" si="1"/>
        <v>860.73</v>
      </c>
      <c r="T18" s="3">
        <f t="shared" si="1"/>
        <v>0</v>
      </c>
      <c r="U18" s="3">
        <f t="shared" si="1"/>
        <v>84.720200000000006</v>
      </c>
      <c r="V18" s="3">
        <f t="shared" si="1"/>
        <v>36.397199999999998</v>
      </c>
      <c r="W18" s="3">
        <f t="shared" si="1"/>
        <v>0</v>
      </c>
      <c r="X18" s="3">
        <f t="shared" si="1"/>
        <v>1297.51</v>
      </c>
      <c r="Y18" s="3">
        <f t="shared" si="1"/>
        <v>855.38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25743.08</v>
      </c>
      <c r="AS18" s="3">
        <f t="shared" si="1"/>
        <v>22909.73</v>
      </c>
      <c r="AT18" s="3">
        <f t="shared" si="1"/>
        <v>2676.61</v>
      </c>
      <c r="AU18" s="3">
        <f t="shared" ref="AU18:BZ18" si="2">AU108</f>
        <v>156.74</v>
      </c>
      <c r="AV18" s="3">
        <f t="shared" si="2"/>
        <v>14509.35</v>
      </c>
      <c r="AW18" s="3">
        <f t="shared" si="2"/>
        <v>14509.35</v>
      </c>
      <c r="AX18" s="3">
        <f t="shared" si="2"/>
        <v>0</v>
      </c>
      <c r="AY18" s="3">
        <f t="shared" si="2"/>
        <v>14509.35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227322.03</v>
      </c>
      <c r="DH18" s="4">
        <f t="shared" si="4"/>
        <v>108819.62</v>
      </c>
      <c r="DI18" s="4">
        <f t="shared" si="4"/>
        <v>102751.12</v>
      </c>
      <c r="DJ18" s="4">
        <f t="shared" si="4"/>
        <v>8950.7199999999993</v>
      </c>
      <c r="DK18" s="4">
        <f t="shared" si="4"/>
        <v>15751.29</v>
      </c>
      <c r="DL18" s="4">
        <f t="shared" si="4"/>
        <v>0</v>
      </c>
      <c r="DM18" s="4">
        <f t="shared" si="4"/>
        <v>84.720200000000006</v>
      </c>
      <c r="DN18" s="4">
        <f t="shared" si="4"/>
        <v>36.397199999999998</v>
      </c>
      <c r="DO18" s="4">
        <f t="shared" si="4"/>
        <v>0</v>
      </c>
      <c r="DP18" s="4">
        <f t="shared" si="4"/>
        <v>20200.689999999999</v>
      </c>
      <c r="DQ18" s="4">
        <f t="shared" si="4"/>
        <v>12522.74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260045.46</v>
      </c>
      <c r="EK18" s="4">
        <f t="shared" si="4"/>
        <v>220196.54</v>
      </c>
      <c r="EL18" s="4">
        <f t="shared" si="4"/>
        <v>37232.379999999997</v>
      </c>
      <c r="EM18" s="4">
        <f t="shared" ref="EM18:FR18" si="5">EM108</f>
        <v>2616.54</v>
      </c>
      <c r="EN18" s="4">
        <f t="shared" si="5"/>
        <v>108819.62</v>
      </c>
      <c r="EO18" s="4">
        <f t="shared" si="5"/>
        <v>108819.62</v>
      </c>
      <c r="EP18" s="4">
        <f t="shared" si="5"/>
        <v>0</v>
      </c>
      <c r="EQ18" s="4">
        <f t="shared" si="5"/>
        <v>108819.62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23590.19</v>
      </c>
      <c r="P22" s="3">
        <f t="shared" si="8"/>
        <v>14509.35</v>
      </c>
      <c r="Q22" s="3">
        <f t="shared" si="8"/>
        <v>8220.11</v>
      </c>
      <c r="R22" s="3">
        <f t="shared" si="8"/>
        <v>489.11</v>
      </c>
      <c r="S22" s="3">
        <f t="shared" si="8"/>
        <v>860.73</v>
      </c>
      <c r="T22" s="3">
        <f t="shared" si="8"/>
        <v>0</v>
      </c>
      <c r="U22" s="3">
        <f t="shared" si="8"/>
        <v>84.720200000000006</v>
      </c>
      <c r="V22" s="3">
        <f t="shared" si="8"/>
        <v>36.397199999999998</v>
      </c>
      <c r="W22" s="3">
        <f t="shared" si="8"/>
        <v>0</v>
      </c>
      <c r="X22" s="3">
        <f t="shared" si="8"/>
        <v>1297.51</v>
      </c>
      <c r="Y22" s="3">
        <f t="shared" si="8"/>
        <v>855.38</v>
      </c>
      <c r="Z22" s="3">
        <f t="shared" si="8"/>
        <v>0</v>
      </c>
      <c r="AA22" s="3">
        <f t="shared" si="8"/>
        <v>0</v>
      </c>
      <c r="AB22" s="3">
        <f t="shared" si="8"/>
        <v>23590.19</v>
      </c>
      <c r="AC22" s="3">
        <f t="shared" si="8"/>
        <v>14509.35</v>
      </c>
      <c r="AD22" s="3">
        <f t="shared" si="8"/>
        <v>8220.11</v>
      </c>
      <c r="AE22" s="3">
        <f t="shared" si="8"/>
        <v>489.11</v>
      </c>
      <c r="AF22" s="3">
        <f t="shared" si="8"/>
        <v>860.73</v>
      </c>
      <c r="AG22" s="3">
        <f t="shared" si="8"/>
        <v>0</v>
      </c>
      <c r="AH22" s="3">
        <f t="shared" si="8"/>
        <v>84.720200000000006</v>
      </c>
      <c r="AI22" s="3">
        <f t="shared" si="8"/>
        <v>36.397199999999998</v>
      </c>
      <c r="AJ22" s="3">
        <f t="shared" si="8"/>
        <v>0</v>
      </c>
      <c r="AK22" s="3">
        <f t="shared" si="8"/>
        <v>1297.51</v>
      </c>
      <c r="AL22" s="3">
        <f t="shared" si="8"/>
        <v>855.38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25743.08</v>
      </c>
      <c r="AS22" s="3">
        <f t="shared" si="8"/>
        <v>22909.73</v>
      </c>
      <c r="AT22" s="3">
        <f t="shared" si="8"/>
        <v>2676.61</v>
      </c>
      <c r="AU22" s="3">
        <f t="shared" ref="AU22:BZ22" si="9">AU79</f>
        <v>156.74</v>
      </c>
      <c r="AV22" s="3">
        <f t="shared" si="9"/>
        <v>14509.35</v>
      </c>
      <c r="AW22" s="3">
        <f t="shared" si="9"/>
        <v>14509.35</v>
      </c>
      <c r="AX22" s="3">
        <f t="shared" si="9"/>
        <v>0</v>
      </c>
      <c r="AY22" s="3">
        <f t="shared" si="9"/>
        <v>14509.35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25743.08</v>
      </c>
      <c r="CB22" s="3">
        <f t="shared" si="10"/>
        <v>22909.73</v>
      </c>
      <c r="CC22" s="3">
        <f t="shared" si="10"/>
        <v>2676.61</v>
      </c>
      <c r="CD22" s="3">
        <f t="shared" si="10"/>
        <v>156.74</v>
      </c>
      <c r="CE22" s="3">
        <f t="shared" si="10"/>
        <v>14509.35</v>
      </c>
      <c r="CF22" s="3">
        <f t="shared" si="10"/>
        <v>14509.35</v>
      </c>
      <c r="CG22" s="3">
        <f t="shared" si="10"/>
        <v>0</v>
      </c>
      <c r="CH22" s="3">
        <f t="shared" si="10"/>
        <v>14509.35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227322.03</v>
      </c>
      <c r="DH22" s="4">
        <f t="shared" si="11"/>
        <v>108819.62</v>
      </c>
      <c r="DI22" s="4">
        <f t="shared" si="11"/>
        <v>102751.12</v>
      </c>
      <c r="DJ22" s="4">
        <f t="shared" si="11"/>
        <v>8950.7199999999993</v>
      </c>
      <c r="DK22" s="4">
        <f t="shared" si="11"/>
        <v>15751.29</v>
      </c>
      <c r="DL22" s="4">
        <f t="shared" si="11"/>
        <v>0</v>
      </c>
      <c r="DM22" s="4">
        <f t="shared" si="11"/>
        <v>84.720200000000006</v>
      </c>
      <c r="DN22" s="4">
        <f t="shared" si="11"/>
        <v>36.397199999999998</v>
      </c>
      <c r="DO22" s="4">
        <f t="shared" si="11"/>
        <v>0</v>
      </c>
      <c r="DP22" s="4">
        <f t="shared" si="11"/>
        <v>20200.689999999999</v>
      </c>
      <c r="DQ22" s="4">
        <f t="shared" si="11"/>
        <v>12522.74</v>
      </c>
      <c r="DR22" s="4">
        <f t="shared" si="11"/>
        <v>0</v>
      </c>
      <c r="DS22" s="4">
        <f t="shared" si="11"/>
        <v>0</v>
      </c>
      <c r="DT22" s="4">
        <f t="shared" si="11"/>
        <v>227322.03</v>
      </c>
      <c r="DU22" s="4">
        <f t="shared" si="11"/>
        <v>108819.62</v>
      </c>
      <c r="DV22" s="4">
        <f t="shared" si="11"/>
        <v>102751.12</v>
      </c>
      <c r="DW22" s="4">
        <f t="shared" si="11"/>
        <v>8950.7199999999993</v>
      </c>
      <c r="DX22" s="4">
        <f t="shared" si="11"/>
        <v>15751.29</v>
      </c>
      <c r="DY22" s="4">
        <f t="shared" si="11"/>
        <v>0</v>
      </c>
      <c r="DZ22" s="4">
        <f t="shared" si="11"/>
        <v>84.720200000000006</v>
      </c>
      <c r="EA22" s="4">
        <f t="shared" si="11"/>
        <v>36.397199999999998</v>
      </c>
      <c r="EB22" s="4">
        <f t="shared" si="11"/>
        <v>0</v>
      </c>
      <c r="EC22" s="4">
        <f t="shared" si="11"/>
        <v>20200.689999999999</v>
      </c>
      <c r="ED22" s="4">
        <f t="shared" si="11"/>
        <v>12522.74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260045.46</v>
      </c>
      <c r="EK22" s="4">
        <f t="shared" si="11"/>
        <v>220196.54</v>
      </c>
      <c r="EL22" s="4">
        <f t="shared" si="11"/>
        <v>37232.379999999997</v>
      </c>
      <c r="EM22" s="4">
        <f t="shared" ref="EM22:FR22" si="12">EM79</f>
        <v>2616.54</v>
      </c>
      <c r="EN22" s="4">
        <f t="shared" si="12"/>
        <v>108819.62</v>
      </c>
      <c r="EO22" s="4">
        <f t="shared" si="12"/>
        <v>108819.62</v>
      </c>
      <c r="EP22" s="4">
        <f t="shared" si="12"/>
        <v>0</v>
      </c>
      <c r="EQ22" s="4">
        <f t="shared" si="12"/>
        <v>108819.62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260045.46</v>
      </c>
      <c r="FT22" s="4">
        <f t="shared" si="13"/>
        <v>220196.54</v>
      </c>
      <c r="FU22" s="4">
        <f t="shared" si="13"/>
        <v>37232.379999999997</v>
      </c>
      <c r="FV22" s="4">
        <f t="shared" si="13"/>
        <v>2616.54</v>
      </c>
      <c r="FW22" s="4">
        <f t="shared" si="13"/>
        <v>108819.62</v>
      </c>
      <c r="FX22" s="4">
        <f t="shared" si="13"/>
        <v>108819.62</v>
      </c>
      <c r="FY22" s="4">
        <f t="shared" si="13"/>
        <v>0</v>
      </c>
      <c r="FZ22" s="4">
        <f t="shared" si="13"/>
        <v>108819.62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0.02</v>
      </c>
      <c r="J24" s="2">
        <v>0</v>
      </c>
      <c r="K24" s="2"/>
      <c r="L24" s="2"/>
      <c r="M24" s="2"/>
      <c r="N24" s="2"/>
      <c r="O24" s="2">
        <f t="shared" ref="O24:O55" si="14">ROUND(CP24,2)</f>
        <v>37.71</v>
      </c>
      <c r="P24" s="2">
        <f t="shared" ref="P24:P55" si="15">ROUND(CQ24*I24,2)</f>
        <v>0</v>
      </c>
      <c r="Q24" s="2">
        <f t="shared" ref="Q24:Q55" si="16">ROUND(CR24*I24,2)</f>
        <v>37.71</v>
      </c>
      <c r="R24" s="2">
        <f t="shared" ref="R24:R55" si="17">ROUND(CS24*I24,2)</f>
        <v>4.1399999999999997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0.30680000000000002</v>
      </c>
      <c r="W24" s="2">
        <f t="shared" ref="W24:W55" si="22">ROUND(CX24*I24,2)</f>
        <v>0</v>
      </c>
      <c r="X24" s="2">
        <f t="shared" ref="X24:X55" si="23">ROUND(CY24,2)</f>
        <v>3.93</v>
      </c>
      <c r="Y24" s="2">
        <f t="shared" ref="Y24:Y55" si="24">ROUND(CZ24,2)</f>
        <v>2.0699999999999998</v>
      </c>
      <c r="Z24" s="2"/>
      <c r="AA24" s="2">
        <v>34679561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37.71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3.9329999999999994</v>
      </c>
      <c r="CZ24" s="2">
        <f t="shared" ref="CZ24:CZ55" si="43">(((S24+(R24*IF(0,0,1)))*AU24)/100)</f>
        <v>2.0699999999999998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43.71</v>
      </c>
      <c r="GN24" s="2">
        <f t="shared" ref="GN24:GN55" si="47">IF(OR(BI24=0,BI24=1),ROUND(O24+X24+Y24+GK24,2),0)</f>
        <v>43.71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0.02</v>
      </c>
      <c r="J25">
        <v>0</v>
      </c>
      <c r="O25">
        <f t="shared" si="14"/>
        <v>471.32</v>
      </c>
      <c r="P25">
        <f t="shared" si="15"/>
        <v>0</v>
      </c>
      <c r="Q25">
        <f t="shared" si="16"/>
        <v>471.32</v>
      </c>
      <c r="R25">
        <f t="shared" si="17"/>
        <v>75.790000000000006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0.30680000000000002</v>
      </c>
      <c r="W25">
        <f t="shared" si="22"/>
        <v>0</v>
      </c>
      <c r="X25">
        <f t="shared" si="23"/>
        <v>61.39</v>
      </c>
      <c r="Y25">
        <f t="shared" si="24"/>
        <v>30.32</v>
      </c>
      <c r="AA25">
        <v>34679562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471.32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61.389900000000004</v>
      </c>
      <c r="CZ25">
        <f t="shared" si="43"/>
        <v>30.316000000000003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563.03</v>
      </c>
      <c r="GN25">
        <f t="shared" si="47"/>
        <v>563.03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0.01</v>
      </c>
      <c r="J26" s="2">
        <v>0</v>
      </c>
      <c r="K26" s="2"/>
      <c r="L26" s="2"/>
      <c r="M26" s="2"/>
      <c r="N26" s="2"/>
      <c r="O26" s="2">
        <f t="shared" si="14"/>
        <v>10.48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10.48</v>
      </c>
      <c r="T26" s="2">
        <f t="shared" si="19"/>
        <v>0</v>
      </c>
      <c r="U26" s="2">
        <f t="shared" si="20"/>
        <v>1.25</v>
      </c>
      <c r="V26" s="2">
        <f t="shared" si="21"/>
        <v>0</v>
      </c>
      <c r="W26" s="2">
        <f t="shared" si="22"/>
        <v>0</v>
      </c>
      <c r="X26" s="2">
        <f t="shared" si="23"/>
        <v>8.3800000000000008</v>
      </c>
      <c r="Y26" s="2">
        <f t="shared" si="24"/>
        <v>4.72</v>
      </c>
      <c r="Z26" s="2"/>
      <c r="AA26" s="2">
        <v>34679561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10.48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8.3840000000000003</v>
      </c>
      <c r="CZ26" s="2">
        <f t="shared" si="43"/>
        <v>4.7160000000000002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23.58</v>
      </c>
      <c r="GN26" s="2">
        <f t="shared" si="47"/>
        <v>23.58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0.01</v>
      </c>
      <c r="J27">
        <v>0</v>
      </c>
      <c r="O27">
        <f t="shared" si="14"/>
        <v>191.69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191.69</v>
      </c>
      <c r="T27">
        <f t="shared" si="19"/>
        <v>0</v>
      </c>
      <c r="U27">
        <f t="shared" si="20"/>
        <v>1.25</v>
      </c>
      <c r="V27">
        <f t="shared" si="21"/>
        <v>0</v>
      </c>
      <c r="W27">
        <f t="shared" si="22"/>
        <v>0</v>
      </c>
      <c r="X27">
        <f t="shared" si="23"/>
        <v>130.35</v>
      </c>
      <c r="Y27">
        <f t="shared" si="24"/>
        <v>69.010000000000005</v>
      </c>
      <c r="AA27">
        <v>34679562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191.69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130.3492</v>
      </c>
      <c r="CZ27">
        <f t="shared" si="43"/>
        <v>69.008399999999995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391.05</v>
      </c>
      <c r="GN27">
        <f t="shared" si="47"/>
        <v>391.05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3</v>
      </c>
      <c r="J28" s="2">
        <v>0</v>
      </c>
      <c r="K28" s="2"/>
      <c r="L28" s="2"/>
      <c r="M28" s="2"/>
      <c r="N28" s="2"/>
      <c r="O28" s="2">
        <f t="shared" si="14"/>
        <v>5568.36</v>
      </c>
      <c r="P28" s="2">
        <f t="shared" si="15"/>
        <v>0.03</v>
      </c>
      <c r="Q28" s="2">
        <f t="shared" si="16"/>
        <v>5190.1499999999996</v>
      </c>
      <c r="R28" s="2">
        <f t="shared" si="17"/>
        <v>256.38</v>
      </c>
      <c r="S28" s="2">
        <f t="shared" si="18"/>
        <v>378.18</v>
      </c>
      <c r="T28" s="2">
        <f t="shared" si="19"/>
        <v>0</v>
      </c>
      <c r="U28" s="2">
        <f t="shared" si="20"/>
        <v>36.54</v>
      </c>
      <c r="V28" s="2">
        <f t="shared" si="21"/>
        <v>18.990000000000002</v>
      </c>
      <c r="W28" s="2">
        <f t="shared" si="22"/>
        <v>0</v>
      </c>
      <c r="X28" s="2">
        <f t="shared" si="23"/>
        <v>634.55999999999995</v>
      </c>
      <c r="Y28" s="2">
        <f t="shared" si="24"/>
        <v>412.46</v>
      </c>
      <c r="Z28" s="2"/>
      <c r="AA28" s="2">
        <v>34679561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5568.36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634.55999999999995</v>
      </c>
      <c r="CZ28" s="2">
        <f t="shared" si="43"/>
        <v>412.46399999999994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6615.38</v>
      </c>
      <c r="GN28" s="2">
        <f t="shared" si="47"/>
        <v>6615.38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3</v>
      </c>
      <c r="J29">
        <v>0</v>
      </c>
      <c r="O29">
        <f t="shared" si="14"/>
        <v>71797.570000000007</v>
      </c>
      <c r="P29">
        <f t="shared" si="15"/>
        <v>0</v>
      </c>
      <c r="Q29">
        <f t="shared" si="16"/>
        <v>64876.88</v>
      </c>
      <c r="R29">
        <f t="shared" si="17"/>
        <v>4691.75</v>
      </c>
      <c r="S29">
        <f t="shared" si="18"/>
        <v>6920.69</v>
      </c>
      <c r="T29">
        <f t="shared" si="19"/>
        <v>0</v>
      </c>
      <c r="U29">
        <f t="shared" si="20"/>
        <v>36.54</v>
      </c>
      <c r="V29">
        <f t="shared" si="21"/>
        <v>18.990000000000002</v>
      </c>
      <c r="W29">
        <f t="shared" si="22"/>
        <v>0</v>
      </c>
      <c r="X29">
        <f t="shared" si="23"/>
        <v>9870.57</v>
      </c>
      <c r="Y29">
        <f t="shared" si="24"/>
        <v>6038.47</v>
      </c>
      <c r="AA29">
        <v>34679562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71797.569999999992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9870.5739999999987</v>
      </c>
      <c r="CZ29">
        <f t="shared" si="43"/>
        <v>6038.4687999999987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87706.61</v>
      </c>
      <c r="GN29">
        <f t="shared" si="47"/>
        <v>87706.61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2</v>
      </c>
      <c r="J30" s="2">
        <v>0</v>
      </c>
      <c r="K30" s="2"/>
      <c r="L30" s="2"/>
      <c r="M30" s="2"/>
      <c r="N30" s="2"/>
      <c r="O30" s="2">
        <f t="shared" si="14"/>
        <v>1447.54</v>
      </c>
      <c r="P30" s="2">
        <f t="shared" si="15"/>
        <v>0.02</v>
      </c>
      <c r="Q30" s="2">
        <f t="shared" si="16"/>
        <v>1355.62</v>
      </c>
      <c r="R30" s="2">
        <f t="shared" si="17"/>
        <v>66.959999999999994</v>
      </c>
      <c r="S30" s="2">
        <f t="shared" si="18"/>
        <v>91.9</v>
      </c>
      <c r="T30" s="2">
        <f t="shared" si="19"/>
        <v>0</v>
      </c>
      <c r="U30" s="2">
        <f t="shared" si="20"/>
        <v>8.8800000000000008</v>
      </c>
      <c r="V30" s="2">
        <f t="shared" si="21"/>
        <v>4.96</v>
      </c>
      <c r="W30" s="2">
        <f t="shared" si="22"/>
        <v>0</v>
      </c>
      <c r="X30" s="2">
        <f t="shared" si="23"/>
        <v>158.86000000000001</v>
      </c>
      <c r="Y30" s="2">
        <f t="shared" si="24"/>
        <v>103.26</v>
      </c>
      <c r="Z30" s="2"/>
      <c r="AA30" s="2">
        <v>34679561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1447.54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158.86000000000001</v>
      </c>
      <c r="CZ30" s="2">
        <f t="shared" si="43"/>
        <v>103.25900000000001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1709.66</v>
      </c>
      <c r="GN30" s="2">
        <f t="shared" si="47"/>
        <v>1709.66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2</v>
      </c>
      <c r="J31">
        <v>0</v>
      </c>
      <c r="O31">
        <f t="shared" si="14"/>
        <v>18627.02</v>
      </c>
      <c r="P31">
        <f t="shared" si="15"/>
        <v>0</v>
      </c>
      <c r="Q31">
        <f t="shared" si="16"/>
        <v>16945.25</v>
      </c>
      <c r="R31">
        <f t="shared" si="17"/>
        <v>1225.3699999999999</v>
      </c>
      <c r="S31">
        <f t="shared" si="18"/>
        <v>1681.77</v>
      </c>
      <c r="T31">
        <f t="shared" si="19"/>
        <v>0</v>
      </c>
      <c r="U31">
        <f t="shared" si="20"/>
        <v>8.8800000000000008</v>
      </c>
      <c r="V31">
        <f t="shared" si="21"/>
        <v>4.96</v>
      </c>
      <c r="W31">
        <f t="shared" si="22"/>
        <v>0</v>
      </c>
      <c r="X31">
        <f t="shared" si="23"/>
        <v>2471.0700000000002</v>
      </c>
      <c r="Y31">
        <f t="shared" si="24"/>
        <v>1511.71</v>
      </c>
      <c r="AA31">
        <v>34679562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18627.02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2471.069</v>
      </c>
      <c r="CZ31">
        <f t="shared" si="43"/>
        <v>1511.7128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22609.8</v>
      </c>
      <c r="GN31">
        <f t="shared" si="47"/>
        <v>22609.8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0.35</v>
      </c>
      <c r="J32" s="2">
        <v>0</v>
      </c>
      <c r="K32" s="2"/>
      <c r="L32" s="2"/>
      <c r="M32" s="2"/>
      <c r="N32" s="2"/>
      <c r="O32" s="2">
        <f t="shared" si="14"/>
        <v>152.19999999999999</v>
      </c>
      <c r="P32" s="2">
        <f t="shared" si="15"/>
        <v>0</v>
      </c>
      <c r="Q32" s="2">
        <f t="shared" si="16"/>
        <v>92.94</v>
      </c>
      <c r="R32" s="2">
        <f t="shared" si="17"/>
        <v>11.6</v>
      </c>
      <c r="S32" s="2">
        <f t="shared" si="18"/>
        <v>59.26</v>
      </c>
      <c r="T32" s="2">
        <f t="shared" si="19"/>
        <v>0</v>
      </c>
      <c r="U32" s="2">
        <f t="shared" si="20"/>
        <v>6.16</v>
      </c>
      <c r="V32" s="2">
        <f t="shared" si="21"/>
        <v>0.92399999999999993</v>
      </c>
      <c r="W32" s="2">
        <f t="shared" si="22"/>
        <v>0</v>
      </c>
      <c r="X32" s="2">
        <f t="shared" si="23"/>
        <v>67.319999999999993</v>
      </c>
      <c r="Y32" s="2">
        <f t="shared" si="24"/>
        <v>46.06</v>
      </c>
      <c r="Z32" s="2"/>
      <c r="AA32" s="2">
        <v>34679561</v>
      </c>
      <c r="AB32" s="2">
        <f t="shared" si="25"/>
        <v>434.84</v>
      </c>
      <c r="AC32" s="2">
        <f>ROUND((ES32+(SUM(SmtRes!BC19:'SmtRes'!BC24)+SUM(EtalonRes!AL43:'EtalonRes'!AL54))),2)</f>
        <v>0</v>
      </c>
      <c r="AD32" s="2">
        <f t="shared" si="26"/>
        <v>265.52999999999997</v>
      </c>
      <c r="AE32" s="2">
        <f t="shared" si="27"/>
        <v>33.130000000000003</v>
      </c>
      <c r="AF32" s="2">
        <f t="shared" si="28"/>
        <v>169.31</v>
      </c>
      <c r="AG32" s="2">
        <f t="shared" si="29"/>
        <v>0</v>
      </c>
      <c r="AH32" s="2">
        <f t="shared" si="30"/>
        <v>17.600000000000001</v>
      </c>
      <c r="AI32" s="2">
        <f t="shared" si="31"/>
        <v>2.64</v>
      </c>
      <c r="AJ32" s="2">
        <f t="shared" si="32"/>
        <v>0</v>
      </c>
      <c r="AK32" s="2">
        <v>509.63</v>
      </c>
      <c r="AL32" s="2">
        <v>74.790000000000006</v>
      </c>
      <c r="AM32" s="2">
        <v>265.52999999999997</v>
      </c>
      <c r="AN32" s="2">
        <v>33.130000000000003</v>
      </c>
      <c r="AO32" s="2">
        <v>169.31</v>
      </c>
      <c r="AP32" s="2">
        <v>0</v>
      </c>
      <c r="AQ32" s="2">
        <v>17.600000000000001</v>
      </c>
      <c r="AR32" s="2">
        <v>2.64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152.19999999999999</v>
      </c>
      <c r="CQ32" s="2">
        <f t="shared" si="34"/>
        <v>0</v>
      </c>
      <c r="CR32" s="2">
        <f t="shared" si="35"/>
        <v>265.52999999999997</v>
      </c>
      <c r="CS32" s="2">
        <f t="shared" si="36"/>
        <v>33.130000000000003</v>
      </c>
      <c r="CT32" s="2">
        <f t="shared" si="37"/>
        <v>169.31</v>
      </c>
      <c r="CU32" s="2">
        <f t="shared" si="38"/>
        <v>0</v>
      </c>
      <c r="CV32" s="2">
        <f t="shared" si="39"/>
        <v>17.600000000000001</v>
      </c>
      <c r="CW32" s="2">
        <f t="shared" si="40"/>
        <v>2.64</v>
      </c>
      <c r="CX32" s="2">
        <f t="shared" si="41"/>
        <v>0</v>
      </c>
      <c r="CY32" s="2">
        <f t="shared" si="42"/>
        <v>67.316999999999993</v>
      </c>
      <c r="CZ32" s="2">
        <f t="shared" si="43"/>
        <v>46.058999999999997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509.63</v>
      </c>
      <c r="ES32" s="2">
        <v>74.790000000000006</v>
      </c>
      <c r="ET32" s="2">
        <v>265.52999999999997</v>
      </c>
      <c r="EU32" s="2">
        <v>33.130000000000003</v>
      </c>
      <c r="EV32" s="2">
        <v>169.31</v>
      </c>
      <c r="EW32" s="2">
        <v>17.600000000000001</v>
      </c>
      <c r="EX32" s="2">
        <v>2.64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486716072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265.58</v>
      </c>
      <c r="GN32" s="2">
        <f t="shared" si="47"/>
        <v>0</v>
      </c>
      <c r="GO32" s="2">
        <f t="shared" si="48"/>
        <v>265.58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0.35</v>
      </c>
      <c r="J33">
        <v>0</v>
      </c>
      <c r="O33">
        <f t="shared" si="14"/>
        <v>2246.12</v>
      </c>
      <c r="P33">
        <f t="shared" si="15"/>
        <v>0</v>
      </c>
      <c r="Q33">
        <f t="shared" si="16"/>
        <v>1161.69</v>
      </c>
      <c r="R33">
        <f t="shared" si="17"/>
        <v>212.2</v>
      </c>
      <c r="S33">
        <f t="shared" si="18"/>
        <v>1084.43</v>
      </c>
      <c r="T33">
        <f t="shared" si="19"/>
        <v>0</v>
      </c>
      <c r="U33">
        <f t="shared" si="20"/>
        <v>6.16</v>
      </c>
      <c r="V33">
        <f t="shared" si="21"/>
        <v>0.92399999999999993</v>
      </c>
      <c r="W33">
        <f t="shared" si="22"/>
        <v>0</v>
      </c>
      <c r="X33">
        <f t="shared" si="23"/>
        <v>1050.27</v>
      </c>
      <c r="Y33">
        <f t="shared" si="24"/>
        <v>674.25</v>
      </c>
      <c r="AA33">
        <v>34679562</v>
      </c>
      <c r="AB33">
        <f t="shared" si="25"/>
        <v>434.84</v>
      </c>
      <c r="AC33">
        <f>ROUND((ES33+(SUM(SmtRes!BC25:'SmtRes'!BC30)+SUM(EtalonRes!AL55:'EtalonRes'!AL66))),2)</f>
        <v>0</v>
      </c>
      <c r="AD33">
        <f t="shared" si="26"/>
        <v>265.52999999999997</v>
      </c>
      <c r="AE33">
        <f t="shared" si="27"/>
        <v>33.130000000000003</v>
      </c>
      <c r="AF33">
        <f t="shared" si="28"/>
        <v>169.31</v>
      </c>
      <c r="AG33">
        <f t="shared" si="29"/>
        <v>0</v>
      </c>
      <c r="AH33">
        <f t="shared" si="30"/>
        <v>17.600000000000001</v>
      </c>
      <c r="AI33">
        <f t="shared" si="31"/>
        <v>2.64</v>
      </c>
      <c r="AJ33">
        <f t="shared" si="32"/>
        <v>0</v>
      </c>
      <c r="AK33">
        <f>AL33+AM33+AO33</f>
        <v>509.63</v>
      </c>
      <c r="AL33">
        <v>74.790000000000006</v>
      </c>
      <c r="AM33" s="52">
        <f>'1.Смета.или.Акт'!F78</f>
        <v>265.52999999999997</v>
      </c>
      <c r="AN33" s="52">
        <f>'1.Смета.или.Акт'!F79</f>
        <v>33.130000000000003</v>
      </c>
      <c r="AO33" s="52">
        <f>'1.Смета.или.Акт'!F77</f>
        <v>169.31</v>
      </c>
      <c r="AP33">
        <v>0</v>
      </c>
      <c r="AQ33">
        <f>'1.Смета.или.Акт'!E82</f>
        <v>17.600000000000001</v>
      </c>
      <c r="AR33">
        <v>2.64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2246.12</v>
      </c>
      <c r="CQ33">
        <f t="shared" si="34"/>
        <v>0</v>
      </c>
      <c r="CR33">
        <f t="shared" si="35"/>
        <v>3319.1249999999995</v>
      </c>
      <c r="CS33">
        <f t="shared" si="36"/>
        <v>606.27900000000011</v>
      </c>
      <c r="CT33">
        <f t="shared" si="37"/>
        <v>3098.373</v>
      </c>
      <c r="CU33">
        <f t="shared" si="38"/>
        <v>0</v>
      </c>
      <c r="CV33">
        <f t="shared" si="39"/>
        <v>17.600000000000001</v>
      </c>
      <c r="CW33">
        <f t="shared" si="40"/>
        <v>2.64</v>
      </c>
      <c r="CX33">
        <f t="shared" si="41"/>
        <v>0</v>
      </c>
      <c r="CY33">
        <f t="shared" si="42"/>
        <v>1050.2703000000001</v>
      </c>
      <c r="CZ33">
        <f t="shared" si="43"/>
        <v>674.24760000000015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509.63</v>
      </c>
      <c r="ES33">
        <v>74.790000000000006</v>
      </c>
      <c r="ET33" s="52">
        <f>'1.Смета.или.Акт'!F78</f>
        <v>265.52999999999997</v>
      </c>
      <c r="EU33" s="52">
        <f>'1.Смета.или.Акт'!F79</f>
        <v>33.130000000000003</v>
      </c>
      <c r="EV33" s="52">
        <f>'1.Смета.или.Акт'!F77</f>
        <v>169.31</v>
      </c>
      <c r="EW33">
        <f>'1.Смета.или.Акт'!E82</f>
        <v>17.600000000000001</v>
      </c>
      <c r="EX33">
        <v>2.64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486716072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3970.64</v>
      </c>
      <c r="GN33">
        <f t="shared" si="47"/>
        <v>0</v>
      </c>
      <c r="GO33">
        <f t="shared" si="48"/>
        <v>3970.64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0.4</v>
      </c>
      <c r="J34" s="2">
        <v>0</v>
      </c>
      <c r="K34" s="2"/>
      <c r="L34" s="2"/>
      <c r="M34" s="2"/>
      <c r="N34" s="2"/>
      <c r="O34" s="2">
        <f t="shared" si="14"/>
        <v>119.53</v>
      </c>
      <c r="P34" s="2">
        <f t="shared" si="15"/>
        <v>0</v>
      </c>
      <c r="Q34" s="2">
        <f t="shared" si="16"/>
        <v>30.26</v>
      </c>
      <c r="R34" s="2">
        <f t="shared" si="17"/>
        <v>2.0099999999999998</v>
      </c>
      <c r="S34" s="2">
        <f t="shared" si="18"/>
        <v>89.27</v>
      </c>
      <c r="T34" s="2">
        <f t="shared" si="19"/>
        <v>0</v>
      </c>
      <c r="U34" s="2">
        <f t="shared" si="20"/>
        <v>9.2799999999999994</v>
      </c>
      <c r="V34" s="2">
        <f t="shared" si="21"/>
        <v>0.16000000000000003</v>
      </c>
      <c r="W34" s="2">
        <f t="shared" si="22"/>
        <v>0</v>
      </c>
      <c r="X34" s="2">
        <f t="shared" si="23"/>
        <v>86.72</v>
      </c>
      <c r="Y34" s="2">
        <f t="shared" si="24"/>
        <v>59.33</v>
      </c>
      <c r="Z34" s="2"/>
      <c r="AA34" s="2">
        <v>34679561</v>
      </c>
      <c r="AB34" s="2">
        <f t="shared" si="25"/>
        <v>298.82</v>
      </c>
      <c r="AC34" s="2">
        <f>ROUND((ES34+(SUM(SmtRes!BC31:'SmtRes'!BC36)+SUM(EtalonRes!AL67:'EtalonRes'!AL76))),2)</f>
        <v>0</v>
      </c>
      <c r="AD34" s="2">
        <f t="shared" si="26"/>
        <v>75.64</v>
      </c>
      <c r="AE34" s="2">
        <f t="shared" si="27"/>
        <v>5.0199999999999996</v>
      </c>
      <c r="AF34" s="2">
        <f t="shared" si="28"/>
        <v>223.18</v>
      </c>
      <c r="AG34" s="2">
        <f t="shared" si="29"/>
        <v>0</v>
      </c>
      <c r="AH34" s="2">
        <f t="shared" si="30"/>
        <v>23.2</v>
      </c>
      <c r="AI34" s="2">
        <f t="shared" si="31"/>
        <v>0.4</v>
      </c>
      <c r="AJ34" s="2">
        <f t="shared" si="32"/>
        <v>0</v>
      </c>
      <c r="AK34" s="2">
        <v>338.93</v>
      </c>
      <c r="AL34" s="2">
        <v>40.11</v>
      </c>
      <c r="AM34" s="2">
        <v>75.64</v>
      </c>
      <c r="AN34" s="2">
        <v>5.0199999999999996</v>
      </c>
      <c r="AO34" s="2">
        <v>223.18</v>
      </c>
      <c r="AP34" s="2">
        <v>0</v>
      </c>
      <c r="AQ34" s="2">
        <v>23.2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119.53</v>
      </c>
      <c r="CQ34" s="2">
        <f t="shared" si="34"/>
        <v>0</v>
      </c>
      <c r="CR34" s="2">
        <f t="shared" si="35"/>
        <v>75.64</v>
      </c>
      <c r="CS34" s="2">
        <f t="shared" si="36"/>
        <v>5.0199999999999996</v>
      </c>
      <c r="CT34" s="2">
        <f t="shared" si="37"/>
        <v>223.18</v>
      </c>
      <c r="CU34" s="2">
        <f t="shared" si="38"/>
        <v>0</v>
      </c>
      <c r="CV34" s="2">
        <f t="shared" si="39"/>
        <v>23.2</v>
      </c>
      <c r="CW34" s="2">
        <f t="shared" si="40"/>
        <v>0.4</v>
      </c>
      <c r="CX34" s="2">
        <f t="shared" si="41"/>
        <v>0</v>
      </c>
      <c r="CY34" s="2">
        <f t="shared" si="42"/>
        <v>86.716000000000008</v>
      </c>
      <c r="CZ34" s="2">
        <f t="shared" si="43"/>
        <v>59.332000000000001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338.93</v>
      </c>
      <c r="ES34" s="2">
        <v>40.11</v>
      </c>
      <c r="ET34" s="2">
        <v>75.64</v>
      </c>
      <c r="EU34" s="2">
        <v>5.0199999999999996</v>
      </c>
      <c r="EV34" s="2">
        <v>223.18</v>
      </c>
      <c r="EW34" s="2">
        <v>23.2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-2093132552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265.58</v>
      </c>
      <c r="GN34" s="2">
        <f t="shared" si="47"/>
        <v>0</v>
      </c>
      <c r="GO34" s="2">
        <f t="shared" si="48"/>
        <v>265.58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0.4</v>
      </c>
      <c r="J35">
        <v>0</v>
      </c>
      <c r="O35">
        <f t="shared" si="14"/>
        <v>2011.88</v>
      </c>
      <c r="P35">
        <f t="shared" si="15"/>
        <v>0</v>
      </c>
      <c r="Q35">
        <f t="shared" si="16"/>
        <v>378.2</v>
      </c>
      <c r="R35">
        <f t="shared" si="17"/>
        <v>36.75</v>
      </c>
      <c r="S35">
        <f t="shared" si="18"/>
        <v>1633.68</v>
      </c>
      <c r="T35">
        <f t="shared" si="19"/>
        <v>0</v>
      </c>
      <c r="U35">
        <f t="shared" si="20"/>
        <v>9.2799999999999994</v>
      </c>
      <c r="V35">
        <f t="shared" si="21"/>
        <v>0.16000000000000003</v>
      </c>
      <c r="W35">
        <f t="shared" si="22"/>
        <v>0</v>
      </c>
      <c r="X35">
        <f t="shared" si="23"/>
        <v>1353.05</v>
      </c>
      <c r="Y35">
        <f t="shared" si="24"/>
        <v>868.62</v>
      </c>
      <c r="AA35">
        <v>34679562</v>
      </c>
      <c r="AB35">
        <f t="shared" si="25"/>
        <v>298.82</v>
      </c>
      <c r="AC35">
        <f>ROUND((ES35+(SUM(SmtRes!BC37:'SmtRes'!BC42)+SUM(EtalonRes!AL77:'EtalonRes'!AL86))),2)</f>
        <v>0</v>
      </c>
      <c r="AD35">
        <f t="shared" si="26"/>
        <v>75.64</v>
      </c>
      <c r="AE35">
        <f t="shared" si="27"/>
        <v>5.0199999999999996</v>
      </c>
      <c r="AF35">
        <f t="shared" si="28"/>
        <v>223.18</v>
      </c>
      <c r="AG35">
        <f t="shared" si="29"/>
        <v>0</v>
      </c>
      <c r="AH35">
        <f t="shared" si="30"/>
        <v>23.2</v>
      </c>
      <c r="AI35">
        <f t="shared" si="31"/>
        <v>0.4</v>
      </c>
      <c r="AJ35">
        <f t="shared" si="32"/>
        <v>0</v>
      </c>
      <c r="AK35">
        <f>AL35+AM35+AO35</f>
        <v>338.93</v>
      </c>
      <c r="AL35">
        <v>40.11</v>
      </c>
      <c r="AM35" s="52">
        <f>'1.Смета.или.Акт'!F86</f>
        <v>75.64</v>
      </c>
      <c r="AN35" s="52">
        <f>'1.Смета.или.Акт'!F87</f>
        <v>5.0199999999999996</v>
      </c>
      <c r="AO35" s="52">
        <f>'1.Смета.или.Акт'!F85</f>
        <v>223.18</v>
      </c>
      <c r="AP35">
        <v>0</v>
      </c>
      <c r="AQ35">
        <f>'1.Смета.или.Акт'!E90</f>
        <v>23.2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2011.88</v>
      </c>
      <c r="CQ35">
        <f t="shared" si="34"/>
        <v>0</v>
      </c>
      <c r="CR35">
        <f t="shared" si="35"/>
        <v>945.5</v>
      </c>
      <c r="CS35">
        <f t="shared" si="36"/>
        <v>91.866</v>
      </c>
      <c r="CT35">
        <f t="shared" si="37"/>
        <v>4084.1940000000004</v>
      </c>
      <c r="CU35">
        <f t="shared" si="38"/>
        <v>0</v>
      </c>
      <c r="CV35">
        <f t="shared" si="39"/>
        <v>23.2</v>
      </c>
      <c r="CW35">
        <f t="shared" si="40"/>
        <v>0.4</v>
      </c>
      <c r="CX35">
        <f t="shared" si="41"/>
        <v>0</v>
      </c>
      <c r="CY35">
        <f t="shared" si="42"/>
        <v>1353.0483000000002</v>
      </c>
      <c r="CZ35">
        <f t="shared" si="43"/>
        <v>868.62360000000001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338.93</v>
      </c>
      <c r="ES35">
        <v>40.11</v>
      </c>
      <c r="ET35" s="52">
        <f>'1.Смета.или.Акт'!F86</f>
        <v>75.64</v>
      </c>
      <c r="EU35" s="52">
        <f>'1.Смета.или.Акт'!F87</f>
        <v>5.0199999999999996</v>
      </c>
      <c r="EV35" s="52">
        <f>'1.Смета.или.Акт'!F85</f>
        <v>223.18</v>
      </c>
      <c r="EW35">
        <f>'1.Смета.или.Акт'!E90</f>
        <v>23.2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-2093132552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4233.55</v>
      </c>
      <c r="GN35">
        <f t="shared" si="47"/>
        <v>0</v>
      </c>
      <c r="GO35">
        <f t="shared" si="48"/>
        <v>4233.55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ROW(EtalonRes!A97)</f>
        <v>97</v>
      </c>
      <c r="E36" s="2" t="s">
        <v>51</v>
      </c>
      <c r="F36" s="2" t="s">
        <v>52</v>
      </c>
      <c r="G36" s="2" t="s">
        <v>53</v>
      </c>
      <c r="H36" s="2" t="s">
        <v>42</v>
      </c>
      <c r="I36" s="2">
        <f>'1.Смета.или.Акт'!E92</f>
        <v>0.08</v>
      </c>
      <c r="J36" s="2">
        <v>0</v>
      </c>
      <c r="K36" s="2"/>
      <c r="L36" s="2"/>
      <c r="M36" s="2"/>
      <c r="N36" s="2"/>
      <c r="O36" s="2">
        <f t="shared" si="14"/>
        <v>30.11</v>
      </c>
      <c r="P36" s="2">
        <f t="shared" si="15"/>
        <v>0</v>
      </c>
      <c r="Q36" s="2">
        <f t="shared" si="16"/>
        <v>7.15</v>
      </c>
      <c r="R36" s="2">
        <f t="shared" si="17"/>
        <v>0.4</v>
      </c>
      <c r="S36" s="2">
        <f t="shared" si="18"/>
        <v>22.96</v>
      </c>
      <c r="T36" s="2">
        <f t="shared" si="19"/>
        <v>0</v>
      </c>
      <c r="U36" s="2">
        <f t="shared" si="20"/>
        <v>2.3872</v>
      </c>
      <c r="V36" s="2">
        <f t="shared" si="21"/>
        <v>3.2000000000000001E-2</v>
      </c>
      <c r="W36" s="2">
        <f t="shared" si="22"/>
        <v>0</v>
      </c>
      <c r="X36" s="2">
        <f t="shared" si="23"/>
        <v>22.19</v>
      </c>
      <c r="Y36" s="2">
        <f t="shared" si="24"/>
        <v>15.18</v>
      </c>
      <c r="Z36" s="2"/>
      <c r="AA36" s="2">
        <v>34679561</v>
      </c>
      <c r="AB36" s="2">
        <f t="shared" si="25"/>
        <v>376.43</v>
      </c>
      <c r="AC36" s="2">
        <f>ROUND((ES36+(SUM(SmtRes!BC43:'SmtRes'!BC48)+SUM(EtalonRes!AL87:'EtalonRes'!AL97))),2)</f>
        <v>0.01</v>
      </c>
      <c r="AD36" s="2">
        <f t="shared" si="26"/>
        <v>89.36</v>
      </c>
      <c r="AE36" s="2">
        <f t="shared" si="27"/>
        <v>5.0199999999999996</v>
      </c>
      <c r="AF36" s="2">
        <f t="shared" si="28"/>
        <v>287.06</v>
      </c>
      <c r="AG36" s="2">
        <f t="shared" si="29"/>
        <v>0</v>
      </c>
      <c r="AH36" s="2">
        <f t="shared" si="30"/>
        <v>29.84</v>
      </c>
      <c r="AI36" s="2">
        <f t="shared" si="31"/>
        <v>0.4</v>
      </c>
      <c r="AJ36" s="2">
        <f t="shared" si="32"/>
        <v>0</v>
      </c>
      <c r="AK36" s="2">
        <v>415.46</v>
      </c>
      <c r="AL36" s="2">
        <v>39.04</v>
      </c>
      <c r="AM36" s="2">
        <v>89.36</v>
      </c>
      <c r="AN36" s="2">
        <v>5.0199999999999996</v>
      </c>
      <c r="AO36" s="2">
        <v>287.06</v>
      </c>
      <c r="AP36" s="2">
        <v>0</v>
      </c>
      <c r="AQ36" s="2">
        <v>29.84</v>
      </c>
      <c r="AR36" s="2">
        <v>0.4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54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30.11</v>
      </c>
      <c r="CQ36" s="2">
        <f t="shared" si="34"/>
        <v>0.01</v>
      </c>
      <c r="CR36" s="2">
        <f t="shared" si="35"/>
        <v>89.36</v>
      </c>
      <c r="CS36" s="2">
        <f t="shared" si="36"/>
        <v>5.0199999999999996</v>
      </c>
      <c r="CT36" s="2">
        <f t="shared" si="37"/>
        <v>287.06</v>
      </c>
      <c r="CU36" s="2">
        <f t="shared" si="38"/>
        <v>0</v>
      </c>
      <c r="CV36" s="2">
        <f t="shared" si="39"/>
        <v>29.84</v>
      </c>
      <c r="CW36" s="2">
        <f t="shared" si="40"/>
        <v>0.4</v>
      </c>
      <c r="CX36" s="2">
        <f t="shared" si="41"/>
        <v>0</v>
      </c>
      <c r="CY36" s="2">
        <f t="shared" si="42"/>
        <v>22.191999999999997</v>
      </c>
      <c r="CZ36" s="2">
        <f t="shared" si="43"/>
        <v>15.183999999999999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42</v>
      </c>
      <c r="DW36" s="2" t="s">
        <v>42</v>
      </c>
      <c r="DX36" s="2">
        <v>100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415.46</v>
      </c>
      <c r="ES36" s="2">
        <v>39.04</v>
      </c>
      <c r="ET36" s="2">
        <v>89.36</v>
      </c>
      <c r="EU36" s="2">
        <v>5.0199999999999996</v>
      </c>
      <c r="EV36" s="2">
        <v>287.06</v>
      </c>
      <c r="EW36" s="2">
        <v>29.84</v>
      </c>
      <c r="EX36" s="2">
        <v>0.4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1723812601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67.48</v>
      </c>
      <c r="GN36" s="2">
        <f t="shared" si="47"/>
        <v>0</v>
      </c>
      <c r="GO36" s="2">
        <f t="shared" si="48"/>
        <v>67.48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ROW(SmtRes!A54)</f>
        <v>54</v>
      </c>
      <c r="D37">
        <f>ROW(EtalonRes!A108)</f>
        <v>108</v>
      </c>
      <c r="E37" t="s">
        <v>51</v>
      </c>
      <c r="F37" t="s">
        <v>52</v>
      </c>
      <c r="G37" t="s">
        <v>53</v>
      </c>
      <c r="H37" t="s">
        <v>42</v>
      </c>
      <c r="I37">
        <f>'1.Смета.или.Акт'!E92</f>
        <v>0.08</v>
      </c>
      <c r="J37">
        <v>0</v>
      </c>
      <c r="O37">
        <f t="shared" si="14"/>
        <v>509.62</v>
      </c>
      <c r="P37">
        <f t="shared" si="15"/>
        <v>0</v>
      </c>
      <c r="Q37">
        <f t="shared" si="16"/>
        <v>89.36</v>
      </c>
      <c r="R37">
        <f t="shared" si="17"/>
        <v>7.35</v>
      </c>
      <c r="S37">
        <f t="shared" si="18"/>
        <v>420.26</v>
      </c>
      <c r="T37">
        <f t="shared" si="19"/>
        <v>0</v>
      </c>
      <c r="U37">
        <f t="shared" si="20"/>
        <v>2.3872</v>
      </c>
      <c r="V37">
        <f t="shared" si="21"/>
        <v>3.2000000000000001E-2</v>
      </c>
      <c r="W37">
        <f t="shared" si="22"/>
        <v>0</v>
      </c>
      <c r="X37">
        <f t="shared" si="23"/>
        <v>346.36</v>
      </c>
      <c r="Y37">
        <f t="shared" si="24"/>
        <v>222.36</v>
      </c>
      <c r="AA37">
        <v>34679562</v>
      </c>
      <c r="AB37">
        <f t="shared" si="25"/>
        <v>376.43</v>
      </c>
      <c r="AC37">
        <f>ROUND((ES37+(SUM(SmtRes!BC49:'SmtRes'!BC54)+SUM(EtalonRes!AL98:'EtalonRes'!AL108))),2)</f>
        <v>0.01</v>
      </c>
      <c r="AD37">
        <f t="shared" si="26"/>
        <v>89.36</v>
      </c>
      <c r="AE37">
        <f t="shared" si="27"/>
        <v>5.0199999999999996</v>
      </c>
      <c r="AF37">
        <f t="shared" si="28"/>
        <v>287.06</v>
      </c>
      <c r="AG37">
        <f t="shared" si="29"/>
        <v>0</v>
      </c>
      <c r="AH37">
        <f t="shared" si="30"/>
        <v>29.84</v>
      </c>
      <c r="AI37">
        <f t="shared" si="31"/>
        <v>0.4</v>
      </c>
      <c r="AJ37">
        <f t="shared" si="32"/>
        <v>0</v>
      </c>
      <c r="AK37">
        <f>AL37+AM37+AO37</f>
        <v>415.46000000000004</v>
      </c>
      <c r="AL37" s="52">
        <f>'1.Смета.или.Акт'!F96</f>
        <v>39.04</v>
      </c>
      <c r="AM37" s="52">
        <f>'1.Смета.или.Акт'!F94</f>
        <v>89.36</v>
      </c>
      <c r="AN37" s="52">
        <f>'1.Смета.или.Акт'!F95</f>
        <v>5.0199999999999996</v>
      </c>
      <c r="AO37" s="52">
        <f>'1.Смета.или.Акт'!F93</f>
        <v>287.06</v>
      </c>
      <c r="AP37">
        <v>0</v>
      </c>
      <c r="AQ37">
        <f>'1.Смета.или.Акт'!E99</f>
        <v>29.84</v>
      </c>
      <c r="AR37">
        <v>0.4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f>'1.Смета.или.Акт'!J96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54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509.62</v>
      </c>
      <c r="CQ37">
        <f t="shared" si="34"/>
        <v>0</v>
      </c>
      <c r="CR37">
        <f t="shared" si="35"/>
        <v>1117</v>
      </c>
      <c r="CS37">
        <f t="shared" si="36"/>
        <v>91.866</v>
      </c>
      <c r="CT37">
        <f t="shared" si="37"/>
        <v>5253.1980000000003</v>
      </c>
      <c r="CU37">
        <f t="shared" si="38"/>
        <v>0</v>
      </c>
      <c r="CV37">
        <f t="shared" si="39"/>
        <v>29.84</v>
      </c>
      <c r="CW37">
        <f t="shared" si="40"/>
        <v>0.4</v>
      </c>
      <c r="CX37">
        <f t="shared" si="41"/>
        <v>0</v>
      </c>
      <c r="CY37">
        <f t="shared" si="42"/>
        <v>346.36410000000001</v>
      </c>
      <c r="CZ37">
        <f t="shared" si="43"/>
        <v>222.35720000000001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42</v>
      </c>
      <c r="DW37" t="str">
        <f>'1.Смета.или.Акт'!D92</f>
        <v>100 м</v>
      </c>
      <c r="DX37">
        <v>100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415.46000000000004</v>
      </c>
      <c r="ES37" s="52">
        <f>'1.Смета.или.Акт'!F96</f>
        <v>39.04</v>
      </c>
      <c r="ET37" s="52">
        <f>'1.Смета.или.Акт'!F94</f>
        <v>89.36</v>
      </c>
      <c r="EU37" s="52">
        <f>'1.Смета.или.Акт'!F95</f>
        <v>5.0199999999999996</v>
      </c>
      <c r="EV37" s="52">
        <f>'1.Смета.или.Акт'!F93</f>
        <v>287.06</v>
      </c>
      <c r="EW37">
        <f>'1.Смета.или.Акт'!E99</f>
        <v>29.84</v>
      </c>
      <c r="EX37">
        <v>0.4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1723812601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1078.3399999999999</v>
      </c>
      <c r="GN37">
        <f t="shared" si="47"/>
        <v>0</v>
      </c>
      <c r="GO37">
        <f t="shared" si="48"/>
        <v>1078.3399999999999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ROW(SmtRes!A59)</f>
        <v>59</v>
      </c>
      <c r="D38" s="2">
        <f>ROW(EtalonRes!A117)</f>
        <v>117</v>
      </c>
      <c r="E38" s="2" t="s">
        <v>55</v>
      </c>
      <c r="F38" s="2" t="s">
        <v>56</v>
      </c>
      <c r="G38" s="2" t="s">
        <v>57</v>
      </c>
      <c r="H38" s="2" t="s">
        <v>58</v>
      </c>
      <c r="I38" s="2">
        <f>'1.Смета.или.Акт'!E101</f>
        <v>2</v>
      </c>
      <c r="J38" s="2">
        <v>0</v>
      </c>
      <c r="K38" s="2"/>
      <c r="L38" s="2"/>
      <c r="M38" s="2"/>
      <c r="N38" s="2"/>
      <c r="O38" s="2">
        <f t="shared" si="14"/>
        <v>1524.92</v>
      </c>
      <c r="P38" s="2">
        <f t="shared" si="15"/>
        <v>0.02</v>
      </c>
      <c r="Q38" s="2">
        <f t="shared" si="16"/>
        <v>1407.72</v>
      </c>
      <c r="R38" s="2">
        <f t="shared" si="17"/>
        <v>133.36000000000001</v>
      </c>
      <c r="S38" s="2">
        <f t="shared" si="18"/>
        <v>117.18</v>
      </c>
      <c r="T38" s="2">
        <f t="shared" si="19"/>
        <v>0</v>
      </c>
      <c r="U38" s="2">
        <f t="shared" si="20"/>
        <v>12.18</v>
      </c>
      <c r="V38" s="2">
        <f t="shared" si="21"/>
        <v>9.8800000000000008</v>
      </c>
      <c r="W38" s="2">
        <f t="shared" si="22"/>
        <v>0</v>
      </c>
      <c r="X38" s="2">
        <f t="shared" si="23"/>
        <v>238.01</v>
      </c>
      <c r="Y38" s="2">
        <f t="shared" si="24"/>
        <v>162.85</v>
      </c>
      <c r="Z38" s="2"/>
      <c r="AA38" s="2">
        <v>34679561</v>
      </c>
      <c r="AB38" s="2">
        <f t="shared" si="25"/>
        <v>762.46</v>
      </c>
      <c r="AC38" s="2">
        <f>ROUND((ES38+(SUM(SmtRes!BC55:'SmtRes'!BC59)+SUM(EtalonRes!AL109:'EtalonRes'!AL117))),2)</f>
        <v>0.01</v>
      </c>
      <c r="AD38" s="2">
        <f t="shared" si="26"/>
        <v>703.86</v>
      </c>
      <c r="AE38" s="2">
        <f t="shared" si="27"/>
        <v>66.680000000000007</v>
      </c>
      <c r="AF38" s="2">
        <f t="shared" si="28"/>
        <v>58.59</v>
      </c>
      <c r="AG38" s="2">
        <f t="shared" si="29"/>
        <v>0</v>
      </c>
      <c r="AH38" s="2">
        <f t="shared" si="30"/>
        <v>6.09</v>
      </c>
      <c r="AI38" s="2">
        <f t="shared" si="31"/>
        <v>4.9400000000000004</v>
      </c>
      <c r="AJ38" s="2">
        <f t="shared" si="32"/>
        <v>0</v>
      </c>
      <c r="AK38" s="2">
        <v>765.79</v>
      </c>
      <c r="AL38" s="2">
        <v>3.34</v>
      </c>
      <c r="AM38" s="2">
        <v>703.86</v>
      </c>
      <c r="AN38" s="2">
        <v>66.680000000000007</v>
      </c>
      <c r="AO38" s="2">
        <v>58.59</v>
      </c>
      <c r="AP38" s="2">
        <v>0</v>
      </c>
      <c r="AQ38" s="2">
        <v>6.09</v>
      </c>
      <c r="AR38" s="2">
        <v>4.9400000000000004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1524.92</v>
      </c>
      <c r="CQ38" s="2">
        <f t="shared" si="34"/>
        <v>0.01</v>
      </c>
      <c r="CR38" s="2">
        <f t="shared" si="35"/>
        <v>703.86</v>
      </c>
      <c r="CS38" s="2">
        <f t="shared" si="36"/>
        <v>66.680000000000007</v>
      </c>
      <c r="CT38" s="2">
        <f t="shared" si="37"/>
        <v>58.59</v>
      </c>
      <c r="CU38" s="2">
        <f t="shared" si="38"/>
        <v>0</v>
      </c>
      <c r="CV38" s="2">
        <f t="shared" si="39"/>
        <v>6.09</v>
      </c>
      <c r="CW38" s="2">
        <f t="shared" si="40"/>
        <v>4.9400000000000004</v>
      </c>
      <c r="CX38" s="2">
        <f t="shared" si="41"/>
        <v>0</v>
      </c>
      <c r="CY38" s="2">
        <f t="shared" si="42"/>
        <v>238.01300000000003</v>
      </c>
      <c r="CZ38" s="2">
        <f t="shared" si="43"/>
        <v>162.85100000000003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58</v>
      </c>
      <c r="DW38" s="2" t="s">
        <v>58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765.79</v>
      </c>
      <c r="ES38" s="2">
        <v>3.34</v>
      </c>
      <c r="ET38" s="2">
        <v>703.86</v>
      </c>
      <c r="EU38" s="2">
        <v>66.680000000000007</v>
      </c>
      <c r="EV38" s="2">
        <v>58.59</v>
      </c>
      <c r="EW38" s="2">
        <v>6.09</v>
      </c>
      <c r="EX38" s="2">
        <v>4.9400000000000004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-5728774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1925.78</v>
      </c>
      <c r="GN38" s="2">
        <f t="shared" si="47"/>
        <v>0</v>
      </c>
      <c r="GO38" s="2">
        <f t="shared" si="48"/>
        <v>1925.78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ROW(SmtRes!A64)</f>
        <v>64</v>
      </c>
      <c r="D39">
        <f>ROW(EtalonRes!A126)</f>
        <v>126</v>
      </c>
      <c r="E39" t="s">
        <v>55</v>
      </c>
      <c r="F39" t="s">
        <v>56</v>
      </c>
      <c r="G39" t="s">
        <v>57</v>
      </c>
      <c r="H39" t="s">
        <v>58</v>
      </c>
      <c r="I39">
        <f>'1.Смета.или.Акт'!E101</f>
        <v>2</v>
      </c>
      <c r="J39">
        <v>0</v>
      </c>
      <c r="O39">
        <f t="shared" si="14"/>
        <v>19740.89</v>
      </c>
      <c r="P39">
        <f t="shared" si="15"/>
        <v>0</v>
      </c>
      <c r="Q39">
        <f t="shared" si="16"/>
        <v>17596.5</v>
      </c>
      <c r="R39">
        <f t="shared" si="17"/>
        <v>2440.4899999999998</v>
      </c>
      <c r="S39">
        <f t="shared" si="18"/>
        <v>2144.39</v>
      </c>
      <c r="T39">
        <f t="shared" si="19"/>
        <v>0</v>
      </c>
      <c r="U39">
        <f t="shared" si="20"/>
        <v>12.18</v>
      </c>
      <c r="V39">
        <f t="shared" si="21"/>
        <v>9.8800000000000008</v>
      </c>
      <c r="W39">
        <f t="shared" si="22"/>
        <v>0</v>
      </c>
      <c r="X39">
        <f t="shared" si="23"/>
        <v>3713.75</v>
      </c>
      <c r="Y39">
        <f t="shared" si="24"/>
        <v>2384.14</v>
      </c>
      <c r="AA39">
        <v>34679562</v>
      </c>
      <c r="AB39">
        <f t="shared" si="25"/>
        <v>762.46</v>
      </c>
      <c r="AC39">
        <f>ROUND((ES39+(SUM(SmtRes!BC60:'SmtRes'!BC64)+SUM(EtalonRes!AL118:'EtalonRes'!AL126))),2)</f>
        <v>0.01</v>
      </c>
      <c r="AD39">
        <f t="shared" si="26"/>
        <v>703.86</v>
      </c>
      <c r="AE39">
        <f t="shared" si="27"/>
        <v>66.680000000000007</v>
      </c>
      <c r="AF39">
        <f t="shared" si="28"/>
        <v>58.59</v>
      </c>
      <c r="AG39">
        <f t="shared" si="29"/>
        <v>0</v>
      </c>
      <c r="AH39">
        <f t="shared" si="30"/>
        <v>6.09</v>
      </c>
      <c r="AI39">
        <f t="shared" si="31"/>
        <v>4.9400000000000004</v>
      </c>
      <c r="AJ39">
        <f t="shared" si="32"/>
        <v>0</v>
      </c>
      <c r="AK39">
        <f>AL39+AM39+AO39</f>
        <v>765.79000000000008</v>
      </c>
      <c r="AL39" s="52">
        <f>'1.Смета.или.Акт'!F105</f>
        <v>3.34</v>
      </c>
      <c r="AM39" s="52">
        <f>'1.Смета.или.Акт'!F103</f>
        <v>703.86</v>
      </c>
      <c r="AN39" s="52">
        <f>'1.Смета.или.Акт'!F104</f>
        <v>66.680000000000007</v>
      </c>
      <c r="AO39" s="52">
        <f>'1.Смета.или.Акт'!F102</f>
        <v>58.59</v>
      </c>
      <c r="AP39">
        <v>0</v>
      </c>
      <c r="AQ39">
        <f>'1.Смета.или.Акт'!E108</f>
        <v>6.09</v>
      </c>
      <c r="AR39">
        <v>4.9400000000000004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'1.Смета.или.Акт'!J102</f>
        <v>18.3</v>
      </c>
      <c r="BB39">
        <f>'1.Смета.или.Акт'!J103</f>
        <v>12.5</v>
      </c>
      <c r="BC39">
        <f>'1.Смета.или.Акт'!J105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'1.Смета.или.Акт'!J104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19740.89</v>
      </c>
      <c r="CQ39">
        <f t="shared" si="34"/>
        <v>0</v>
      </c>
      <c r="CR39">
        <f t="shared" si="35"/>
        <v>8798.25</v>
      </c>
      <c r="CS39">
        <f t="shared" si="36"/>
        <v>1220.2440000000001</v>
      </c>
      <c r="CT39">
        <f t="shared" si="37"/>
        <v>1072.1970000000001</v>
      </c>
      <c r="CU39">
        <f t="shared" si="38"/>
        <v>0</v>
      </c>
      <c r="CV39">
        <f t="shared" si="39"/>
        <v>6.09</v>
      </c>
      <c r="CW39">
        <f t="shared" si="40"/>
        <v>4.9400000000000004</v>
      </c>
      <c r="CX39">
        <f t="shared" si="41"/>
        <v>0</v>
      </c>
      <c r="CY39">
        <f t="shared" si="42"/>
        <v>3713.7527999999993</v>
      </c>
      <c r="CZ39">
        <f t="shared" si="43"/>
        <v>2384.1375999999996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58</v>
      </c>
      <c r="DW39" t="str">
        <f>'1.Смета.или.Акт'!D101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765.79000000000008</v>
      </c>
      <c r="ES39" s="52">
        <f>'1.Смета.или.Акт'!F105</f>
        <v>3.34</v>
      </c>
      <c r="ET39" s="52">
        <f>'1.Смета.или.Акт'!F103</f>
        <v>703.86</v>
      </c>
      <c r="EU39" s="52">
        <f>'1.Смета.или.Акт'!F104</f>
        <v>66.680000000000007</v>
      </c>
      <c r="EV39" s="52">
        <f>'1.Смета.или.Акт'!F102</f>
        <v>58.59</v>
      </c>
      <c r="EW39">
        <f>'1.Смета.или.Акт'!E108</f>
        <v>6.09</v>
      </c>
      <c r="EX39">
        <v>4.9400000000000004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-5728774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25838.78</v>
      </c>
      <c r="GN39">
        <f t="shared" si="47"/>
        <v>0</v>
      </c>
      <c r="GO39">
        <f t="shared" si="48"/>
        <v>25838.78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ROW(SmtRes!A66)</f>
        <v>66</v>
      </c>
      <c r="D40" s="2">
        <f>ROW(EtalonRes!A128)</f>
        <v>128</v>
      </c>
      <c r="E40" s="2" t="s">
        <v>60</v>
      </c>
      <c r="F40" s="2" t="s">
        <v>61</v>
      </c>
      <c r="G40" s="2" t="s">
        <v>62</v>
      </c>
      <c r="H40" s="2" t="s">
        <v>58</v>
      </c>
      <c r="I40" s="2">
        <f>'1.Смета.или.Акт'!E110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34679561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ROW(SmtRes!A68)</f>
        <v>68</v>
      </c>
      <c r="D41">
        <f>ROW(EtalonRes!A130)</f>
        <v>130</v>
      </c>
      <c r="E41" t="s">
        <v>60</v>
      </c>
      <c r="F41" t="s">
        <v>61</v>
      </c>
      <c r="G41" t="s">
        <v>62</v>
      </c>
      <c r="H41" t="s">
        <v>58</v>
      </c>
      <c r="I41">
        <f>'1.Смета.или.Акт'!E110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34679562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2">
        <f>'1.Смета.или.Акт'!F111</f>
        <v>20.75</v>
      </c>
      <c r="AP41">
        <v>0</v>
      </c>
      <c r="AQ41">
        <f>'1.Смета.или.Акт'!E114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'1.Смета.или.Акт'!J111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58</v>
      </c>
      <c r="DW41" t="str">
        <f>'1.Смета.или.Акт'!D110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2">
        <f>'1.Смета.или.Акт'!F111</f>
        <v>20.75</v>
      </c>
      <c r="EW41">
        <f>'1.Смета.или.Акт'!E114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ROW(SmtRes!A70)</f>
        <v>70</v>
      </c>
      <c r="D42" s="2">
        <f>ROW(EtalonRes!A132)</f>
        <v>132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'1.Смета.или.Акт'!E116</f>
        <v>1</v>
      </c>
      <c r="J42" s="2">
        <v>0</v>
      </c>
      <c r="K42" s="2"/>
      <c r="L42" s="2"/>
      <c r="M42" s="2"/>
      <c r="N42" s="2"/>
      <c r="O42" s="2">
        <f t="shared" si="14"/>
        <v>55.71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55.71</v>
      </c>
      <c r="T42" s="2">
        <f t="shared" si="19"/>
        <v>0</v>
      </c>
      <c r="U42" s="2">
        <f t="shared" si="20"/>
        <v>4.8600000000000003</v>
      </c>
      <c r="V42" s="2">
        <f t="shared" si="21"/>
        <v>0</v>
      </c>
      <c r="W42" s="2">
        <f t="shared" si="22"/>
        <v>0</v>
      </c>
      <c r="X42" s="2">
        <f t="shared" si="23"/>
        <v>36.21</v>
      </c>
      <c r="Y42" s="2">
        <f t="shared" si="24"/>
        <v>22.28</v>
      </c>
      <c r="Z42" s="2"/>
      <c r="AA42" s="2">
        <v>34679561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55.71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36.211500000000001</v>
      </c>
      <c r="CZ42" s="2">
        <f t="shared" si="43"/>
        <v>22.284000000000002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114.2</v>
      </c>
      <c r="GN42" s="2">
        <f t="shared" si="47"/>
        <v>0</v>
      </c>
      <c r="GO42" s="2">
        <f t="shared" si="48"/>
        <v>0</v>
      </c>
      <c r="GP42" s="2">
        <f t="shared" si="49"/>
        <v>114.2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ROW(SmtRes!A72)</f>
        <v>72</v>
      </c>
      <c r="D43">
        <f>ROW(EtalonRes!A134)</f>
        <v>134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'1.Смета.или.Акт'!E116</f>
        <v>1</v>
      </c>
      <c r="J43">
        <v>0</v>
      </c>
      <c r="O43">
        <f t="shared" si="14"/>
        <v>1019.49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1019.49</v>
      </c>
      <c r="T43">
        <f t="shared" si="19"/>
        <v>0</v>
      </c>
      <c r="U43">
        <f t="shared" si="20"/>
        <v>4.8600000000000003</v>
      </c>
      <c r="V43">
        <f t="shared" si="21"/>
        <v>0</v>
      </c>
      <c r="W43">
        <f t="shared" si="22"/>
        <v>0</v>
      </c>
      <c r="X43">
        <f t="shared" si="23"/>
        <v>560.72</v>
      </c>
      <c r="Y43">
        <f t="shared" si="24"/>
        <v>326.24</v>
      </c>
      <c r="AA43">
        <v>34679562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2">
        <f>'1.Смета.или.Акт'!F117</f>
        <v>55.71</v>
      </c>
      <c r="AP43">
        <v>0</v>
      </c>
      <c r="AQ43">
        <f>'1.Смета.или.Акт'!E120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'1.Смета.или.Акт'!J117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1019.49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560.71949999999993</v>
      </c>
      <c r="CZ43">
        <f t="shared" si="43"/>
        <v>326.23680000000002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'1.Смета.или.Акт'!D116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2">
        <f>'1.Смета.или.Акт'!F117</f>
        <v>55.71</v>
      </c>
      <c r="EW43">
        <f>'1.Смета.или.Акт'!E120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1906.45</v>
      </c>
      <c r="GN43">
        <f t="shared" si="47"/>
        <v>0</v>
      </c>
      <c r="GO43">
        <f t="shared" si="48"/>
        <v>0</v>
      </c>
      <c r="GP43">
        <f t="shared" si="49"/>
        <v>1906.45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ROW(SmtRes!A76)</f>
        <v>76</v>
      </c>
      <c r="D44" s="2">
        <f>ROW(EtalonRes!A139)</f>
        <v>139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'1.Смета.или.Акт'!E122</f>
        <v>0.3</v>
      </c>
      <c r="J44" s="2">
        <v>0</v>
      </c>
      <c r="K44" s="2"/>
      <c r="L44" s="2"/>
      <c r="M44" s="2"/>
      <c r="N44" s="2"/>
      <c r="O44" s="2">
        <f t="shared" si="14"/>
        <v>107.27</v>
      </c>
      <c r="P44" s="2">
        <f t="shared" si="15"/>
        <v>0</v>
      </c>
      <c r="Q44" s="2">
        <f t="shared" si="16"/>
        <v>92.23</v>
      </c>
      <c r="R44" s="2">
        <f t="shared" si="17"/>
        <v>13.03</v>
      </c>
      <c r="S44" s="2">
        <f t="shared" si="18"/>
        <v>15.04</v>
      </c>
      <c r="T44" s="2">
        <f t="shared" si="19"/>
        <v>0</v>
      </c>
      <c r="U44" s="2">
        <f t="shared" si="20"/>
        <v>1.5629999999999999</v>
      </c>
      <c r="V44" s="2">
        <f t="shared" si="21"/>
        <v>1.038</v>
      </c>
      <c r="W44" s="2">
        <f t="shared" si="22"/>
        <v>0</v>
      </c>
      <c r="X44" s="2">
        <f t="shared" si="23"/>
        <v>26.67</v>
      </c>
      <c r="Y44" s="2">
        <f t="shared" si="24"/>
        <v>18.25</v>
      </c>
      <c r="Z44" s="2"/>
      <c r="AA44" s="2">
        <v>34679561</v>
      </c>
      <c r="AB44" s="2">
        <f t="shared" si="25"/>
        <v>357.54</v>
      </c>
      <c r="AC44" s="2">
        <f>ROUND((ES44+(SUM(SmtRes!BC73:'SmtRes'!BC76)+SUM(EtalonRes!AL135:'EtalonRes'!AL139))),2)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107.27000000000001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26.666499999999999</v>
      </c>
      <c r="CZ44" s="2">
        <f t="shared" si="43"/>
        <v>18.2455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152.19</v>
      </c>
      <c r="GN44" s="2">
        <f t="shared" si="47"/>
        <v>0</v>
      </c>
      <c r="GO44" s="2">
        <f t="shared" si="48"/>
        <v>152.19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ROW(SmtRes!A80)</f>
        <v>80</v>
      </c>
      <c r="D45">
        <f>ROW(EtalonRes!A144)</f>
        <v>144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'1.Смета.или.Акт'!E122</f>
        <v>0.3</v>
      </c>
      <c r="J45">
        <v>0</v>
      </c>
      <c r="O45">
        <f t="shared" si="14"/>
        <v>1427.99</v>
      </c>
      <c r="P45">
        <f t="shared" si="15"/>
        <v>0</v>
      </c>
      <c r="Q45">
        <f t="shared" si="16"/>
        <v>1152.83</v>
      </c>
      <c r="R45">
        <f t="shared" si="17"/>
        <v>238.43</v>
      </c>
      <c r="S45">
        <f t="shared" si="18"/>
        <v>275.16000000000003</v>
      </c>
      <c r="T45">
        <f t="shared" si="19"/>
        <v>0</v>
      </c>
      <c r="U45">
        <f t="shared" si="20"/>
        <v>1.5629999999999999</v>
      </c>
      <c r="V45">
        <f t="shared" si="21"/>
        <v>1.038</v>
      </c>
      <c r="W45">
        <f t="shared" si="22"/>
        <v>0</v>
      </c>
      <c r="X45">
        <f t="shared" si="23"/>
        <v>416.01</v>
      </c>
      <c r="Y45">
        <f t="shared" si="24"/>
        <v>267.07</v>
      </c>
      <c r="AA45">
        <v>34679562</v>
      </c>
      <c r="AB45">
        <f t="shared" si="25"/>
        <v>357.54</v>
      </c>
      <c r="AC45">
        <f>ROUND((ES45+(SUM(SmtRes!BC77:'SmtRes'!BC80)+SUM(EtalonRes!AL140:'EtalonRes'!AL144))),2)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2">
        <f>'1.Смета.или.Акт'!F124</f>
        <v>307.42</v>
      </c>
      <c r="AN45" s="52">
        <f>'1.Смета.или.Акт'!F125</f>
        <v>43.43</v>
      </c>
      <c r="AO45" s="52">
        <f>'1.Смета.или.Акт'!F123</f>
        <v>50.12</v>
      </c>
      <c r="AP45">
        <v>0</v>
      </c>
      <c r="AQ45">
        <f>'1.Смета.или.Акт'!E128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'1.Смета.или.Акт'!J123</f>
        <v>18.3</v>
      </c>
      <c r="BB45">
        <f>'1.Смета.или.Акт'!J124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'1.Смета.или.Акт'!J125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1427.99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416.00790000000001</v>
      </c>
      <c r="CZ45">
        <f t="shared" si="43"/>
        <v>267.0668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'1.Смета.или.Акт'!D122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2">
        <f>'1.Смета.или.Акт'!F124</f>
        <v>307.42</v>
      </c>
      <c r="EU45" s="52">
        <f>'1.Смета.или.Акт'!F125</f>
        <v>43.43</v>
      </c>
      <c r="EV45" s="52">
        <f>'1.Смета.или.Акт'!F123</f>
        <v>50.12</v>
      </c>
      <c r="EW45">
        <f>'1.Смета.или.Акт'!E128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2111.0700000000002</v>
      </c>
      <c r="GN45">
        <f t="shared" si="47"/>
        <v>0</v>
      </c>
      <c r="GO45">
        <f t="shared" si="48"/>
        <v>2111.0700000000002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ROW(SmtRes!A82)</f>
        <v>82</v>
      </c>
      <c r="D46" s="2">
        <f>ROW(EtalonRes!A146)</f>
        <v>146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'1.Смета.или.Акт'!E130</f>
        <v>1.4E-2</v>
      </c>
      <c r="J46" s="2">
        <v>0</v>
      </c>
      <c r="K46" s="2"/>
      <c r="L46" s="2"/>
      <c r="M46" s="2"/>
      <c r="N46" s="2"/>
      <c r="O46" s="2">
        <f t="shared" si="14"/>
        <v>6.33</v>
      </c>
      <c r="P46" s="2">
        <f t="shared" si="15"/>
        <v>0</v>
      </c>
      <c r="Q46" s="2">
        <f t="shared" si="16"/>
        <v>6.33</v>
      </c>
      <c r="R46" s="2">
        <f t="shared" si="17"/>
        <v>1.23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0.10639999999999999</v>
      </c>
      <c r="W46" s="2">
        <f t="shared" si="22"/>
        <v>0</v>
      </c>
      <c r="X46" s="2">
        <f t="shared" si="23"/>
        <v>1.17</v>
      </c>
      <c r="Y46" s="2">
        <f t="shared" si="24"/>
        <v>0.62</v>
      </c>
      <c r="Z46" s="2"/>
      <c r="AA46" s="2">
        <v>34679561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6.33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1.1684999999999999</v>
      </c>
      <c r="CZ46" s="2">
        <f t="shared" si="43"/>
        <v>0.61499999999999999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8.1199999999999992</v>
      </c>
      <c r="GN46" s="2">
        <f t="shared" si="47"/>
        <v>8.1199999999999992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ROW(SmtRes!A84)</f>
        <v>84</v>
      </c>
      <c r="D47">
        <f>ROW(EtalonRes!A148)</f>
        <v>148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'1.Смета.или.Акт'!E130</f>
        <v>1.4E-2</v>
      </c>
      <c r="J47">
        <v>0</v>
      </c>
      <c r="O47">
        <f t="shared" si="14"/>
        <v>79.09</v>
      </c>
      <c r="P47">
        <f t="shared" si="15"/>
        <v>0</v>
      </c>
      <c r="Q47">
        <f t="shared" si="16"/>
        <v>79.09</v>
      </c>
      <c r="R47">
        <f t="shared" si="17"/>
        <v>22.59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0.10639999999999999</v>
      </c>
      <c r="W47">
        <f t="shared" si="22"/>
        <v>0</v>
      </c>
      <c r="X47">
        <f t="shared" si="23"/>
        <v>18.3</v>
      </c>
      <c r="Y47">
        <f t="shared" si="24"/>
        <v>9.0399999999999991</v>
      </c>
      <c r="AA47">
        <v>34679562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2">
        <f>'1.Смета.или.Акт'!F131</f>
        <v>451.97</v>
      </c>
      <c r="AN47" s="52">
        <f>'1.Смета.или.Акт'!F132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'1.Смета.или.Акт'!J131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'1.Смета.или.Акт'!J132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79.09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18.297899999999998</v>
      </c>
      <c r="CZ47">
        <f t="shared" si="43"/>
        <v>9.0359999999999996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'1.Смета.или.Акт'!D130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2">
        <f>'1.Смета.или.Акт'!F131</f>
        <v>451.97</v>
      </c>
      <c r="EU47" s="52">
        <f>'1.Смета.или.Акт'!F132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106.43</v>
      </c>
      <c r="GN47">
        <f t="shared" si="47"/>
        <v>106.43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'1.Смета.или.Акт'!E136</f>
        <v>98</v>
      </c>
      <c r="J48" s="2">
        <v>0</v>
      </c>
      <c r="K48" s="2"/>
      <c r="L48" s="2"/>
      <c r="M48" s="2"/>
      <c r="N48" s="2"/>
      <c r="O48" s="2">
        <f t="shared" si="14"/>
        <v>10322.34</v>
      </c>
      <c r="P48" s="2">
        <f t="shared" si="15"/>
        <v>10322.34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34679561</v>
      </c>
      <c r="AB48" s="2">
        <f t="shared" si="25"/>
        <v>105.33</v>
      </c>
      <c r="AC48" s="2">
        <f t="shared" si="52"/>
        <v>105.33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105.33</v>
      </c>
      <c r="AL48" s="2">
        <v>105.33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10322.34</v>
      </c>
      <c r="CQ48" s="2">
        <f t="shared" si="34"/>
        <v>105.33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105.33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1365536380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10322.34</v>
      </c>
      <c r="GN48" s="2">
        <f t="shared" si="47"/>
        <v>10322.34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'1.Смета.или.Акт'!B136</f>
        <v>Прайс-лист</v>
      </c>
      <c r="G49" t="str">
        <f>'1.Смета.или.Акт'!C136</f>
        <v>Кабель АСБ-10 3х95</v>
      </c>
      <c r="H49" t="s">
        <v>84</v>
      </c>
      <c r="I49">
        <f>'1.Смета.или.Акт'!E136</f>
        <v>98</v>
      </c>
      <c r="J49">
        <v>0</v>
      </c>
      <c r="O49">
        <f t="shared" si="14"/>
        <v>77417.55</v>
      </c>
      <c r="P49">
        <f t="shared" si="15"/>
        <v>77417.55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34679562</v>
      </c>
      <c r="AB49">
        <f t="shared" si="25"/>
        <v>105.33</v>
      </c>
      <c r="AC49">
        <f t="shared" si="52"/>
        <v>105.33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105.33</v>
      </c>
      <c r="AL49" s="52">
        <f>'1.Смета.или.Акт'!F136</f>
        <v>105.33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'1.Смета.или.Акт'!J136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77417.55</v>
      </c>
      <c r="CQ49">
        <f t="shared" si="34"/>
        <v>789.97500000000002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'1.Смета.или.Акт'!D136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105.33</v>
      </c>
      <c r="ES49" s="52">
        <f>'1.Смета.или.Акт'!F136</f>
        <v>105.33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790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1365536380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77417.55</v>
      </c>
      <c r="GN49">
        <f t="shared" si="47"/>
        <v>77417.55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'1.Смета.или.Акт'!E139</f>
        <v>40</v>
      </c>
      <c r="J50" s="2">
        <v>0</v>
      </c>
      <c r="K50" s="2"/>
      <c r="L50" s="2"/>
      <c r="M50" s="2"/>
      <c r="N50" s="2"/>
      <c r="O50" s="2">
        <f t="shared" si="14"/>
        <v>1823.6</v>
      </c>
      <c r="P50" s="2">
        <f t="shared" si="15"/>
        <v>1823.6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34679561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1823.6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1823.6</v>
      </c>
      <c r="GN50" s="2">
        <f t="shared" si="47"/>
        <v>1823.6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'1.Смета.или.Акт'!B139</f>
        <v>Прайс-лист</v>
      </c>
      <c r="G51" t="str">
        <f>'1.Смета.или.Акт'!C139</f>
        <v>Труба ПНД 110</v>
      </c>
      <c r="H51" t="s">
        <v>84</v>
      </c>
      <c r="I51">
        <f>'1.Смета.или.Акт'!E139</f>
        <v>40</v>
      </c>
      <c r="J51">
        <v>0</v>
      </c>
      <c r="O51">
        <f t="shared" si="14"/>
        <v>13677</v>
      </c>
      <c r="P51">
        <f t="shared" si="15"/>
        <v>13677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34679562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2">
        <f>'1.Смета.или.Акт'!F139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'1.Смета.или.Акт'!J139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13677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'1.Смета.или.Акт'!D139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49.55</v>
      </c>
      <c r="ES51" s="52">
        <f>'1.Смета.или.Акт'!F139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13677</v>
      </c>
      <c r="GN51">
        <f t="shared" si="47"/>
        <v>13677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'1.Смета.или.Акт'!E142</f>
        <v>1</v>
      </c>
      <c r="J52" s="2">
        <v>0</v>
      </c>
      <c r="K52" s="2"/>
      <c r="L52" s="2"/>
      <c r="M52" s="2"/>
      <c r="N52" s="2"/>
      <c r="O52" s="2">
        <f t="shared" si="14"/>
        <v>401.27</v>
      </c>
      <c r="P52" s="2">
        <f t="shared" si="15"/>
        <v>401.27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34679561</v>
      </c>
      <c r="AB52" s="2">
        <f t="shared" si="25"/>
        <v>401.27</v>
      </c>
      <c r="AC52" s="2">
        <f t="shared" si="52"/>
        <v>401.27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401.27</v>
      </c>
      <c r="AL52" s="2">
        <v>401.27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401.27</v>
      </c>
      <c r="CQ52" s="2">
        <f t="shared" si="34"/>
        <v>401.27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401.27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-1712278363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401.27</v>
      </c>
      <c r="GN52" s="2">
        <f t="shared" si="47"/>
        <v>401.27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'1.Смета.или.Акт'!B142</f>
        <v>Прайс-лист</v>
      </c>
      <c r="G53" t="str">
        <f>'1.Смета.или.Акт'!C142</f>
        <v>Муфта 3 КНТПН10 70/120</v>
      </c>
      <c r="H53" t="s">
        <v>94</v>
      </c>
      <c r="I53">
        <f>'1.Смета.или.Акт'!E142</f>
        <v>1</v>
      </c>
      <c r="J53">
        <v>0</v>
      </c>
      <c r="O53">
        <f t="shared" si="14"/>
        <v>3009.53</v>
      </c>
      <c r="P53">
        <f t="shared" si="15"/>
        <v>3009.53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34679562</v>
      </c>
      <c r="AB53">
        <f t="shared" si="25"/>
        <v>401.27</v>
      </c>
      <c r="AC53">
        <f t="shared" si="52"/>
        <v>401.27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401.27</v>
      </c>
      <c r="AL53" s="52">
        <f>'1.Смета.или.Акт'!F142</f>
        <v>401.27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'1.Смета.или.Акт'!J142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3009.53</v>
      </c>
      <c r="CQ53">
        <f t="shared" si="34"/>
        <v>3009.5249999999996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'1.Смета.или.Акт'!D142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401.27</v>
      </c>
      <c r="ES53" s="52">
        <f>'1.Смета.или.Акт'!F142</f>
        <v>401.27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3009.56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-1712278363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3009.53</v>
      </c>
      <c r="GN53">
        <f t="shared" si="47"/>
        <v>3009.53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'1.Смета.или.Акт'!E145</f>
        <v>1</v>
      </c>
      <c r="J54" s="2">
        <v>0</v>
      </c>
      <c r="K54" s="2"/>
      <c r="L54" s="2"/>
      <c r="M54" s="2"/>
      <c r="N54" s="2"/>
      <c r="O54" s="2">
        <f t="shared" si="14"/>
        <v>179.16</v>
      </c>
      <c r="P54" s="2">
        <f t="shared" si="15"/>
        <v>179.16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34679561</v>
      </c>
      <c r="AB54" s="2">
        <f t="shared" si="25"/>
        <v>179.16</v>
      </c>
      <c r="AC54" s="2">
        <f t="shared" si="52"/>
        <v>179.16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179.16</v>
      </c>
      <c r="AL54" s="2">
        <v>179.16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179.16</v>
      </c>
      <c r="CQ54" s="2">
        <f t="shared" si="34"/>
        <v>179.16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179.16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1221897209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179.16</v>
      </c>
      <c r="GN54" s="2">
        <f t="shared" si="47"/>
        <v>179.16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'1.Смета.или.Акт'!B145</f>
        <v>Прайс-лист</v>
      </c>
      <c r="G55" t="str">
        <f>'1.Смета.или.Акт'!C145</f>
        <v>Муфта 3 КВТПН10 70/120</v>
      </c>
      <c r="H55" t="s">
        <v>94</v>
      </c>
      <c r="I55">
        <f>'1.Смета.или.Акт'!E145</f>
        <v>1</v>
      </c>
      <c r="J55">
        <v>0</v>
      </c>
      <c r="O55">
        <f t="shared" si="14"/>
        <v>1343.7</v>
      </c>
      <c r="P55">
        <f t="shared" si="15"/>
        <v>1343.7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34679562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179.16</v>
      </c>
      <c r="AL55" s="52">
        <f>'1.Смета.или.Акт'!F145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'1.Смета.или.Акт'!J145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1343.7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'1.Смета.или.Акт'!D145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179.16</v>
      </c>
      <c r="ES55" s="52">
        <f>'1.Смета.или.Акт'!F145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1343.68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1221897209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1343.7</v>
      </c>
      <c r="GN55">
        <f t="shared" si="47"/>
        <v>1343.7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'1.Смета.или.Акт'!E148</f>
        <v>597</v>
      </c>
      <c r="J56" s="2">
        <v>0</v>
      </c>
      <c r="K56" s="2"/>
      <c r="L56" s="2"/>
      <c r="M56" s="2"/>
      <c r="N56" s="2"/>
      <c r="O56" s="2">
        <f t="shared" ref="O56:O77" si="53">ROUND(CP56,2)</f>
        <v>1044.75</v>
      </c>
      <c r="P56" s="2">
        <f t="shared" ref="P56:P77" si="54">ROUND(CQ56*I56,2)</f>
        <v>1044.75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34679561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1044.75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-496488921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1044.75</v>
      </c>
      <c r="GN56" s="2">
        <f t="shared" ref="GN56:GN77" si="86">IF(OR(BI56=0,BI56=1),ROUND(O56+X56+Y56+GK56,2),0)</f>
        <v>1044.75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'1.Смета.или.Акт'!B148</f>
        <v>Прайс-лист</v>
      </c>
      <c r="G57" t="str">
        <f>'1.Смета.или.Акт'!C148</f>
        <v>Кирпич красный</v>
      </c>
      <c r="H57" t="s">
        <v>94</v>
      </c>
      <c r="I57">
        <f>'1.Смета.или.Акт'!E148</f>
        <v>597</v>
      </c>
      <c r="J57">
        <v>0</v>
      </c>
      <c r="O57">
        <f t="shared" si="53"/>
        <v>7835.63</v>
      </c>
      <c r="P57">
        <f t="shared" si="54"/>
        <v>7835.63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34679562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2">
        <f>'1.Смета.или.Акт'!F148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'1.Смета.или.Акт'!J148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7835.63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'1.Смета.или.Акт'!D148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2">
        <f>'1.Смета.или.Акт'!F148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-496488921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7835.63</v>
      </c>
      <c r="GN57">
        <f t="shared" si="86"/>
        <v>7835.63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'1.Смета.или.Акт'!E151</f>
        <v>7</v>
      </c>
      <c r="J58" s="2">
        <v>0</v>
      </c>
      <c r="K58" s="2"/>
      <c r="L58" s="2"/>
      <c r="M58" s="2"/>
      <c r="N58" s="2"/>
      <c r="O58" s="2">
        <f t="shared" si="53"/>
        <v>166.11</v>
      </c>
      <c r="P58" s="2">
        <f t="shared" si="54"/>
        <v>166.11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34679561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166.11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166.11</v>
      </c>
      <c r="GN58" s="2">
        <f t="shared" si="86"/>
        <v>166.11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'1.Смета.или.Акт'!B151</f>
        <v>Прайс-лист</v>
      </c>
      <c r="G59" t="str">
        <f>'1.Смета.или.Акт'!C151</f>
        <v>Песок природный</v>
      </c>
      <c r="H59" t="s">
        <v>104</v>
      </c>
      <c r="I59">
        <f>'1.Смета.или.Акт'!E151</f>
        <v>7</v>
      </c>
      <c r="J59">
        <v>0</v>
      </c>
      <c r="O59">
        <f t="shared" si="53"/>
        <v>1245.83</v>
      </c>
      <c r="P59">
        <f t="shared" si="54"/>
        <v>1245.83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34679562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2">
        <f>'1.Смета.или.Акт'!F151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'1.Смета.или.Акт'!J151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1245.83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'1.Смета.или.Акт'!D151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2">
        <f>'1.Смета.или.Акт'!F151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1245.83</v>
      </c>
      <c r="GN59">
        <f t="shared" si="86"/>
        <v>1245.83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'1.Смета.или.Акт'!E154</f>
        <v>1</v>
      </c>
      <c r="J60" s="2">
        <v>0</v>
      </c>
      <c r="K60" s="2"/>
      <c r="L60" s="2"/>
      <c r="M60" s="2"/>
      <c r="N60" s="2"/>
      <c r="O60" s="2">
        <f t="shared" si="53"/>
        <v>79.930000000000007</v>
      </c>
      <c r="P60" s="2">
        <f t="shared" si="54"/>
        <v>79.930000000000007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34679561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79.930000000000007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79.930000000000007</v>
      </c>
      <c r="GN60" s="2">
        <f t="shared" si="86"/>
        <v>79.930000000000007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'1.Смета.или.Акт'!B154</f>
        <v>Прайс-лист</v>
      </c>
      <c r="G61" t="str">
        <f>'1.Смета.или.Акт'!C154</f>
        <v>Лента сигнальная ЛСЭ-150</v>
      </c>
      <c r="H61" t="s">
        <v>108</v>
      </c>
      <c r="I61">
        <f>'1.Смета.или.Акт'!E154</f>
        <v>1</v>
      </c>
      <c r="J61">
        <v>0</v>
      </c>
      <c r="O61">
        <f t="shared" si="53"/>
        <v>599.48</v>
      </c>
      <c r="P61">
        <f t="shared" si="54"/>
        <v>599.48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34679562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2">
        <f>'1.Смета.или.Акт'!F154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'1.Смета.или.Акт'!J154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599.48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'1.Смета.или.Акт'!D154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2">
        <f>'1.Смета.или.Акт'!F154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599.48</v>
      </c>
      <c r="GN61">
        <f t="shared" si="86"/>
        <v>599.48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'1.Смета.или.Акт'!E157</f>
        <v>1</v>
      </c>
      <c r="J62" s="2">
        <v>0</v>
      </c>
      <c r="K62" s="2"/>
      <c r="L62" s="2"/>
      <c r="M62" s="2"/>
      <c r="N62" s="2"/>
      <c r="O62" s="2">
        <f t="shared" si="53"/>
        <v>31.14</v>
      </c>
      <c r="P62" s="2">
        <f t="shared" si="54"/>
        <v>31.14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34679561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31.14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31.14</v>
      </c>
      <c r="GN62" s="2">
        <f t="shared" si="86"/>
        <v>31.14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'1.Смета.или.Акт'!B157</f>
        <v>Прайс-лист</v>
      </c>
      <c r="G63" t="str">
        <f>'1.Смета.или.Акт'!C157</f>
        <v>Лента оградительная 75мм 250 м</v>
      </c>
      <c r="H63" t="s">
        <v>94</v>
      </c>
      <c r="I63">
        <f>'1.Смета.или.Акт'!E157</f>
        <v>1</v>
      </c>
      <c r="J63">
        <v>0</v>
      </c>
      <c r="O63">
        <f t="shared" si="53"/>
        <v>233.55</v>
      </c>
      <c r="P63">
        <f t="shared" si="54"/>
        <v>233.55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34679562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2">
        <f>'1.Смета.или.Акт'!F157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'1.Смета.или.Акт'!J157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233.55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'1.Смета.или.Акт'!D157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2">
        <f>'1.Смета.или.Акт'!F157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233.55</v>
      </c>
      <c r="GN63">
        <f t="shared" si="86"/>
        <v>233.55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'1.Смета.или.Акт'!E160</f>
        <v>20</v>
      </c>
      <c r="J64" s="2">
        <v>0</v>
      </c>
      <c r="K64" s="2"/>
      <c r="L64" s="2"/>
      <c r="M64" s="2"/>
      <c r="N64" s="2"/>
      <c r="O64" s="2">
        <f t="shared" si="53"/>
        <v>93.8</v>
      </c>
      <c r="P64" s="2">
        <f t="shared" si="54"/>
        <v>93.8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34679561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93.8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93.8</v>
      </c>
      <c r="GN64" s="2">
        <f t="shared" si="86"/>
        <v>93.8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'1.Смета.или.Акт'!B160</f>
        <v>Прайс-лист</v>
      </c>
      <c r="G65" t="str">
        <f>'1.Смета.или.Акт'!C160</f>
        <v>Газ пропан</v>
      </c>
      <c r="H65" t="s">
        <v>115</v>
      </c>
      <c r="I65">
        <f>'1.Смета.или.Акт'!E160</f>
        <v>20</v>
      </c>
      <c r="J65">
        <v>0</v>
      </c>
      <c r="O65">
        <f t="shared" si="53"/>
        <v>703.5</v>
      </c>
      <c r="P65">
        <f t="shared" si="54"/>
        <v>703.5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34679562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2">
        <f>'1.Смета.или.Акт'!F160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'1.Смета.или.Акт'!J160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703.5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'1.Смета.или.Акт'!D160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2">
        <f>'1.Смета.или.Акт'!F160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703.5</v>
      </c>
      <c r="GN65">
        <f t="shared" si="86"/>
        <v>703.5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'1.Смета.или.Акт'!E163</f>
        <v>2</v>
      </c>
      <c r="J66" s="2">
        <v>0</v>
      </c>
      <c r="K66" s="2"/>
      <c r="L66" s="2"/>
      <c r="M66" s="2"/>
      <c r="N66" s="2"/>
      <c r="O66" s="2">
        <f t="shared" si="53"/>
        <v>236.06</v>
      </c>
      <c r="P66" s="2">
        <f t="shared" si="54"/>
        <v>236.06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34679561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236.06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236.06</v>
      </c>
      <c r="GN66" s="2">
        <f t="shared" si="86"/>
        <v>236.06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'1.Смета.или.Акт'!B163</f>
        <v>Прайс-лист</v>
      </c>
      <c r="G67" t="str">
        <f>'1.Смета.или.Акт'!C163</f>
        <v>Щебень известковый</v>
      </c>
      <c r="H67" t="s">
        <v>104</v>
      </c>
      <c r="I67">
        <f>'1.Смета.или.Акт'!E163</f>
        <v>2</v>
      </c>
      <c r="J67">
        <v>0</v>
      </c>
      <c r="O67">
        <f t="shared" si="53"/>
        <v>1770.45</v>
      </c>
      <c r="P67">
        <f t="shared" si="54"/>
        <v>1770.45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34679562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2">
        <f>'1.Смета.или.Акт'!F163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'1.Смета.или.Акт'!J163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1770.45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'1.Смета.или.Акт'!D163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2">
        <f>'1.Смета.или.Акт'!F163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1770.45</v>
      </c>
      <c r="GN67">
        <f t="shared" si="86"/>
        <v>1770.45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'1.Смета.или.Акт'!E166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34679561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'1.Смета.или.Акт'!B166</f>
        <v>Прайс-лист</v>
      </c>
      <c r="G69" t="str">
        <f>'1.Смета.или.Акт'!C166</f>
        <v>Пена монтажная 750 мл</v>
      </c>
      <c r="H69" t="s">
        <v>94</v>
      </c>
      <c r="I69">
        <f>'1.Смета.или.Акт'!E166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34679562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2">
        <f>'1.Смета.или.Акт'!F166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'1.Смета.или.Акт'!J166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'1.Смета.или.Акт'!D166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2">
        <f>'1.Смета.или.Акт'!F166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82</v>
      </c>
      <c r="G70" s="2" t="s">
        <v>125</v>
      </c>
      <c r="H70" s="2" t="s">
        <v>58</v>
      </c>
      <c r="I70" s="2">
        <f>'1.Смета.или.Акт'!E169</f>
        <v>1</v>
      </c>
      <c r="J70" s="2">
        <v>0</v>
      </c>
      <c r="K70" s="2"/>
      <c r="L70" s="2"/>
      <c r="M70" s="2"/>
      <c r="N70" s="2"/>
      <c r="O70" s="2">
        <f t="shared" si="53"/>
        <v>58.8</v>
      </c>
      <c r="P70" s="2">
        <f t="shared" si="54"/>
        <v>58.8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34679561</v>
      </c>
      <c r="AB70" s="2">
        <f t="shared" si="64"/>
        <v>58.8</v>
      </c>
      <c r="AC70" s="2">
        <f t="shared" si="52"/>
        <v>58.8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58.8</v>
      </c>
      <c r="AL70" s="2">
        <v>58.8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58.8</v>
      </c>
      <c r="CQ70" s="2">
        <f t="shared" si="73"/>
        <v>58.8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58</v>
      </c>
      <c r="DW70" s="2" t="s">
        <v>58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86</v>
      </c>
      <c r="EM70" s="2" t="s">
        <v>87</v>
      </c>
      <c r="EN70" s="2"/>
      <c r="EO70" s="2" t="s">
        <v>3</v>
      </c>
      <c r="EP70" s="2"/>
      <c r="EQ70" s="2">
        <v>0</v>
      </c>
      <c r="ER70" s="2">
        <v>0</v>
      </c>
      <c r="ES70" s="2">
        <v>58.8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126</v>
      </c>
      <c r="GB70" s="2"/>
      <c r="GC70" s="2"/>
      <c r="GD70" s="2">
        <v>0</v>
      </c>
      <c r="GE70" s="2"/>
      <c r="GF70" s="2">
        <v>-1459815540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58.8</v>
      </c>
      <c r="GN70" s="2">
        <f t="shared" si="86"/>
        <v>58.8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tr">
        <f>'1.Смета.или.Акт'!B169</f>
        <v>Прайс-лист</v>
      </c>
      <c r="G71" t="str">
        <f>'1.Смета.или.Акт'!C169</f>
        <v>Краска огнезащитная</v>
      </c>
      <c r="H71" t="s">
        <v>58</v>
      </c>
      <c r="I71">
        <f>'1.Смета.или.Акт'!E169</f>
        <v>1</v>
      </c>
      <c r="J71">
        <v>0</v>
      </c>
      <c r="O71">
        <f t="shared" si="53"/>
        <v>441</v>
      </c>
      <c r="P71">
        <f t="shared" si="54"/>
        <v>441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34679562</v>
      </c>
      <c r="AB71">
        <f t="shared" si="64"/>
        <v>58.8</v>
      </c>
      <c r="AC71">
        <f t="shared" si="52"/>
        <v>58.8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58.8</v>
      </c>
      <c r="AL71" s="52">
        <f>'1.Смета.или.Акт'!F169</f>
        <v>58.8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'1.Смета.или.Акт'!J169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441</v>
      </c>
      <c r="CQ71">
        <f t="shared" si="73"/>
        <v>441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58</v>
      </c>
      <c r="DW71" t="str">
        <f>'1.Смета.или.Акт'!D169</f>
        <v>ШТ</v>
      </c>
      <c r="DX71">
        <v>1</v>
      </c>
      <c r="EE71">
        <v>32653538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1100</v>
      </c>
      <c r="EL71" t="s">
        <v>86</v>
      </c>
      <c r="EM71" t="s">
        <v>87</v>
      </c>
      <c r="EO71" t="s">
        <v>3</v>
      </c>
      <c r="EQ71">
        <v>0</v>
      </c>
      <c r="ER71">
        <v>58.8</v>
      </c>
      <c r="ES71" s="52">
        <f>'1.Смета.или.Акт'!F169</f>
        <v>58.8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441.01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126</v>
      </c>
      <c r="GD71">
        <v>0</v>
      </c>
      <c r="GF71">
        <v>-1459815540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441</v>
      </c>
      <c r="GN71">
        <f t="shared" si="86"/>
        <v>441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34679561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34679562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128</v>
      </c>
      <c r="EM73" t="s">
        <v>129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130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34679561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130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34679562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128</v>
      </c>
      <c r="EM75" t="s">
        <v>129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131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34679561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131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34679562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128</v>
      </c>
      <c r="EM77" t="s">
        <v>129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23590.19</v>
      </c>
      <c r="P79" s="3">
        <f t="shared" si="91"/>
        <v>14509.35</v>
      </c>
      <c r="Q79" s="3">
        <f t="shared" si="91"/>
        <v>8220.11</v>
      </c>
      <c r="R79" s="3">
        <f t="shared" si="91"/>
        <v>489.11</v>
      </c>
      <c r="S79" s="3">
        <f t="shared" si="91"/>
        <v>860.73</v>
      </c>
      <c r="T79" s="3">
        <f t="shared" si="91"/>
        <v>0</v>
      </c>
      <c r="U79" s="3">
        <f>AH79</f>
        <v>84.720200000000006</v>
      </c>
      <c r="V79" s="3">
        <f>AI79</f>
        <v>36.397199999999998</v>
      </c>
      <c r="W79" s="3">
        <f>ROUND(AJ79,2)</f>
        <v>0</v>
      </c>
      <c r="X79" s="3">
        <f>ROUND(AK79,2)</f>
        <v>1297.51</v>
      </c>
      <c r="Y79" s="3">
        <f>ROUND(AL79,2)</f>
        <v>855.38</v>
      </c>
      <c r="Z79" s="3"/>
      <c r="AA79" s="3"/>
      <c r="AB79" s="3">
        <f>ROUND(SUMIF(AA24:AA77,"=34679561",O24:O77),2)</f>
        <v>23590.19</v>
      </c>
      <c r="AC79" s="3">
        <f>ROUND(SUMIF(AA24:AA77,"=34679561",P24:P77),2)</f>
        <v>14509.35</v>
      </c>
      <c r="AD79" s="3">
        <f>ROUND(SUMIF(AA24:AA77,"=34679561",Q24:Q77),2)</f>
        <v>8220.11</v>
      </c>
      <c r="AE79" s="3">
        <f>ROUND(SUMIF(AA24:AA77,"=34679561",R24:R77),2)</f>
        <v>489.11</v>
      </c>
      <c r="AF79" s="3">
        <f>ROUND(SUMIF(AA24:AA77,"=34679561",S24:S77),2)</f>
        <v>860.73</v>
      </c>
      <c r="AG79" s="3">
        <f>ROUND(SUMIF(AA24:AA77,"=34679561",T24:T77),2)</f>
        <v>0</v>
      </c>
      <c r="AH79" s="3">
        <f>SUMIF(AA24:AA77,"=34679561",U24:U77)</f>
        <v>84.720200000000006</v>
      </c>
      <c r="AI79" s="3">
        <f>SUMIF(AA24:AA77,"=34679561",V24:V77)</f>
        <v>36.397199999999998</v>
      </c>
      <c r="AJ79" s="3">
        <f>ROUND(SUMIF(AA24:AA77,"=34679561",W24:W77),2)</f>
        <v>0</v>
      </c>
      <c r="AK79" s="3">
        <f>ROUND(SUMIF(AA24:AA77,"=34679561",X24:X77),2)</f>
        <v>1297.51</v>
      </c>
      <c r="AL79" s="3">
        <f>ROUND(SUMIF(AA24:AA77,"=34679561",Y24:Y77),2)</f>
        <v>855.38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25743.08</v>
      </c>
      <c r="AS79" s="3">
        <f t="shared" si="92"/>
        <v>22909.73</v>
      </c>
      <c r="AT79" s="3">
        <f t="shared" si="92"/>
        <v>2676.61</v>
      </c>
      <c r="AU79" s="3">
        <f t="shared" si="92"/>
        <v>156.74</v>
      </c>
      <c r="AV79" s="3">
        <f t="shared" si="92"/>
        <v>14509.35</v>
      </c>
      <c r="AW79" s="3">
        <f t="shared" si="92"/>
        <v>14509.35</v>
      </c>
      <c r="AX79" s="3">
        <f t="shared" si="92"/>
        <v>0</v>
      </c>
      <c r="AY79" s="3">
        <f t="shared" si="92"/>
        <v>14509.35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ROUND(SUMIF(AA24:AA77,"=34679561",FQ24:FQ77),2)</f>
        <v>0</v>
      </c>
      <c r="BY79" s="3">
        <f>ROUND(SUMIF(AA24:AA77,"=34679561",FR24:FR77),2)</f>
        <v>0</v>
      </c>
      <c r="BZ79" s="3">
        <f>ROUND(SUMIF(AA24:AA77,"=34679561",GL24:GL77),2)</f>
        <v>0</v>
      </c>
      <c r="CA79" s="3">
        <f>ROUND(SUMIF(AA24:AA77,"=34679561",GM24:GM77),2)</f>
        <v>25743.08</v>
      </c>
      <c r="CB79" s="3">
        <f>ROUND(SUMIF(AA24:AA77,"=34679561",GN24:GN77),2)</f>
        <v>22909.73</v>
      </c>
      <c r="CC79" s="3">
        <f>ROUND(SUMIF(AA24:AA77,"=34679561",GO24:GO77),2)</f>
        <v>2676.61</v>
      </c>
      <c r="CD79" s="3">
        <f>ROUND(SUMIF(AA24:AA77,"=34679561",GP24:GP77),2)</f>
        <v>156.74</v>
      </c>
      <c r="CE79" s="3">
        <f>AC79-BX79</f>
        <v>14509.35</v>
      </c>
      <c r="CF79" s="3">
        <f>AC79-BY79</f>
        <v>14509.35</v>
      </c>
      <c r="CG79" s="3">
        <f>BX79-BZ79</f>
        <v>0</v>
      </c>
      <c r="CH79" s="3">
        <f>AC79-BX79-BY79+BZ79</f>
        <v>14509.35</v>
      </c>
      <c r="CI79" s="3">
        <f>BY79-BZ79</f>
        <v>0</v>
      </c>
      <c r="CJ79" s="3">
        <f>ROUND(SUMIF(AA24:AA77,"=34679561",GX24:GX77),2)</f>
        <v>0</v>
      </c>
      <c r="CK79" s="3">
        <f>ROUND(SUMIF(AA24:AA77,"=34679561",GY24:GY77),2)</f>
        <v>0</v>
      </c>
      <c r="CL79" s="3">
        <f>ROUND(SUMIF(AA24:AA77,"=34679561",GZ24:GZ77),2)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227322.03</v>
      </c>
      <c r="DH79" s="4">
        <f t="shared" si="93"/>
        <v>108819.62</v>
      </c>
      <c r="DI79" s="4">
        <f t="shared" si="93"/>
        <v>102751.12</v>
      </c>
      <c r="DJ79" s="4">
        <f t="shared" si="93"/>
        <v>8950.7199999999993</v>
      </c>
      <c r="DK79" s="4">
        <f t="shared" si="93"/>
        <v>15751.29</v>
      </c>
      <c r="DL79" s="4">
        <f t="shared" si="93"/>
        <v>0</v>
      </c>
      <c r="DM79" s="4">
        <f>DZ79</f>
        <v>84.720200000000006</v>
      </c>
      <c r="DN79" s="4">
        <f>EA79</f>
        <v>36.397199999999998</v>
      </c>
      <c r="DO79" s="4">
        <f>ROUND(EB79,2)</f>
        <v>0</v>
      </c>
      <c r="DP79" s="4">
        <f>ROUND(EC79,2)</f>
        <v>20200.689999999999</v>
      </c>
      <c r="DQ79" s="4">
        <f>ROUND(ED79,2)</f>
        <v>12522.74</v>
      </c>
      <c r="DR79" s="4"/>
      <c r="DS79" s="4"/>
      <c r="DT79" s="4">
        <f>ROUND(SUMIF(AA24:AA77,"=34679562",O24:O77),2)</f>
        <v>227322.03</v>
      </c>
      <c r="DU79" s="4">
        <f>ROUND(SUMIF(AA24:AA77,"=34679562",P24:P77),2)</f>
        <v>108819.62</v>
      </c>
      <c r="DV79" s="4">
        <f>ROUND(SUMIF(AA24:AA77,"=34679562",Q24:Q77),2)</f>
        <v>102751.12</v>
      </c>
      <c r="DW79" s="4">
        <f>ROUND(SUMIF(AA24:AA77,"=34679562",R24:R77),2)</f>
        <v>8950.7199999999993</v>
      </c>
      <c r="DX79" s="4">
        <f>ROUND(SUMIF(AA24:AA77,"=34679562",S24:S77),2)</f>
        <v>15751.29</v>
      </c>
      <c r="DY79" s="4">
        <f>ROUND(SUMIF(AA24:AA77,"=34679562",T24:T77),2)</f>
        <v>0</v>
      </c>
      <c r="DZ79" s="4">
        <f>SUMIF(AA24:AA77,"=34679562",U24:U77)</f>
        <v>84.720200000000006</v>
      </c>
      <c r="EA79" s="4">
        <f>SUMIF(AA24:AA77,"=34679562",V24:V77)</f>
        <v>36.397199999999998</v>
      </c>
      <c r="EB79" s="4">
        <f>ROUND(SUMIF(AA24:AA77,"=34679562",W24:W77),2)</f>
        <v>0</v>
      </c>
      <c r="EC79" s="4">
        <f>ROUND(SUMIF(AA24:AA77,"=34679562",X24:X77),2)</f>
        <v>20200.689999999999</v>
      </c>
      <c r="ED79" s="4">
        <f>ROUND(SUMIF(AA24:AA77,"=34679562",Y24:Y77),2)</f>
        <v>12522.74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260045.46</v>
      </c>
      <c r="EK79" s="4">
        <f t="shared" si="94"/>
        <v>220196.54</v>
      </c>
      <c r="EL79" s="4">
        <f t="shared" si="94"/>
        <v>37232.379999999997</v>
      </c>
      <c r="EM79" s="4">
        <f t="shared" si="94"/>
        <v>2616.54</v>
      </c>
      <c r="EN79" s="4">
        <f t="shared" si="94"/>
        <v>108819.62</v>
      </c>
      <c r="EO79" s="4">
        <f t="shared" si="94"/>
        <v>108819.62</v>
      </c>
      <c r="EP79" s="4">
        <f t="shared" si="94"/>
        <v>0</v>
      </c>
      <c r="EQ79" s="4">
        <f t="shared" si="94"/>
        <v>108819.62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ROUND(SUMIF(AA24:AA77,"=34679562",FQ24:FQ77),2)</f>
        <v>0</v>
      </c>
      <c r="FQ79" s="4">
        <f>ROUND(SUMIF(AA24:AA77,"=34679562",FR24:FR77),2)</f>
        <v>0</v>
      </c>
      <c r="FR79" s="4">
        <f>ROUND(SUMIF(AA24:AA77,"=34679562",GL24:GL77),2)</f>
        <v>0</v>
      </c>
      <c r="FS79" s="4">
        <f>ROUND(SUMIF(AA24:AA77,"=34679562",GM24:GM77),2)</f>
        <v>260045.46</v>
      </c>
      <c r="FT79" s="4">
        <f>ROUND(SUMIF(AA24:AA77,"=34679562",GN24:GN77),2)</f>
        <v>220196.54</v>
      </c>
      <c r="FU79" s="4">
        <f>ROUND(SUMIF(AA24:AA77,"=34679562",GO24:GO77),2)</f>
        <v>37232.379999999997</v>
      </c>
      <c r="FV79" s="4">
        <f>ROUND(SUMIF(AA24:AA77,"=34679562",GP24:GP77),2)</f>
        <v>2616.54</v>
      </c>
      <c r="FW79" s="4">
        <f>DU79-FP79</f>
        <v>108819.62</v>
      </c>
      <c r="FX79" s="4">
        <f>DU79-FQ79</f>
        <v>108819.62</v>
      </c>
      <c r="FY79" s="4">
        <f>FP79-FR79</f>
        <v>0</v>
      </c>
      <c r="FZ79" s="4">
        <f>DU79-FP79-FQ79+FR79</f>
        <v>108819.62</v>
      </c>
      <c r="GA79" s="4">
        <f>FQ79-FR79</f>
        <v>0</v>
      </c>
      <c r="GB79" s="4">
        <f>ROUND(SUMIF(AA24:AA77,"=34679562",GX24:GX77),2)</f>
        <v>0</v>
      </c>
      <c r="GC79" s="4">
        <f>ROUND(SUMIF(AA24:AA77,"=34679562",GY24:GY77),2)</f>
        <v>0</v>
      </c>
      <c r="GD79" s="4">
        <f>ROUND(SUMIF(AA24:AA77,"=34679562",GZ24:GZ77),2)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23590.19</v>
      </c>
      <c r="G81" s="5" t="s">
        <v>132</v>
      </c>
      <c r="H81" s="5" t="s">
        <v>133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227322.03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14509.35</v>
      </c>
      <c r="G82" s="5" t="s">
        <v>134</v>
      </c>
      <c r="H82" s="5" t="s">
        <v>135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108819.62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136</v>
      </c>
      <c r="H83" s="5" t="s">
        <v>137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14509.35</v>
      </c>
      <c r="G84" s="5" t="s">
        <v>138</v>
      </c>
      <c r="H84" s="5" t="s">
        <v>139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108819.62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14509.35</v>
      </c>
      <c r="G85" s="5" t="s">
        <v>140</v>
      </c>
      <c r="H85" s="5" t="s">
        <v>141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108819.62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142</v>
      </c>
      <c r="H86" s="5" t="s">
        <v>143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14509.35</v>
      </c>
      <c r="G87" s="5" t="s">
        <v>144</v>
      </c>
      <c r="H87" s="5" t="s">
        <v>145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108819.62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146</v>
      </c>
      <c r="H88" s="5" t="s">
        <v>147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148</v>
      </c>
      <c r="H89" s="5" t="s">
        <v>149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150</v>
      </c>
      <c r="H90" s="5" t="s">
        <v>151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8220.11</v>
      </c>
      <c r="G91" s="5" t="s">
        <v>152</v>
      </c>
      <c r="H91" s="5" t="s">
        <v>153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102751.12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154</v>
      </c>
      <c r="H92" s="5" t="s">
        <v>155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489.11</v>
      </c>
      <c r="G93" s="5" t="s">
        <v>156</v>
      </c>
      <c r="H93" s="5" t="s">
        <v>157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8950.7199999999993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860.73</v>
      </c>
      <c r="G94" s="5" t="s">
        <v>158</v>
      </c>
      <c r="H94" s="5" t="s">
        <v>159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15751.29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160</v>
      </c>
      <c r="H95" s="5" t="s">
        <v>161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22909.73</v>
      </c>
      <c r="G96" s="5" t="s">
        <v>162</v>
      </c>
      <c r="H96" s="5" t="s">
        <v>163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220196.54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2676.61</v>
      </c>
      <c r="G97" s="5" t="s">
        <v>164</v>
      </c>
      <c r="H97" s="5" t="s">
        <v>165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37232.379999999997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156.74</v>
      </c>
      <c r="G98" s="5" t="s">
        <v>166</v>
      </c>
      <c r="H98" s="5" t="s">
        <v>167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2616.54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168</v>
      </c>
      <c r="H99" s="5" t="s">
        <v>169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170</v>
      </c>
      <c r="H100" s="5" t="s">
        <v>171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84.720200000000006</v>
      </c>
      <c r="G101" s="5" t="s">
        <v>172</v>
      </c>
      <c r="H101" s="5" t="s">
        <v>173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84.720200000000006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36.397199999999998</v>
      </c>
      <c r="G102" s="5" t="s">
        <v>174</v>
      </c>
      <c r="H102" s="5" t="s">
        <v>175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36.397199999999998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176</v>
      </c>
      <c r="H103" s="5" t="s">
        <v>177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1297.51</v>
      </c>
      <c r="G104" s="5" t="s">
        <v>178</v>
      </c>
      <c r="H104" s="5" t="s">
        <v>179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20200.689999999999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855.38</v>
      </c>
      <c r="G105" s="5" t="s">
        <v>180</v>
      </c>
      <c r="H105" s="5" t="s">
        <v>181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12522.74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25743.08</v>
      </c>
      <c r="G106" s="5" t="s">
        <v>182</v>
      </c>
      <c r="H106" s="5" t="s">
        <v>183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260045.46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Коррект_Реконструкция КЛ 10 кВ №03 от ячейки 03 до опоры №1 ВЛ 10 кВ №3 ПС ЭЧЭ-61 п.Змиёвка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23590.19</v>
      </c>
      <c r="P108" s="3">
        <f t="shared" si="95"/>
        <v>14509.35</v>
      </c>
      <c r="Q108" s="3">
        <f t="shared" si="95"/>
        <v>8220.11</v>
      </c>
      <c r="R108" s="3">
        <f t="shared" si="95"/>
        <v>489.11</v>
      </c>
      <c r="S108" s="3">
        <f t="shared" si="95"/>
        <v>860.73</v>
      </c>
      <c r="T108" s="3">
        <f t="shared" si="95"/>
        <v>0</v>
      </c>
      <c r="U108" s="3">
        <f>U79</f>
        <v>84.720200000000006</v>
      </c>
      <c r="V108" s="3">
        <f>V79</f>
        <v>36.397199999999998</v>
      </c>
      <c r="W108" s="3">
        <f>ROUND(W79,2)</f>
        <v>0</v>
      </c>
      <c r="X108" s="3">
        <f>ROUND(X79,2)</f>
        <v>1297.51</v>
      </c>
      <c r="Y108" s="3">
        <f>ROUND(Y79,2)</f>
        <v>855.38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25743.08</v>
      </c>
      <c r="AS108" s="3">
        <f t="shared" si="96"/>
        <v>22909.73</v>
      </c>
      <c r="AT108" s="3">
        <f t="shared" si="96"/>
        <v>2676.61</v>
      </c>
      <c r="AU108" s="3">
        <f t="shared" si="96"/>
        <v>156.74</v>
      </c>
      <c r="AV108" s="3">
        <f t="shared" si="96"/>
        <v>14509.35</v>
      </c>
      <c r="AW108" s="3">
        <f t="shared" si="96"/>
        <v>14509.35</v>
      </c>
      <c r="AX108" s="3">
        <f t="shared" si="96"/>
        <v>0</v>
      </c>
      <c r="AY108" s="3">
        <f t="shared" si="96"/>
        <v>14509.35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227322.03</v>
      </c>
      <c r="DH108" s="4">
        <f t="shared" si="97"/>
        <v>108819.62</v>
      </c>
      <c r="DI108" s="4">
        <f t="shared" si="97"/>
        <v>102751.12</v>
      </c>
      <c r="DJ108" s="4">
        <f t="shared" si="97"/>
        <v>8950.7199999999993</v>
      </c>
      <c r="DK108" s="4">
        <f t="shared" si="97"/>
        <v>15751.29</v>
      </c>
      <c r="DL108" s="4">
        <f t="shared" si="97"/>
        <v>0</v>
      </c>
      <c r="DM108" s="4">
        <f>DM79</f>
        <v>84.720200000000006</v>
      </c>
      <c r="DN108" s="4">
        <f>DN79</f>
        <v>36.397199999999998</v>
      </c>
      <c r="DO108" s="4">
        <f>ROUND(DO79,2)</f>
        <v>0</v>
      </c>
      <c r="DP108" s="4">
        <f>ROUND(DP79,2)</f>
        <v>20200.689999999999</v>
      </c>
      <c r="DQ108" s="4">
        <f>ROUND(DQ79,2)</f>
        <v>12522.74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260045.46</v>
      </c>
      <c r="EK108" s="4">
        <f t="shared" si="98"/>
        <v>220196.54</v>
      </c>
      <c r="EL108" s="4">
        <f t="shared" si="98"/>
        <v>37232.379999999997</v>
      </c>
      <c r="EM108" s="4">
        <f t="shared" si="98"/>
        <v>2616.54</v>
      </c>
      <c r="EN108" s="4">
        <f t="shared" si="98"/>
        <v>108819.62</v>
      </c>
      <c r="EO108" s="4">
        <f t="shared" si="98"/>
        <v>108819.62</v>
      </c>
      <c r="EP108" s="4">
        <f t="shared" si="98"/>
        <v>0</v>
      </c>
      <c r="EQ108" s="4">
        <f t="shared" si="98"/>
        <v>108819.62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23590.19</v>
      </c>
      <c r="G110" s="5" t="s">
        <v>132</v>
      </c>
      <c r="H110" s="5" t="s">
        <v>133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227322.03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14509.35</v>
      </c>
      <c r="G111" s="5" t="s">
        <v>134</v>
      </c>
      <c r="H111" s="5" t="s">
        <v>135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108819.62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136</v>
      </c>
      <c r="H112" s="5" t="s">
        <v>137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14509.35</v>
      </c>
      <c r="G113" s="5" t="s">
        <v>138</v>
      </c>
      <c r="H113" s="5" t="s">
        <v>139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108819.62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14509.35</v>
      </c>
      <c r="G114" s="5" t="s">
        <v>140</v>
      </c>
      <c r="H114" s="5" t="s">
        <v>141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108819.62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142</v>
      </c>
      <c r="H115" s="5" t="s">
        <v>143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14509.35</v>
      </c>
      <c r="G116" s="5" t="s">
        <v>144</v>
      </c>
      <c r="H116" s="5" t="s">
        <v>145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108819.62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146</v>
      </c>
      <c r="H117" s="5" t="s">
        <v>147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148</v>
      </c>
      <c r="H118" s="5" t="s">
        <v>149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150</v>
      </c>
      <c r="H119" s="5" t="s">
        <v>151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8220.11</v>
      </c>
      <c r="G120" s="5" t="s">
        <v>152</v>
      </c>
      <c r="H120" s="5" t="s">
        <v>153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102751.12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154</v>
      </c>
      <c r="H121" s="5" t="s">
        <v>155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489.11</v>
      </c>
      <c r="G122" s="5" t="s">
        <v>156</v>
      </c>
      <c r="H122" s="5" t="s">
        <v>157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8950.7199999999993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860.73</v>
      </c>
      <c r="G123" s="5" t="s">
        <v>158</v>
      </c>
      <c r="H123" s="5" t="s">
        <v>159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15751.29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160</v>
      </c>
      <c r="H124" s="5" t="s">
        <v>161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22909.73</v>
      </c>
      <c r="G125" s="5" t="s">
        <v>162</v>
      </c>
      <c r="H125" s="5" t="s">
        <v>163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220196.54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2676.61</v>
      </c>
      <c r="G126" s="5" t="s">
        <v>164</v>
      </c>
      <c r="H126" s="5" t="s">
        <v>165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37232.379999999997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156.74</v>
      </c>
      <c r="G127" s="5" t="s">
        <v>166</v>
      </c>
      <c r="H127" s="5" t="s">
        <v>167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2616.54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168</v>
      </c>
      <c r="H128" s="5" t="s">
        <v>169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170</v>
      </c>
      <c r="H129" s="5" t="s">
        <v>171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84.720200000000006</v>
      </c>
      <c r="G130" s="5" t="s">
        <v>172</v>
      </c>
      <c r="H130" s="5" t="s">
        <v>173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84.720200000000006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36.397199999999998</v>
      </c>
      <c r="G131" s="5" t="s">
        <v>174</v>
      </c>
      <c r="H131" s="5" t="s">
        <v>175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36.397199999999998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176</v>
      </c>
      <c r="H132" s="5" t="s">
        <v>177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1297.51</v>
      </c>
      <c r="G133" s="5" t="s">
        <v>178</v>
      </c>
      <c r="H133" s="5" t="s">
        <v>179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20200.689999999999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855.38</v>
      </c>
      <c r="G134" s="5" t="s">
        <v>180</v>
      </c>
      <c r="H134" s="5" t="s">
        <v>181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12522.74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25743.08</v>
      </c>
      <c r="G135" s="5" t="s">
        <v>182</v>
      </c>
      <c r="H135" s="5" t="s">
        <v>183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260045.46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184</v>
      </c>
      <c r="F138" t="s">
        <v>185</v>
      </c>
      <c r="G138">
        <v>1</v>
      </c>
      <c r="H138">
        <v>0</v>
      </c>
      <c r="I138" t="s">
        <v>186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187</v>
      </c>
      <c r="F139" t="s">
        <v>188</v>
      </c>
      <c r="G139">
        <v>0</v>
      </c>
      <c r="H139">
        <v>0</v>
      </c>
      <c r="I139" t="s">
        <v>186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189</v>
      </c>
      <c r="F140" t="s">
        <v>190</v>
      </c>
      <c r="G140">
        <v>0</v>
      </c>
      <c r="H140">
        <v>0</v>
      </c>
      <c r="I140" t="s">
        <v>186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191</v>
      </c>
      <c r="F141" t="s">
        <v>192</v>
      </c>
      <c r="G141">
        <v>0</v>
      </c>
      <c r="H141">
        <v>0</v>
      </c>
      <c r="I141" t="s">
        <v>186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193</v>
      </c>
      <c r="F142" t="s">
        <v>194</v>
      </c>
      <c r="G142">
        <v>0</v>
      </c>
      <c r="H142">
        <v>0</v>
      </c>
      <c r="I142" t="s">
        <v>186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195</v>
      </c>
      <c r="F143" t="s">
        <v>196</v>
      </c>
      <c r="G143">
        <v>0</v>
      </c>
      <c r="H143">
        <v>0</v>
      </c>
      <c r="I143" t="s">
        <v>186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197</v>
      </c>
      <c r="F144" t="s">
        <v>198</v>
      </c>
      <c r="G144">
        <v>0</v>
      </c>
      <c r="H144">
        <v>0</v>
      </c>
      <c r="I144" t="s">
        <v>186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199</v>
      </c>
      <c r="F145" t="s">
        <v>200</v>
      </c>
      <c r="G145">
        <v>0</v>
      </c>
      <c r="H145">
        <v>0</v>
      </c>
      <c r="I145" t="s">
        <v>186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201</v>
      </c>
      <c r="F146" t="s">
        <v>202</v>
      </c>
      <c r="G146">
        <v>0</v>
      </c>
      <c r="H146">
        <v>0</v>
      </c>
      <c r="I146" t="s">
        <v>186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203</v>
      </c>
      <c r="F147" t="s">
        <v>204</v>
      </c>
      <c r="G147">
        <v>1</v>
      </c>
      <c r="H147">
        <v>1</v>
      </c>
      <c r="I147" t="s">
        <v>186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205</v>
      </c>
      <c r="F148" t="s">
        <v>206</v>
      </c>
      <c r="G148">
        <v>1</v>
      </c>
      <c r="H148">
        <v>1</v>
      </c>
      <c r="I148" t="s">
        <v>186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207</v>
      </c>
      <c r="F149" t="s">
        <v>208</v>
      </c>
      <c r="G149">
        <v>1</v>
      </c>
      <c r="H149">
        <v>0</v>
      </c>
      <c r="I149" t="s">
        <v>186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209</v>
      </c>
      <c r="F150" t="s">
        <v>210</v>
      </c>
      <c r="G150">
        <v>1</v>
      </c>
      <c r="H150">
        <v>0</v>
      </c>
      <c r="I150" t="s">
        <v>186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211</v>
      </c>
      <c r="F151" t="s">
        <v>212</v>
      </c>
      <c r="G151">
        <v>1</v>
      </c>
      <c r="H151">
        <v>0</v>
      </c>
      <c r="I151" t="s">
        <v>186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213</v>
      </c>
      <c r="F152" t="s">
        <v>214</v>
      </c>
      <c r="G152">
        <v>1</v>
      </c>
      <c r="H152">
        <v>0</v>
      </c>
      <c r="I152" t="s">
        <v>186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215</v>
      </c>
      <c r="F153" t="s">
        <v>216</v>
      </c>
      <c r="G153">
        <v>1</v>
      </c>
      <c r="H153">
        <v>0</v>
      </c>
      <c r="I153" t="s">
        <v>186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217</v>
      </c>
      <c r="F154" t="s">
        <v>218</v>
      </c>
      <c r="G154">
        <v>1</v>
      </c>
      <c r="H154">
        <v>0.8</v>
      </c>
      <c r="I154" t="s">
        <v>186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219</v>
      </c>
      <c r="F155" t="s">
        <v>220</v>
      </c>
      <c r="G155">
        <v>1</v>
      </c>
      <c r="H155">
        <v>0.85</v>
      </c>
      <c r="I155" t="s">
        <v>186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221</v>
      </c>
      <c r="F156" t="s">
        <v>222</v>
      </c>
      <c r="G156">
        <v>1</v>
      </c>
      <c r="H156">
        <v>0</v>
      </c>
      <c r="I156" t="s">
        <v>186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223</v>
      </c>
      <c r="F157" t="s">
        <v>224</v>
      </c>
      <c r="G157">
        <v>1</v>
      </c>
      <c r="H157">
        <v>0</v>
      </c>
      <c r="I157" t="s">
        <v>186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225</v>
      </c>
      <c r="F158" t="s">
        <v>226</v>
      </c>
      <c r="G158">
        <v>1</v>
      </c>
      <c r="H158">
        <v>0</v>
      </c>
      <c r="I158" t="s">
        <v>186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227</v>
      </c>
      <c r="F159" t="s">
        <v>228</v>
      </c>
      <c r="G159">
        <v>0.6</v>
      </c>
      <c r="H159">
        <v>0</v>
      </c>
      <c r="I159" t="s">
        <v>186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229</v>
      </c>
      <c r="F160" t="s">
        <v>230</v>
      </c>
      <c r="G160">
        <v>1</v>
      </c>
      <c r="H160">
        <v>0</v>
      </c>
      <c r="I160" t="s">
        <v>186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231</v>
      </c>
      <c r="F161" t="s">
        <v>232</v>
      </c>
      <c r="G161">
        <v>1.2</v>
      </c>
      <c r="H161">
        <v>0</v>
      </c>
      <c r="I161" t="s">
        <v>186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233</v>
      </c>
      <c r="F162" t="s">
        <v>234</v>
      </c>
      <c r="G162">
        <v>1</v>
      </c>
      <c r="H162">
        <v>0</v>
      </c>
      <c r="I162" t="s">
        <v>186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235</v>
      </c>
      <c r="F163" t="s">
        <v>236</v>
      </c>
      <c r="G163">
        <v>1</v>
      </c>
      <c r="H163">
        <v>0</v>
      </c>
      <c r="I163" t="s">
        <v>186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237</v>
      </c>
      <c r="F164" t="s">
        <v>238</v>
      </c>
      <c r="G164">
        <v>1</v>
      </c>
      <c r="H164">
        <v>0</v>
      </c>
      <c r="I164" t="s">
        <v>186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239</v>
      </c>
      <c r="F165" t="s">
        <v>236</v>
      </c>
      <c r="G165">
        <v>1</v>
      </c>
      <c r="H165">
        <v>0</v>
      </c>
      <c r="I165" t="s">
        <v>186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240</v>
      </c>
      <c r="F166" t="s">
        <v>238</v>
      </c>
      <c r="G166">
        <v>1</v>
      </c>
      <c r="H166">
        <v>0</v>
      </c>
      <c r="I166" t="s">
        <v>186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241</v>
      </c>
      <c r="F167" t="s">
        <v>242</v>
      </c>
      <c r="G167">
        <v>0</v>
      </c>
      <c r="H167">
        <v>0</v>
      </c>
      <c r="I167" t="s">
        <v>186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243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34679561</v>
      </c>
      <c r="O171" s="4">
        <v>1</v>
      </c>
    </row>
    <row r="172" spans="1:34" x14ac:dyDescent="0.2">
      <c r="A172" s="4">
        <v>75</v>
      </c>
      <c r="B172" s="4" t="s">
        <v>244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34679562</v>
      </c>
      <c r="O172" s="4">
        <v>2</v>
      </c>
    </row>
    <row r="173" spans="1:34" x14ac:dyDescent="0.2">
      <c r="A173" s="6">
        <v>3</v>
      </c>
      <c r="B173" s="6" t="s">
        <v>245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34679561</v>
      </c>
      <c r="E14" s="1">
        <v>34679562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22.90973</v>
      </c>
      <c r="F16" s="8">
        <f>(Source!F97)/1000</f>
        <v>2.6766100000000002</v>
      </c>
      <c r="G16" s="8">
        <f>(Source!F88)/1000</f>
        <v>0</v>
      </c>
      <c r="H16" s="8">
        <f>(Source!F98)/1000+(Source!F99)/1000</f>
        <v>0.15674000000000002</v>
      </c>
      <c r="I16" s="8">
        <f>E16+F16+G16+H16</f>
        <v>25.743079999999999</v>
      </c>
      <c r="J16" s="8">
        <f>(Source!F94)/1000</f>
        <v>0.86073</v>
      </c>
      <c r="T16" s="9">
        <f>(Source!P96)/1000</f>
        <v>220.19654</v>
      </c>
      <c r="U16" s="9">
        <f>(Source!P97)/1000</f>
        <v>37.232379999999999</v>
      </c>
      <c r="V16" s="9">
        <f>(Source!P88)/1000</f>
        <v>0</v>
      </c>
      <c r="W16" s="9">
        <f>(Source!P98)/1000+(Source!P99)/1000</f>
        <v>2.6165400000000001</v>
      </c>
      <c r="X16" s="9">
        <f>T16+U16+V16+W16</f>
        <v>260.04545999999999</v>
      </c>
      <c r="Y16" s="9">
        <f>(Source!P94)/1000</f>
        <v>15.751290000000001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23590.19</v>
      </c>
      <c r="AU16" s="8">
        <v>14509.35</v>
      </c>
      <c r="AV16" s="8">
        <v>0</v>
      </c>
      <c r="AW16" s="8">
        <v>0</v>
      </c>
      <c r="AX16" s="8">
        <v>0</v>
      </c>
      <c r="AY16" s="8">
        <v>8220.11</v>
      </c>
      <c r="AZ16" s="8">
        <v>489.11</v>
      </c>
      <c r="BA16" s="8">
        <v>860.73</v>
      </c>
      <c r="BB16" s="8">
        <v>22909.73</v>
      </c>
      <c r="BC16" s="8">
        <v>2676.61</v>
      </c>
      <c r="BD16" s="8">
        <v>156.74</v>
      </c>
      <c r="BE16" s="8">
        <v>0</v>
      </c>
      <c r="BF16" s="8">
        <v>84.720200000000006</v>
      </c>
      <c r="BG16" s="8">
        <v>36.397199999999998</v>
      </c>
      <c r="BH16" s="8">
        <v>0</v>
      </c>
      <c r="BI16" s="8">
        <v>1297.51</v>
      </c>
      <c r="BJ16" s="8">
        <v>855.38</v>
      </c>
      <c r="BK16" s="8">
        <v>25743.08</v>
      </c>
      <c r="BR16" s="9">
        <v>227322.57</v>
      </c>
      <c r="BS16" s="9">
        <v>108820.16</v>
      </c>
      <c r="BT16" s="9">
        <v>0</v>
      </c>
      <c r="BU16" s="9">
        <v>0</v>
      </c>
      <c r="BV16" s="9">
        <v>0</v>
      </c>
      <c r="BW16" s="9">
        <v>102751.12</v>
      </c>
      <c r="BX16" s="9">
        <v>8950.7199999999993</v>
      </c>
      <c r="BY16" s="9">
        <v>15751.29</v>
      </c>
      <c r="BZ16" s="9">
        <v>220196.92</v>
      </c>
      <c r="CA16" s="9">
        <v>37232.54</v>
      </c>
      <c r="CB16" s="9">
        <v>2616.54</v>
      </c>
      <c r="CC16" s="9">
        <v>0</v>
      </c>
      <c r="CD16" s="9">
        <v>84.720200000000006</v>
      </c>
      <c r="CE16" s="9">
        <v>36.397199999999998</v>
      </c>
      <c r="CF16" s="9">
        <v>0</v>
      </c>
      <c r="CG16" s="9">
        <v>20200.689999999999</v>
      </c>
      <c r="CH16" s="9">
        <v>12522.74</v>
      </c>
      <c r="CI16" s="9">
        <v>260046</v>
      </c>
    </row>
    <row r="18" spans="1:40" x14ac:dyDescent="0.2">
      <c r="A18">
        <v>51</v>
      </c>
      <c r="E18" s="10">
        <f>SUMIF(A16:A17,3,E16:E17)</f>
        <v>22.90973</v>
      </c>
      <c r="F18" s="10">
        <f>SUMIF(A16:A17,3,F16:F17)</f>
        <v>2.6766100000000002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25.743079999999999</v>
      </c>
      <c r="J18" s="10">
        <f>SUMIF(A16:A17,3,J16:J17)</f>
        <v>0.86073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220.19654</v>
      </c>
      <c r="U18" s="3">
        <f>SUMIF(A16:A17,3,U16:U17)</f>
        <v>37.232379999999999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260.04545999999999</v>
      </c>
      <c r="Y18" s="3">
        <f>SUMIF(A16:A17,3,Y16:Y17)</f>
        <v>15.751290000000001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23590.19</v>
      </c>
      <c r="G20" s="5" t="s">
        <v>132</v>
      </c>
      <c r="H20" s="5" t="s">
        <v>133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227322.57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14509.35</v>
      </c>
      <c r="G21" s="5" t="s">
        <v>134</v>
      </c>
      <c r="H21" s="5" t="s">
        <v>135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108820.16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136</v>
      </c>
      <c r="H22" s="5" t="s">
        <v>137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14509.35</v>
      </c>
      <c r="G23" s="5" t="s">
        <v>138</v>
      </c>
      <c r="H23" s="5" t="s">
        <v>139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108820.16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14509.35</v>
      </c>
      <c r="G24" s="5" t="s">
        <v>140</v>
      </c>
      <c r="H24" s="5" t="s">
        <v>141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108820.16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142</v>
      </c>
      <c r="H25" s="5" t="s">
        <v>143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14509.35</v>
      </c>
      <c r="G26" s="5" t="s">
        <v>144</v>
      </c>
      <c r="H26" s="5" t="s">
        <v>145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108820.16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146</v>
      </c>
      <c r="H27" s="5" t="s">
        <v>147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148</v>
      </c>
      <c r="H28" s="5" t="s">
        <v>149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150</v>
      </c>
      <c r="H29" s="5" t="s">
        <v>151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8220.11</v>
      </c>
      <c r="G30" s="5" t="s">
        <v>152</v>
      </c>
      <c r="H30" s="5" t="s">
        <v>153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102751.12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154</v>
      </c>
      <c r="H31" s="5" t="s">
        <v>155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489.11</v>
      </c>
      <c r="G32" s="5" t="s">
        <v>156</v>
      </c>
      <c r="H32" s="5" t="s">
        <v>157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8950.7199999999993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860.73</v>
      </c>
      <c r="G33" s="5" t="s">
        <v>158</v>
      </c>
      <c r="H33" s="5" t="s">
        <v>159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15751.29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160</v>
      </c>
      <c r="H34" s="5" t="s">
        <v>161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22909.73</v>
      </c>
      <c r="G35" s="5" t="s">
        <v>162</v>
      </c>
      <c r="H35" s="5" t="s">
        <v>163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220196.92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2676.61</v>
      </c>
      <c r="G36" s="5" t="s">
        <v>164</v>
      </c>
      <c r="H36" s="5" t="s">
        <v>165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37232.54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166</v>
      </c>
      <c r="H37" s="5" t="s">
        <v>167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168</v>
      </c>
      <c r="H38" s="5" t="s">
        <v>169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170</v>
      </c>
      <c r="H39" s="5" t="s">
        <v>171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84.720200000000006</v>
      </c>
      <c r="G40" s="5" t="s">
        <v>172</v>
      </c>
      <c r="H40" s="5" t="s">
        <v>173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84.720200000000006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36.397199999999998</v>
      </c>
      <c r="G41" s="5" t="s">
        <v>174</v>
      </c>
      <c r="H41" s="5" t="s">
        <v>175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36.397199999999998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176</v>
      </c>
      <c r="H42" s="5" t="s">
        <v>177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1297.51</v>
      </c>
      <c r="G43" s="5" t="s">
        <v>178</v>
      </c>
      <c r="H43" s="5" t="s">
        <v>179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20200.689999999999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855.38</v>
      </c>
      <c r="G44" s="5" t="s">
        <v>180</v>
      </c>
      <c r="H44" s="5" t="s">
        <v>181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12522.74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25743.08</v>
      </c>
      <c r="G45" s="5" t="s">
        <v>182</v>
      </c>
      <c r="H45" s="5" t="s">
        <v>183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260046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243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34679561</v>
      </c>
      <c r="O50" s="4">
        <v>1</v>
      </c>
    </row>
    <row r="51" spans="1:34" x14ac:dyDescent="0.2">
      <c r="A51" s="4">
        <v>75</v>
      </c>
      <c r="B51" s="4" t="s">
        <v>244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34679562</v>
      </c>
      <c r="O51" s="4">
        <v>2</v>
      </c>
    </row>
    <row r="52" spans="1:34" x14ac:dyDescent="0.2">
      <c r="A52" s="6">
        <v>3</v>
      </c>
      <c r="B52" s="6" t="s">
        <v>245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34679561</v>
      </c>
      <c r="C1">
        <v>34679624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247</v>
      </c>
      <c r="J1" t="s">
        <v>3</v>
      </c>
      <c r="K1" t="s">
        <v>248</v>
      </c>
      <c r="L1">
        <v>1191</v>
      </c>
      <c r="N1">
        <v>1013</v>
      </c>
      <c r="O1" t="s">
        <v>249</v>
      </c>
      <c r="P1" t="s">
        <v>249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34679627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0.30680000000000002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34679561</v>
      </c>
      <c r="C2">
        <v>34679624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250</v>
      </c>
      <c r="J2" t="s">
        <v>251</v>
      </c>
      <c r="K2" t="s">
        <v>252</v>
      </c>
      <c r="L2">
        <v>1368</v>
      </c>
      <c r="N2">
        <v>1011</v>
      </c>
      <c r="O2" t="s">
        <v>253</v>
      </c>
      <c r="P2" t="s">
        <v>253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34679628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0.30680000000000002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34679562</v>
      </c>
      <c r="C3">
        <v>34679624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247</v>
      </c>
      <c r="J3" t="s">
        <v>3</v>
      </c>
      <c r="K3" t="s">
        <v>248</v>
      </c>
      <c r="L3">
        <v>1191</v>
      </c>
      <c r="N3">
        <v>1013</v>
      </c>
      <c r="O3" t="s">
        <v>249</v>
      </c>
      <c r="P3" t="s">
        <v>249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34679627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0.30680000000000002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34679562</v>
      </c>
      <c r="C4">
        <v>34679624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250</v>
      </c>
      <c r="J4" t="s">
        <v>251</v>
      </c>
      <c r="K4" t="s">
        <v>252</v>
      </c>
      <c r="L4">
        <v>1368</v>
      </c>
      <c r="N4">
        <v>1011</v>
      </c>
      <c r="O4" t="s">
        <v>253</v>
      </c>
      <c r="P4" t="s">
        <v>253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34679628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0.30680000000000002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34679561</v>
      </c>
      <c r="C5">
        <v>34679629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254</v>
      </c>
      <c r="J5" t="s">
        <v>3</v>
      </c>
      <c r="K5" t="s">
        <v>255</v>
      </c>
      <c r="L5">
        <v>1191</v>
      </c>
      <c r="N5">
        <v>1013</v>
      </c>
      <c r="O5" t="s">
        <v>249</v>
      </c>
      <c r="P5" t="s">
        <v>249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34679631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1.25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34679562</v>
      </c>
      <c r="C6">
        <v>34679629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254</v>
      </c>
      <c r="J6" t="s">
        <v>3</v>
      </c>
      <c r="K6" t="s">
        <v>255</v>
      </c>
      <c r="L6">
        <v>1191</v>
      </c>
      <c r="N6">
        <v>1013</v>
      </c>
      <c r="O6" t="s">
        <v>249</v>
      </c>
      <c r="P6" t="s">
        <v>249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34679631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1.25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34679561</v>
      </c>
      <c r="C7">
        <v>34679632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256</v>
      </c>
      <c r="J7" t="s">
        <v>3</v>
      </c>
      <c r="K7" t="s">
        <v>257</v>
      </c>
      <c r="L7">
        <v>1191</v>
      </c>
      <c r="N7">
        <v>1013</v>
      </c>
      <c r="O7" t="s">
        <v>249</v>
      </c>
      <c r="P7" t="s">
        <v>249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34679636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36.54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34679561</v>
      </c>
      <c r="C8">
        <v>34679632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247</v>
      </c>
      <c r="J8" t="s">
        <v>3</v>
      </c>
      <c r="K8" t="s">
        <v>248</v>
      </c>
      <c r="L8">
        <v>1191</v>
      </c>
      <c r="N8">
        <v>1013</v>
      </c>
      <c r="O8" t="s">
        <v>249</v>
      </c>
      <c r="P8" t="s">
        <v>249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34679637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18.990000000000002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34679561</v>
      </c>
      <c r="C9">
        <v>34679632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258</v>
      </c>
      <c r="J9" t="s">
        <v>259</v>
      </c>
      <c r="K9" t="s">
        <v>260</v>
      </c>
      <c r="L9">
        <v>1368</v>
      </c>
      <c r="N9">
        <v>1011</v>
      </c>
      <c r="O9" t="s">
        <v>253</v>
      </c>
      <c r="P9" t="s">
        <v>253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34679638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18.990000000000002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34679562</v>
      </c>
      <c r="C10">
        <v>34679632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256</v>
      </c>
      <c r="J10" t="s">
        <v>3</v>
      </c>
      <c r="K10" t="s">
        <v>257</v>
      </c>
      <c r="L10">
        <v>1191</v>
      </c>
      <c r="N10">
        <v>1013</v>
      </c>
      <c r="O10" t="s">
        <v>249</v>
      </c>
      <c r="P10" t="s">
        <v>249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34679636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36.54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34679562</v>
      </c>
      <c r="C11">
        <v>34679632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247</v>
      </c>
      <c r="J11" t="s">
        <v>3</v>
      </c>
      <c r="K11" t="s">
        <v>248</v>
      </c>
      <c r="L11">
        <v>1191</v>
      </c>
      <c r="N11">
        <v>1013</v>
      </c>
      <c r="O11" t="s">
        <v>249</v>
      </c>
      <c r="P11" t="s">
        <v>249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34679637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18.990000000000002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34679562</v>
      </c>
      <c r="C12">
        <v>34679632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258</v>
      </c>
      <c r="J12" t="s">
        <v>259</v>
      </c>
      <c r="K12" t="s">
        <v>260</v>
      </c>
      <c r="L12">
        <v>1368</v>
      </c>
      <c r="N12">
        <v>1011</v>
      </c>
      <c r="O12" t="s">
        <v>253</v>
      </c>
      <c r="P12" t="s">
        <v>253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34679638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18.990000000000002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34679561</v>
      </c>
      <c r="C13">
        <v>34679645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256</v>
      </c>
      <c r="J13" t="s">
        <v>3</v>
      </c>
      <c r="K13" t="s">
        <v>257</v>
      </c>
      <c r="L13">
        <v>1191</v>
      </c>
      <c r="N13">
        <v>1013</v>
      </c>
      <c r="O13" t="s">
        <v>249</v>
      </c>
      <c r="P13" t="s">
        <v>249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34679649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8.8800000000000008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34679561</v>
      </c>
      <c r="C14">
        <v>34679645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247</v>
      </c>
      <c r="J14" t="s">
        <v>3</v>
      </c>
      <c r="K14" t="s">
        <v>248</v>
      </c>
      <c r="L14">
        <v>1191</v>
      </c>
      <c r="N14">
        <v>1013</v>
      </c>
      <c r="O14" t="s">
        <v>249</v>
      </c>
      <c r="P14" t="s">
        <v>249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34679650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4.96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34679561</v>
      </c>
      <c r="C15">
        <v>34679645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258</v>
      </c>
      <c r="J15" t="s">
        <v>259</v>
      </c>
      <c r="K15" t="s">
        <v>260</v>
      </c>
      <c r="L15">
        <v>1368</v>
      </c>
      <c r="N15">
        <v>1011</v>
      </c>
      <c r="O15" t="s">
        <v>253</v>
      </c>
      <c r="P15" t="s">
        <v>253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34679651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4.96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34679562</v>
      </c>
      <c r="C16">
        <v>34679645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256</v>
      </c>
      <c r="J16" t="s">
        <v>3</v>
      </c>
      <c r="K16" t="s">
        <v>257</v>
      </c>
      <c r="L16">
        <v>1191</v>
      </c>
      <c r="N16">
        <v>1013</v>
      </c>
      <c r="O16" t="s">
        <v>249</v>
      </c>
      <c r="P16" t="s">
        <v>249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34679649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8.8800000000000008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34679562</v>
      </c>
      <c r="C17">
        <v>34679645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247</v>
      </c>
      <c r="J17" t="s">
        <v>3</v>
      </c>
      <c r="K17" t="s">
        <v>248</v>
      </c>
      <c r="L17">
        <v>1191</v>
      </c>
      <c r="N17">
        <v>1013</v>
      </c>
      <c r="O17" t="s">
        <v>249</v>
      </c>
      <c r="P17" t="s">
        <v>249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34679650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4.96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34679562</v>
      </c>
      <c r="C18">
        <v>34679645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258</v>
      </c>
      <c r="J18" t="s">
        <v>259</v>
      </c>
      <c r="K18" t="s">
        <v>260</v>
      </c>
      <c r="L18">
        <v>1368</v>
      </c>
      <c r="N18">
        <v>1011</v>
      </c>
      <c r="O18" t="s">
        <v>253</v>
      </c>
      <c r="P18" t="s">
        <v>253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34679651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4.96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34679561</v>
      </c>
      <c r="C19">
        <v>34679658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261</v>
      </c>
      <c r="J19" t="s">
        <v>3</v>
      </c>
      <c r="K19" t="s">
        <v>262</v>
      </c>
      <c r="L19">
        <v>1191</v>
      </c>
      <c r="N19">
        <v>1013</v>
      </c>
      <c r="O19" t="s">
        <v>249</v>
      </c>
      <c r="P19" t="s">
        <v>249</v>
      </c>
      <c r="Q19">
        <v>1</v>
      </c>
      <c r="W19">
        <v>0</v>
      </c>
      <c r="X19">
        <v>1069510174</v>
      </c>
      <c r="Y19">
        <v>17.600000000000001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17.600000000000001</v>
      </c>
      <c r="AU19" t="s">
        <v>3</v>
      </c>
      <c r="AV19">
        <v>1</v>
      </c>
      <c r="AW19">
        <v>2</v>
      </c>
      <c r="AX19">
        <v>34679665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6.16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34679561</v>
      </c>
      <c r="C20">
        <v>34679658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247</v>
      </c>
      <c r="J20" t="s">
        <v>3</v>
      </c>
      <c r="K20" t="s">
        <v>248</v>
      </c>
      <c r="L20">
        <v>1191</v>
      </c>
      <c r="N20">
        <v>1013</v>
      </c>
      <c r="O20" t="s">
        <v>249</v>
      </c>
      <c r="P20" t="s">
        <v>249</v>
      </c>
      <c r="Q20">
        <v>1</v>
      </c>
      <c r="W20">
        <v>0</v>
      </c>
      <c r="X20">
        <v>-1417349443</v>
      </c>
      <c r="Y20">
        <v>2.64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2.64</v>
      </c>
      <c r="AU20" t="s">
        <v>3</v>
      </c>
      <c r="AV20">
        <v>2</v>
      </c>
      <c r="AW20">
        <v>2</v>
      </c>
      <c r="AX20">
        <v>34679666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0.92399999999999993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34679561</v>
      </c>
      <c r="C21">
        <v>34679658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263</v>
      </c>
      <c r="J21" t="s">
        <v>264</v>
      </c>
      <c r="K21" t="s">
        <v>265</v>
      </c>
      <c r="L21">
        <v>1368</v>
      </c>
      <c r="N21">
        <v>1011</v>
      </c>
      <c r="O21" t="s">
        <v>253</v>
      </c>
      <c r="P21" t="s">
        <v>253</v>
      </c>
      <c r="Q21">
        <v>1</v>
      </c>
      <c r="W21">
        <v>0</v>
      </c>
      <c r="X21">
        <v>-1718674368</v>
      </c>
      <c r="Y21">
        <v>1.32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1.32</v>
      </c>
      <c r="AU21" t="s">
        <v>3</v>
      </c>
      <c r="AV21">
        <v>0</v>
      </c>
      <c r="AW21">
        <v>2</v>
      </c>
      <c r="AX21">
        <v>34679667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0.46199999999999997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34679561</v>
      </c>
      <c r="C22">
        <v>34679658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266</v>
      </c>
      <c r="J22" t="s">
        <v>267</v>
      </c>
      <c r="K22" t="s">
        <v>268</v>
      </c>
      <c r="L22">
        <v>1368</v>
      </c>
      <c r="N22">
        <v>1011</v>
      </c>
      <c r="O22" t="s">
        <v>253</v>
      </c>
      <c r="P22" t="s">
        <v>253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34679668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1.3895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34679561</v>
      </c>
      <c r="C23">
        <v>34679658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269</v>
      </c>
      <c r="J23" t="s">
        <v>270</v>
      </c>
      <c r="K23" t="s">
        <v>271</v>
      </c>
      <c r="L23">
        <v>1368</v>
      </c>
      <c r="N23">
        <v>1011</v>
      </c>
      <c r="O23" t="s">
        <v>253</v>
      </c>
      <c r="P23" t="s">
        <v>253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34679669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1.3895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34679561</v>
      </c>
      <c r="C24">
        <v>34679658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272</v>
      </c>
      <c r="J24" t="s">
        <v>273</v>
      </c>
      <c r="K24" t="s">
        <v>274</v>
      </c>
      <c r="L24">
        <v>1368</v>
      </c>
      <c r="N24">
        <v>1011</v>
      </c>
      <c r="O24" t="s">
        <v>253</v>
      </c>
      <c r="P24" t="s">
        <v>253</v>
      </c>
      <c r="Q24">
        <v>1</v>
      </c>
      <c r="W24">
        <v>0</v>
      </c>
      <c r="X24">
        <v>1372534845</v>
      </c>
      <c r="Y24">
        <v>1.32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1.32</v>
      </c>
      <c r="AU24" t="s">
        <v>3</v>
      </c>
      <c r="AV24">
        <v>0</v>
      </c>
      <c r="AW24">
        <v>2</v>
      </c>
      <c r="AX24">
        <v>34679670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0.46199999999999997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34679562</v>
      </c>
      <c r="C25">
        <v>34679658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261</v>
      </c>
      <c r="J25" t="s">
        <v>3</v>
      </c>
      <c r="K25" t="s">
        <v>262</v>
      </c>
      <c r="L25">
        <v>1191</v>
      </c>
      <c r="N25">
        <v>1013</v>
      </c>
      <c r="O25" t="s">
        <v>249</v>
      </c>
      <c r="P25" t="s">
        <v>249</v>
      </c>
      <c r="Q25">
        <v>1</v>
      </c>
      <c r="W25">
        <v>0</v>
      </c>
      <c r="X25">
        <v>1069510174</v>
      </c>
      <c r="Y25">
        <v>17.600000000000001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17.600000000000001</v>
      </c>
      <c r="AU25" t="s">
        <v>3</v>
      </c>
      <c r="AV25">
        <v>1</v>
      </c>
      <c r="AW25">
        <v>2</v>
      </c>
      <c r="AX25">
        <v>34679665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6.16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34679562</v>
      </c>
      <c r="C26">
        <v>34679658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247</v>
      </c>
      <c r="J26" t="s">
        <v>3</v>
      </c>
      <c r="K26" t="s">
        <v>248</v>
      </c>
      <c r="L26">
        <v>1191</v>
      </c>
      <c r="N26">
        <v>1013</v>
      </c>
      <c r="O26" t="s">
        <v>249</v>
      </c>
      <c r="P26" t="s">
        <v>249</v>
      </c>
      <c r="Q26">
        <v>1</v>
      </c>
      <c r="W26">
        <v>0</v>
      </c>
      <c r="X26">
        <v>-1417349443</v>
      </c>
      <c r="Y26">
        <v>2.64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2.64</v>
      </c>
      <c r="AU26" t="s">
        <v>3</v>
      </c>
      <c r="AV26">
        <v>2</v>
      </c>
      <c r="AW26">
        <v>2</v>
      </c>
      <c r="AX26">
        <v>34679666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0.92399999999999993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34679562</v>
      </c>
      <c r="C27">
        <v>34679658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263</v>
      </c>
      <c r="J27" t="s">
        <v>264</v>
      </c>
      <c r="K27" t="s">
        <v>265</v>
      </c>
      <c r="L27">
        <v>1368</v>
      </c>
      <c r="N27">
        <v>1011</v>
      </c>
      <c r="O27" t="s">
        <v>253</v>
      </c>
      <c r="P27" t="s">
        <v>253</v>
      </c>
      <c r="Q27">
        <v>1</v>
      </c>
      <c r="W27">
        <v>0</v>
      </c>
      <c r="X27">
        <v>-1718674368</v>
      </c>
      <c r="Y27">
        <v>1.32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1.32</v>
      </c>
      <c r="AU27" t="s">
        <v>3</v>
      </c>
      <c r="AV27">
        <v>0</v>
      </c>
      <c r="AW27">
        <v>2</v>
      </c>
      <c r="AX27">
        <v>34679667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0.46199999999999997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34679562</v>
      </c>
      <c r="C28">
        <v>34679658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266</v>
      </c>
      <c r="J28" t="s">
        <v>267</v>
      </c>
      <c r="K28" t="s">
        <v>268</v>
      </c>
      <c r="L28">
        <v>1368</v>
      </c>
      <c r="N28">
        <v>1011</v>
      </c>
      <c r="O28" t="s">
        <v>253</v>
      </c>
      <c r="P28" t="s">
        <v>253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34679668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1.3895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34679562</v>
      </c>
      <c r="C29">
        <v>34679658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269</v>
      </c>
      <c r="J29" t="s">
        <v>270</v>
      </c>
      <c r="K29" t="s">
        <v>271</v>
      </c>
      <c r="L29">
        <v>1368</v>
      </c>
      <c r="N29">
        <v>1011</v>
      </c>
      <c r="O29" t="s">
        <v>253</v>
      </c>
      <c r="P29" t="s">
        <v>253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34679669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1.3895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34679562</v>
      </c>
      <c r="C30">
        <v>34679658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272</v>
      </c>
      <c r="J30" t="s">
        <v>273</v>
      </c>
      <c r="K30" t="s">
        <v>274</v>
      </c>
      <c r="L30">
        <v>1368</v>
      </c>
      <c r="N30">
        <v>1011</v>
      </c>
      <c r="O30" t="s">
        <v>253</v>
      </c>
      <c r="P30" t="s">
        <v>253</v>
      </c>
      <c r="Q30">
        <v>1</v>
      </c>
      <c r="W30">
        <v>0</v>
      </c>
      <c r="X30">
        <v>1372534845</v>
      </c>
      <c r="Y30">
        <v>1.32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1.32</v>
      </c>
      <c r="AU30" t="s">
        <v>3</v>
      </c>
      <c r="AV30">
        <v>0</v>
      </c>
      <c r="AW30">
        <v>2</v>
      </c>
      <c r="AX30">
        <v>34679670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0.46199999999999997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34679561</v>
      </c>
      <c r="C31">
        <v>34679677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261</v>
      </c>
      <c r="J31" t="s">
        <v>3</v>
      </c>
      <c r="K31" t="s">
        <v>262</v>
      </c>
      <c r="L31">
        <v>1191</v>
      </c>
      <c r="N31">
        <v>1013</v>
      </c>
      <c r="O31" t="s">
        <v>249</v>
      </c>
      <c r="P31" t="s">
        <v>249</v>
      </c>
      <c r="Q31">
        <v>1</v>
      </c>
      <c r="W31">
        <v>0</v>
      </c>
      <c r="X31">
        <v>1069510174</v>
      </c>
      <c r="Y31">
        <v>23.2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23.2</v>
      </c>
      <c r="AU31" t="s">
        <v>3</v>
      </c>
      <c r="AV31">
        <v>1</v>
      </c>
      <c r="AW31">
        <v>2</v>
      </c>
      <c r="AX31">
        <v>34679684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9.2799999999999994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34679561</v>
      </c>
      <c r="C32">
        <v>34679677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247</v>
      </c>
      <c r="J32" t="s">
        <v>3</v>
      </c>
      <c r="K32" t="s">
        <v>248</v>
      </c>
      <c r="L32">
        <v>1191</v>
      </c>
      <c r="N32">
        <v>1013</v>
      </c>
      <c r="O32" t="s">
        <v>249</v>
      </c>
      <c r="P32" t="s">
        <v>249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34679685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0.16000000000000003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34679561</v>
      </c>
      <c r="C33">
        <v>34679677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263</v>
      </c>
      <c r="J33" t="s">
        <v>264</v>
      </c>
      <c r="K33" t="s">
        <v>265</v>
      </c>
      <c r="L33">
        <v>1368</v>
      </c>
      <c r="N33">
        <v>1011</v>
      </c>
      <c r="O33" t="s">
        <v>253</v>
      </c>
      <c r="P33" t="s">
        <v>253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34679686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8.0000000000000016E-2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34679561</v>
      </c>
      <c r="C34">
        <v>34679677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266</v>
      </c>
      <c r="J34" t="s">
        <v>267</v>
      </c>
      <c r="K34" t="s">
        <v>268</v>
      </c>
      <c r="L34">
        <v>1368</v>
      </c>
      <c r="N34">
        <v>1011</v>
      </c>
      <c r="O34" t="s">
        <v>253</v>
      </c>
      <c r="P34" t="s">
        <v>253</v>
      </c>
      <c r="Q34">
        <v>1</v>
      </c>
      <c r="W34">
        <v>0</v>
      </c>
      <c r="X34">
        <v>-1692889495</v>
      </c>
      <c r="Y34">
        <v>5.14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5.14</v>
      </c>
      <c r="AU34" t="s">
        <v>3</v>
      </c>
      <c r="AV34">
        <v>0</v>
      </c>
      <c r="AW34">
        <v>2</v>
      </c>
      <c r="AX34">
        <v>34679687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2.056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34679561</v>
      </c>
      <c r="C35">
        <v>34679677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269</v>
      </c>
      <c r="J35" t="s">
        <v>270</v>
      </c>
      <c r="K35" t="s">
        <v>271</v>
      </c>
      <c r="L35">
        <v>1368</v>
      </c>
      <c r="N35">
        <v>1011</v>
      </c>
      <c r="O35" t="s">
        <v>253</v>
      </c>
      <c r="P35" t="s">
        <v>253</v>
      </c>
      <c r="Q35">
        <v>1</v>
      </c>
      <c r="W35">
        <v>0</v>
      </c>
      <c r="X35">
        <v>1544661785</v>
      </c>
      <c r="Y35">
        <v>5.14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5.14</v>
      </c>
      <c r="AU35" t="s">
        <v>3</v>
      </c>
      <c r="AV35">
        <v>0</v>
      </c>
      <c r="AW35">
        <v>2</v>
      </c>
      <c r="AX35">
        <v>34679688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2.056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34679561</v>
      </c>
      <c r="C36">
        <v>34679677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272</v>
      </c>
      <c r="J36" t="s">
        <v>273</v>
      </c>
      <c r="K36" t="s">
        <v>274</v>
      </c>
      <c r="L36">
        <v>1368</v>
      </c>
      <c r="N36">
        <v>1011</v>
      </c>
      <c r="O36" t="s">
        <v>253</v>
      </c>
      <c r="P36" t="s">
        <v>253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34679689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8.0000000000000016E-2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34679562</v>
      </c>
      <c r="C37">
        <v>34679677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261</v>
      </c>
      <c r="J37" t="s">
        <v>3</v>
      </c>
      <c r="K37" t="s">
        <v>262</v>
      </c>
      <c r="L37">
        <v>1191</v>
      </c>
      <c r="N37">
        <v>1013</v>
      </c>
      <c r="O37" t="s">
        <v>249</v>
      </c>
      <c r="P37" t="s">
        <v>249</v>
      </c>
      <c r="Q37">
        <v>1</v>
      </c>
      <c r="W37">
        <v>0</v>
      </c>
      <c r="X37">
        <v>1069510174</v>
      </c>
      <c r="Y37">
        <v>23.2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23.2</v>
      </c>
      <c r="AU37" t="s">
        <v>3</v>
      </c>
      <c r="AV37">
        <v>1</v>
      </c>
      <c r="AW37">
        <v>2</v>
      </c>
      <c r="AX37">
        <v>34679684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9.2799999999999994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34679562</v>
      </c>
      <c r="C38">
        <v>34679677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247</v>
      </c>
      <c r="J38" t="s">
        <v>3</v>
      </c>
      <c r="K38" t="s">
        <v>248</v>
      </c>
      <c r="L38">
        <v>1191</v>
      </c>
      <c r="N38">
        <v>1013</v>
      </c>
      <c r="O38" t="s">
        <v>249</v>
      </c>
      <c r="P38" t="s">
        <v>249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34679685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0.16000000000000003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34679562</v>
      </c>
      <c r="C39">
        <v>34679677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263</v>
      </c>
      <c r="J39" t="s">
        <v>264</v>
      </c>
      <c r="K39" t="s">
        <v>265</v>
      </c>
      <c r="L39">
        <v>1368</v>
      </c>
      <c r="N39">
        <v>1011</v>
      </c>
      <c r="O39" t="s">
        <v>253</v>
      </c>
      <c r="P39" t="s">
        <v>253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34679686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8.0000000000000016E-2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34679562</v>
      </c>
      <c r="C40">
        <v>34679677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266</v>
      </c>
      <c r="J40" t="s">
        <v>267</v>
      </c>
      <c r="K40" t="s">
        <v>268</v>
      </c>
      <c r="L40">
        <v>1368</v>
      </c>
      <c r="N40">
        <v>1011</v>
      </c>
      <c r="O40" t="s">
        <v>253</v>
      </c>
      <c r="P40" t="s">
        <v>253</v>
      </c>
      <c r="Q40">
        <v>1</v>
      </c>
      <c r="W40">
        <v>0</v>
      </c>
      <c r="X40">
        <v>-1692889495</v>
      </c>
      <c r="Y40">
        <v>5.14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5.14</v>
      </c>
      <c r="AU40" t="s">
        <v>3</v>
      </c>
      <c r="AV40">
        <v>0</v>
      </c>
      <c r="AW40">
        <v>2</v>
      </c>
      <c r="AX40">
        <v>34679687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2.056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34679562</v>
      </c>
      <c r="C41">
        <v>34679677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269</v>
      </c>
      <c r="J41" t="s">
        <v>270</v>
      </c>
      <c r="K41" t="s">
        <v>271</v>
      </c>
      <c r="L41">
        <v>1368</v>
      </c>
      <c r="N41">
        <v>1011</v>
      </c>
      <c r="O41" t="s">
        <v>253</v>
      </c>
      <c r="P41" t="s">
        <v>253</v>
      </c>
      <c r="Q41">
        <v>1</v>
      </c>
      <c r="W41">
        <v>0</v>
      </c>
      <c r="X41">
        <v>1544661785</v>
      </c>
      <c r="Y41">
        <v>5.14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5.14</v>
      </c>
      <c r="AU41" t="s">
        <v>3</v>
      </c>
      <c r="AV41">
        <v>0</v>
      </c>
      <c r="AW41">
        <v>2</v>
      </c>
      <c r="AX41">
        <v>34679688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2.056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34679562</v>
      </c>
      <c r="C42">
        <v>34679677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272</v>
      </c>
      <c r="J42" t="s">
        <v>273</v>
      </c>
      <c r="K42" t="s">
        <v>274</v>
      </c>
      <c r="L42">
        <v>1368</v>
      </c>
      <c r="N42">
        <v>1011</v>
      </c>
      <c r="O42" t="s">
        <v>253</v>
      </c>
      <c r="P42" t="s">
        <v>253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34679689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8.0000000000000016E-2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34679561</v>
      </c>
      <c r="C43">
        <v>34679694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261</v>
      </c>
      <c r="J43" t="s">
        <v>3</v>
      </c>
      <c r="K43" t="s">
        <v>262</v>
      </c>
      <c r="L43">
        <v>1191</v>
      </c>
      <c r="N43">
        <v>1013</v>
      </c>
      <c r="O43" t="s">
        <v>249</v>
      </c>
      <c r="P43" t="s">
        <v>249</v>
      </c>
      <c r="Q43">
        <v>1</v>
      </c>
      <c r="W43">
        <v>0</v>
      </c>
      <c r="X43">
        <v>1069510174</v>
      </c>
      <c r="Y43">
        <v>29.84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29.84</v>
      </c>
      <c r="AU43" t="s">
        <v>3</v>
      </c>
      <c r="AV43">
        <v>1</v>
      </c>
      <c r="AW43">
        <v>2</v>
      </c>
      <c r="AX43">
        <v>34679701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2.3872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34679561</v>
      </c>
      <c r="C44">
        <v>34679694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247</v>
      </c>
      <c r="J44" t="s">
        <v>3</v>
      </c>
      <c r="K44" t="s">
        <v>248</v>
      </c>
      <c r="L44">
        <v>1191</v>
      </c>
      <c r="N44">
        <v>1013</v>
      </c>
      <c r="O44" t="s">
        <v>249</v>
      </c>
      <c r="P44" t="s">
        <v>249</v>
      </c>
      <c r="Q44">
        <v>1</v>
      </c>
      <c r="W44">
        <v>0</v>
      </c>
      <c r="X44">
        <v>-1417349443</v>
      </c>
      <c r="Y44">
        <v>0.4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0.4</v>
      </c>
      <c r="AU44" t="s">
        <v>3</v>
      </c>
      <c r="AV44">
        <v>2</v>
      </c>
      <c r="AW44">
        <v>2</v>
      </c>
      <c r="AX44">
        <v>34679702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3.2000000000000001E-2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34679561</v>
      </c>
      <c r="C45">
        <v>34679694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263</v>
      </c>
      <c r="J45" t="s">
        <v>264</v>
      </c>
      <c r="K45" t="s">
        <v>265</v>
      </c>
      <c r="L45">
        <v>1368</v>
      </c>
      <c r="N45">
        <v>1011</v>
      </c>
      <c r="O45" t="s">
        <v>253</v>
      </c>
      <c r="P45" t="s">
        <v>253</v>
      </c>
      <c r="Q45">
        <v>1</v>
      </c>
      <c r="W45">
        <v>0</v>
      </c>
      <c r="X45">
        <v>-1718674368</v>
      </c>
      <c r="Y45">
        <v>0.2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</v>
      </c>
      <c r="AU45" t="s">
        <v>3</v>
      </c>
      <c r="AV45">
        <v>0</v>
      </c>
      <c r="AW45">
        <v>2</v>
      </c>
      <c r="AX45">
        <v>34679703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1.6E-2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34679561</v>
      </c>
      <c r="C46">
        <v>34679694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266</v>
      </c>
      <c r="J46" t="s">
        <v>267</v>
      </c>
      <c r="K46" t="s">
        <v>268</v>
      </c>
      <c r="L46">
        <v>1368</v>
      </c>
      <c r="N46">
        <v>1011</v>
      </c>
      <c r="O46" t="s">
        <v>253</v>
      </c>
      <c r="P46" t="s">
        <v>253</v>
      </c>
      <c r="Q46">
        <v>1</v>
      </c>
      <c r="W46">
        <v>0</v>
      </c>
      <c r="X46">
        <v>-1692889495</v>
      </c>
      <c r="Y46">
        <v>6.9</v>
      </c>
      <c r="AA46">
        <v>0</v>
      </c>
      <c r="AB46">
        <v>0.9</v>
      </c>
      <c r="AC46">
        <v>0</v>
      </c>
      <c r="AD46">
        <v>0</v>
      </c>
      <c r="AE46">
        <v>0</v>
      </c>
      <c r="AF46">
        <v>0.9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6.9</v>
      </c>
      <c r="AU46" t="s">
        <v>3</v>
      </c>
      <c r="AV46">
        <v>0</v>
      </c>
      <c r="AW46">
        <v>2</v>
      </c>
      <c r="AX46">
        <v>34679704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0.55200000000000005</v>
      </c>
      <c r="CY46">
        <f>AB46</f>
        <v>0.9</v>
      </c>
      <c r="CZ46">
        <f>AF46</f>
        <v>0.9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34679561</v>
      </c>
      <c r="C47">
        <v>34679694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269</v>
      </c>
      <c r="J47" t="s">
        <v>270</v>
      </c>
      <c r="K47" t="s">
        <v>271</v>
      </c>
      <c r="L47">
        <v>1368</v>
      </c>
      <c r="N47">
        <v>1011</v>
      </c>
      <c r="O47" t="s">
        <v>253</v>
      </c>
      <c r="P47" t="s">
        <v>253</v>
      </c>
      <c r="Q47">
        <v>1</v>
      </c>
      <c r="W47">
        <v>0</v>
      </c>
      <c r="X47">
        <v>1544661785</v>
      </c>
      <c r="Y47">
        <v>6.9</v>
      </c>
      <c r="AA47">
        <v>0</v>
      </c>
      <c r="AB47">
        <v>6.9</v>
      </c>
      <c r="AC47">
        <v>0</v>
      </c>
      <c r="AD47">
        <v>0</v>
      </c>
      <c r="AE47">
        <v>0</v>
      </c>
      <c r="AF47">
        <v>6.9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6.9</v>
      </c>
      <c r="AU47" t="s">
        <v>3</v>
      </c>
      <c r="AV47">
        <v>0</v>
      </c>
      <c r="AW47">
        <v>2</v>
      </c>
      <c r="AX47">
        <v>34679705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0.55200000000000005</v>
      </c>
      <c r="CY47">
        <f>AB47</f>
        <v>6.9</v>
      </c>
      <c r="CZ47">
        <f>AF47</f>
        <v>6.9</v>
      </c>
      <c r="DA47">
        <f>AJ47</f>
        <v>1</v>
      </c>
      <c r="DB47">
        <v>0</v>
      </c>
    </row>
    <row r="48" spans="1:106" x14ac:dyDescent="0.2">
      <c r="A48">
        <f>ROW(Source!A36)</f>
        <v>36</v>
      </c>
      <c r="B48">
        <v>34679561</v>
      </c>
      <c r="C48">
        <v>34679694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272</v>
      </c>
      <c r="J48" t="s">
        <v>273</v>
      </c>
      <c r="K48" t="s">
        <v>274</v>
      </c>
      <c r="L48">
        <v>1368</v>
      </c>
      <c r="N48">
        <v>1011</v>
      </c>
      <c r="O48" t="s">
        <v>253</v>
      </c>
      <c r="P48" t="s">
        <v>253</v>
      </c>
      <c r="Q48">
        <v>1</v>
      </c>
      <c r="W48">
        <v>0</v>
      </c>
      <c r="X48">
        <v>1372534845</v>
      </c>
      <c r="Y48">
        <v>0.2</v>
      </c>
      <c r="AA48">
        <v>0</v>
      </c>
      <c r="AB48">
        <v>65.709999999999994</v>
      </c>
      <c r="AC48">
        <v>11.6</v>
      </c>
      <c r="AD48">
        <v>0</v>
      </c>
      <c r="AE48">
        <v>0</v>
      </c>
      <c r="AF48">
        <v>65.709999999999994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0.2</v>
      </c>
      <c r="AU48" t="s">
        <v>3</v>
      </c>
      <c r="AV48">
        <v>0</v>
      </c>
      <c r="AW48">
        <v>2</v>
      </c>
      <c r="AX48">
        <v>34679706</v>
      </c>
      <c r="AY48">
        <v>1</v>
      </c>
      <c r="AZ48">
        <v>0</v>
      </c>
      <c r="BA48">
        <v>92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1.6E-2</v>
      </c>
      <c r="CY48">
        <f>AB48</f>
        <v>65.709999999999994</v>
      </c>
      <c r="CZ48">
        <f>AF48</f>
        <v>65.709999999999994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34679562</v>
      </c>
      <c r="C49">
        <v>34679694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261</v>
      </c>
      <c r="J49" t="s">
        <v>3</v>
      </c>
      <c r="K49" t="s">
        <v>262</v>
      </c>
      <c r="L49">
        <v>1191</v>
      </c>
      <c r="N49">
        <v>1013</v>
      </c>
      <c r="O49" t="s">
        <v>249</v>
      </c>
      <c r="P49" t="s">
        <v>249</v>
      </c>
      <c r="Q49">
        <v>1</v>
      </c>
      <c r="W49">
        <v>0</v>
      </c>
      <c r="X49">
        <v>1069510174</v>
      </c>
      <c r="Y49">
        <v>29.84</v>
      </c>
      <c r="AA49">
        <v>0</v>
      </c>
      <c r="AB49">
        <v>0</v>
      </c>
      <c r="AC49">
        <v>0</v>
      </c>
      <c r="AD49">
        <v>176.05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18.3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29.84</v>
      </c>
      <c r="AU49" t="s">
        <v>3</v>
      </c>
      <c r="AV49">
        <v>1</v>
      </c>
      <c r="AW49">
        <v>2</v>
      </c>
      <c r="AX49">
        <v>34679701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2.3872</v>
      </c>
      <c r="CY49">
        <f>AD49</f>
        <v>176.05</v>
      </c>
      <c r="CZ49">
        <f>AH49</f>
        <v>9.6199999999999992</v>
      </c>
      <c r="DA49">
        <f>AL49</f>
        <v>18.3</v>
      </c>
      <c r="DB49">
        <v>0</v>
      </c>
    </row>
    <row r="50" spans="1:106" x14ac:dyDescent="0.2">
      <c r="A50">
        <f>ROW(Source!A37)</f>
        <v>37</v>
      </c>
      <c r="B50">
        <v>34679562</v>
      </c>
      <c r="C50">
        <v>34679694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247</v>
      </c>
      <c r="J50" t="s">
        <v>3</v>
      </c>
      <c r="K50" t="s">
        <v>248</v>
      </c>
      <c r="L50">
        <v>1191</v>
      </c>
      <c r="N50">
        <v>1013</v>
      </c>
      <c r="O50" t="s">
        <v>249</v>
      </c>
      <c r="P50" t="s">
        <v>249</v>
      </c>
      <c r="Q50">
        <v>1</v>
      </c>
      <c r="W50">
        <v>0</v>
      </c>
      <c r="X50">
        <v>-1417349443</v>
      </c>
      <c r="Y50">
        <v>0.4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0.4</v>
      </c>
      <c r="AU50" t="s">
        <v>3</v>
      </c>
      <c r="AV50">
        <v>2</v>
      </c>
      <c r="AW50">
        <v>2</v>
      </c>
      <c r="AX50">
        <v>34679702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3.2000000000000001E-2</v>
      </c>
      <c r="CY50">
        <f>AD50</f>
        <v>0</v>
      </c>
      <c r="CZ50">
        <f>AH50</f>
        <v>0</v>
      </c>
      <c r="DA50">
        <f>AL50</f>
        <v>1</v>
      </c>
      <c r="DB50">
        <v>0</v>
      </c>
    </row>
    <row r="51" spans="1:106" x14ac:dyDescent="0.2">
      <c r="A51">
        <f>ROW(Source!A37)</f>
        <v>37</v>
      </c>
      <c r="B51">
        <v>34679562</v>
      </c>
      <c r="C51">
        <v>34679694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263</v>
      </c>
      <c r="J51" t="s">
        <v>264</v>
      </c>
      <c r="K51" t="s">
        <v>265</v>
      </c>
      <c r="L51">
        <v>1368</v>
      </c>
      <c r="N51">
        <v>1011</v>
      </c>
      <c r="O51" t="s">
        <v>253</v>
      </c>
      <c r="P51" t="s">
        <v>253</v>
      </c>
      <c r="Q51">
        <v>1</v>
      </c>
      <c r="W51">
        <v>0</v>
      </c>
      <c r="X51">
        <v>-1718674368</v>
      </c>
      <c r="Y51">
        <v>0.2</v>
      </c>
      <c r="AA51">
        <v>0</v>
      </c>
      <c r="AB51">
        <v>1399.88</v>
      </c>
      <c r="AC51">
        <v>247.05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0.2</v>
      </c>
      <c r="AU51" t="s">
        <v>3</v>
      </c>
      <c r="AV51">
        <v>0</v>
      </c>
      <c r="AW51">
        <v>2</v>
      </c>
      <c r="AX51">
        <v>34679703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1.6E-2</v>
      </c>
      <c r="CY51">
        <f>AB51</f>
        <v>1399.88</v>
      </c>
      <c r="CZ51">
        <f>AF51</f>
        <v>111.99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34679562</v>
      </c>
      <c r="C52">
        <v>34679694</v>
      </c>
      <c r="D52">
        <v>31526887</v>
      </c>
      <c r="E52">
        <v>1</v>
      </c>
      <c r="F52">
        <v>1</v>
      </c>
      <c r="G52">
        <v>1</v>
      </c>
      <c r="H52">
        <v>2</v>
      </c>
      <c r="I52" t="s">
        <v>266</v>
      </c>
      <c r="J52" t="s">
        <v>267</v>
      </c>
      <c r="K52" t="s">
        <v>268</v>
      </c>
      <c r="L52">
        <v>1368</v>
      </c>
      <c r="N52">
        <v>1011</v>
      </c>
      <c r="O52" t="s">
        <v>253</v>
      </c>
      <c r="P52" t="s">
        <v>253</v>
      </c>
      <c r="Q52">
        <v>1</v>
      </c>
      <c r="W52">
        <v>0</v>
      </c>
      <c r="X52">
        <v>-1692889495</v>
      </c>
      <c r="Y52">
        <v>6.9</v>
      </c>
      <c r="AA52">
        <v>0</v>
      </c>
      <c r="AB52">
        <v>11.25</v>
      </c>
      <c r="AC52">
        <v>0</v>
      </c>
      <c r="AD52">
        <v>0</v>
      </c>
      <c r="AE52">
        <v>0</v>
      </c>
      <c r="AF52">
        <v>0.9</v>
      </c>
      <c r="AG52">
        <v>0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6.9</v>
      </c>
      <c r="AU52" t="s">
        <v>3</v>
      </c>
      <c r="AV52">
        <v>0</v>
      </c>
      <c r="AW52">
        <v>2</v>
      </c>
      <c r="AX52">
        <v>34679704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0.55200000000000005</v>
      </c>
      <c r="CY52">
        <f>AB52</f>
        <v>11.25</v>
      </c>
      <c r="CZ52">
        <f>AF52</f>
        <v>0.9</v>
      </c>
      <c r="DA52">
        <f>AJ52</f>
        <v>12.5</v>
      </c>
      <c r="DB52">
        <v>0</v>
      </c>
    </row>
    <row r="53" spans="1:106" x14ac:dyDescent="0.2">
      <c r="A53">
        <f>ROW(Source!A37)</f>
        <v>37</v>
      </c>
      <c r="B53">
        <v>34679562</v>
      </c>
      <c r="C53">
        <v>34679694</v>
      </c>
      <c r="D53">
        <v>31526953</v>
      </c>
      <c r="E53">
        <v>1</v>
      </c>
      <c r="F53">
        <v>1</v>
      </c>
      <c r="G53">
        <v>1</v>
      </c>
      <c r="H53">
        <v>2</v>
      </c>
      <c r="I53" t="s">
        <v>269</v>
      </c>
      <c r="J53" t="s">
        <v>270</v>
      </c>
      <c r="K53" t="s">
        <v>271</v>
      </c>
      <c r="L53">
        <v>1368</v>
      </c>
      <c r="N53">
        <v>1011</v>
      </c>
      <c r="O53" t="s">
        <v>253</v>
      </c>
      <c r="P53" t="s">
        <v>253</v>
      </c>
      <c r="Q53">
        <v>1</v>
      </c>
      <c r="W53">
        <v>0</v>
      </c>
      <c r="X53">
        <v>1544661785</v>
      </c>
      <c r="Y53">
        <v>6.9</v>
      </c>
      <c r="AA53">
        <v>0</v>
      </c>
      <c r="AB53">
        <v>86.25</v>
      </c>
      <c r="AC53">
        <v>0</v>
      </c>
      <c r="AD53">
        <v>0</v>
      </c>
      <c r="AE53">
        <v>0</v>
      </c>
      <c r="AF53">
        <v>6.9</v>
      </c>
      <c r="AG53">
        <v>0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6.9</v>
      </c>
      <c r="AU53" t="s">
        <v>3</v>
      </c>
      <c r="AV53">
        <v>0</v>
      </c>
      <c r="AW53">
        <v>2</v>
      </c>
      <c r="AX53">
        <v>34679705</v>
      </c>
      <c r="AY53">
        <v>1</v>
      </c>
      <c r="AZ53">
        <v>0</v>
      </c>
      <c r="BA53">
        <v>102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0.55200000000000005</v>
      </c>
      <c r="CY53">
        <f>AB53</f>
        <v>86.25</v>
      </c>
      <c r="CZ53">
        <f>AF53</f>
        <v>6.9</v>
      </c>
      <c r="DA53">
        <f>AJ53</f>
        <v>12.5</v>
      </c>
      <c r="DB53">
        <v>0</v>
      </c>
    </row>
    <row r="54" spans="1:106" x14ac:dyDescent="0.2">
      <c r="A54">
        <f>ROW(Source!A37)</f>
        <v>37</v>
      </c>
      <c r="B54">
        <v>34679562</v>
      </c>
      <c r="C54">
        <v>34679694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272</v>
      </c>
      <c r="J54" t="s">
        <v>273</v>
      </c>
      <c r="K54" t="s">
        <v>274</v>
      </c>
      <c r="L54">
        <v>1368</v>
      </c>
      <c r="N54">
        <v>1011</v>
      </c>
      <c r="O54" t="s">
        <v>253</v>
      </c>
      <c r="P54" t="s">
        <v>253</v>
      </c>
      <c r="Q54">
        <v>1</v>
      </c>
      <c r="W54">
        <v>0</v>
      </c>
      <c r="X54">
        <v>1372534845</v>
      </c>
      <c r="Y54">
        <v>0.2</v>
      </c>
      <c r="AA54">
        <v>0</v>
      </c>
      <c r="AB54">
        <v>821.38</v>
      </c>
      <c r="AC54">
        <v>212.28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0.2</v>
      </c>
      <c r="AU54" t="s">
        <v>3</v>
      </c>
      <c r="AV54">
        <v>0</v>
      </c>
      <c r="AW54">
        <v>2</v>
      </c>
      <c r="AX54">
        <v>34679706</v>
      </c>
      <c r="AY54">
        <v>1</v>
      </c>
      <c r="AZ54">
        <v>0</v>
      </c>
      <c r="BA54">
        <v>103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1.6E-2</v>
      </c>
      <c r="CY54">
        <f>AB54</f>
        <v>821.38</v>
      </c>
      <c r="CZ54">
        <f>AF54</f>
        <v>65.709999999999994</v>
      </c>
      <c r="DA54">
        <f>AJ54</f>
        <v>12.5</v>
      </c>
      <c r="DB54">
        <v>0</v>
      </c>
    </row>
    <row r="55" spans="1:106" x14ac:dyDescent="0.2">
      <c r="A55">
        <f>ROW(Source!A38)</f>
        <v>38</v>
      </c>
      <c r="B55">
        <v>34679561</v>
      </c>
      <c r="C55">
        <v>34679712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261</v>
      </c>
      <c r="J55" t="s">
        <v>3</v>
      </c>
      <c r="K55" t="s">
        <v>262</v>
      </c>
      <c r="L55">
        <v>1191</v>
      </c>
      <c r="N55">
        <v>1013</v>
      </c>
      <c r="O55" t="s">
        <v>249</v>
      </c>
      <c r="P55" t="s">
        <v>249</v>
      </c>
      <c r="Q55">
        <v>1</v>
      </c>
      <c r="W55">
        <v>0</v>
      </c>
      <c r="X55">
        <v>1069510174</v>
      </c>
      <c r="Y55">
        <v>6.09</v>
      </c>
      <c r="AA55">
        <v>0</v>
      </c>
      <c r="AB55">
        <v>0</v>
      </c>
      <c r="AC55">
        <v>0</v>
      </c>
      <c r="AD55">
        <v>9.6199999999999992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6.09</v>
      </c>
      <c r="AU55" t="s">
        <v>3</v>
      </c>
      <c r="AV55">
        <v>1</v>
      </c>
      <c r="AW55">
        <v>2</v>
      </c>
      <c r="AX55">
        <v>34679718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12.18</v>
      </c>
      <c r="CY55">
        <f>AD55</f>
        <v>9.6199999999999992</v>
      </c>
      <c r="CZ55">
        <f>AH55</f>
        <v>9.6199999999999992</v>
      </c>
      <c r="DA55">
        <f>AL55</f>
        <v>1</v>
      </c>
      <c r="DB55">
        <v>0</v>
      </c>
    </row>
    <row r="56" spans="1:106" x14ac:dyDescent="0.2">
      <c r="A56">
        <f>ROW(Source!A38)</f>
        <v>38</v>
      </c>
      <c r="B56">
        <v>34679561</v>
      </c>
      <c r="C56">
        <v>34679712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247</v>
      </c>
      <c r="J56" t="s">
        <v>3</v>
      </c>
      <c r="K56" t="s">
        <v>248</v>
      </c>
      <c r="L56">
        <v>1191</v>
      </c>
      <c r="N56">
        <v>1013</v>
      </c>
      <c r="O56" t="s">
        <v>249</v>
      </c>
      <c r="P56" t="s">
        <v>249</v>
      </c>
      <c r="Q56">
        <v>1</v>
      </c>
      <c r="W56">
        <v>0</v>
      </c>
      <c r="X56">
        <v>-1417349443</v>
      </c>
      <c r="Y56">
        <v>4.9400000000000004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4.9400000000000004</v>
      </c>
      <c r="AU56" t="s">
        <v>3</v>
      </c>
      <c r="AV56">
        <v>2</v>
      </c>
      <c r="AW56">
        <v>2</v>
      </c>
      <c r="AX56">
        <v>34679719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Y56*Source!I38</f>
        <v>9.8800000000000008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ROW(Source!A38)</f>
        <v>38</v>
      </c>
      <c r="B57">
        <v>34679561</v>
      </c>
      <c r="C57">
        <v>34679712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263</v>
      </c>
      <c r="J57" t="s">
        <v>264</v>
      </c>
      <c r="K57" t="s">
        <v>265</v>
      </c>
      <c r="L57">
        <v>1368</v>
      </c>
      <c r="N57">
        <v>1011</v>
      </c>
      <c r="O57" t="s">
        <v>253</v>
      </c>
      <c r="P57" t="s">
        <v>253</v>
      </c>
      <c r="Q57">
        <v>1</v>
      </c>
      <c r="W57">
        <v>0</v>
      </c>
      <c r="X57">
        <v>-1718674368</v>
      </c>
      <c r="Y57">
        <v>0.01</v>
      </c>
      <c r="AA57">
        <v>0</v>
      </c>
      <c r="AB57">
        <v>111.99</v>
      </c>
      <c r="AC57">
        <v>13.5</v>
      </c>
      <c r="AD57">
        <v>0</v>
      </c>
      <c r="AE57">
        <v>0</v>
      </c>
      <c r="AF57">
        <v>111.99</v>
      </c>
      <c r="AG57">
        <v>13.5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0.01</v>
      </c>
      <c r="AU57" t="s">
        <v>3</v>
      </c>
      <c r="AV57">
        <v>0</v>
      </c>
      <c r="AW57">
        <v>2</v>
      </c>
      <c r="AX57">
        <v>34679720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0.02</v>
      </c>
      <c r="CY57">
        <f>AB57</f>
        <v>111.99</v>
      </c>
      <c r="CZ57">
        <f>AF57</f>
        <v>111.99</v>
      </c>
      <c r="DA57">
        <f>AJ57</f>
        <v>1</v>
      </c>
      <c r="DB57">
        <v>0</v>
      </c>
    </row>
    <row r="58" spans="1:106" x14ac:dyDescent="0.2">
      <c r="A58">
        <f>ROW(Source!A38)</f>
        <v>38</v>
      </c>
      <c r="B58">
        <v>34679561</v>
      </c>
      <c r="C58">
        <v>34679712</v>
      </c>
      <c r="D58">
        <v>31527087</v>
      </c>
      <c r="E58">
        <v>1</v>
      </c>
      <c r="F58">
        <v>1</v>
      </c>
      <c r="G58">
        <v>1</v>
      </c>
      <c r="H58">
        <v>2</v>
      </c>
      <c r="I58" t="s">
        <v>275</v>
      </c>
      <c r="J58" t="s">
        <v>276</v>
      </c>
      <c r="K58" t="s">
        <v>277</v>
      </c>
      <c r="L58">
        <v>1368</v>
      </c>
      <c r="N58">
        <v>1011</v>
      </c>
      <c r="O58" t="s">
        <v>253</v>
      </c>
      <c r="P58" t="s">
        <v>253</v>
      </c>
      <c r="Q58">
        <v>1</v>
      </c>
      <c r="W58">
        <v>0</v>
      </c>
      <c r="X58">
        <v>1599745326</v>
      </c>
      <c r="Y58">
        <v>4.92</v>
      </c>
      <c r="AA58">
        <v>0</v>
      </c>
      <c r="AB58">
        <v>142.69999999999999</v>
      </c>
      <c r="AC58">
        <v>13.5</v>
      </c>
      <c r="AD58">
        <v>0</v>
      </c>
      <c r="AE58">
        <v>0</v>
      </c>
      <c r="AF58">
        <v>142.69999999999999</v>
      </c>
      <c r="AG58">
        <v>13.5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4.92</v>
      </c>
      <c r="AU58" t="s">
        <v>3</v>
      </c>
      <c r="AV58">
        <v>0</v>
      </c>
      <c r="AW58">
        <v>2</v>
      </c>
      <c r="AX58">
        <v>34679721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9.84</v>
      </c>
      <c r="CY58">
        <f>AB58</f>
        <v>142.69999999999999</v>
      </c>
      <c r="CZ58">
        <f>AF58</f>
        <v>142.69999999999999</v>
      </c>
      <c r="DA58">
        <f>AJ58</f>
        <v>1</v>
      </c>
      <c r="DB58">
        <v>0</v>
      </c>
    </row>
    <row r="59" spans="1:106" x14ac:dyDescent="0.2">
      <c r="A59">
        <f>ROW(Source!A38)</f>
        <v>38</v>
      </c>
      <c r="B59">
        <v>34679561</v>
      </c>
      <c r="C59">
        <v>34679712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272</v>
      </c>
      <c r="J59" t="s">
        <v>273</v>
      </c>
      <c r="K59" t="s">
        <v>274</v>
      </c>
      <c r="L59">
        <v>1368</v>
      </c>
      <c r="N59">
        <v>1011</v>
      </c>
      <c r="O59" t="s">
        <v>253</v>
      </c>
      <c r="P59" t="s">
        <v>253</v>
      </c>
      <c r="Q59">
        <v>1</v>
      </c>
      <c r="W59">
        <v>0</v>
      </c>
      <c r="X59">
        <v>1372534845</v>
      </c>
      <c r="Y59">
        <v>0.01</v>
      </c>
      <c r="AA59">
        <v>0</v>
      </c>
      <c r="AB59">
        <v>65.709999999999994</v>
      </c>
      <c r="AC59">
        <v>11.6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0.01</v>
      </c>
      <c r="AU59" t="s">
        <v>3</v>
      </c>
      <c r="AV59">
        <v>0</v>
      </c>
      <c r="AW59">
        <v>2</v>
      </c>
      <c r="AX59">
        <v>34679722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0.02</v>
      </c>
      <c r="CY59">
        <f>AB59</f>
        <v>65.709999999999994</v>
      </c>
      <c r="CZ59">
        <f>AF59</f>
        <v>65.709999999999994</v>
      </c>
      <c r="DA59">
        <f>AJ59</f>
        <v>1</v>
      </c>
      <c r="DB59">
        <v>0</v>
      </c>
    </row>
    <row r="60" spans="1:106" x14ac:dyDescent="0.2">
      <c r="A60">
        <f>ROW(Source!A39)</f>
        <v>39</v>
      </c>
      <c r="B60">
        <v>34679562</v>
      </c>
      <c r="C60">
        <v>34679712</v>
      </c>
      <c r="D60">
        <v>31715651</v>
      </c>
      <c r="E60">
        <v>1</v>
      </c>
      <c r="F60">
        <v>1</v>
      </c>
      <c r="G60">
        <v>1</v>
      </c>
      <c r="H60">
        <v>1</v>
      </c>
      <c r="I60" t="s">
        <v>261</v>
      </c>
      <c r="J60" t="s">
        <v>3</v>
      </c>
      <c r="K60" t="s">
        <v>262</v>
      </c>
      <c r="L60">
        <v>1191</v>
      </c>
      <c r="N60">
        <v>1013</v>
      </c>
      <c r="O60" t="s">
        <v>249</v>
      </c>
      <c r="P60" t="s">
        <v>249</v>
      </c>
      <c r="Q60">
        <v>1</v>
      </c>
      <c r="W60">
        <v>0</v>
      </c>
      <c r="X60">
        <v>1069510174</v>
      </c>
      <c r="Y60">
        <v>6.09</v>
      </c>
      <c r="AA60">
        <v>0</v>
      </c>
      <c r="AB60">
        <v>0</v>
      </c>
      <c r="AC60">
        <v>0</v>
      </c>
      <c r="AD60">
        <v>176.05</v>
      </c>
      <c r="AE60">
        <v>0</v>
      </c>
      <c r="AF60">
        <v>0</v>
      </c>
      <c r="AG60">
        <v>0</v>
      </c>
      <c r="AH60">
        <v>9.6199999999999992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6.09</v>
      </c>
      <c r="AU60" t="s">
        <v>3</v>
      </c>
      <c r="AV60">
        <v>1</v>
      </c>
      <c r="AW60">
        <v>2</v>
      </c>
      <c r="AX60">
        <v>34679718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12.18</v>
      </c>
      <c r="CY60">
        <f>AD60</f>
        <v>176.05</v>
      </c>
      <c r="CZ60">
        <f>AH60</f>
        <v>9.6199999999999992</v>
      </c>
      <c r="DA60">
        <f>AL60</f>
        <v>18.3</v>
      </c>
      <c r="DB60">
        <v>0</v>
      </c>
    </row>
    <row r="61" spans="1:106" x14ac:dyDescent="0.2">
      <c r="A61">
        <f>ROW(Source!A39)</f>
        <v>39</v>
      </c>
      <c r="B61">
        <v>34679562</v>
      </c>
      <c r="C61">
        <v>34679712</v>
      </c>
      <c r="D61">
        <v>31709492</v>
      </c>
      <c r="E61">
        <v>1</v>
      </c>
      <c r="F61">
        <v>1</v>
      </c>
      <c r="G61">
        <v>1</v>
      </c>
      <c r="H61">
        <v>1</v>
      </c>
      <c r="I61" t="s">
        <v>247</v>
      </c>
      <c r="J61" t="s">
        <v>3</v>
      </c>
      <c r="K61" t="s">
        <v>248</v>
      </c>
      <c r="L61">
        <v>1191</v>
      </c>
      <c r="N61">
        <v>1013</v>
      </c>
      <c r="O61" t="s">
        <v>249</v>
      </c>
      <c r="P61" t="s">
        <v>249</v>
      </c>
      <c r="Q61">
        <v>1</v>
      </c>
      <c r="W61">
        <v>0</v>
      </c>
      <c r="X61">
        <v>-1417349443</v>
      </c>
      <c r="Y61">
        <v>4.9400000000000004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4.9400000000000004</v>
      </c>
      <c r="AU61" t="s">
        <v>3</v>
      </c>
      <c r="AV61">
        <v>2</v>
      </c>
      <c r="AW61">
        <v>2</v>
      </c>
      <c r="AX61">
        <v>34679719</v>
      </c>
      <c r="AY61">
        <v>1</v>
      </c>
      <c r="AZ61">
        <v>0</v>
      </c>
      <c r="BA61">
        <v>119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9.8800000000000008</v>
      </c>
      <c r="CY61">
        <f>AD61</f>
        <v>0</v>
      </c>
      <c r="CZ61">
        <f>AH61</f>
        <v>0</v>
      </c>
      <c r="DA61">
        <f>AL61</f>
        <v>1</v>
      </c>
      <c r="DB61">
        <v>0</v>
      </c>
    </row>
    <row r="62" spans="1:106" x14ac:dyDescent="0.2">
      <c r="A62">
        <f>ROW(Source!A39)</f>
        <v>39</v>
      </c>
      <c r="B62">
        <v>34679562</v>
      </c>
      <c r="C62">
        <v>34679712</v>
      </c>
      <c r="D62">
        <v>31526753</v>
      </c>
      <c r="E62">
        <v>1</v>
      </c>
      <c r="F62">
        <v>1</v>
      </c>
      <c r="G62">
        <v>1</v>
      </c>
      <c r="H62">
        <v>2</v>
      </c>
      <c r="I62" t="s">
        <v>263</v>
      </c>
      <c r="J62" t="s">
        <v>264</v>
      </c>
      <c r="K62" t="s">
        <v>265</v>
      </c>
      <c r="L62">
        <v>1368</v>
      </c>
      <c r="N62">
        <v>1011</v>
      </c>
      <c r="O62" t="s">
        <v>253</v>
      </c>
      <c r="P62" t="s">
        <v>253</v>
      </c>
      <c r="Q62">
        <v>1</v>
      </c>
      <c r="W62">
        <v>0</v>
      </c>
      <c r="X62">
        <v>-1718674368</v>
      </c>
      <c r="Y62">
        <v>0.01</v>
      </c>
      <c r="AA62">
        <v>0</v>
      </c>
      <c r="AB62">
        <v>1399.88</v>
      </c>
      <c r="AC62">
        <v>247.05</v>
      </c>
      <c r="AD62">
        <v>0</v>
      </c>
      <c r="AE62">
        <v>0</v>
      </c>
      <c r="AF62">
        <v>111.99</v>
      </c>
      <c r="AG62">
        <v>13.5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0.01</v>
      </c>
      <c r="AU62" t="s">
        <v>3</v>
      </c>
      <c r="AV62">
        <v>0</v>
      </c>
      <c r="AW62">
        <v>2</v>
      </c>
      <c r="AX62">
        <v>34679720</v>
      </c>
      <c r="AY62">
        <v>1</v>
      </c>
      <c r="AZ62">
        <v>0</v>
      </c>
      <c r="BA62">
        <v>120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0.02</v>
      </c>
      <c r="CY62">
        <f>AB62</f>
        <v>1399.88</v>
      </c>
      <c r="CZ62">
        <f>AF62</f>
        <v>111.99</v>
      </c>
      <c r="DA62">
        <f>AJ62</f>
        <v>12.5</v>
      </c>
      <c r="DB62">
        <v>0</v>
      </c>
    </row>
    <row r="63" spans="1:106" x14ac:dyDescent="0.2">
      <c r="A63">
        <f>ROW(Source!A39)</f>
        <v>39</v>
      </c>
      <c r="B63">
        <v>34679562</v>
      </c>
      <c r="C63">
        <v>34679712</v>
      </c>
      <c r="D63">
        <v>31527087</v>
      </c>
      <c r="E63">
        <v>1</v>
      </c>
      <c r="F63">
        <v>1</v>
      </c>
      <c r="G63">
        <v>1</v>
      </c>
      <c r="H63">
        <v>2</v>
      </c>
      <c r="I63" t="s">
        <v>275</v>
      </c>
      <c r="J63" t="s">
        <v>276</v>
      </c>
      <c r="K63" t="s">
        <v>277</v>
      </c>
      <c r="L63">
        <v>1368</v>
      </c>
      <c r="N63">
        <v>1011</v>
      </c>
      <c r="O63" t="s">
        <v>253</v>
      </c>
      <c r="P63" t="s">
        <v>253</v>
      </c>
      <c r="Q63">
        <v>1</v>
      </c>
      <c r="W63">
        <v>0</v>
      </c>
      <c r="X63">
        <v>1599745326</v>
      </c>
      <c r="Y63">
        <v>4.92</v>
      </c>
      <c r="AA63">
        <v>0</v>
      </c>
      <c r="AB63">
        <v>1783.75</v>
      </c>
      <c r="AC63">
        <v>247.05</v>
      </c>
      <c r="AD63">
        <v>0</v>
      </c>
      <c r="AE63">
        <v>0</v>
      </c>
      <c r="AF63">
        <v>142.69999999999999</v>
      </c>
      <c r="AG63">
        <v>13.5</v>
      </c>
      <c r="AH63">
        <v>0</v>
      </c>
      <c r="AI63">
        <v>1</v>
      </c>
      <c r="AJ63">
        <v>12.5</v>
      </c>
      <c r="AK63">
        <v>18.3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4.92</v>
      </c>
      <c r="AU63" t="s">
        <v>3</v>
      </c>
      <c r="AV63">
        <v>0</v>
      </c>
      <c r="AW63">
        <v>2</v>
      </c>
      <c r="AX63">
        <v>34679721</v>
      </c>
      <c r="AY63">
        <v>1</v>
      </c>
      <c r="AZ63">
        <v>0</v>
      </c>
      <c r="BA63">
        <v>121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Y63*Source!I39</f>
        <v>9.84</v>
      </c>
      <c r="CY63">
        <f>AB63</f>
        <v>1783.75</v>
      </c>
      <c r="CZ63">
        <f>AF63</f>
        <v>142.69999999999999</v>
      </c>
      <c r="DA63">
        <f>AJ63</f>
        <v>12.5</v>
      </c>
      <c r="DB63">
        <v>0</v>
      </c>
    </row>
    <row r="64" spans="1:106" x14ac:dyDescent="0.2">
      <c r="A64">
        <f>ROW(Source!A39)</f>
        <v>39</v>
      </c>
      <c r="B64">
        <v>34679562</v>
      </c>
      <c r="C64">
        <v>34679712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272</v>
      </c>
      <c r="J64" t="s">
        <v>273</v>
      </c>
      <c r="K64" t="s">
        <v>274</v>
      </c>
      <c r="L64">
        <v>1368</v>
      </c>
      <c r="N64">
        <v>1011</v>
      </c>
      <c r="O64" t="s">
        <v>253</v>
      </c>
      <c r="P64" t="s">
        <v>253</v>
      </c>
      <c r="Q64">
        <v>1</v>
      </c>
      <c r="W64">
        <v>0</v>
      </c>
      <c r="X64">
        <v>1372534845</v>
      </c>
      <c r="Y64">
        <v>0.01</v>
      </c>
      <c r="AA64">
        <v>0</v>
      </c>
      <c r="AB64">
        <v>821.38</v>
      </c>
      <c r="AC64">
        <v>212.28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12.5</v>
      </c>
      <c r="AK64">
        <v>18.3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0.01</v>
      </c>
      <c r="AU64" t="s">
        <v>3</v>
      </c>
      <c r="AV64">
        <v>0</v>
      </c>
      <c r="AW64">
        <v>2</v>
      </c>
      <c r="AX64">
        <v>34679722</v>
      </c>
      <c r="AY64">
        <v>1</v>
      </c>
      <c r="AZ64">
        <v>0</v>
      </c>
      <c r="BA64">
        <v>122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Y64*Source!I39</f>
        <v>0.02</v>
      </c>
      <c r="CY64">
        <f>AB64</f>
        <v>821.38</v>
      </c>
      <c r="CZ64">
        <f>AF64</f>
        <v>65.709999999999994</v>
      </c>
      <c r="DA64">
        <f>AJ64</f>
        <v>12.5</v>
      </c>
      <c r="DB64">
        <v>0</v>
      </c>
    </row>
    <row r="65" spans="1:106" x14ac:dyDescent="0.2">
      <c r="A65">
        <f>ROW(Source!A40)</f>
        <v>40</v>
      </c>
      <c r="B65">
        <v>34679561</v>
      </c>
      <c r="C65">
        <v>34679727</v>
      </c>
      <c r="D65">
        <v>32164293</v>
      </c>
      <c r="E65">
        <v>1</v>
      </c>
      <c r="F65">
        <v>1</v>
      </c>
      <c r="G65">
        <v>1</v>
      </c>
      <c r="H65">
        <v>1</v>
      </c>
      <c r="I65" t="s">
        <v>278</v>
      </c>
      <c r="J65" t="s">
        <v>3</v>
      </c>
      <c r="K65" t="s">
        <v>279</v>
      </c>
      <c r="L65">
        <v>1191</v>
      </c>
      <c r="N65">
        <v>1013</v>
      </c>
      <c r="O65" t="s">
        <v>249</v>
      </c>
      <c r="P65" t="s">
        <v>249</v>
      </c>
      <c r="Q65">
        <v>1</v>
      </c>
      <c r="W65">
        <v>0</v>
      </c>
      <c r="X65">
        <v>-1166887252</v>
      </c>
      <c r="Y65">
        <v>0.81</v>
      </c>
      <c r="AA65">
        <v>0</v>
      </c>
      <c r="AB65">
        <v>0</v>
      </c>
      <c r="AC65">
        <v>0</v>
      </c>
      <c r="AD65">
        <v>12.92</v>
      </c>
      <c r="AE65">
        <v>0</v>
      </c>
      <c r="AF65">
        <v>0</v>
      </c>
      <c r="AG65">
        <v>0</v>
      </c>
      <c r="AH65">
        <v>12.92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0.81</v>
      </c>
      <c r="AU65" t="s">
        <v>3</v>
      </c>
      <c r="AV65">
        <v>1</v>
      </c>
      <c r="AW65">
        <v>2</v>
      </c>
      <c r="AX65">
        <v>34679730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Y65*Source!I40</f>
        <v>0.81</v>
      </c>
      <c r="CY65">
        <f t="shared" ref="CY65:CY74" si="0">AD65</f>
        <v>12.92</v>
      </c>
      <c r="CZ65">
        <f t="shared" ref="CZ65:CZ74" si="1">AH65</f>
        <v>12.92</v>
      </c>
      <c r="DA65">
        <f t="shared" ref="DA65:DA74" si="2">AL65</f>
        <v>1</v>
      </c>
      <c r="DB65">
        <v>0</v>
      </c>
    </row>
    <row r="66" spans="1:106" x14ac:dyDescent="0.2">
      <c r="A66">
        <f>ROW(Source!A40)</f>
        <v>40</v>
      </c>
      <c r="B66">
        <v>34679561</v>
      </c>
      <c r="C66">
        <v>34679727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280</v>
      </c>
      <c r="J66" t="s">
        <v>3</v>
      </c>
      <c r="K66" t="s">
        <v>281</v>
      </c>
      <c r="L66">
        <v>1191</v>
      </c>
      <c r="N66">
        <v>1013</v>
      </c>
      <c r="O66" t="s">
        <v>249</v>
      </c>
      <c r="P66" t="s">
        <v>249</v>
      </c>
      <c r="Q66">
        <v>1</v>
      </c>
      <c r="W66">
        <v>0</v>
      </c>
      <c r="X66">
        <v>1776637054</v>
      </c>
      <c r="Y66">
        <v>0.81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0.81</v>
      </c>
      <c r="AU66" t="s">
        <v>3</v>
      </c>
      <c r="AV66">
        <v>1</v>
      </c>
      <c r="AW66">
        <v>2</v>
      </c>
      <c r="AX66">
        <v>34679731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Y66*Source!I40</f>
        <v>0.81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ROW(Source!A41)</f>
        <v>41</v>
      </c>
      <c r="B67">
        <v>34679562</v>
      </c>
      <c r="C67">
        <v>34679727</v>
      </c>
      <c r="D67">
        <v>32164293</v>
      </c>
      <c r="E67">
        <v>1</v>
      </c>
      <c r="F67">
        <v>1</v>
      </c>
      <c r="G67">
        <v>1</v>
      </c>
      <c r="H67">
        <v>1</v>
      </c>
      <c r="I67" t="s">
        <v>278</v>
      </c>
      <c r="J67" t="s">
        <v>3</v>
      </c>
      <c r="K67" t="s">
        <v>279</v>
      </c>
      <c r="L67">
        <v>1191</v>
      </c>
      <c r="N67">
        <v>1013</v>
      </c>
      <c r="O67" t="s">
        <v>249</v>
      </c>
      <c r="P67" t="s">
        <v>249</v>
      </c>
      <c r="Q67">
        <v>1</v>
      </c>
      <c r="W67">
        <v>0</v>
      </c>
      <c r="X67">
        <v>-1166887252</v>
      </c>
      <c r="Y67">
        <v>0.81</v>
      </c>
      <c r="AA67">
        <v>0</v>
      </c>
      <c r="AB67">
        <v>0</v>
      </c>
      <c r="AC67">
        <v>0</v>
      </c>
      <c r="AD67">
        <v>236.44</v>
      </c>
      <c r="AE67">
        <v>0</v>
      </c>
      <c r="AF67">
        <v>0</v>
      </c>
      <c r="AG67">
        <v>0</v>
      </c>
      <c r="AH67">
        <v>12.92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0.81</v>
      </c>
      <c r="AU67" t="s">
        <v>3</v>
      </c>
      <c r="AV67">
        <v>1</v>
      </c>
      <c r="AW67">
        <v>2</v>
      </c>
      <c r="AX67">
        <v>34679730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Y67*Source!I41</f>
        <v>0.81</v>
      </c>
      <c r="CY67">
        <f t="shared" si="0"/>
        <v>236.44</v>
      </c>
      <c r="CZ67">
        <f t="shared" si="1"/>
        <v>12.92</v>
      </c>
      <c r="DA67">
        <f t="shared" si="2"/>
        <v>18.3</v>
      </c>
      <c r="DB67">
        <v>0</v>
      </c>
    </row>
    <row r="68" spans="1:106" x14ac:dyDescent="0.2">
      <c r="A68">
        <f>ROW(Source!A41)</f>
        <v>41</v>
      </c>
      <c r="B68">
        <v>34679562</v>
      </c>
      <c r="C68">
        <v>34679727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280</v>
      </c>
      <c r="J68" t="s">
        <v>3</v>
      </c>
      <c r="K68" t="s">
        <v>281</v>
      </c>
      <c r="L68">
        <v>1191</v>
      </c>
      <c r="N68">
        <v>1013</v>
      </c>
      <c r="O68" t="s">
        <v>249</v>
      </c>
      <c r="P68" t="s">
        <v>249</v>
      </c>
      <c r="Q68">
        <v>1</v>
      </c>
      <c r="W68">
        <v>0</v>
      </c>
      <c r="X68">
        <v>1776637054</v>
      </c>
      <c r="Y68">
        <v>0.81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0.81</v>
      </c>
      <c r="AU68" t="s">
        <v>3</v>
      </c>
      <c r="AV68">
        <v>1</v>
      </c>
      <c r="AW68">
        <v>2</v>
      </c>
      <c r="AX68">
        <v>34679731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Y68*Source!I41</f>
        <v>0.81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ROW(Source!A42)</f>
        <v>42</v>
      </c>
      <c r="B69">
        <v>34679561</v>
      </c>
      <c r="C69">
        <v>34679732</v>
      </c>
      <c r="D69">
        <v>32163577</v>
      </c>
      <c r="E69">
        <v>1</v>
      </c>
      <c r="F69">
        <v>1</v>
      </c>
      <c r="G69">
        <v>1</v>
      </c>
      <c r="H69">
        <v>1</v>
      </c>
      <c r="I69" t="s">
        <v>282</v>
      </c>
      <c r="J69" t="s">
        <v>3</v>
      </c>
      <c r="K69" t="s">
        <v>283</v>
      </c>
      <c r="L69">
        <v>1191</v>
      </c>
      <c r="N69">
        <v>1013</v>
      </c>
      <c r="O69" t="s">
        <v>249</v>
      </c>
      <c r="P69" t="s">
        <v>249</v>
      </c>
      <c r="Q69">
        <v>1</v>
      </c>
      <c r="W69">
        <v>0</v>
      </c>
      <c r="X69">
        <v>1197411217</v>
      </c>
      <c r="Y69">
        <v>1.94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1.94</v>
      </c>
      <c r="AU69" t="s">
        <v>3</v>
      </c>
      <c r="AV69">
        <v>1</v>
      </c>
      <c r="AW69">
        <v>2</v>
      </c>
      <c r="AX69">
        <v>34679735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Y69*Source!I42</f>
        <v>1.94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ROW(Source!A42)</f>
        <v>42</v>
      </c>
      <c r="B70">
        <v>34679561</v>
      </c>
      <c r="C70">
        <v>34679732</v>
      </c>
      <c r="D70">
        <v>32163330</v>
      </c>
      <c r="E70">
        <v>1</v>
      </c>
      <c r="F70">
        <v>1</v>
      </c>
      <c r="G70">
        <v>1</v>
      </c>
      <c r="H70">
        <v>1</v>
      </c>
      <c r="I70" t="s">
        <v>280</v>
      </c>
      <c r="J70" t="s">
        <v>3</v>
      </c>
      <c r="K70" t="s">
        <v>281</v>
      </c>
      <c r="L70">
        <v>1191</v>
      </c>
      <c r="N70">
        <v>1013</v>
      </c>
      <c r="O70" t="s">
        <v>249</v>
      </c>
      <c r="P70" t="s">
        <v>249</v>
      </c>
      <c r="Q70">
        <v>1</v>
      </c>
      <c r="W70">
        <v>0</v>
      </c>
      <c r="X70">
        <v>1776637054</v>
      </c>
      <c r="Y70">
        <v>2.92</v>
      </c>
      <c r="AA70">
        <v>0</v>
      </c>
      <c r="AB70">
        <v>0</v>
      </c>
      <c r="AC70">
        <v>0</v>
      </c>
      <c r="AD70">
        <v>12.69</v>
      </c>
      <c r="AE70">
        <v>0</v>
      </c>
      <c r="AF70">
        <v>0</v>
      </c>
      <c r="AG70">
        <v>0</v>
      </c>
      <c r="AH70">
        <v>12.69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2.92</v>
      </c>
      <c r="AU70" t="s">
        <v>3</v>
      </c>
      <c r="AV70">
        <v>1</v>
      </c>
      <c r="AW70">
        <v>2</v>
      </c>
      <c r="AX70">
        <v>34679736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Y70*Source!I42</f>
        <v>2.92</v>
      </c>
      <c r="CY70">
        <f t="shared" si="0"/>
        <v>12.69</v>
      </c>
      <c r="CZ70">
        <f t="shared" si="1"/>
        <v>12.69</v>
      </c>
      <c r="DA70">
        <f t="shared" si="2"/>
        <v>1</v>
      </c>
      <c r="DB70">
        <v>0</v>
      </c>
    </row>
    <row r="71" spans="1:106" x14ac:dyDescent="0.2">
      <c r="A71">
        <f>ROW(Source!A43)</f>
        <v>43</v>
      </c>
      <c r="B71">
        <v>34679562</v>
      </c>
      <c r="C71">
        <v>34679732</v>
      </c>
      <c r="D71">
        <v>32163577</v>
      </c>
      <c r="E71">
        <v>1</v>
      </c>
      <c r="F71">
        <v>1</v>
      </c>
      <c r="G71">
        <v>1</v>
      </c>
      <c r="H71">
        <v>1</v>
      </c>
      <c r="I71" t="s">
        <v>282</v>
      </c>
      <c r="J71" t="s">
        <v>3</v>
      </c>
      <c r="K71" t="s">
        <v>283</v>
      </c>
      <c r="L71">
        <v>1191</v>
      </c>
      <c r="N71">
        <v>1013</v>
      </c>
      <c r="O71" t="s">
        <v>249</v>
      </c>
      <c r="P71" t="s">
        <v>249</v>
      </c>
      <c r="Q71">
        <v>1</v>
      </c>
      <c r="W71">
        <v>0</v>
      </c>
      <c r="X71">
        <v>1197411217</v>
      </c>
      <c r="Y71">
        <v>1.94</v>
      </c>
      <c r="AA71">
        <v>0</v>
      </c>
      <c r="AB71">
        <v>0</v>
      </c>
      <c r="AC71">
        <v>0</v>
      </c>
      <c r="AD71">
        <v>176.05</v>
      </c>
      <c r="AE71">
        <v>0</v>
      </c>
      <c r="AF71">
        <v>0</v>
      </c>
      <c r="AG71">
        <v>0</v>
      </c>
      <c r="AH71">
        <v>9.6199999999999992</v>
      </c>
      <c r="AI71">
        <v>1</v>
      </c>
      <c r="AJ71">
        <v>1</v>
      </c>
      <c r="AK71">
        <v>1</v>
      </c>
      <c r="AL71">
        <v>18.3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1.94</v>
      </c>
      <c r="AU71" t="s">
        <v>3</v>
      </c>
      <c r="AV71">
        <v>1</v>
      </c>
      <c r="AW71">
        <v>2</v>
      </c>
      <c r="AX71">
        <v>34679735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Y71*Source!I43</f>
        <v>1.94</v>
      </c>
      <c r="CY71">
        <f t="shared" si="0"/>
        <v>176.05</v>
      </c>
      <c r="CZ71">
        <f t="shared" si="1"/>
        <v>9.6199999999999992</v>
      </c>
      <c r="DA71">
        <f t="shared" si="2"/>
        <v>18.3</v>
      </c>
      <c r="DB71">
        <v>0</v>
      </c>
    </row>
    <row r="72" spans="1:106" x14ac:dyDescent="0.2">
      <c r="A72">
        <f>ROW(Source!A43)</f>
        <v>43</v>
      </c>
      <c r="B72">
        <v>34679562</v>
      </c>
      <c r="C72">
        <v>34679732</v>
      </c>
      <c r="D72">
        <v>32163330</v>
      </c>
      <c r="E72">
        <v>1</v>
      </c>
      <c r="F72">
        <v>1</v>
      </c>
      <c r="G72">
        <v>1</v>
      </c>
      <c r="H72">
        <v>1</v>
      </c>
      <c r="I72" t="s">
        <v>280</v>
      </c>
      <c r="J72" t="s">
        <v>3</v>
      </c>
      <c r="K72" t="s">
        <v>281</v>
      </c>
      <c r="L72">
        <v>1191</v>
      </c>
      <c r="N72">
        <v>1013</v>
      </c>
      <c r="O72" t="s">
        <v>249</v>
      </c>
      <c r="P72" t="s">
        <v>249</v>
      </c>
      <c r="Q72">
        <v>1</v>
      </c>
      <c r="W72">
        <v>0</v>
      </c>
      <c r="X72">
        <v>1776637054</v>
      </c>
      <c r="Y72">
        <v>2.92</v>
      </c>
      <c r="AA72">
        <v>0</v>
      </c>
      <c r="AB72">
        <v>0</v>
      </c>
      <c r="AC72">
        <v>0</v>
      </c>
      <c r="AD72">
        <v>232.23</v>
      </c>
      <c r="AE72">
        <v>0</v>
      </c>
      <c r="AF72">
        <v>0</v>
      </c>
      <c r="AG72">
        <v>0</v>
      </c>
      <c r="AH72">
        <v>12.69</v>
      </c>
      <c r="AI72">
        <v>1</v>
      </c>
      <c r="AJ72">
        <v>1</v>
      </c>
      <c r="AK72">
        <v>1</v>
      </c>
      <c r="AL72">
        <v>18.3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2.92</v>
      </c>
      <c r="AU72" t="s">
        <v>3</v>
      </c>
      <c r="AV72">
        <v>1</v>
      </c>
      <c r="AW72">
        <v>2</v>
      </c>
      <c r="AX72">
        <v>34679736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Y72*Source!I43</f>
        <v>2.92</v>
      </c>
      <c r="CY72">
        <f t="shared" si="0"/>
        <v>232.23</v>
      </c>
      <c r="CZ72">
        <f t="shared" si="1"/>
        <v>12.69</v>
      </c>
      <c r="DA72">
        <f t="shared" si="2"/>
        <v>18.3</v>
      </c>
      <c r="DB72">
        <v>0</v>
      </c>
    </row>
    <row r="73" spans="1:106" x14ac:dyDescent="0.2">
      <c r="A73">
        <f>ROW(Source!A44)</f>
        <v>44</v>
      </c>
      <c r="B73">
        <v>34679561</v>
      </c>
      <c r="C73">
        <v>34679737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261</v>
      </c>
      <c r="J73" t="s">
        <v>3</v>
      </c>
      <c r="K73" t="s">
        <v>262</v>
      </c>
      <c r="L73">
        <v>1191</v>
      </c>
      <c r="N73">
        <v>1013</v>
      </c>
      <c r="O73" t="s">
        <v>249</v>
      </c>
      <c r="P73" t="s">
        <v>249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9.6199999999999992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34679742</v>
      </c>
      <c r="AY73">
        <v>1</v>
      </c>
      <c r="AZ73">
        <v>0</v>
      </c>
      <c r="BA73">
        <v>135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Y73*Source!I44</f>
        <v>1.5629999999999999</v>
      </c>
      <c r="CY73">
        <f t="shared" si="0"/>
        <v>9.6199999999999992</v>
      </c>
      <c r="CZ73">
        <f t="shared" si="1"/>
        <v>9.6199999999999992</v>
      </c>
      <c r="DA73">
        <f t="shared" si="2"/>
        <v>1</v>
      </c>
      <c r="DB73">
        <v>0</v>
      </c>
    </row>
    <row r="74" spans="1:106" x14ac:dyDescent="0.2">
      <c r="A74">
        <f>ROW(Source!A44)</f>
        <v>44</v>
      </c>
      <c r="B74">
        <v>34679561</v>
      </c>
      <c r="C74">
        <v>34679737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247</v>
      </c>
      <c r="J74" t="s">
        <v>3</v>
      </c>
      <c r="K74" t="s">
        <v>248</v>
      </c>
      <c r="L74">
        <v>1191</v>
      </c>
      <c r="N74">
        <v>1013</v>
      </c>
      <c r="O74" t="s">
        <v>249</v>
      </c>
      <c r="P74" t="s">
        <v>249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34679743</v>
      </c>
      <c r="AY74">
        <v>1</v>
      </c>
      <c r="AZ74">
        <v>0</v>
      </c>
      <c r="BA74">
        <v>136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Y74*Source!I44</f>
        <v>1.038</v>
      </c>
      <c r="CY74">
        <f t="shared" si="0"/>
        <v>0</v>
      </c>
      <c r="CZ74">
        <f t="shared" si="1"/>
        <v>0</v>
      </c>
      <c r="DA74">
        <f t="shared" si="2"/>
        <v>1</v>
      </c>
      <c r="DB74">
        <v>0</v>
      </c>
    </row>
    <row r="75" spans="1:106" x14ac:dyDescent="0.2">
      <c r="A75">
        <f>ROW(Source!A44)</f>
        <v>44</v>
      </c>
      <c r="B75">
        <v>34679561</v>
      </c>
      <c r="C75">
        <v>34679737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263</v>
      </c>
      <c r="J75" t="s">
        <v>264</v>
      </c>
      <c r="K75" t="s">
        <v>265</v>
      </c>
      <c r="L75">
        <v>1368</v>
      </c>
      <c r="N75">
        <v>1011</v>
      </c>
      <c r="O75" t="s">
        <v>253</v>
      </c>
      <c r="P75" t="s">
        <v>253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111.99</v>
      </c>
      <c r="AC75">
        <v>13.5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34679744</v>
      </c>
      <c r="AY75">
        <v>1</v>
      </c>
      <c r="AZ75">
        <v>0</v>
      </c>
      <c r="BA75">
        <v>137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Y75*Source!I44</f>
        <v>0.51900000000000002</v>
      </c>
      <c r="CY75">
        <f>AB75</f>
        <v>111.99</v>
      </c>
      <c r="CZ75">
        <f>AF75</f>
        <v>111.99</v>
      </c>
      <c r="DA75">
        <f>AJ75</f>
        <v>1</v>
      </c>
      <c r="DB75">
        <v>0</v>
      </c>
    </row>
    <row r="76" spans="1:106" x14ac:dyDescent="0.2">
      <c r="A76">
        <f>ROW(Source!A44)</f>
        <v>44</v>
      </c>
      <c r="B76">
        <v>34679561</v>
      </c>
      <c r="C76">
        <v>34679737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272</v>
      </c>
      <c r="J76" t="s">
        <v>273</v>
      </c>
      <c r="K76" t="s">
        <v>274</v>
      </c>
      <c r="L76">
        <v>1368</v>
      </c>
      <c r="N76">
        <v>1011</v>
      </c>
      <c r="O76" t="s">
        <v>253</v>
      </c>
      <c r="P76" t="s">
        <v>253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65.709999999999994</v>
      </c>
      <c r="AC76">
        <v>11.6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34679745</v>
      </c>
      <c r="AY76">
        <v>1</v>
      </c>
      <c r="AZ76">
        <v>0</v>
      </c>
      <c r="BA76">
        <v>138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Y76*Source!I44</f>
        <v>0.51900000000000002</v>
      </c>
      <c r="CY76">
        <f>AB76</f>
        <v>65.709999999999994</v>
      </c>
      <c r="CZ76">
        <f>AF76</f>
        <v>65.709999999999994</v>
      </c>
      <c r="DA76">
        <f>AJ76</f>
        <v>1</v>
      </c>
      <c r="DB76">
        <v>0</v>
      </c>
    </row>
    <row r="77" spans="1:106" x14ac:dyDescent="0.2">
      <c r="A77">
        <f>ROW(Source!A45)</f>
        <v>45</v>
      </c>
      <c r="B77">
        <v>34679562</v>
      </c>
      <c r="C77">
        <v>34679737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261</v>
      </c>
      <c r="J77" t="s">
        <v>3</v>
      </c>
      <c r="K77" t="s">
        <v>262</v>
      </c>
      <c r="L77">
        <v>1191</v>
      </c>
      <c r="N77">
        <v>1013</v>
      </c>
      <c r="O77" t="s">
        <v>249</v>
      </c>
      <c r="P77" t="s">
        <v>249</v>
      </c>
      <c r="Q77">
        <v>1</v>
      </c>
      <c r="W77">
        <v>0</v>
      </c>
      <c r="X77">
        <v>1069510174</v>
      </c>
      <c r="Y77">
        <v>5.21</v>
      </c>
      <c r="AA77">
        <v>0</v>
      </c>
      <c r="AB77">
        <v>0</v>
      </c>
      <c r="AC77">
        <v>0</v>
      </c>
      <c r="AD77">
        <v>176.05</v>
      </c>
      <c r="AE77">
        <v>0</v>
      </c>
      <c r="AF77">
        <v>0</v>
      </c>
      <c r="AG77">
        <v>0</v>
      </c>
      <c r="AH77">
        <v>9.6199999999999992</v>
      </c>
      <c r="AI77">
        <v>1</v>
      </c>
      <c r="AJ77">
        <v>1</v>
      </c>
      <c r="AK77">
        <v>1</v>
      </c>
      <c r="AL77">
        <v>18.3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5.21</v>
      </c>
      <c r="AU77" t="s">
        <v>3</v>
      </c>
      <c r="AV77">
        <v>1</v>
      </c>
      <c r="AW77">
        <v>2</v>
      </c>
      <c r="AX77">
        <v>34679742</v>
      </c>
      <c r="AY77">
        <v>1</v>
      </c>
      <c r="AZ77">
        <v>0</v>
      </c>
      <c r="BA77">
        <v>140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Y77*Source!I45</f>
        <v>1.5629999999999999</v>
      </c>
      <c r="CY77">
        <f>AD77</f>
        <v>176.05</v>
      </c>
      <c r="CZ77">
        <f>AH77</f>
        <v>9.6199999999999992</v>
      </c>
      <c r="DA77">
        <f>AL77</f>
        <v>18.3</v>
      </c>
      <c r="DB77">
        <v>0</v>
      </c>
    </row>
    <row r="78" spans="1:106" x14ac:dyDescent="0.2">
      <c r="A78">
        <f>ROW(Source!A45)</f>
        <v>45</v>
      </c>
      <c r="B78">
        <v>34679562</v>
      </c>
      <c r="C78">
        <v>34679737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247</v>
      </c>
      <c r="J78" t="s">
        <v>3</v>
      </c>
      <c r="K78" t="s">
        <v>248</v>
      </c>
      <c r="L78">
        <v>1191</v>
      </c>
      <c r="N78">
        <v>1013</v>
      </c>
      <c r="O78" t="s">
        <v>249</v>
      </c>
      <c r="P78" t="s">
        <v>249</v>
      </c>
      <c r="Q78">
        <v>1</v>
      </c>
      <c r="W78">
        <v>0</v>
      </c>
      <c r="X78">
        <v>-1417349443</v>
      </c>
      <c r="Y78">
        <v>3.46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3.46</v>
      </c>
      <c r="AU78" t="s">
        <v>3</v>
      </c>
      <c r="AV78">
        <v>2</v>
      </c>
      <c r="AW78">
        <v>2</v>
      </c>
      <c r="AX78">
        <v>34679743</v>
      </c>
      <c r="AY78">
        <v>1</v>
      </c>
      <c r="AZ78">
        <v>0</v>
      </c>
      <c r="BA78">
        <v>141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Y78*Source!I45</f>
        <v>1.038</v>
      </c>
      <c r="CY78">
        <f>AD78</f>
        <v>0</v>
      </c>
      <c r="CZ78">
        <f>AH78</f>
        <v>0</v>
      </c>
      <c r="DA78">
        <f>AL78</f>
        <v>1</v>
      </c>
      <c r="DB78">
        <v>0</v>
      </c>
    </row>
    <row r="79" spans="1:106" x14ac:dyDescent="0.2">
      <c r="A79">
        <f>ROW(Source!A45)</f>
        <v>45</v>
      </c>
      <c r="B79">
        <v>34679562</v>
      </c>
      <c r="C79">
        <v>34679737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263</v>
      </c>
      <c r="J79" t="s">
        <v>264</v>
      </c>
      <c r="K79" t="s">
        <v>265</v>
      </c>
      <c r="L79">
        <v>1368</v>
      </c>
      <c r="N79">
        <v>1011</v>
      </c>
      <c r="O79" t="s">
        <v>253</v>
      </c>
      <c r="P79" t="s">
        <v>253</v>
      </c>
      <c r="Q79">
        <v>1</v>
      </c>
      <c r="W79">
        <v>0</v>
      </c>
      <c r="X79">
        <v>-1718674368</v>
      </c>
      <c r="Y79">
        <v>1.73</v>
      </c>
      <c r="AA79">
        <v>0</v>
      </c>
      <c r="AB79">
        <v>1399.88</v>
      </c>
      <c r="AC79">
        <v>247.05</v>
      </c>
      <c r="AD79">
        <v>0</v>
      </c>
      <c r="AE79">
        <v>0</v>
      </c>
      <c r="AF79">
        <v>111.99</v>
      </c>
      <c r="AG79">
        <v>13.5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1.73</v>
      </c>
      <c r="AU79" t="s">
        <v>3</v>
      </c>
      <c r="AV79">
        <v>0</v>
      </c>
      <c r="AW79">
        <v>2</v>
      </c>
      <c r="AX79">
        <v>34679744</v>
      </c>
      <c r="AY79">
        <v>1</v>
      </c>
      <c r="AZ79">
        <v>0</v>
      </c>
      <c r="BA79">
        <v>142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Y79*Source!I45</f>
        <v>0.51900000000000002</v>
      </c>
      <c r="CY79">
        <f>AB79</f>
        <v>1399.88</v>
      </c>
      <c r="CZ79">
        <f>AF79</f>
        <v>111.99</v>
      </c>
      <c r="DA79">
        <f>AJ79</f>
        <v>12.5</v>
      </c>
      <c r="DB79">
        <v>0</v>
      </c>
    </row>
    <row r="80" spans="1:106" x14ac:dyDescent="0.2">
      <c r="A80">
        <f>ROW(Source!A45)</f>
        <v>45</v>
      </c>
      <c r="B80">
        <v>34679562</v>
      </c>
      <c r="C80">
        <v>34679737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272</v>
      </c>
      <c r="J80" t="s">
        <v>273</v>
      </c>
      <c r="K80" t="s">
        <v>274</v>
      </c>
      <c r="L80">
        <v>1368</v>
      </c>
      <c r="N80">
        <v>1011</v>
      </c>
      <c r="O80" t="s">
        <v>253</v>
      </c>
      <c r="P80" t="s">
        <v>253</v>
      </c>
      <c r="Q80">
        <v>1</v>
      </c>
      <c r="W80">
        <v>0</v>
      </c>
      <c r="X80">
        <v>1372534845</v>
      </c>
      <c r="Y80">
        <v>1.73</v>
      </c>
      <c r="AA80">
        <v>0</v>
      </c>
      <c r="AB80">
        <v>821.38</v>
      </c>
      <c r="AC80">
        <v>212.28</v>
      </c>
      <c r="AD80">
        <v>0</v>
      </c>
      <c r="AE80">
        <v>0</v>
      </c>
      <c r="AF80">
        <v>65.709999999999994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1.73</v>
      </c>
      <c r="AU80" t="s">
        <v>3</v>
      </c>
      <c r="AV80">
        <v>0</v>
      </c>
      <c r="AW80">
        <v>2</v>
      </c>
      <c r="AX80">
        <v>34679745</v>
      </c>
      <c r="AY80">
        <v>1</v>
      </c>
      <c r="AZ80">
        <v>0</v>
      </c>
      <c r="BA80">
        <v>143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Y80*Source!I45</f>
        <v>0.51900000000000002</v>
      </c>
      <c r="CY80">
        <f>AB80</f>
        <v>821.38</v>
      </c>
      <c r="CZ80">
        <f>AF80</f>
        <v>65.709999999999994</v>
      </c>
      <c r="DA80">
        <f>AJ80</f>
        <v>12.5</v>
      </c>
      <c r="DB80">
        <v>0</v>
      </c>
    </row>
    <row r="81" spans="1:106" x14ac:dyDescent="0.2">
      <c r="A81">
        <f>ROW(Source!A46)</f>
        <v>46</v>
      </c>
      <c r="B81">
        <v>34679561</v>
      </c>
      <c r="C81">
        <v>34679747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247</v>
      </c>
      <c r="J81" t="s">
        <v>3</v>
      </c>
      <c r="K81" t="s">
        <v>248</v>
      </c>
      <c r="L81">
        <v>1191</v>
      </c>
      <c r="N81">
        <v>1013</v>
      </c>
      <c r="O81" t="s">
        <v>249</v>
      </c>
      <c r="P81" t="s">
        <v>249</v>
      </c>
      <c r="Q81">
        <v>1</v>
      </c>
      <c r="W81">
        <v>0</v>
      </c>
      <c r="X81">
        <v>-1417349443</v>
      </c>
      <c r="Y81">
        <v>7.6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7.6</v>
      </c>
      <c r="AU81" t="s">
        <v>3</v>
      </c>
      <c r="AV81">
        <v>2</v>
      </c>
      <c r="AW81">
        <v>2</v>
      </c>
      <c r="AX81">
        <v>34679750</v>
      </c>
      <c r="AY81">
        <v>1</v>
      </c>
      <c r="AZ81">
        <v>0</v>
      </c>
      <c r="BA81">
        <v>145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Y81*Source!I46</f>
        <v>0.10639999999999999</v>
      </c>
      <c r="CY81">
        <f>AD81</f>
        <v>0</v>
      </c>
      <c r="CZ81">
        <f>AH81</f>
        <v>0</v>
      </c>
      <c r="DA81">
        <f>AL81</f>
        <v>1</v>
      </c>
      <c r="DB81">
        <v>0</v>
      </c>
    </row>
    <row r="82" spans="1:106" x14ac:dyDescent="0.2">
      <c r="A82">
        <f>ROW(Source!A46)</f>
        <v>46</v>
      </c>
      <c r="B82">
        <v>34679561</v>
      </c>
      <c r="C82">
        <v>34679747</v>
      </c>
      <c r="D82">
        <v>31525947</v>
      </c>
      <c r="E82">
        <v>1</v>
      </c>
      <c r="F82">
        <v>1</v>
      </c>
      <c r="G82">
        <v>1</v>
      </c>
      <c r="H82">
        <v>2</v>
      </c>
      <c r="I82" t="s">
        <v>284</v>
      </c>
      <c r="J82" t="s">
        <v>285</v>
      </c>
      <c r="K82" t="s">
        <v>286</v>
      </c>
      <c r="L82">
        <v>1368</v>
      </c>
      <c r="N82">
        <v>1011</v>
      </c>
      <c r="O82" t="s">
        <v>253</v>
      </c>
      <c r="P82" t="s">
        <v>253</v>
      </c>
      <c r="Q82">
        <v>1</v>
      </c>
      <c r="W82">
        <v>0</v>
      </c>
      <c r="X82">
        <v>-1734052855</v>
      </c>
      <c r="Y82">
        <v>7.6</v>
      </c>
      <c r="AA82">
        <v>0</v>
      </c>
      <c r="AB82">
        <v>59.47</v>
      </c>
      <c r="AC82">
        <v>11.6</v>
      </c>
      <c r="AD82">
        <v>0</v>
      </c>
      <c r="AE82">
        <v>0</v>
      </c>
      <c r="AF82">
        <v>59.47</v>
      </c>
      <c r="AG82">
        <v>11.6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7.6</v>
      </c>
      <c r="AU82" t="s">
        <v>3</v>
      </c>
      <c r="AV82">
        <v>0</v>
      </c>
      <c r="AW82">
        <v>2</v>
      </c>
      <c r="AX82">
        <v>34679751</v>
      </c>
      <c r="AY82">
        <v>1</v>
      </c>
      <c r="AZ82">
        <v>0</v>
      </c>
      <c r="BA82">
        <v>146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Y82*Source!I46</f>
        <v>0.10639999999999999</v>
      </c>
      <c r="CY82">
        <f>AB82</f>
        <v>59.47</v>
      </c>
      <c r="CZ82">
        <f>AF82</f>
        <v>59.47</v>
      </c>
      <c r="DA82">
        <f>AJ82</f>
        <v>1</v>
      </c>
      <c r="DB82">
        <v>0</v>
      </c>
    </row>
    <row r="83" spans="1:106" x14ac:dyDescent="0.2">
      <c r="A83">
        <f>ROW(Source!A47)</f>
        <v>47</v>
      </c>
      <c r="B83">
        <v>34679562</v>
      </c>
      <c r="C83">
        <v>34679747</v>
      </c>
      <c r="D83">
        <v>31709492</v>
      </c>
      <c r="E83">
        <v>1</v>
      </c>
      <c r="F83">
        <v>1</v>
      </c>
      <c r="G83">
        <v>1</v>
      </c>
      <c r="H83">
        <v>1</v>
      </c>
      <c r="I83" t="s">
        <v>247</v>
      </c>
      <c r="J83" t="s">
        <v>3</v>
      </c>
      <c r="K83" t="s">
        <v>248</v>
      </c>
      <c r="L83">
        <v>1191</v>
      </c>
      <c r="N83">
        <v>1013</v>
      </c>
      <c r="O83" t="s">
        <v>249</v>
      </c>
      <c r="P83" t="s">
        <v>249</v>
      </c>
      <c r="Q83">
        <v>1</v>
      </c>
      <c r="W83">
        <v>0</v>
      </c>
      <c r="X83">
        <v>-1417349443</v>
      </c>
      <c r="Y83">
        <v>7.6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7.6</v>
      </c>
      <c r="AU83" t="s">
        <v>3</v>
      </c>
      <c r="AV83">
        <v>2</v>
      </c>
      <c r="AW83">
        <v>2</v>
      </c>
      <c r="AX83">
        <v>34679750</v>
      </c>
      <c r="AY83">
        <v>1</v>
      </c>
      <c r="AZ83">
        <v>0</v>
      </c>
      <c r="BA83">
        <v>147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Y83*Source!I47</f>
        <v>0.10639999999999999</v>
      </c>
      <c r="CY83">
        <f>AD83</f>
        <v>0</v>
      </c>
      <c r="CZ83">
        <f>AH83</f>
        <v>0</v>
      </c>
      <c r="DA83">
        <f>AL83</f>
        <v>1</v>
      </c>
      <c r="DB83">
        <v>0</v>
      </c>
    </row>
    <row r="84" spans="1:106" x14ac:dyDescent="0.2">
      <c r="A84">
        <f>ROW(Source!A47)</f>
        <v>47</v>
      </c>
      <c r="B84">
        <v>34679562</v>
      </c>
      <c r="C84">
        <v>34679747</v>
      </c>
      <c r="D84">
        <v>31525947</v>
      </c>
      <c r="E84">
        <v>1</v>
      </c>
      <c r="F84">
        <v>1</v>
      </c>
      <c r="G84">
        <v>1</v>
      </c>
      <c r="H84">
        <v>2</v>
      </c>
      <c r="I84" t="s">
        <v>284</v>
      </c>
      <c r="J84" t="s">
        <v>285</v>
      </c>
      <c r="K84" t="s">
        <v>286</v>
      </c>
      <c r="L84">
        <v>1368</v>
      </c>
      <c r="N84">
        <v>1011</v>
      </c>
      <c r="O84" t="s">
        <v>253</v>
      </c>
      <c r="P84" t="s">
        <v>253</v>
      </c>
      <c r="Q84">
        <v>1</v>
      </c>
      <c r="W84">
        <v>0</v>
      </c>
      <c r="X84">
        <v>-1734052855</v>
      </c>
      <c r="Y84">
        <v>7.6</v>
      </c>
      <c r="AA84">
        <v>0</v>
      </c>
      <c r="AB84">
        <v>743.38</v>
      </c>
      <c r="AC84">
        <v>212.28</v>
      </c>
      <c r="AD84">
        <v>0</v>
      </c>
      <c r="AE84">
        <v>0</v>
      </c>
      <c r="AF84">
        <v>59.47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7.6</v>
      </c>
      <c r="AU84" t="s">
        <v>3</v>
      </c>
      <c r="AV84">
        <v>0</v>
      </c>
      <c r="AW84">
        <v>2</v>
      </c>
      <c r="AX84">
        <v>34679751</v>
      </c>
      <c r="AY84">
        <v>1</v>
      </c>
      <c r="AZ84">
        <v>0</v>
      </c>
      <c r="BA84">
        <v>148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Y84*Source!I47</f>
        <v>0.10639999999999999</v>
      </c>
      <c r="CY84">
        <f>AB84</f>
        <v>743.38</v>
      </c>
      <c r="CZ84">
        <f>AF84</f>
        <v>59.47</v>
      </c>
      <c r="DA84">
        <f>AJ84</f>
        <v>12.5</v>
      </c>
      <c r="DB8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34679627</v>
      </c>
      <c r="C1">
        <v>34679624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247</v>
      </c>
      <c r="J1" t="s">
        <v>3</v>
      </c>
      <c r="K1" t="s">
        <v>248</v>
      </c>
      <c r="L1">
        <v>1191</v>
      </c>
      <c r="N1">
        <v>1013</v>
      </c>
      <c r="O1" t="s">
        <v>249</v>
      </c>
      <c r="P1" t="s">
        <v>249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34679625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34679628</v>
      </c>
      <c r="C2">
        <v>34679624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250</v>
      </c>
      <c r="J2" t="s">
        <v>251</v>
      </c>
      <c r="K2" t="s">
        <v>252</v>
      </c>
      <c r="L2">
        <v>1368</v>
      </c>
      <c r="N2">
        <v>1011</v>
      </c>
      <c r="O2" t="s">
        <v>253</v>
      </c>
      <c r="P2" t="s">
        <v>253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34679626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34679627</v>
      </c>
      <c r="C3">
        <v>34679624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247</v>
      </c>
      <c r="J3" t="s">
        <v>3</v>
      </c>
      <c r="K3" t="s">
        <v>248</v>
      </c>
      <c r="L3">
        <v>1191</v>
      </c>
      <c r="N3">
        <v>1013</v>
      </c>
      <c r="O3" t="s">
        <v>249</v>
      </c>
      <c r="P3" t="s">
        <v>249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34679625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34679628</v>
      </c>
      <c r="C4">
        <v>34679624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250</v>
      </c>
      <c r="J4" t="s">
        <v>251</v>
      </c>
      <c r="K4" t="s">
        <v>252</v>
      </c>
      <c r="L4">
        <v>1368</v>
      </c>
      <c r="N4">
        <v>1011</v>
      </c>
      <c r="O4" t="s">
        <v>253</v>
      </c>
      <c r="P4" t="s">
        <v>253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34679626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34679631</v>
      </c>
      <c r="C5">
        <v>34679629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254</v>
      </c>
      <c r="J5" t="s">
        <v>3</v>
      </c>
      <c r="K5" t="s">
        <v>255</v>
      </c>
      <c r="L5">
        <v>1191</v>
      </c>
      <c r="N5">
        <v>1013</v>
      </c>
      <c r="O5" t="s">
        <v>249</v>
      </c>
      <c r="P5" t="s">
        <v>249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34679630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34679631</v>
      </c>
      <c r="C6">
        <v>34679629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254</v>
      </c>
      <c r="J6" t="s">
        <v>3</v>
      </c>
      <c r="K6" t="s">
        <v>255</v>
      </c>
      <c r="L6">
        <v>1191</v>
      </c>
      <c r="N6">
        <v>1013</v>
      </c>
      <c r="O6" t="s">
        <v>249</v>
      </c>
      <c r="P6" t="s">
        <v>249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34679630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34679636</v>
      </c>
      <c r="C7">
        <v>34679632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256</v>
      </c>
      <c r="J7" t="s">
        <v>3</v>
      </c>
      <c r="K7" t="s">
        <v>257</v>
      </c>
      <c r="L7">
        <v>1191</v>
      </c>
      <c r="N7">
        <v>1013</v>
      </c>
      <c r="O7" t="s">
        <v>249</v>
      </c>
      <c r="P7" t="s">
        <v>249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34679633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34679637</v>
      </c>
      <c r="C8">
        <v>34679632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247</v>
      </c>
      <c r="J8" t="s">
        <v>3</v>
      </c>
      <c r="K8" t="s">
        <v>248</v>
      </c>
      <c r="L8">
        <v>1191</v>
      </c>
      <c r="N8">
        <v>1013</v>
      </c>
      <c r="O8" t="s">
        <v>249</v>
      </c>
      <c r="P8" t="s">
        <v>249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34679634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34679638</v>
      </c>
      <c r="C9">
        <v>34679632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258</v>
      </c>
      <c r="J9" t="s">
        <v>259</v>
      </c>
      <c r="K9" t="s">
        <v>260</v>
      </c>
      <c r="L9">
        <v>1368</v>
      </c>
      <c r="N9">
        <v>1011</v>
      </c>
      <c r="O9" t="s">
        <v>253</v>
      </c>
      <c r="P9" t="s">
        <v>253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34679635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34679639</v>
      </c>
      <c r="C10">
        <v>34679632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287</v>
      </c>
      <c r="J10" t="s">
        <v>288</v>
      </c>
      <c r="K10" t="s">
        <v>289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34679640</v>
      </c>
      <c r="C11">
        <v>34679632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290</v>
      </c>
      <c r="J11" t="s">
        <v>291</v>
      </c>
      <c r="K11" t="s">
        <v>292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34679641</v>
      </c>
      <c r="C12">
        <v>34679632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293</v>
      </c>
      <c r="J12" t="s">
        <v>294</v>
      </c>
      <c r="K12" t="s">
        <v>295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34679642</v>
      </c>
      <c r="C13">
        <v>34679632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296</v>
      </c>
      <c r="J13" t="s">
        <v>297</v>
      </c>
      <c r="K13" t="s">
        <v>298</v>
      </c>
      <c r="L13">
        <v>1355</v>
      </c>
      <c r="N13">
        <v>1010</v>
      </c>
      <c r="O13" t="s">
        <v>299</v>
      </c>
      <c r="P13" t="s">
        <v>299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34679643</v>
      </c>
      <c r="C14">
        <v>34679632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300</v>
      </c>
      <c r="J14" t="s">
        <v>301</v>
      </c>
      <c r="K14" t="s">
        <v>302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34679644</v>
      </c>
      <c r="C15">
        <v>34679632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303</v>
      </c>
      <c r="J15" t="s">
        <v>304</v>
      </c>
      <c r="K15" t="s">
        <v>305</v>
      </c>
      <c r="L15">
        <v>1358</v>
      </c>
      <c r="N15">
        <v>1010</v>
      </c>
      <c r="O15" t="s">
        <v>306</v>
      </c>
      <c r="P15" t="s">
        <v>306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34679636</v>
      </c>
      <c r="C16">
        <v>34679632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256</v>
      </c>
      <c r="J16" t="s">
        <v>3</v>
      </c>
      <c r="K16" t="s">
        <v>257</v>
      </c>
      <c r="L16">
        <v>1191</v>
      </c>
      <c r="N16">
        <v>1013</v>
      </c>
      <c r="O16" t="s">
        <v>249</v>
      </c>
      <c r="P16" t="s">
        <v>249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34679633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34679637</v>
      </c>
      <c r="C17">
        <v>34679632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247</v>
      </c>
      <c r="J17" t="s">
        <v>3</v>
      </c>
      <c r="K17" t="s">
        <v>248</v>
      </c>
      <c r="L17">
        <v>1191</v>
      </c>
      <c r="N17">
        <v>1013</v>
      </c>
      <c r="O17" t="s">
        <v>249</v>
      </c>
      <c r="P17" t="s">
        <v>249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34679634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34679638</v>
      </c>
      <c r="C18">
        <v>34679632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258</v>
      </c>
      <c r="J18" t="s">
        <v>259</v>
      </c>
      <c r="K18" t="s">
        <v>260</v>
      </c>
      <c r="L18">
        <v>1368</v>
      </c>
      <c r="N18">
        <v>1011</v>
      </c>
      <c r="O18" t="s">
        <v>253</v>
      </c>
      <c r="P18" t="s">
        <v>253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34679635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34679639</v>
      </c>
      <c r="C19">
        <v>34679632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287</v>
      </c>
      <c r="J19" t="s">
        <v>288</v>
      </c>
      <c r="K19" t="s">
        <v>289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34679640</v>
      </c>
      <c r="C20">
        <v>34679632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290</v>
      </c>
      <c r="J20" t="s">
        <v>291</v>
      </c>
      <c r="K20" t="s">
        <v>292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34679641</v>
      </c>
      <c r="C21">
        <v>34679632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293</v>
      </c>
      <c r="J21" t="s">
        <v>294</v>
      </c>
      <c r="K21" t="s">
        <v>295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34679642</v>
      </c>
      <c r="C22">
        <v>34679632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296</v>
      </c>
      <c r="J22" t="s">
        <v>297</v>
      </c>
      <c r="K22" t="s">
        <v>298</v>
      </c>
      <c r="L22">
        <v>1355</v>
      </c>
      <c r="N22">
        <v>1010</v>
      </c>
      <c r="O22" t="s">
        <v>299</v>
      </c>
      <c r="P22" t="s">
        <v>299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34679643</v>
      </c>
      <c r="C23">
        <v>34679632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300</v>
      </c>
      <c r="J23" t="s">
        <v>301</v>
      </c>
      <c r="K23" t="s">
        <v>302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34679644</v>
      </c>
      <c r="C24">
        <v>34679632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303</v>
      </c>
      <c r="J24" t="s">
        <v>304</v>
      </c>
      <c r="K24" t="s">
        <v>305</v>
      </c>
      <c r="L24">
        <v>1358</v>
      </c>
      <c r="N24">
        <v>1010</v>
      </c>
      <c r="O24" t="s">
        <v>306</v>
      </c>
      <c r="P24" t="s">
        <v>306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34679649</v>
      </c>
      <c r="C25">
        <v>34679645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256</v>
      </c>
      <c r="J25" t="s">
        <v>3</v>
      </c>
      <c r="K25" t="s">
        <v>257</v>
      </c>
      <c r="L25">
        <v>1191</v>
      </c>
      <c r="N25">
        <v>1013</v>
      </c>
      <c r="O25" t="s">
        <v>249</v>
      </c>
      <c r="P25" t="s">
        <v>249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34679646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34679650</v>
      </c>
      <c r="C26">
        <v>34679645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247</v>
      </c>
      <c r="J26" t="s">
        <v>3</v>
      </c>
      <c r="K26" t="s">
        <v>248</v>
      </c>
      <c r="L26">
        <v>1191</v>
      </c>
      <c r="N26">
        <v>1013</v>
      </c>
      <c r="O26" t="s">
        <v>249</v>
      </c>
      <c r="P26" t="s">
        <v>249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34679647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34679651</v>
      </c>
      <c r="C27">
        <v>34679645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258</v>
      </c>
      <c r="J27" t="s">
        <v>259</v>
      </c>
      <c r="K27" t="s">
        <v>260</v>
      </c>
      <c r="L27">
        <v>1368</v>
      </c>
      <c r="N27">
        <v>1011</v>
      </c>
      <c r="O27" t="s">
        <v>253</v>
      </c>
      <c r="P27" t="s">
        <v>253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34679648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34679652</v>
      </c>
      <c r="C28">
        <v>34679645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287</v>
      </c>
      <c r="J28" t="s">
        <v>288</v>
      </c>
      <c r="K28" t="s">
        <v>289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34679653</v>
      </c>
      <c r="C29">
        <v>34679645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290</v>
      </c>
      <c r="J29" t="s">
        <v>291</v>
      </c>
      <c r="K29" t="s">
        <v>292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34679654</v>
      </c>
      <c r="C30">
        <v>34679645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293</v>
      </c>
      <c r="J30" t="s">
        <v>294</v>
      </c>
      <c r="K30" t="s">
        <v>295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34679655</v>
      </c>
      <c r="C31">
        <v>34679645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296</v>
      </c>
      <c r="J31" t="s">
        <v>297</v>
      </c>
      <c r="K31" t="s">
        <v>298</v>
      </c>
      <c r="L31">
        <v>1355</v>
      </c>
      <c r="N31">
        <v>1010</v>
      </c>
      <c r="O31" t="s">
        <v>299</v>
      </c>
      <c r="P31" t="s">
        <v>299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34679656</v>
      </c>
      <c r="C32">
        <v>34679645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300</v>
      </c>
      <c r="J32" t="s">
        <v>301</v>
      </c>
      <c r="K32" t="s">
        <v>302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34679657</v>
      </c>
      <c r="C33">
        <v>34679645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303</v>
      </c>
      <c r="J33" t="s">
        <v>304</v>
      </c>
      <c r="K33" t="s">
        <v>305</v>
      </c>
      <c r="L33">
        <v>1358</v>
      </c>
      <c r="N33">
        <v>1010</v>
      </c>
      <c r="O33" t="s">
        <v>306</v>
      </c>
      <c r="P33" t="s">
        <v>306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34679649</v>
      </c>
      <c r="C34">
        <v>34679645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256</v>
      </c>
      <c r="J34" t="s">
        <v>3</v>
      </c>
      <c r="K34" t="s">
        <v>257</v>
      </c>
      <c r="L34">
        <v>1191</v>
      </c>
      <c r="N34">
        <v>1013</v>
      </c>
      <c r="O34" t="s">
        <v>249</v>
      </c>
      <c r="P34" t="s">
        <v>249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34679646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34679650</v>
      </c>
      <c r="C35">
        <v>34679645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247</v>
      </c>
      <c r="J35" t="s">
        <v>3</v>
      </c>
      <c r="K35" t="s">
        <v>248</v>
      </c>
      <c r="L35">
        <v>1191</v>
      </c>
      <c r="N35">
        <v>1013</v>
      </c>
      <c r="O35" t="s">
        <v>249</v>
      </c>
      <c r="P35" t="s">
        <v>249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34679647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34679651</v>
      </c>
      <c r="C36">
        <v>34679645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258</v>
      </c>
      <c r="J36" t="s">
        <v>259</v>
      </c>
      <c r="K36" t="s">
        <v>260</v>
      </c>
      <c r="L36">
        <v>1368</v>
      </c>
      <c r="N36">
        <v>1011</v>
      </c>
      <c r="O36" t="s">
        <v>253</v>
      </c>
      <c r="P36" t="s">
        <v>253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34679648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34679652</v>
      </c>
      <c r="C37">
        <v>34679645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287</v>
      </c>
      <c r="J37" t="s">
        <v>288</v>
      </c>
      <c r="K37" t="s">
        <v>289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34679653</v>
      </c>
      <c r="C38">
        <v>34679645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290</v>
      </c>
      <c r="J38" t="s">
        <v>291</v>
      </c>
      <c r="K38" t="s">
        <v>292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34679654</v>
      </c>
      <c r="C39">
        <v>34679645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293</v>
      </c>
      <c r="J39" t="s">
        <v>294</v>
      </c>
      <c r="K39" t="s">
        <v>295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34679655</v>
      </c>
      <c r="C40">
        <v>34679645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296</v>
      </c>
      <c r="J40" t="s">
        <v>297</v>
      </c>
      <c r="K40" t="s">
        <v>298</v>
      </c>
      <c r="L40">
        <v>1355</v>
      </c>
      <c r="N40">
        <v>1010</v>
      </c>
      <c r="O40" t="s">
        <v>299</v>
      </c>
      <c r="P40" t="s">
        <v>299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34679656</v>
      </c>
      <c r="C41">
        <v>34679645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300</v>
      </c>
      <c r="J41" t="s">
        <v>301</v>
      </c>
      <c r="K41" t="s">
        <v>302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34679657</v>
      </c>
      <c r="C42">
        <v>34679645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303</v>
      </c>
      <c r="J42" t="s">
        <v>304</v>
      </c>
      <c r="K42" t="s">
        <v>305</v>
      </c>
      <c r="L42">
        <v>1358</v>
      </c>
      <c r="N42">
        <v>1010</v>
      </c>
      <c r="O42" t="s">
        <v>306</v>
      </c>
      <c r="P42" t="s">
        <v>306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34679665</v>
      </c>
      <c r="C43">
        <v>34679658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261</v>
      </c>
      <c r="J43" t="s">
        <v>3</v>
      </c>
      <c r="K43" t="s">
        <v>262</v>
      </c>
      <c r="L43">
        <v>1191</v>
      </c>
      <c r="N43">
        <v>1013</v>
      </c>
      <c r="O43" t="s">
        <v>249</v>
      </c>
      <c r="P43" t="s">
        <v>249</v>
      </c>
      <c r="Q43">
        <v>1</v>
      </c>
      <c r="X43">
        <v>17.600000000000001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17.600000000000001</v>
      </c>
      <c r="AH43">
        <v>2</v>
      </c>
      <c r="AI43">
        <v>34679659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34679666</v>
      </c>
      <c r="C44">
        <v>34679658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247</v>
      </c>
      <c r="J44" t="s">
        <v>3</v>
      </c>
      <c r="K44" t="s">
        <v>248</v>
      </c>
      <c r="L44">
        <v>1191</v>
      </c>
      <c r="N44">
        <v>1013</v>
      </c>
      <c r="O44" t="s">
        <v>249</v>
      </c>
      <c r="P44" t="s">
        <v>249</v>
      </c>
      <c r="Q44">
        <v>1</v>
      </c>
      <c r="X44">
        <v>2.64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2.64</v>
      </c>
      <c r="AH44">
        <v>2</v>
      </c>
      <c r="AI44">
        <v>34679660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34679667</v>
      </c>
      <c r="C45">
        <v>34679658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263</v>
      </c>
      <c r="J45" t="s">
        <v>264</v>
      </c>
      <c r="K45" t="s">
        <v>265</v>
      </c>
      <c r="L45">
        <v>1368</v>
      </c>
      <c r="N45">
        <v>1011</v>
      </c>
      <c r="O45" t="s">
        <v>253</v>
      </c>
      <c r="P45" t="s">
        <v>253</v>
      </c>
      <c r="Q45">
        <v>1</v>
      </c>
      <c r="X45">
        <v>1.32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1.32</v>
      </c>
      <c r="AH45">
        <v>2</v>
      </c>
      <c r="AI45">
        <v>34679661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34679668</v>
      </c>
      <c r="C46">
        <v>34679658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266</v>
      </c>
      <c r="J46" t="s">
        <v>267</v>
      </c>
      <c r="K46" t="s">
        <v>268</v>
      </c>
      <c r="L46">
        <v>1368</v>
      </c>
      <c r="N46">
        <v>1011</v>
      </c>
      <c r="O46" t="s">
        <v>253</v>
      </c>
      <c r="P46" t="s">
        <v>253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34679662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34679669</v>
      </c>
      <c r="C47">
        <v>34679658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269</v>
      </c>
      <c r="J47" t="s">
        <v>270</v>
      </c>
      <c r="K47" t="s">
        <v>271</v>
      </c>
      <c r="L47">
        <v>1368</v>
      </c>
      <c r="N47">
        <v>1011</v>
      </c>
      <c r="O47" t="s">
        <v>253</v>
      </c>
      <c r="P47" t="s">
        <v>253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34679663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34679670</v>
      </c>
      <c r="C48">
        <v>34679658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272</v>
      </c>
      <c r="J48" t="s">
        <v>273</v>
      </c>
      <c r="K48" t="s">
        <v>274</v>
      </c>
      <c r="L48">
        <v>1368</v>
      </c>
      <c r="N48">
        <v>1011</v>
      </c>
      <c r="O48" t="s">
        <v>253</v>
      </c>
      <c r="P48" t="s">
        <v>253</v>
      </c>
      <c r="Q48">
        <v>1</v>
      </c>
      <c r="X48">
        <v>1.32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1.32</v>
      </c>
      <c r="AH48">
        <v>2</v>
      </c>
      <c r="AI48">
        <v>34679664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34679671</v>
      </c>
      <c r="C49">
        <v>34679658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307</v>
      </c>
      <c r="J49" t="s">
        <v>308</v>
      </c>
      <c r="K49" t="s">
        <v>309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34679672</v>
      </c>
      <c r="C50">
        <v>34679658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310</v>
      </c>
      <c r="J50" t="s">
        <v>311</v>
      </c>
      <c r="K50" t="s">
        <v>312</v>
      </c>
      <c r="L50">
        <v>1348</v>
      </c>
      <c r="N50">
        <v>1009</v>
      </c>
      <c r="O50" t="s">
        <v>313</v>
      </c>
      <c r="P50" t="s">
        <v>313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34679673</v>
      </c>
      <c r="C51">
        <v>34679658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314</v>
      </c>
      <c r="J51" t="s">
        <v>315</v>
      </c>
      <c r="K51" t="s">
        <v>316</v>
      </c>
      <c r="L51">
        <v>1348</v>
      </c>
      <c r="N51">
        <v>1009</v>
      </c>
      <c r="O51" t="s">
        <v>313</v>
      </c>
      <c r="P51" t="s">
        <v>313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34679674</v>
      </c>
      <c r="C52">
        <v>34679658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317</v>
      </c>
      <c r="J52" t="s">
        <v>318</v>
      </c>
      <c r="K52" t="s">
        <v>319</v>
      </c>
      <c r="L52">
        <v>1346</v>
      </c>
      <c r="N52">
        <v>1009</v>
      </c>
      <c r="O52" t="s">
        <v>115</v>
      </c>
      <c r="P52" t="s">
        <v>115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34679675</v>
      </c>
      <c r="C53">
        <v>34679658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320</v>
      </c>
      <c r="J53" t="s">
        <v>321</v>
      </c>
      <c r="K53" t="s">
        <v>322</v>
      </c>
      <c r="L53">
        <v>1348</v>
      </c>
      <c r="N53">
        <v>1009</v>
      </c>
      <c r="O53" t="s">
        <v>313</v>
      </c>
      <c r="P53" t="s">
        <v>313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34679676</v>
      </c>
      <c r="C54">
        <v>34679658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323</v>
      </c>
      <c r="J54" t="s">
        <v>3</v>
      </c>
      <c r="K54" t="s">
        <v>324</v>
      </c>
      <c r="L54">
        <v>1374</v>
      </c>
      <c r="N54">
        <v>1013</v>
      </c>
      <c r="O54" t="s">
        <v>325</v>
      </c>
      <c r="P54" t="s">
        <v>325</v>
      </c>
      <c r="Q54">
        <v>1</v>
      </c>
      <c r="X54">
        <v>3.39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3.39</v>
      </c>
      <c r="AH54">
        <v>3</v>
      </c>
      <c r="AI54">
        <v>-1</v>
      </c>
      <c r="AJ54" t="s">
        <v>3</v>
      </c>
      <c r="AK54">
        <v>4</v>
      </c>
      <c r="AL54">
        <v>-3.39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34679665</v>
      </c>
      <c r="C55">
        <v>34679658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261</v>
      </c>
      <c r="J55" t="s">
        <v>3</v>
      </c>
      <c r="K55" t="s">
        <v>262</v>
      </c>
      <c r="L55">
        <v>1191</v>
      </c>
      <c r="N55">
        <v>1013</v>
      </c>
      <c r="O55" t="s">
        <v>249</v>
      </c>
      <c r="P55" t="s">
        <v>249</v>
      </c>
      <c r="Q55">
        <v>1</v>
      </c>
      <c r="X55">
        <v>17.600000000000001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17.600000000000001</v>
      </c>
      <c r="AH55">
        <v>2</v>
      </c>
      <c r="AI55">
        <v>34679659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34679666</v>
      </c>
      <c r="C56">
        <v>34679658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247</v>
      </c>
      <c r="J56" t="s">
        <v>3</v>
      </c>
      <c r="K56" t="s">
        <v>248</v>
      </c>
      <c r="L56">
        <v>1191</v>
      </c>
      <c r="N56">
        <v>1013</v>
      </c>
      <c r="O56" t="s">
        <v>249</v>
      </c>
      <c r="P56" t="s">
        <v>249</v>
      </c>
      <c r="Q56">
        <v>1</v>
      </c>
      <c r="X56">
        <v>2.64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2.64</v>
      </c>
      <c r="AH56">
        <v>2</v>
      </c>
      <c r="AI56">
        <v>34679660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34679667</v>
      </c>
      <c r="C57">
        <v>34679658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263</v>
      </c>
      <c r="J57" t="s">
        <v>264</v>
      </c>
      <c r="K57" t="s">
        <v>265</v>
      </c>
      <c r="L57">
        <v>1368</v>
      </c>
      <c r="N57">
        <v>1011</v>
      </c>
      <c r="O57" t="s">
        <v>253</v>
      </c>
      <c r="P57" t="s">
        <v>253</v>
      </c>
      <c r="Q57">
        <v>1</v>
      </c>
      <c r="X57">
        <v>1.32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1.32</v>
      </c>
      <c r="AH57">
        <v>2</v>
      </c>
      <c r="AI57">
        <v>34679661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34679668</v>
      </c>
      <c r="C58">
        <v>34679658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266</v>
      </c>
      <c r="J58" t="s">
        <v>267</v>
      </c>
      <c r="K58" t="s">
        <v>268</v>
      </c>
      <c r="L58">
        <v>1368</v>
      </c>
      <c r="N58">
        <v>1011</v>
      </c>
      <c r="O58" t="s">
        <v>253</v>
      </c>
      <c r="P58" t="s">
        <v>253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34679662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34679669</v>
      </c>
      <c r="C59">
        <v>34679658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269</v>
      </c>
      <c r="J59" t="s">
        <v>270</v>
      </c>
      <c r="K59" t="s">
        <v>271</v>
      </c>
      <c r="L59">
        <v>1368</v>
      </c>
      <c r="N59">
        <v>1011</v>
      </c>
      <c r="O59" t="s">
        <v>253</v>
      </c>
      <c r="P59" t="s">
        <v>253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34679663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34679670</v>
      </c>
      <c r="C60">
        <v>34679658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272</v>
      </c>
      <c r="J60" t="s">
        <v>273</v>
      </c>
      <c r="K60" t="s">
        <v>274</v>
      </c>
      <c r="L60">
        <v>1368</v>
      </c>
      <c r="N60">
        <v>1011</v>
      </c>
      <c r="O60" t="s">
        <v>253</v>
      </c>
      <c r="P60" t="s">
        <v>253</v>
      </c>
      <c r="Q60">
        <v>1</v>
      </c>
      <c r="X60">
        <v>1.32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1.32</v>
      </c>
      <c r="AH60">
        <v>2</v>
      </c>
      <c r="AI60">
        <v>34679664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34679671</v>
      </c>
      <c r="C61">
        <v>34679658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307</v>
      </c>
      <c r="J61" t="s">
        <v>308</v>
      </c>
      <c r="K61" t="s">
        <v>309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34679672</v>
      </c>
      <c r="C62">
        <v>34679658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310</v>
      </c>
      <c r="J62" t="s">
        <v>311</v>
      </c>
      <c r="K62" t="s">
        <v>312</v>
      </c>
      <c r="L62">
        <v>1348</v>
      </c>
      <c r="N62">
        <v>1009</v>
      </c>
      <c r="O62" t="s">
        <v>313</v>
      </c>
      <c r="P62" t="s">
        <v>313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34679673</v>
      </c>
      <c r="C63">
        <v>34679658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314</v>
      </c>
      <c r="J63" t="s">
        <v>315</v>
      </c>
      <c r="K63" t="s">
        <v>316</v>
      </c>
      <c r="L63">
        <v>1348</v>
      </c>
      <c r="N63">
        <v>1009</v>
      </c>
      <c r="O63" t="s">
        <v>313</v>
      </c>
      <c r="P63" t="s">
        <v>313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34679674</v>
      </c>
      <c r="C64">
        <v>34679658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317</v>
      </c>
      <c r="J64" t="s">
        <v>318</v>
      </c>
      <c r="K64" t="s">
        <v>319</v>
      </c>
      <c r="L64">
        <v>1346</v>
      </c>
      <c r="N64">
        <v>1009</v>
      </c>
      <c r="O64" t="s">
        <v>115</v>
      </c>
      <c r="P64" t="s">
        <v>115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34679675</v>
      </c>
      <c r="C65">
        <v>34679658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320</v>
      </c>
      <c r="J65" t="s">
        <v>321</v>
      </c>
      <c r="K65" t="s">
        <v>322</v>
      </c>
      <c r="L65">
        <v>1348</v>
      </c>
      <c r="N65">
        <v>1009</v>
      </c>
      <c r="O65" t="s">
        <v>313</v>
      </c>
      <c r="P65" t="s">
        <v>313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34679676</v>
      </c>
      <c r="C66">
        <v>34679658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323</v>
      </c>
      <c r="J66" t="s">
        <v>3</v>
      </c>
      <c r="K66" t="s">
        <v>324</v>
      </c>
      <c r="L66">
        <v>1374</v>
      </c>
      <c r="N66">
        <v>1013</v>
      </c>
      <c r="O66" t="s">
        <v>325</v>
      </c>
      <c r="P66" t="s">
        <v>325</v>
      </c>
      <c r="Q66">
        <v>1</v>
      </c>
      <c r="X66">
        <v>3.39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3.39</v>
      </c>
      <c r="AH66">
        <v>3</v>
      </c>
      <c r="AI66">
        <v>-1</v>
      </c>
      <c r="AJ66" t="s">
        <v>3</v>
      </c>
      <c r="AK66">
        <v>4</v>
      </c>
      <c r="AL66">
        <v>-3.39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34679684</v>
      </c>
      <c r="C67">
        <v>34679677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261</v>
      </c>
      <c r="J67" t="s">
        <v>3</v>
      </c>
      <c r="K67" t="s">
        <v>262</v>
      </c>
      <c r="L67">
        <v>1191</v>
      </c>
      <c r="N67">
        <v>1013</v>
      </c>
      <c r="O67" t="s">
        <v>249</v>
      </c>
      <c r="P67" t="s">
        <v>249</v>
      </c>
      <c r="Q67">
        <v>1</v>
      </c>
      <c r="X67">
        <v>23.2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23.2</v>
      </c>
      <c r="AH67">
        <v>2</v>
      </c>
      <c r="AI67">
        <v>34679678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34679685</v>
      </c>
      <c r="C68">
        <v>34679677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247</v>
      </c>
      <c r="J68" t="s">
        <v>3</v>
      </c>
      <c r="K68" t="s">
        <v>248</v>
      </c>
      <c r="L68">
        <v>1191</v>
      </c>
      <c r="N68">
        <v>1013</v>
      </c>
      <c r="O68" t="s">
        <v>249</v>
      </c>
      <c r="P68" t="s">
        <v>249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34679679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34679686</v>
      </c>
      <c r="C69">
        <v>34679677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263</v>
      </c>
      <c r="J69" t="s">
        <v>264</v>
      </c>
      <c r="K69" t="s">
        <v>265</v>
      </c>
      <c r="L69">
        <v>1368</v>
      </c>
      <c r="N69">
        <v>1011</v>
      </c>
      <c r="O69" t="s">
        <v>253</v>
      </c>
      <c r="P69" t="s">
        <v>253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34679680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34679687</v>
      </c>
      <c r="C70">
        <v>34679677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266</v>
      </c>
      <c r="J70" t="s">
        <v>267</v>
      </c>
      <c r="K70" t="s">
        <v>268</v>
      </c>
      <c r="L70">
        <v>1368</v>
      </c>
      <c r="N70">
        <v>1011</v>
      </c>
      <c r="O70" t="s">
        <v>253</v>
      </c>
      <c r="P70" t="s">
        <v>253</v>
      </c>
      <c r="Q70">
        <v>1</v>
      </c>
      <c r="X70">
        <v>5.14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5.14</v>
      </c>
      <c r="AH70">
        <v>2</v>
      </c>
      <c r="AI70">
        <v>34679681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34679688</v>
      </c>
      <c r="C71">
        <v>34679677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269</v>
      </c>
      <c r="J71" t="s">
        <v>270</v>
      </c>
      <c r="K71" t="s">
        <v>271</v>
      </c>
      <c r="L71">
        <v>1368</v>
      </c>
      <c r="N71">
        <v>1011</v>
      </c>
      <c r="O71" t="s">
        <v>253</v>
      </c>
      <c r="P71" t="s">
        <v>253</v>
      </c>
      <c r="Q71">
        <v>1</v>
      </c>
      <c r="X71">
        <v>5.14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5.14</v>
      </c>
      <c r="AH71">
        <v>2</v>
      </c>
      <c r="AI71">
        <v>34679682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34679689</v>
      </c>
      <c r="C72">
        <v>34679677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272</v>
      </c>
      <c r="J72" t="s">
        <v>273</v>
      </c>
      <c r="K72" t="s">
        <v>274</v>
      </c>
      <c r="L72">
        <v>1368</v>
      </c>
      <c r="N72">
        <v>1011</v>
      </c>
      <c r="O72" t="s">
        <v>253</v>
      </c>
      <c r="P72" t="s">
        <v>253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34679683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34679690</v>
      </c>
      <c r="C73">
        <v>34679677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307</v>
      </c>
      <c r="J73" t="s">
        <v>308</v>
      </c>
      <c r="K73" t="s">
        <v>309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34679691</v>
      </c>
      <c r="C74">
        <v>34679677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326</v>
      </c>
      <c r="J74" t="s">
        <v>327</v>
      </c>
      <c r="K74" t="s">
        <v>328</v>
      </c>
      <c r="L74">
        <v>1346</v>
      </c>
      <c r="N74">
        <v>1009</v>
      </c>
      <c r="O74" t="s">
        <v>115</v>
      </c>
      <c r="P74" t="s">
        <v>115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34679692</v>
      </c>
      <c r="C75">
        <v>34679677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320</v>
      </c>
      <c r="J75" t="s">
        <v>321</v>
      </c>
      <c r="K75" t="s">
        <v>322</v>
      </c>
      <c r="L75">
        <v>1348</v>
      </c>
      <c r="N75">
        <v>1009</v>
      </c>
      <c r="O75" t="s">
        <v>313</v>
      </c>
      <c r="P75" t="s">
        <v>313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34679693</v>
      </c>
      <c r="C76">
        <v>34679677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323</v>
      </c>
      <c r="J76" t="s">
        <v>3</v>
      </c>
      <c r="K76" t="s">
        <v>324</v>
      </c>
      <c r="L76">
        <v>1374</v>
      </c>
      <c r="N76">
        <v>1013</v>
      </c>
      <c r="O76" t="s">
        <v>325</v>
      </c>
      <c r="P76" t="s">
        <v>325</v>
      </c>
      <c r="Q76">
        <v>1</v>
      </c>
      <c r="X76">
        <v>4.46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4.46</v>
      </c>
      <c r="AH76">
        <v>3</v>
      </c>
      <c r="AI76">
        <v>-1</v>
      </c>
      <c r="AJ76" t="s">
        <v>3</v>
      </c>
      <c r="AK76">
        <v>4</v>
      </c>
      <c r="AL76">
        <v>-4.46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34679684</v>
      </c>
      <c r="C77">
        <v>34679677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261</v>
      </c>
      <c r="J77" t="s">
        <v>3</v>
      </c>
      <c r="K77" t="s">
        <v>262</v>
      </c>
      <c r="L77">
        <v>1191</v>
      </c>
      <c r="N77">
        <v>1013</v>
      </c>
      <c r="O77" t="s">
        <v>249</v>
      </c>
      <c r="P77" t="s">
        <v>249</v>
      </c>
      <c r="Q77">
        <v>1</v>
      </c>
      <c r="X77">
        <v>23.2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23.2</v>
      </c>
      <c r="AH77">
        <v>2</v>
      </c>
      <c r="AI77">
        <v>34679678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34679685</v>
      </c>
      <c r="C78">
        <v>34679677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247</v>
      </c>
      <c r="J78" t="s">
        <v>3</v>
      </c>
      <c r="K78" t="s">
        <v>248</v>
      </c>
      <c r="L78">
        <v>1191</v>
      </c>
      <c r="N78">
        <v>1013</v>
      </c>
      <c r="O78" t="s">
        <v>249</v>
      </c>
      <c r="P78" t="s">
        <v>249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34679679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34679686</v>
      </c>
      <c r="C79">
        <v>34679677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263</v>
      </c>
      <c r="J79" t="s">
        <v>264</v>
      </c>
      <c r="K79" t="s">
        <v>265</v>
      </c>
      <c r="L79">
        <v>1368</v>
      </c>
      <c r="N79">
        <v>1011</v>
      </c>
      <c r="O79" t="s">
        <v>253</v>
      </c>
      <c r="P79" t="s">
        <v>253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34679680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34679687</v>
      </c>
      <c r="C80">
        <v>34679677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266</v>
      </c>
      <c r="J80" t="s">
        <v>267</v>
      </c>
      <c r="K80" t="s">
        <v>268</v>
      </c>
      <c r="L80">
        <v>1368</v>
      </c>
      <c r="N80">
        <v>1011</v>
      </c>
      <c r="O80" t="s">
        <v>253</v>
      </c>
      <c r="P80" t="s">
        <v>253</v>
      </c>
      <c r="Q80">
        <v>1</v>
      </c>
      <c r="X80">
        <v>5.14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5.14</v>
      </c>
      <c r="AH80">
        <v>2</v>
      </c>
      <c r="AI80">
        <v>34679681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34679688</v>
      </c>
      <c r="C81">
        <v>34679677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269</v>
      </c>
      <c r="J81" t="s">
        <v>270</v>
      </c>
      <c r="K81" t="s">
        <v>271</v>
      </c>
      <c r="L81">
        <v>1368</v>
      </c>
      <c r="N81">
        <v>1011</v>
      </c>
      <c r="O81" t="s">
        <v>253</v>
      </c>
      <c r="P81" t="s">
        <v>253</v>
      </c>
      <c r="Q81">
        <v>1</v>
      </c>
      <c r="X81">
        <v>5.14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5.14</v>
      </c>
      <c r="AH81">
        <v>2</v>
      </c>
      <c r="AI81">
        <v>34679682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34679689</v>
      </c>
      <c r="C82">
        <v>34679677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272</v>
      </c>
      <c r="J82" t="s">
        <v>273</v>
      </c>
      <c r="K82" t="s">
        <v>274</v>
      </c>
      <c r="L82">
        <v>1368</v>
      </c>
      <c r="N82">
        <v>1011</v>
      </c>
      <c r="O82" t="s">
        <v>253</v>
      </c>
      <c r="P82" t="s">
        <v>253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34679683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34679690</v>
      </c>
      <c r="C83">
        <v>34679677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307</v>
      </c>
      <c r="J83" t="s">
        <v>308</v>
      </c>
      <c r="K83" t="s">
        <v>309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34679691</v>
      </c>
      <c r="C84">
        <v>34679677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326</v>
      </c>
      <c r="J84" t="s">
        <v>327</v>
      </c>
      <c r="K84" t="s">
        <v>328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34679692</v>
      </c>
      <c r="C85">
        <v>34679677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320</v>
      </c>
      <c r="J85" t="s">
        <v>321</v>
      </c>
      <c r="K85" t="s">
        <v>322</v>
      </c>
      <c r="L85">
        <v>1348</v>
      </c>
      <c r="N85">
        <v>1009</v>
      </c>
      <c r="O85" t="s">
        <v>313</v>
      </c>
      <c r="P85" t="s">
        <v>313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34679693</v>
      </c>
      <c r="C86">
        <v>34679677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323</v>
      </c>
      <c r="J86" t="s">
        <v>3</v>
      </c>
      <c r="K86" t="s">
        <v>324</v>
      </c>
      <c r="L86">
        <v>1374</v>
      </c>
      <c r="N86">
        <v>1013</v>
      </c>
      <c r="O86" t="s">
        <v>325</v>
      </c>
      <c r="P86" t="s">
        <v>325</v>
      </c>
      <c r="Q86">
        <v>1</v>
      </c>
      <c r="X86">
        <v>4.46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4.46</v>
      </c>
      <c r="AH86">
        <v>3</v>
      </c>
      <c r="AI86">
        <v>-1</v>
      </c>
      <c r="AJ86" t="s">
        <v>3</v>
      </c>
      <c r="AK86">
        <v>4</v>
      </c>
      <c r="AL86">
        <v>-4.46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34679701</v>
      </c>
      <c r="C87">
        <v>34679694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261</v>
      </c>
      <c r="J87" t="s">
        <v>3</v>
      </c>
      <c r="K87" t="s">
        <v>262</v>
      </c>
      <c r="L87">
        <v>1191</v>
      </c>
      <c r="N87">
        <v>1013</v>
      </c>
      <c r="O87" t="s">
        <v>249</v>
      </c>
      <c r="P87" t="s">
        <v>249</v>
      </c>
      <c r="Q87">
        <v>1</v>
      </c>
      <c r="X87">
        <v>29.84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29.84</v>
      </c>
      <c r="AH87">
        <v>2</v>
      </c>
      <c r="AI87">
        <v>34679695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34679702</v>
      </c>
      <c r="C88">
        <v>34679694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247</v>
      </c>
      <c r="J88" t="s">
        <v>3</v>
      </c>
      <c r="K88" t="s">
        <v>248</v>
      </c>
      <c r="L88">
        <v>1191</v>
      </c>
      <c r="N88">
        <v>1013</v>
      </c>
      <c r="O88" t="s">
        <v>249</v>
      </c>
      <c r="P88" t="s">
        <v>249</v>
      </c>
      <c r="Q88">
        <v>1</v>
      </c>
      <c r="X88">
        <v>0.4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0.4</v>
      </c>
      <c r="AH88">
        <v>2</v>
      </c>
      <c r="AI88">
        <v>34679696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34679703</v>
      </c>
      <c r="C89">
        <v>34679694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263</v>
      </c>
      <c r="J89" t="s">
        <v>264</v>
      </c>
      <c r="K89" t="s">
        <v>265</v>
      </c>
      <c r="L89">
        <v>1368</v>
      </c>
      <c r="N89">
        <v>1011</v>
      </c>
      <c r="O89" t="s">
        <v>253</v>
      </c>
      <c r="P89" t="s">
        <v>253</v>
      </c>
      <c r="Q89">
        <v>1</v>
      </c>
      <c r="X89">
        <v>0.2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0.2</v>
      </c>
      <c r="AH89">
        <v>2</v>
      </c>
      <c r="AI89">
        <v>34679697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34679704</v>
      </c>
      <c r="C90">
        <v>34679694</v>
      </c>
      <c r="D90">
        <v>31526887</v>
      </c>
      <c r="E90">
        <v>1</v>
      </c>
      <c r="F90">
        <v>1</v>
      </c>
      <c r="G90">
        <v>1</v>
      </c>
      <c r="H90">
        <v>2</v>
      </c>
      <c r="I90" t="s">
        <v>266</v>
      </c>
      <c r="J90" t="s">
        <v>267</v>
      </c>
      <c r="K90" t="s">
        <v>268</v>
      </c>
      <c r="L90">
        <v>1368</v>
      </c>
      <c r="N90">
        <v>1011</v>
      </c>
      <c r="O90" t="s">
        <v>253</v>
      </c>
      <c r="P90" t="s">
        <v>253</v>
      </c>
      <c r="Q90">
        <v>1</v>
      </c>
      <c r="X90">
        <v>6.9</v>
      </c>
      <c r="Y90">
        <v>0</v>
      </c>
      <c r="Z90">
        <v>0.9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6.9</v>
      </c>
      <c r="AH90">
        <v>2</v>
      </c>
      <c r="AI90">
        <v>34679698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34679705</v>
      </c>
      <c r="C91">
        <v>34679694</v>
      </c>
      <c r="D91">
        <v>31526953</v>
      </c>
      <c r="E91">
        <v>1</v>
      </c>
      <c r="F91">
        <v>1</v>
      </c>
      <c r="G91">
        <v>1</v>
      </c>
      <c r="H91">
        <v>2</v>
      </c>
      <c r="I91" t="s">
        <v>269</v>
      </c>
      <c r="J91" t="s">
        <v>270</v>
      </c>
      <c r="K91" t="s">
        <v>271</v>
      </c>
      <c r="L91">
        <v>1368</v>
      </c>
      <c r="N91">
        <v>1011</v>
      </c>
      <c r="O91" t="s">
        <v>253</v>
      </c>
      <c r="P91" t="s">
        <v>253</v>
      </c>
      <c r="Q91">
        <v>1</v>
      </c>
      <c r="X91">
        <v>6.9</v>
      </c>
      <c r="Y91">
        <v>0</v>
      </c>
      <c r="Z91">
        <v>6.9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6.9</v>
      </c>
      <c r="AH91">
        <v>2</v>
      </c>
      <c r="AI91">
        <v>34679699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34679706</v>
      </c>
      <c r="C92">
        <v>34679694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272</v>
      </c>
      <c r="J92" t="s">
        <v>273</v>
      </c>
      <c r="K92" t="s">
        <v>274</v>
      </c>
      <c r="L92">
        <v>1368</v>
      </c>
      <c r="N92">
        <v>1011</v>
      </c>
      <c r="O92" t="s">
        <v>253</v>
      </c>
      <c r="P92" t="s">
        <v>253</v>
      </c>
      <c r="Q92">
        <v>1</v>
      </c>
      <c r="X92">
        <v>0.2</v>
      </c>
      <c r="Y92">
        <v>0</v>
      </c>
      <c r="Z92">
        <v>65.709999999999994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0.2</v>
      </c>
      <c r="AH92">
        <v>2</v>
      </c>
      <c r="AI92">
        <v>34679700</v>
      </c>
      <c r="AJ92">
        <v>48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34679707</v>
      </c>
      <c r="C93">
        <v>34679694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307</v>
      </c>
      <c r="J93" t="s">
        <v>308</v>
      </c>
      <c r="K93" t="s">
        <v>309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2.4500000000000001E-2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2.4500000000000001E-2</v>
      </c>
      <c r="AH93">
        <v>3</v>
      </c>
      <c r="AI93">
        <v>-1</v>
      </c>
      <c r="AJ93" t="s">
        <v>3</v>
      </c>
      <c r="AK93">
        <v>4</v>
      </c>
      <c r="AL93">
        <v>-2.94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34679708</v>
      </c>
      <c r="C94">
        <v>34679694</v>
      </c>
      <c r="D94">
        <v>31449547</v>
      </c>
      <c r="E94">
        <v>1</v>
      </c>
      <c r="F94">
        <v>1</v>
      </c>
      <c r="G94">
        <v>1</v>
      </c>
      <c r="H94">
        <v>3</v>
      </c>
      <c r="I94" t="s">
        <v>329</v>
      </c>
      <c r="J94" t="s">
        <v>330</v>
      </c>
      <c r="K94" t="s">
        <v>331</v>
      </c>
      <c r="L94">
        <v>1348</v>
      </c>
      <c r="N94">
        <v>1009</v>
      </c>
      <c r="O94" t="s">
        <v>313</v>
      </c>
      <c r="P94" t="s">
        <v>313</v>
      </c>
      <c r="Q94">
        <v>1000</v>
      </c>
      <c r="X94">
        <v>6.2E-4</v>
      </c>
      <c r="Y94">
        <v>12430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6.2E-4</v>
      </c>
      <c r="AH94">
        <v>3</v>
      </c>
      <c r="AI94">
        <v>-1</v>
      </c>
      <c r="AJ94" t="s">
        <v>3</v>
      </c>
      <c r="AK94">
        <v>4</v>
      </c>
      <c r="AL94">
        <v>-7.7065999999999999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34679709</v>
      </c>
      <c r="C95">
        <v>34679694</v>
      </c>
      <c r="D95">
        <v>31474139</v>
      </c>
      <c r="E95">
        <v>1</v>
      </c>
      <c r="F95">
        <v>1</v>
      </c>
      <c r="G95">
        <v>1</v>
      </c>
      <c r="H95">
        <v>3</v>
      </c>
      <c r="I95" t="s">
        <v>326</v>
      </c>
      <c r="J95" t="s">
        <v>327</v>
      </c>
      <c r="K95" t="s">
        <v>328</v>
      </c>
      <c r="L95">
        <v>1346</v>
      </c>
      <c r="N95">
        <v>1009</v>
      </c>
      <c r="O95" t="s">
        <v>115</v>
      </c>
      <c r="P95" t="s">
        <v>115</v>
      </c>
      <c r="Q95">
        <v>1</v>
      </c>
      <c r="X95">
        <v>0.25</v>
      </c>
      <c r="Y95">
        <v>68.05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0.25</v>
      </c>
      <c r="AH95">
        <v>3</v>
      </c>
      <c r="AI95">
        <v>-1</v>
      </c>
      <c r="AJ95" t="s">
        <v>3</v>
      </c>
      <c r="AK95">
        <v>4</v>
      </c>
      <c r="AL95">
        <v>-17.012499999999999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34679710</v>
      </c>
      <c r="C96">
        <v>34679694</v>
      </c>
      <c r="D96">
        <v>31482960</v>
      </c>
      <c r="E96">
        <v>1</v>
      </c>
      <c r="F96">
        <v>1</v>
      </c>
      <c r="G96">
        <v>1</v>
      </c>
      <c r="H96">
        <v>3</v>
      </c>
      <c r="I96" t="s">
        <v>320</v>
      </c>
      <c r="J96" t="s">
        <v>321</v>
      </c>
      <c r="K96" t="s">
        <v>322</v>
      </c>
      <c r="L96">
        <v>1348</v>
      </c>
      <c r="N96">
        <v>1009</v>
      </c>
      <c r="O96" t="s">
        <v>313</v>
      </c>
      <c r="P96" t="s">
        <v>313</v>
      </c>
      <c r="Q96">
        <v>1000</v>
      </c>
      <c r="X96">
        <v>7.2000000000000005E-4</v>
      </c>
      <c r="Y96">
        <v>7826.9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7.2000000000000005E-4</v>
      </c>
      <c r="AH96">
        <v>3</v>
      </c>
      <c r="AI96">
        <v>-1</v>
      </c>
      <c r="AJ96" t="s">
        <v>3</v>
      </c>
      <c r="AK96">
        <v>4</v>
      </c>
      <c r="AL96">
        <v>-5.6353679999999997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ROW(Source!A36)</f>
        <v>36</v>
      </c>
      <c r="B97">
        <v>34679711</v>
      </c>
      <c r="C97">
        <v>34679694</v>
      </c>
      <c r="D97">
        <v>31443668</v>
      </c>
      <c r="E97">
        <v>17</v>
      </c>
      <c r="F97">
        <v>1</v>
      </c>
      <c r="G97">
        <v>1</v>
      </c>
      <c r="H97">
        <v>3</v>
      </c>
      <c r="I97" t="s">
        <v>323</v>
      </c>
      <c r="J97" t="s">
        <v>3</v>
      </c>
      <c r="K97" t="s">
        <v>324</v>
      </c>
      <c r="L97">
        <v>1374</v>
      </c>
      <c r="N97">
        <v>1013</v>
      </c>
      <c r="O97" t="s">
        <v>325</v>
      </c>
      <c r="P97" t="s">
        <v>325</v>
      </c>
      <c r="Q97">
        <v>1</v>
      </c>
      <c r="X97">
        <v>5.74</v>
      </c>
      <c r="Y97">
        <v>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5.74</v>
      </c>
      <c r="AH97">
        <v>3</v>
      </c>
      <c r="AI97">
        <v>-1</v>
      </c>
      <c r="AJ97" t="s">
        <v>3</v>
      </c>
      <c r="AK97">
        <v>4</v>
      </c>
      <c r="AL97">
        <v>-5.74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ROW(Source!A37)</f>
        <v>37</v>
      </c>
      <c r="B98">
        <v>34679701</v>
      </c>
      <c r="C98">
        <v>34679694</v>
      </c>
      <c r="D98">
        <v>31715651</v>
      </c>
      <c r="E98">
        <v>1</v>
      </c>
      <c r="F98">
        <v>1</v>
      </c>
      <c r="G98">
        <v>1</v>
      </c>
      <c r="H98">
        <v>1</v>
      </c>
      <c r="I98" t="s">
        <v>261</v>
      </c>
      <c r="J98" t="s">
        <v>3</v>
      </c>
      <c r="K98" t="s">
        <v>262</v>
      </c>
      <c r="L98">
        <v>1191</v>
      </c>
      <c r="N98">
        <v>1013</v>
      </c>
      <c r="O98" t="s">
        <v>249</v>
      </c>
      <c r="P98" t="s">
        <v>249</v>
      </c>
      <c r="Q98">
        <v>1</v>
      </c>
      <c r="X98">
        <v>29.84</v>
      </c>
      <c r="Y98">
        <v>0</v>
      </c>
      <c r="Z98">
        <v>0</v>
      </c>
      <c r="AA98">
        <v>0</v>
      </c>
      <c r="AB98">
        <v>9.6199999999999992</v>
      </c>
      <c r="AC98">
        <v>0</v>
      </c>
      <c r="AD98">
        <v>1</v>
      </c>
      <c r="AE98">
        <v>1</v>
      </c>
      <c r="AF98" t="s">
        <v>3</v>
      </c>
      <c r="AG98">
        <v>29.84</v>
      </c>
      <c r="AH98">
        <v>2</v>
      </c>
      <c r="AI98">
        <v>34679695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34679702</v>
      </c>
      <c r="C99">
        <v>34679694</v>
      </c>
      <c r="D99">
        <v>31709492</v>
      </c>
      <c r="E99">
        <v>1</v>
      </c>
      <c r="F99">
        <v>1</v>
      </c>
      <c r="G99">
        <v>1</v>
      </c>
      <c r="H99">
        <v>1</v>
      </c>
      <c r="I99" t="s">
        <v>247</v>
      </c>
      <c r="J99" t="s">
        <v>3</v>
      </c>
      <c r="K99" t="s">
        <v>248</v>
      </c>
      <c r="L99">
        <v>1191</v>
      </c>
      <c r="N99">
        <v>1013</v>
      </c>
      <c r="O99" t="s">
        <v>249</v>
      </c>
      <c r="P99" t="s">
        <v>249</v>
      </c>
      <c r="Q99">
        <v>1</v>
      </c>
      <c r="X99">
        <v>0.4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2</v>
      </c>
      <c r="AF99" t="s">
        <v>3</v>
      </c>
      <c r="AG99">
        <v>0.4</v>
      </c>
      <c r="AH99">
        <v>2</v>
      </c>
      <c r="AI99">
        <v>34679696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34679703</v>
      </c>
      <c r="C100">
        <v>34679694</v>
      </c>
      <c r="D100">
        <v>31526753</v>
      </c>
      <c r="E100">
        <v>1</v>
      </c>
      <c r="F100">
        <v>1</v>
      </c>
      <c r="G100">
        <v>1</v>
      </c>
      <c r="H100">
        <v>2</v>
      </c>
      <c r="I100" t="s">
        <v>263</v>
      </c>
      <c r="J100" t="s">
        <v>264</v>
      </c>
      <c r="K100" t="s">
        <v>265</v>
      </c>
      <c r="L100">
        <v>1368</v>
      </c>
      <c r="N100">
        <v>1011</v>
      </c>
      <c r="O100" t="s">
        <v>253</v>
      </c>
      <c r="P100" t="s">
        <v>253</v>
      </c>
      <c r="Q100">
        <v>1</v>
      </c>
      <c r="X100">
        <v>0.2</v>
      </c>
      <c r="Y100">
        <v>0</v>
      </c>
      <c r="Z100">
        <v>111.99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0.2</v>
      </c>
      <c r="AH100">
        <v>2</v>
      </c>
      <c r="AI100">
        <v>34679697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34679704</v>
      </c>
      <c r="C101">
        <v>34679694</v>
      </c>
      <c r="D101">
        <v>31526887</v>
      </c>
      <c r="E101">
        <v>1</v>
      </c>
      <c r="F101">
        <v>1</v>
      </c>
      <c r="G101">
        <v>1</v>
      </c>
      <c r="H101">
        <v>2</v>
      </c>
      <c r="I101" t="s">
        <v>266</v>
      </c>
      <c r="J101" t="s">
        <v>267</v>
      </c>
      <c r="K101" t="s">
        <v>268</v>
      </c>
      <c r="L101">
        <v>1368</v>
      </c>
      <c r="N101">
        <v>1011</v>
      </c>
      <c r="O101" t="s">
        <v>253</v>
      </c>
      <c r="P101" t="s">
        <v>253</v>
      </c>
      <c r="Q101">
        <v>1</v>
      </c>
      <c r="X101">
        <v>6.9</v>
      </c>
      <c r="Y101">
        <v>0</v>
      </c>
      <c r="Z101">
        <v>0.9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6.9</v>
      </c>
      <c r="AH101">
        <v>2</v>
      </c>
      <c r="AI101">
        <v>34679698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34679705</v>
      </c>
      <c r="C102">
        <v>34679694</v>
      </c>
      <c r="D102">
        <v>31526953</v>
      </c>
      <c r="E102">
        <v>1</v>
      </c>
      <c r="F102">
        <v>1</v>
      </c>
      <c r="G102">
        <v>1</v>
      </c>
      <c r="H102">
        <v>2</v>
      </c>
      <c r="I102" t="s">
        <v>269</v>
      </c>
      <c r="J102" t="s">
        <v>270</v>
      </c>
      <c r="K102" t="s">
        <v>271</v>
      </c>
      <c r="L102">
        <v>1368</v>
      </c>
      <c r="N102">
        <v>1011</v>
      </c>
      <c r="O102" t="s">
        <v>253</v>
      </c>
      <c r="P102" t="s">
        <v>253</v>
      </c>
      <c r="Q102">
        <v>1</v>
      </c>
      <c r="X102">
        <v>6.9</v>
      </c>
      <c r="Y102">
        <v>0</v>
      </c>
      <c r="Z102">
        <v>6.9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6.9</v>
      </c>
      <c r="AH102">
        <v>2</v>
      </c>
      <c r="AI102">
        <v>34679699</v>
      </c>
      <c r="AJ102">
        <v>53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ROW(Source!A37)</f>
        <v>37</v>
      </c>
      <c r="B103">
        <v>34679706</v>
      </c>
      <c r="C103">
        <v>34679694</v>
      </c>
      <c r="D103">
        <v>31528142</v>
      </c>
      <c r="E103">
        <v>1</v>
      </c>
      <c r="F103">
        <v>1</v>
      </c>
      <c r="G103">
        <v>1</v>
      </c>
      <c r="H103">
        <v>2</v>
      </c>
      <c r="I103" t="s">
        <v>272</v>
      </c>
      <c r="J103" t="s">
        <v>273</v>
      </c>
      <c r="K103" t="s">
        <v>274</v>
      </c>
      <c r="L103">
        <v>1368</v>
      </c>
      <c r="N103">
        <v>1011</v>
      </c>
      <c r="O103" t="s">
        <v>253</v>
      </c>
      <c r="P103" t="s">
        <v>253</v>
      </c>
      <c r="Q103">
        <v>1</v>
      </c>
      <c r="X103">
        <v>0.2</v>
      </c>
      <c r="Y103">
        <v>0</v>
      </c>
      <c r="Z103">
        <v>65.709999999999994</v>
      </c>
      <c r="AA103">
        <v>11.6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0.2</v>
      </c>
      <c r="AH103">
        <v>2</v>
      </c>
      <c r="AI103">
        <v>34679700</v>
      </c>
      <c r="AJ103">
        <v>54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ROW(Source!A37)</f>
        <v>37</v>
      </c>
      <c r="B104">
        <v>34679707</v>
      </c>
      <c r="C104">
        <v>34679694</v>
      </c>
      <c r="D104">
        <v>31446709</v>
      </c>
      <c r="E104">
        <v>1</v>
      </c>
      <c r="F104">
        <v>1</v>
      </c>
      <c r="G104">
        <v>1</v>
      </c>
      <c r="H104">
        <v>3</v>
      </c>
      <c r="I104" t="s">
        <v>307</v>
      </c>
      <c r="J104" t="s">
        <v>308</v>
      </c>
      <c r="K104" t="s">
        <v>309</v>
      </c>
      <c r="L104">
        <v>1308</v>
      </c>
      <c r="N104">
        <v>1003</v>
      </c>
      <c r="O104" t="s">
        <v>42</v>
      </c>
      <c r="P104" t="s">
        <v>42</v>
      </c>
      <c r="Q104">
        <v>100</v>
      </c>
      <c r="X104">
        <v>2.4500000000000001E-2</v>
      </c>
      <c r="Y104">
        <v>120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2.4500000000000001E-2</v>
      </c>
      <c r="AH104">
        <v>3</v>
      </c>
      <c r="AI104">
        <v>-1</v>
      </c>
      <c r="AJ104" t="s">
        <v>3</v>
      </c>
      <c r="AK104">
        <v>4</v>
      </c>
      <c r="AL104">
        <v>-2.94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34679708</v>
      </c>
      <c r="C105">
        <v>34679694</v>
      </c>
      <c r="D105">
        <v>31449547</v>
      </c>
      <c r="E105">
        <v>1</v>
      </c>
      <c r="F105">
        <v>1</v>
      </c>
      <c r="G105">
        <v>1</v>
      </c>
      <c r="H105">
        <v>3</v>
      </c>
      <c r="I105" t="s">
        <v>329</v>
      </c>
      <c r="J105" t="s">
        <v>330</v>
      </c>
      <c r="K105" t="s">
        <v>331</v>
      </c>
      <c r="L105">
        <v>1348</v>
      </c>
      <c r="N105">
        <v>1009</v>
      </c>
      <c r="O105" t="s">
        <v>313</v>
      </c>
      <c r="P105" t="s">
        <v>313</v>
      </c>
      <c r="Q105">
        <v>1000</v>
      </c>
      <c r="X105">
        <v>6.2E-4</v>
      </c>
      <c r="Y105">
        <v>12430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6.2E-4</v>
      </c>
      <c r="AH105">
        <v>3</v>
      </c>
      <c r="AI105">
        <v>-1</v>
      </c>
      <c r="AJ105" t="s">
        <v>3</v>
      </c>
      <c r="AK105">
        <v>4</v>
      </c>
      <c r="AL105">
        <v>-7.7065999999999999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34679709</v>
      </c>
      <c r="C106">
        <v>34679694</v>
      </c>
      <c r="D106">
        <v>31474139</v>
      </c>
      <c r="E106">
        <v>1</v>
      </c>
      <c r="F106">
        <v>1</v>
      </c>
      <c r="G106">
        <v>1</v>
      </c>
      <c r="H106">
        <v>3</v>
      </c>
      <c r="I106" t="s">
        <v>326</v>
      </c>
      <c r="J106" t="s">
        <v>327</v>
      </c>
      <c r="K106" t="s">
        <v>328</v>
      </c>
      <c r="L106">
        <v>1346</v>
      </c>
      <c r="N106">
        <v>1009</v>
      </c>
      <c r="O106" t="s">
        <v>115</v>
      </c>
      <c r="P106" t="s">
        <v>115</v>
      </c>
      <c r="Q106">
        <v>1</v>
      </c>
      <c r="X106">
        <v>0.25</v>
      </c>
      <c r="Y106">
        <v>68.05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0.25</v>
      </c>
      <c r="AH106">
        <v>3</v>
      </c>
      <c r="AI106">
        <v>-1</v>
      </c>
      <c r="AJ106" t="s">
        <v>3</v>
      </c>
      <c r="AK106">
        <v>4</v>
      </c>
      <c r="AL106">
        <v>-17.012499999999999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ROW(Source!A37)</f>
        <v>37</v>
      </c>
      <c r="B107">
        <v>34679710</v>
      </c>
      <c r="C107">
        <v>34679694</v>
      </c>
      <c r="D107">
        <v>31482960</v>
      </c>
      <c r="E107">
        <v>1</v>
      </c>
      <c r="F107">
        <v>1</v>
      </c>
      <c r="G107">
        <v>1</v>
      </c>
      <c r="H107">
        <v>3</v>
      </c>
      <c r="I107" t="s">
        <v>320</v>
      </c>
      <c r="J107" t="s">
        <v>321</v>
      </c>
      <c r="K107" t="s">
        <v>322</v>
      </c>
      <c r="L107">
        <v>1348</v>
      </c>
      <c r="N107">
        <v>1009</v>
      </c>
      <c r="O107" t="s">
        <v>313</v>
      </c>
      <c r="P107" t="s">
        <v>313</v>
      </c>
      <c r="Q107">
        <v>1000</v>
      </c>
      <c r="X107">
        <v>7.2000000000000005E-4</v>
      </c>
      <c r="Y107">
        <v>7826.9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7.2000000000000005E-4</v>
      </c>
      <c r="AH107">
        <v>3</v>
      </c>
      <c r="AI107">
        <v>-1</v>
      </c>
      <c r="AJ107" t="s">
        <v>3</v>
      </c>
      <c r="AK107">
        <v>4</v>
      </c>
      <c r="AL107">
        <v>-5.6353679999999997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ROW(Source!A37)</f>
        <v>37</v>
      </c>
      <c r="B108">
        <v>34679711</v>
      </c>
      <c r="C108">
        <v>34679694</v>
      </c>
      <c r="D108">
        <v>31443668</v>
      </c>
      <c r="E108">
        <v>17</v>
      </c>
      <c r="F108">
        <v>1</v>
      </c>
      <c r="G108">
        <v>1</v>
      </c>
      <c r="H108">
        <v>3</v>
      </c>
      <c r="I108" t="s">
        <v>323</v>
      </c>
      <c r="J108" t="s">
        <v>3</v>
      </c>
      <c r="K108" t="s">
        <v>324</v>
      </c>
      <c r="L108">
        <v>1374</v>
      </c>
      <c r="N108">
        <v>1013</v>
      </c>
      <c r="O108" t="s">
        <v>325</v>
      </c>
      <c r="P108" t="s">
        <v>325</v>
      </c>
      <c r="Q108">
        <v>1</v>
      </c>
      <c r="X108">
        <v>5.74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5.74</v>
      </c>
      <c r="AH108">
        <v>3</v>
      </c>
      <c r="AI108">
        <v>-1</v>
      </c>
      <c r="AJ108" t="s">
        <v>3</v>
      </c>
      <c r="AK108">
        <v>4</v>
      </c>
      <c r="AL108">
        <v>-5.74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ROW(Source!A38)</f>
        <v>38</v>
      </c>
      <c r="B109">
        <v>34679718</v>
      </c>
      <c r="C109">
        <v>34679712</v>
      </c>
      <c r="D109">
        <v>31715651</v>
      </c>
      <c r="E109">
        <v>1</v>
      </c>
      <c r="F109">
        <v>1</v>
      </c>
      <c r="G109">
        <v>1</v>
      </c>
      <c r="H109">
        <v>1</v>
      </c>
      <c r="I109" t="s">
        <v>261</v>
      </c>
      <c r="J109" t="s">
        <v>3</v>
      </c>
      <c r="K109" t="s">
        <v>262</v>
      </c>
      <c r="L109">
        <v>1191</v>
      </c>
      <c r="N109">
        <v>1013</v>
      </c>
      <c r="O109" t="s">
        <v>249</v>
      </c>
      <c r="P109" t="s">
        <v>249</v>
      </c>
      <c r="Q109">
        <v>1</v>
      </c>
      <c r="X109">
        <v>6.09</v>
      </c>
      <c r="Y109">
        <v>0</v>
      </c>
      <c r="Z109">
        <v>0</v>
      </c>
      <c r="AA109">
        <v>0</v>
      </c>
      <c r="AB109">
        <v>9.6199999999999992</v>
      </c>
      <c r="AC109">
        <v>0</v>
      </c>
      <c r="AD109">
        <v>1</v>
      </c>
      <c r="AE109">
        <v>1</v>
      </c>
      <c r="AF109" t="s">
        <v>3</v>
      </c>
      <c r="AG109">
        <v>6.09</v>
      </c>
      <c r="AH109">
        <v>2</v>
      </c>
      <c r="AI109">
        <v>34679713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34679719</v>
      </c>
      <c r="C110">
        <v>34679712</v>
      </c>
      <c r="D110">
        <v>31709492</v>
      </c>
      <c r="E110">
        <v>1</v>
      </c>
      <c r="F110">
        <v>1</v>
      </c>
      <c r="G110">
        <v>1</v>
      </c>
      <c r="H110">
        <v>1</v>
      </c>
      <c r="I110" t="s">
        <v>247</v>
      </c>
      <c r="J110" t="s">
        <v>3</v>
      </c>
      <c r="K110" t="s">
        <v>248</v>
      </c>
      <c r="L110">
        <v>1191</v>
      </c>
      <c r="N110">
        <v>1013</v>
      </c>
      <c r="O110" t="s">
        <v>249</v>
      </c>
      <c r="P110" t="s">
        <v>249</v>
      </c>
      <c r="Q110">
        <v>1</v>
      </c>
      <c r="X110">
        <v>4.9400000000000004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2</v>
      </c>
      <c r="AF110" t="s">
        <v>3</v>
      </c>
      <c r="AG110">
        <v>4.9400000000000004</v>
      </c>
      <c r="AH110">
        <v>2</v>
      </c>
      <c r="AI110">
        <v>34679714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ROW(Source!A38)</f>
        <v>38</v>
      </c>
      <c r="B111">
        <v>34679720</v>
      </c>
      <c r="C111">
        <v>34679712</v>
      </c>
      <c r="D111">
        <v>31526753</v>
      </c>
      <c r="E111">
        <v>1</v>
      </c>
      <c r="F111">
        <v>1</v>
      </c>
      <c r="G111">
        <v>1</v>
      </c>
      <c r="H111">
        <v>2</v>
      </c>
      <c r="I111" t="s">
        <v>263</v>
      </c>
      <c r="J111" t="s">
        <v>264</v>
      </c>
      <c r="K111" t="s">
        <v>265</v>
      </c>
      <c r="L111">
        <v>1368</v>
      </c>
      <c r="N111">
        <v>1011</v>
      </c>
      <c r="O111" t="s">
        <v>253</v>
      </c>
      <c r="P111" t="s">
        <v>253</v>
      </c>
      <c r="Q111">
        <v>1</v>
      </c>
      <c r="X111">
        <v>0.01</v>
      </c>
      <c r="Y111">
        <v>0</v>
      </c>
      <c r="Z111">
        <v>111.99</v>
      </c>
      <c r="AA111">
        <v>13.5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0.01</v>
      </c>
      <c r="AH111">
        <v>2</v>
      </c>
      <c r="AI111">
        <v>34679715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ROW(Source!A38)</f>
        <v>38</v>
      </c>
      <c r="B112">
        <v>34679721</v>
      </c>
      <c r="C112">
        <v>34679712</v>
      </c>
      <c r="D112">
        <v>31527087</v>
      </c>
      <c r="E112">
        <v>1</v>
      </c>
      <c r="F112">
        <v>1</v>
      </c>
      <c r="G112">
        <v>1</v>
      </c>
      <c r="H112">
        <v>2</v>
      </c>
      <c r="I112" t="s">
        <v>275</v>
      </c>
      <c r="J112" t="s">
        <v>276</v>
      </c>
      <c r="K112" t="s">
        <v>277</v>
      </c>
      <c r="L112">
        <v>1368</v>
      </c>
      <c r="N112">
        <v>1011</v>
      </c>
      <c r="O112" t="s">
        <v>253</v>
      </c>
      <c r="P112" t="s">
        <v>253</v>
      </c>
      <c r="Q112">
        <v>1</v>
      </c>
      <c r="X112">
        <v>4.92</v>
      </c>
      <c r="Y112">
        <v>0</v>
      </c>
      <c r="Z112">
        <v>142.69999999999999</v>
      </c>
      <c r="AA112">
        <v>13.5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4.92</v>
      </c>
      <c r="AH112">
        <v>2</v>
      </c>
      <c r="AI112">
        <v>34679716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ROW(Source!A38)</f>
        <v>38</v>
      </c>
      <c r="B113">
        <v>34679722</v>
      </c>
      <c r="C113">
        <v>34679712</v>
      </c>
      <c r="D113">
        <v>31528142</v>
      </c>
      <c r="E113">
        <v>1</v>
      </c>
      <c r="F113">
        <v>1</v>
      </c>
      <c r="G113">
        <v>1</v>
      </c>
      <c r="H113">
        <v>2</v>
      </c>
      <c r="I113" t="s">
        <v>272</v>
      </c>
      <c r="J113" t="s">
        <v>273</v>
      </c>
      <c r="K113" t="s">
        <v>274</v>
      </c>
      <c r="L113">
        <v>1368</v>
      </c>
      <c r="N113">
        <v>1011</v>
      </c>
      <c r="O113" t="s">
        <v>253</v>
      </c>
      <c r="P113" t="s">
        <v>253</v>
      </c>
      <c r="Q113">
        <v>1</v>
      </c>
      <c r="X113">
        <v>0.01</v>
      </c>
      <c r="Y113">
        <v>0</v>
      </c>
      <c r="Z113">
        <v>65.709999999999994</v>
      </c>
      <c r="AA113">
        <v>11.6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0.01</v>
      </c>
      <c r="AH113">
        <v>2</v>
      </c>
      <c r="AI113">
        <v>34679717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ROW(Source!A38)</f>
        <v>38</v>
      </c>
      <c r="B114">
        <v>34679723</v>
      </c>
      <c r="C114">
        <v>34679712</v>
      </c>
      <c r="D114">
        <v>31444633</v>
      </c>
      <c r="E114">
        <v>1</v>
      </c>
      <c r="F114">
        <v>1</v>
      </c>
      <c r="G114">
        <v>1</v>
      </c>
      <c r="H114">
        <v>3</v>
      </c>
      <c r="I114" t="s">
        <v>332</v>
      </c>
      <c r="J114" t="s">
        <v>333</v>
      </c>
      <c r="K114" t="s">
        <v>334</v>
      </c>
      <c r="L114">
        <v>1348</v>
      </c>
      <c r="N114">
        <v>1009</v>
      </c>
      <c r="O114" t="s">
        <v>313</v>
      </c>
      <c r="P114" t="s">
        <v>313</v>
      </c>
      <c r="Q114">
        <v>1000</v>
      </c>
      <c r="X114">
        <v>4.0000000000000002E-4</v>
      </c>
      <c r="Y114">
        <v>4488.3999999999996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4.0000000000000002E-4</v>
      </c>
      <c r="AH114">
        <v>3</v>
      </c>
      <c r="AI114">
        <v>-1</v>
      </c>
      <c r="AJ114" t="s">
        <v>3</v>
      </c>
      <c r="AK114">
        <v>4</v>
      </c>
      <c r="AL114">
        <v>-1.7953599999999998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ROW(Source!A38)</f>
        <v>38</v>
      </c>
      <c r="B115">
        <v>34679724</v>
      </c>
      <c r="C115">
        <v>34679712</v>
      </c>
      <c r="D115">
        <v>31444669</v>
      </c>
      <c r="E115">
        <v>1</v>
      </c>
      <c r="F115">
        <v>1</v>
      </c>
      <c r="G115">
        <v>1</v>
      </c>
      <c r="H115">
        <v>3</v>
      </c>
      <c r="I115" t="s">
        <v>335</v>
      </c>
      <c r="J115" t="s">
        <v>336</v>
      </c>
      <c r="K115" t="s">
        <v>337</v>
      </c>
      <c r="L115">
        <v>1348</v>
      </c>
      <c r="N115">
        <v>1009</v>
      </c>
      <c r="O115" t="s">
        <v>313</v>
      </c>
      <c r="P115" t="s">
        <v>313</v>
      </c>
      <c r="Q115">
        <v>1000</v>
      </c>
      <c r="X115">
        <v>1.0000000000000001E-5</v>
      </c>
      <c r="Y115">
        <v>8105.71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1.0000000000000001E-5</v>
      </c>
      <c r="AH115">
        <v>3</v>
      </c>
      <c r="AI115">
        <v>-1</v>
      </c>
      <c r="AJ115" t="s">
        <v>3</v>
      </c>
      <c r="AK115">
        <v>4</v>
      </c>
      <c r="AL115">
        <v>-8.1057100000000007E-2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1</v>
      </c>
    </row>
    <row r="116" spans="1:44" x14ac:dyDescent="0.2">
      <c r="A116">
        <f>ROW(Source!A38)</f>
        <v>38</v>
      </c>
      <c r="B116">
        <v>34679725</v>
      </c>
      <c r="C116">
        <v>34679712</v>
      </c>
      <c r="D116">
        <v>31446709</v>
      </c>
      <c r="E116">
        <v>1</v>
      </c>
      <c r="F116">
        <v>1</v>
      </c>
      <c r="G116">
        <v>1</v>
      </c>
      <c r="H116">
        <v>3</v>
      </c>
      <c r="I116" t="s">
        <v>307</v>
      </c>
      <c r="J116" t="s">
        <v>308</v>
      </c>
      <c r="K116" t="s">
        <v>309</v>
      </c>
      <c r="L116">
        <v>1308</v>
      </c>
      <c r="N116">
        <v>1003</v>
      </c>
      <c r="O116" t="s">
        <v>42</v>
      </c>
      <c r="P116" t="s">
        <v>42</v>
      </c>
      <c r="Q116">
        <v>100</v>
      </c>
      <c r="X116">
        <v>2.3999999999999998E-3</v>
      </c>
      <c r="Y116">
        <v>120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2.3999999999999998E-3</v>
      </c>
      <c r="AH116">
        <v>3</v>
      </c>
      <c r="AI116">
        <v>-1</v>
      </c>
      <c r="AJ116" t="s">
        <v>3</v>
      </c>
      <c r="AK116">
        <v>4</v>
      </c>
      <c r="AL116">
        <v>-0.28799999999999998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ROW(Source!A38)</f>
        <v>38</v>
      </c>
      <c r="B117">
        <v>34679726</v>
      </c>
      <c r="C117">
        <v>34679712</v>
      </c>
      <c r="D117">
        <v>31443668</v>
      </c>
      <c r="E117">
        <v>17</v>
      </c>
      <c r="F117">
        <v>1</v>
      </c>
      <c r="G117">
        <v>1</v>
      </c>
      <c r="H117">
        <v>3</v>
      </c>
      <c r="I117" t="s">
        <v>323</v>
      </c>
      <c r="J117" t="s">
        <v>3</v>
      </c>
      <c r="K117" t="s">
        <v>324</v>
      </c>
      <c r="L117">
        <v>1374</v>
      </c>
      <c r="N117">
        <v>1013</v>
      </c>
      <c r="O117" t="s">
        <v>325</v>
      </c>
      <c r="P117" t="s">
        <v>325</v>
      </c>
      <c r="Q117">
        <v>1</v>
      </c>
      <c r="X117">
        <v>1.17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1.17</v>
      </c>
      <c r="AH117">
        <v>3</v>
      </c>
      <c r="AI117">
        <v>-1</v>
      </c>
      <c r="AJ117" t="s">
        <v>3</v>
      </c>
      <c r="AK117">
        <v>4</v>
      </c>
      <c r="AL117">
        <v>-1.17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ROW(Source!A39)</f>
        <v>39</v>
      </c>
      <c r="B118">
        <v>34679718</v>
      </c>
      <c r="C118">
        <v>34679712</v>
      </c>
      <c r="D118">
        <v>31715651</v>
      </c>
      <c r="E118">
        <v>1</v>
      </c>
      <c r="F118">
        <v>1</v>
      </c>
      <c r="G118">
        <v>1</v>
      </c>
      <c r="H118">
        <v>1</v>
      </c>
      <c r="I118" t="s">
        <v>261</v>
      </c>
      <c r="J118" t="s">
        <v>3</v>
      </c>
      <c r="K118" t="s">
        <v>262</v>
      </c>
      <c r="L118">
        <v>1191</v>
      </c>
      <c r="N118">
        <v>1013</v>
      </c>
      <c r="O118" t="s">
        <v>249</v>
      </c>
      <c r="P118" t="s">
        <v>249</v>
      </c>
      <c r="Q118">
        <v>1</v>
      </c>
      <c r="X118">
        <v>6.09</v>
      </c>
      <c r="Y118">
        <v>0</v>
      </c>
      <c r="Z118">
        <v>0</v>
      </c>
      <c r="AA118">
        <v>0</v>
      </c>
      <c r="AB118">
        <v>9.6199999999999992</v>
      </c>
      <c r="AC118">
        <v>0</v>
      </c>
      <c r="AD118">
        <v>1</v>
      </c>
      <c r="AE118">
        <v>1</v>
      </c>
      <c r="AF118" t="s">
        <v>3</v>
      </c>
      <c r="AG118">
        <v>6.09</v>
      </c>
      <c r="AH118">
        <v>2</v>
      </c>
      <c r="AI118">
        <v>34679713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34679719</v>
      </c>
      <c r="C119">
        <v>34679712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247</v>
      </c>
      <c r="J119" t="s">
        <v>3</v>
      </c>
      <c r="K119" t="s">
        <v>248</v>
      </c>
      <c r="L119">
        <v>1191</v>
      </c>
      <c r="N119">
        <v>1013</v>
      </c>
      <c r="O119" t="s">
        <v>249</v>
      </c>
      <c r="P119" t="s">
        <v>249</v>
      </c>
      <c r="Q119">
        <v>1</v>
      </c>
      <c r="X119">
        <v>4.9400000000000004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F119" t="s">
        <v>3</v>
      </c>
      <c r="AG119">
        <v>4.9400000000000004</v>
      </c>
      <c r="AH119">
        <v>2</v>
      </c>
      <c r="AI119">
        <v>34679714</v>
      </c>
      <c r="AJ119">
        <v>61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ROW(Source!A39)</f>
        <v>39</v>
      </c>
      <c r="B120">
        <v>34679720</v>
      </c>
      <c r="C120">
        <v>34679712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263</v>
      </c>
      <c r="J120" t="s">
        <v>264</v>
      </c>
      <c r="K120" t="s">
        <v>265</v>
      </c>
      <c r="L120">
        <v>1368</v>
      </c>
      <c r="N120">
        <v>1011</v>
      </c>
      <c r="O120" t="s">
        <v>253</v>
      </c>
      <c r="P120" t="s">
        <v>253</v>
      </c>
      <c r="Q120">
        <v>1</v>
      </c>
      <c r="X120">
        <v>0.01</v>
      </c>
      <c r="Y120">
        <v>0</v>
      </c>
      <c r="Z120">
        <v>111.99</v>
      </c>
      <c r="AA120">
        <v>13.5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0.01</v>
      </c>
      <c r="AH120">
        <v>2</v>
      </c>
      <c r="AI120">
        <v>34679715</v>
      </c>
      <c r="AJ120">
        <v>62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ROW(Source!A39)</f>
        <v>39</v>
      </c>
      <c r="B121">
        <v>34679721</v>
      </c>
      <c r="C121">
        <v>34679712</v>
      </c>
      <c r="D121">
        <v>31527087</v>
      </c>
      <c r="E121">
        <v>1</v>
      </c>
      <c r="F121">
        <v>1</v>
      </c>
      <c r="G121">
        <v>1</v>
      </c>
      <c r="H121">
        <v>2</v>
      </c>
      <c r="I121" t="s">
        <v>275</v>
      </c>
      <c r="J121" t="s">
        <v>276</v>
      </c>
      <c r="K121" t="s">
        <v>277</v>
      </c>
      <c r="L121">
        <v>1368</v>
      </c>
      <c r="N121">
        <v>1011</v>
      </c>
      <c r="O121" t="s">
        <v>253</v>
      </c>
      <c r="P121" t="s">
        <v>253</v>
      </c>
      <c r="Q121">
        <v>1</v>
      </c>
      <c r="X121">
        <v>4.92</v>
      </c>
      <c r="Y121">
        <v>0</v>
      </c>
      <c r="Z121">
        <v>142.69999999999999</v>
      </c>
      <c r="AA121">
        <v>13.5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4.92</v>
      </c>
      <c r="AH121">
        <v>2</v>
      </c>
      <c r="AI121">
        <v>34679716</v>
      </c>
      <c r="AJ121">
        <v>63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ROW(Source!A39)</f>
        <v>39</v>
      </c>
      <c r="B122">
        <v>34679722</v>
      </c>
      <c r="C122">
        <v>34679712</v>
      </c>
      <c r="D122">
        <v>31528142</v>
      </c>
      <c r="E122">
        <v>1</v>
      </c>
      <c r="F122">
        <v>1</v>
      </c>
      <c r="G122">
        <v>1</v>
      </c>
      <c r="H122">
        <v>2</v>
      </c>
      <c r="I122" t="s">
        <v>272</v>
      </c>
      <c r="J122" t="s">
        <v>273</v>
      </c>
      <c r="K122" t="s">
        <v>274</v>
      </c>
      <c r="L122">
        <v>1368</v>
      </c>
      <c r="N122">
        <v>1011</v>
      </c>
      <c r="O122" t="s">
        <v>253</v>
      </c>
      <c r="P122" t="s">
        <v>253</v>
      </c>
      <c r="Q122">
        <v>1</v>
      </c>
      <c r="X122">
        <v>0.01</v>
      </c>
      <c r="Y122">
        <v>0</v>
      </c>
      <c r="Z122">
        <v>65.709999999999994</v>
      </c>
      <c r="AA122">
        <v>11.6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0.01</v>
      </c>
      <c r="AH122">
        <v>2</v>
      </c>
      <c r="AI122">
        <v>34679717</v>
      </c>
      <c r="AJ122">
        <v>64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ROW(Source!A39)</f>
        <v>39</v>
      </c>
      <c r="B123">
        <v>34679723</v>
      </c>
      <c r="C123">
        <v>34679712</v>
      </c>
      <c r="D123">
        <v>31444633</v>
      </c>
      <c r="E123">
        <v>1</v>
      </c>
      <c r="F123">
        <v>1</v>
      </c>
      <c r="G123">
        <v>1</v>
      </c>
      <c r="H123">
        <v>3</v>
      </c>
      <c r="I123" t="s">
        <v>332</v>
      </c>
      <c r="J123" t="s">
        <v>333</v>
      </c>
      <c r="K123" t="s">
        <v>334</v>
      </c>
      <c r="L123">
        <v>1348</v>
      </c>
      <c r="N123">
        <v>1009</v>
      </c>
      <c r="O123" t="s">
        <v>313</v>
      </c>
      <c r="P123" t="s">
        <v>313</v>
      </c>
      <c r="Q123">
        <v>1000</v>
      </c>
      <c r="X123">
        <v>4.0000000000000002E-4</v>
      </c>
      <c r="Y123">
        <v>4488.3999999999996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4.0000000000000002E-4</v>
      </c>
      <c r="AH123">
        <v>3</v>
      </c>
      <c r="AI123">
        <v>-1</v>
      </c>
      <c r="AJ123" t="s">
        <v>3</v>
      </c>
      <c r="AK123">
        <v>4</v>
      </c>
      <c r="AL123">
        <v>-1.7953599999999998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ROW(Source!A39)</f>
        <v>39</v>
      </c>
      <c r="B124">
        <v>34679724</v>
      </c>
      <c r="C124">
        <v>34679712</v>
      </c>
      <c r="D124">
        <v>31444669</v>
      </c>
      <c r="E124">
        <v>1</v>
      </c>
      <c r="F124">
        <v>1</v>
      </c>
      <c r="G124">
        <v>1</v>
      </c>
      <c r="H124">
        <v>3</v>
      </c>
      <c r="I124" t="s">
        <v>335</v>
      </c>
      <c r="J124" t="s">
        <v>336</v>
      </c>
      <c r="K124" t="s">
        <v>337</v>
      </c>
      <c r="L124">
        <v>1348</v>
      </c>
      <c r="N124">
        <v>1009</v>
      </c>
      <c r="O124" t="s">
        <v>313</v>
      </c>
      <c r="P124" t="s">
        <v>313</v>
      </c>
      <c r="Q124">
        <v>1000</v>
      </c>
      <c r="X124">
        <v>1.0000000000000001E-5</v>
      </c>
      <c r="Y124">
        <v>8105.71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1.0000000000000001E-5</v>
      </c>
      <c r="AH124">
        <v>3</v>
      </c>
      <c r="AI124">
        <v>-1</v>
      </c>
      <c r="AJ124" t="s">
        <v>3</v>
      </c>
      <c r="AK124">
        <v>4</v>
      </c>
      <c r="AL124">
        <v>-8.1057100000000007E-2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ROW(Source!A39)</f>
        <v>39</v>
      </c>
      <c r="B125">
        <v>34679725</v>
      </c>
      <c r="C125">
        <v>34679712</v>
      </c>
      <c r="D125">
        <v>31446709</v>
      </c>
      <c r="E125">
        <v>1</v>
      </c>
      <c r="F125">
        <v>1</v>
      </c>
      <c r="G125">
        <v>1</v>
      </c>
      <c r="H125">
        <v>3</v>
      </c>
      <c r="I125" t="s">
        <v>307</v>
      </c>
      <c r="J125" t="s">
        <v>308</v>
      </c>
      <c r="K125" t="s">
        <v>309</v>
      </c>
      <c r="L125">
        <v>1308</v>
      </c>
      <c r="N125">
        <v>1003</v>
      </c>
      <c r="O125" t="s">
        <v>42</v>
      </c>
      <c r="P125" t="s">
        <v>42</v>
      </c>
      <c r="Q125">
        <v>100</v>
      </c>
      <c r="X125">
        <v>2.3999999999999998E-3</v>
      </c>
      <c r="Y125">
        <v>120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2.3999999999999998E-3</v>
      </c>
      <c r="AH125">
        <v>3</v>
      </c>
      <c r="AI125">
        <v>-1</v>
      </c>
      <c r="AJ125" t="s">
        <v>3</v>
      </c>
      <c r="AK125">
        <v>4</v>
      </c>
      <c r="AL125">
        <v>-0.28799999999999998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ROW(Source!A39)</f>
        <v>39</v>
      </c>
      <c r="B126">
        <v>34679726</v>
      </c>
      <c r="C126">
        <v>34679712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323</v>
      </c>
      <c r="J126" t="s">
        <v>3</v>
      </c>
      <c r="K126" t="s">
        <v>324</v>
      </c>
      <c r="L126">
        <v>1374</v>
      </c>
      <c r="N126">
        <v>1013</v>
      </c>
      <c r="O126" t="s">
        <v>325</v>
      </c>
      <c r="P126" t="s">
        <v>325</v>
      </c>
      <c r="Q126">
        <v>1</v>
      </c>
      <c r="X126">
        <v>1.17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1.17</v>
      </c>
      <c r="AH126">
        <v>3</v>
      </c>
      <c r="AI126">
        <v>-1</v>
      </c>
      <c r="AJ126" t="s">
        <v>3</v>
      </c>
      <c r="AK126">
        <v>4</v>
      </c>
      <c r="AL126">
        <v>-1.17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ROW(Source!A40)</f>
        <v>40</v>
      </c>
      <c r="B127">
        <v>34679730</v>
      </c>
      <c r="C127">
        <v>34679727</v>
      </c>
      <c r="D127">
        <v>32164293</v>
      </c>
      <c r="E127">
        <v>1</v>
      </c>
      <c r="F127">
        <v>1</v>
      </c>
      <c r="G127">
        <v>1</v>
      </c>
      <c r="H127">
        <v>1</v>
      </c>
      <c r="I127" t="s">
        <v>278</v>
      </c>
      <c r="J127" t="s">
        <v>3</v>
      </c>
      <c r="K127" t="s">
        <v>279</v>
      </c>
      <c r="L127">
        <v>1191</v>
      </c>
      <c r="N127">
        <v>1013</v>
      </c>
      <c r="O127" t="s">
        <v>249</v>
      </c>
      <c r="P127" t="s">
        <v>249</v>
      </c>
      <c r="Q127">
        <v>1</v>
      </c>
      <c r="X127">
        <v>0.81</v>
      </c>
      <c r="Y127">
        <v>0</v>
      </c>
      <c r="Z127">
        <v>0</v>
      </c>
      <c r="AA127">
        <v>0</v>
      </c>
      <c r="AB127">
        <v>12.92</v>
      </c>
      <c r="AC127">
        <v>0</v>
      </c>
      <c r="AD127">
        <v>1</v>
      </c>
      <c r="AE127">
        <v>1</v>
      </c>
      <c r="AF127" t="s">
        <v>3</v>
      </c>
      <c r="AG127">
        <v>0.81</v>
      </c>
      <c r="AH127">
        <v>2</v>
      </c>
      <c r="AI127">
        <v>34679728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ROW(Source!A40)</f>
        <v>40</v>
      </c>
      <c r="B128">
        <v>34679731</v>
      </c>
      <c r="C128">
        <v>34679727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280</v>
      </c>
      <c r="J128" t="s">
        <v>3</v>
      </c>
      <c r="K128" t="s">
        <v>281</v>
      </c>
      <c r="L128">
        <v>1191</v>
      </c>
      <c r="N128">
        <v>1013</v>
      </c>
      <c r="O128" t="s">
        <v>249</v>
      </c>
      <c r="P128" t="s">
        <v>249</v>
      </c>
      <c r="Q128">
        <v>1</v>
      </c>
      <c r="X128">
        <v>0.81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0.81</v>
      </c>
      <c r="AH128">
        <v>2</v>
      </c>
      <c r="AI128">
        <v>34679729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ROW(Source!A41)</f>
        <v>41</v>
      </c>
      <c r="B129">
        <v>34679730</v>
      </c>
      <c r="C129">
        <v>34679727</v>
      </c>
      <c r="D129">
        <v>32164293</v>
      </c>
      <c r="E129">
        <v>1</v>
      </c>
      <c r="F129">
        <v>1</v>
      </c>
      <c r="G129">
        <v>1</v>
      </c>
      <c r="H129">
        <v>1</v>
      </c>
      <c r="I129" t="s">
        <v>278</v>
      </c>
      <c r="J129" t="s">
        <v>3</v>
      </c>
      <c r="K129" t="s">
        <v>279</v>
      </c>
      <c r="L129">
        <v>1191</v>
      </c>
      <c r="N129">
        <v>1013</v>
      </c>
      <c r="O129" t="s">
        <v>249</v>
      </c>
      <c r="P129" t="s">
        <v>249</v>
      </c>
      <c r="Q129">
        <v>1</v>
      </c>
      <c r="X129">
        <v>0.81</v>
      </c>
      <c r="Y129">
        <v>0</v>
      </c>
      <c r="Z129">
        <v>0</v>
      </c>
      <c r="AA129">
        <v>0</v>
      </c>
      <c r="AB129">
        <v>12.92</v>
      </c>
      <c r="AC129">
        <v>0</v>
      </c>
      <c r="AD129">
        <v>1</v>
      </c>
      <c r="AE129">
        <v>1</v>
      </c>
      <c r="AF129" t="s">
        <v>3</v>
      </c>
      <c r="AG129">
        <v>0.81</v>
      </c>
      <c r="AH129">
        <v>2</v>
      </c>
      <c r="AI129">
        <v>34679728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ROW(Source!A41)</f>
        <v>41</v>
      </c>
      <c r="B130">
        <v>34679731</v>
      </c>
      <c r="C130">
        <v>34679727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280</v>
      </c>
      <c r="J130" t="s">
        <v>3</v>
      </c>
      <c r="K130" t="s">
        <v>281</v>
      </c>
      <c r="L130">
        <v>1191</v>
      </c>
      <c r="N130">
        <v>1013</v>
      </c>
      <c r="O130" t="s">
        <v>249</v>
      </c>
      <c r="P130" t="s">
        <v>249</v>
      </c>
      <c r="Q130">
        <v>1</v>
      </c>
      <c r="X130">
        <v>0.81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0.81</v>
      </c>
      <c r="AH130">
        <v>2</v>
      </c>
      <c r="AI130">
        <v>34679729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ROW(Source!A42)</f>
        <v>42</v>
      </c>
      <c r="B131">
        <v>34679735</v>
      </c>
      <c r="C131">
        <v>34679732</v>
      </c>
      <c r="D131">
        <v>32163577</v>
      </c>
      <c r="E131">
        <v>1</v>
      </c>
      <c r="F131">
        <v>1</v>
      </c>
      <c r="G131">
        <v>1</v>
      </c>
      <c r="H131">
        <v>1</v>
      </c>
      <c r="I131" t="s">
        <v>282</v>
      </c>
      <c r="J131" t="s">
        <v>3</v>
      </c>
      <c r="K131" t="s">
        <v>283</v>
      </c>
      <c r="L131">
        <v>1191</v>
      </c>
      <c r="N131">
        <v>1013</v>
      </c>
      <c r="O131" t="s">
        <v>249</v>
      </c>
      <c r="P131" t="s">
        <v>249</v>
      </c>
      <c r="Q131">
        <v>1</v>
      </c>
      <c r="X131">
        <v>1.94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1.94</v>
      </c>
      <c r="AH131">
        <v>2</v>
      </c>
      <c r="AI131">
        <v>34679733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ROW(Source!A42)</f>
        <v>42</v>
      </c>
      <c r="B132">
        <v>34679736</v>
      </c>
      <c r="C132">
        <v>34679732</v>
      </c>
      <c r="D132">
        <v>32163330</v>
      </c>
      <c r="E132">
        <v>1</v>
      </c>
      <c r="F132">
        <v>1</v>
      </c>
      <c r="G132">
        <v>1</v>
      </c>
      <c r="H132">
        <v>1</v>
      </c>
      <c r="I132" t="s">
        <v>280</v>
      </c>
      <c r="J132" t="s">
        <v>3</v>
      </c>
      <c r="K132" t="s">
        <v>281</v>
      </c>
      <c r="L132">
        <v>1191</v>
      </c>
      <c r="N132">
        <v>1013</v>
      </c>
      <c r="O132" t="s">
        <v>249</v>
      </c>
      <c r="P132" t="s">
        <v>249</v>
      </c>
      <c r="Q132">
        <v>1</v>
      </c>
      <c r="X132">
        <v>2.92</v>
      </c>
      <c r="Y132">
        <v>0</v>
      </c>
      <c r="Z132">
        <v>0</v>
      </c>
      <c r="AA132">
        <v>0</v>
      </c>
      <c r="AB132">
        <v>12.69</v>
      </c>
      <c r="AC132">
        <v>0</v>
      </c>
      <c r="AD132">
        <v>1</v>
      </c>
      <c r="AE132">
        <v>1</v>
      </c>
      <c r="AF132" t="s">
        <v>3</v>
      </c>
      <c r="AG132">
        <v>2.92</v>
      </c>
      <c r="AH132">
        <v>2</v>
      </c>
      <c r="AI132">
        <v>34679734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ROW(Source!A43)</f>
        <v>43</v>
      </c>
      <c r="B133">
        <v>34679735</v>
      </c>
      <c r="C133">
        <v>34679732</v>
      </c>
      <c r="D133">
        <v>32163577</v>
      </c>
      <c r="E133">
        <v>1</v>
      </c>
      <c r="F133">
        <v>1</v>
      </c>
      <c r="G133">
        <v>1</v>
      </c>
      <c r="H133">
        <v>1</v>
      </c>
      <c r="I133" t="s">
        <v>282</v>
      </c>
      <c r="J133" t="s">
        <v>3</v>
      </c>
      <c r="K133" t="s">
        <v>283</v>
      </c>
      <c r="L133">
        <v>1191</v>
      </c>
      <c r="N133">
        <v>1013</v>
      </c>
      <c r="O133" t="s">
        <v>249</v>
      </c>
      <c r="P133" t="s">
        <v>249</v>
      </c>
      <c r="Q133">
        <v>1</v>
      </c>
      <c r="X133">
        <v>1.94</v>
      </c>
      <c r="Y133">
        <v>0</v>
      </c>
      <c r="Z133">
        <v>0</v>
      </c>
      <c r="AA133">
        <v>0</v>
      </c>
      <c r="AB133">
        <v>9.6199999999999992</v>
      </c>
      <c r="AC133">
        <v>0</v>
      </c>
      <c r="AD133">
        <v>1</v>
      </c>
      <c r="AE133">
        <v>1</v>
      </c>
      <c r="AF133" t="s">
        <v>3</v>
      </c>
      <c r="AG133">
        <v>1.94</v>
      </c>
      <c r="AH133">
        <v>2</v>
      </c>
      <c r="AI133">
        <v>34679733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ROW(Source!A43)</f>
        <v>43</v>
      </c>
      <c r="B134">
        <v>34679736</v>
      </c>
      <c r="C134">
        <v>34679732</v>
      </c>
      <c r="D134">
        <v>32163330</v>
      </c>
      <c r="E134">
        <v>1</v>
      </c>
      <c r="F134">
        <v>1</v>
      </c>
      <c r="G134">
        <v>1</v>
      </c>
      <c r="H134">
        <v>1</v>
      </c>
      <c r="I134" t="s">
        <v>280</v>
      </c>
      <c r="J134" t="s">
        <v>3</v>
      </c>
      <c r="K134" t="s">
        <v>281</v>
      </c>
      <c r="L134">
        <v>1191</v>
      </c>
      <c r="N134">
        <v>1013</v>
      </c>
      <c r="O134" t="s">
        <v>249</v>
      </c>
      <c r="P134" t="s">
        <v>249</v>
      </c>
      <c r="Q134">
        <v>1</v>
      </c>
      <c r="X134">
        <v>2.92</v>
      </c>
      <c r="Y134">
        <v>0</v>
      </c>
      <c r="Z134">
        <v>0</v>
      </c>
      <c r="AA134">
        <v>0</v>
      </c>
      <c r="AB134">
        <v>12.69</v>
      </c>
      <c r="AC134">
        <v>0</v>
      </c>
      <c r="AD134">
        <v>1</v>
      </c>
      <c r="AE134">
        <v>1</v>
      </c>
      <c r="AF134" t="s">
        <v>3</v>
      </c>
      <c r="AG134">
        <v>2.92</v>
      </c>
      <c r="AH134">
        <v>2</v>
      </c>
      <c r="AI134">
        <v>34679734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34679742</v>
      </c>
      <c r="C135">
        <v>34679737</v>
      </c>
      <c r="D135">
        <v>31715651</v>
      </c>
      <c r="E135">
        <v>1</v>
      </c>
      <c r="F135">
        <v>1</v>
      </c>
      <c r="G135">
        <v>1</v>
      </c>
      <c r="H135">
        <v>1</v>
      </c>
      <c r="I135" t="s">
        <v>261</v>
      </c>
      <c r="J135" t="s">
        <v>3</v>
      </c>
      <c r="K135" t="s">
        <v>262</v>
      </c>
      <c r="L135">
        <v>1191</v>
      </c>
      <c r="N135">
        <v>1013</v>
      </c>
      <c r="O135" t="s">
        <v>249</v>
      </c>
      <c r="P135" t="s">
        <v>249</v>
      </c>
      <c r="Q135">
        <v>1</v>
      </c>
      <c r="X135">
        <v>5.21</v>
      </c>
      <c r="Y135">
        <v>0</v>
      </c>
      <c r="Z135">
        <v>0</v>
      </c>
      <c r="AA135">
        <v>0</v>
      </c>
      <c r="AB135">
        <v>9.6199999999999992</v>
      </c>
      <c r="AC135">
        <v>0</v>
      </c>
      <c r="AD135">
        <v>1</v>
      </c>
      <c r="AE135">
        <v>1</v>
      </c>
      <c r="AF135" t="s">
        <v>3</v>
      </c>
      <c r="AG135">
        <v>5.21</v>
      </c>
      <c r="AH135">
        <v>2</v>
      </c>
      <c r="AI135">
        <v>34679738</v>
      </c>
      <c r="AJ135">
        <v>73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ROW(Source!A44)</f>
        <v>44</v>
      </c>
      <c r="B136">
        <v>34679743</v>
      </c>
      <c r="C136">
        <v>34679737</v>
      </c>
      <c r="D136">
        <v>31709492</v>
      </c>
      <c r="E136">
        <v>1</v>
      </c>
      <c r="F136">
        <v>1</v>
      </c>
      <c r="G136">
        <v>1</v>
      </c>
      <c r="H136">
        <v>1</v>
      </c>
      <c r="I136" t="s">
        <v>247</v>
      </c>
      <c r="J136" t="s">
        <v>3</v>
      </c>
      <c r="K136" t="s">
        <v>248</v>
      </c>
      <c r="L136">
        <v>1191</v>
      </c>
      <c r="N136">
        <v>1013</v>
      </c>
      <c r="O136" t="s">
        <v>249</v>
      </c>
      <c r="P136" t="s">
        <v>249</v>
      </c>
      <c r="Q136">
        <v>1</v>
      </c>
      <c r="X136">
        <v>3.46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2</v>
      </c>
      <c r="AF136" t="s">
        <v>3</v>
      </c>
      <c r="AG136">
        <v>3.46</v>
      </c>
      <c r="AH136">
        <v>2</v>
      </c>
      <c r="AI136">
        <v>34679739</v>
      </c>
      <c r="AJ136">
        <v>74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ROW(Source!A44)</f>
        <v>44</v>
      </c>
      <c r="B137">
        <v>34679744</v>
      </c>
      <c r="C137">
        <v>34679737</v>
      </c>
      <c r="D137">
        <v>31526753</v>
      </c>
      <c r="E137">
        <v>1</v>
      </c>
      <c r="F137">
        <v>1</v>
      </c>
      <c r="G137">
        <v>1</v>
      </c>
      <c r="H137">
        <v>2</v>
      </c>
      <c r="I137" t="s">
        <v>263</v>
      </c>
      <c r="J137" t="s">
        <v>264</v>
      </c>
      <c r="K137" t="s">
        <v>265</v>
      </c>
      <c r="L137">
        <v>1368</v>
      </c>
      <c r="N137">
        <v>1011</v>
      </c>
      <c r="O137" t="s">
        <v>253</v>
      </c>
      <c r="P137" t="s">
        <v>253</v>
      </c>
      <c r="Q137">
        <v>1</v>
      </c>
      <c r="X137">
        <v>1.73</v>
      </c>
      <c r="Y137">
        <v>0</v>
      </c>
      <c r="Z137">
        <v>111.99</v>
      </c>
      <c r="AA137">
        <v>13.5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1.73</v>
      </c>
      <c r="AH137">
        <v>2</v>
      </c>
      <c r="AI137">
        <v>34679740</v>
      </c>
      <c r="AJ137">
        <v>75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ROW(Source!A44)</f>
        <v>44</v>
      </c>
      <c r="B138">
        <v>34679745</v>
      </c>
      <c r="C138">
        <v>34679737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272</v>
      </c>
      <c r="J138" t="s">
        <v>273</v>
      </c>
      <c r="K138" t="s">
        <v>274</v>
      </c>
      <c r="L138">
        <v>1368</v>
      </c>
      <c r="N138">
        <v>1011</v>
      </c>
      <c r="O138" t="s">
        <v>253</v>
      </c>
      <c r="P138" t="s">
        <v>253</v>
      </c>
      <c r="Q138">
        <v>1</v>
      </c>
      <c r="X138">
        <v>1.73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34679741</v>
      </c>
      <c r="AJ138">
        <v>76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ROW(Source!A44)</f>
        <v>44</v>
      </c>
      <c r="B139">
        <v>34679746</v>
      </c>
      <c r="C139">
        <v>34679737</v>
      </c>
      <c r="D139">
        <v>31443668</v>
      </c>
      <c r="E139">
        <v>17</v>
      </c>
      <c r="F139">
        <v>1</v>
      </c>
      <c r="G139">
        <v>1</v>
      </c>
      <c r="H139">
        <v>3</v>
      </c>
      <c r="I139" t="s">
        <v>323</v>
      </c>
      <c r="J139" t="s">
        <v>3</v>
      </c>
      <c r="K139" t="s">
        <v>324</v>
      </c>
      <c r="L139">
        <v>1374</v>
      </c>
      <c r="N139">
        <v>1013</v>
      </c>
      <c r="O139" t="s">
        <v>325</v>
      </c>
      <c r="P139" t="s">
        <v>325</v>
      </c>
      <c r="Q139">
        <v>1</v>
      </c>
      <c r="X139">
        <v>1</v>
      </c>
      <c r="Y139">
        <v>1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</v>
      </c>
      <c r="AH139">
        <v>3</v>
      </c>
      <c r="AI139">
        <v>-1</v>
      </c>
      <c r="AJ139" t="s">
        <v>3</v>
      </c>
      <c r="AK139">
        <v>4</v>
      </c>
      <c r="AL139">
        <v>-1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ROW(Source!A45)</f>
        <v>45</v>
      </c>
      <c r="B140">
        <v>34679742</v>
      </c>
      <c r="C140">
        <v>34679737</v>
      </c>
      <c r="D140">
        <v>31715651</v>
      </c>
      <c r="E140">
        <v>1</v>
      </c>
      <c r="F140">
        <v>1</v>
      </c>
      <c r="G140">
        <v>1</v>
      </c>
      <c r="H140">
        <v>1</v>
      </c>
      <c r="I140" t="s">
        <v>261</v>
      </c>
      <c r="J140" t="s">
        <v>3</v>
      </c>
      <c r="K140" t="s">
        <v>262</v>
      </c>
      <c r="L140">
        <v>1191</v>
      </c>
      <c r="N140">
        <v>1013</v>
      </c>
      <c r="O140" t="s">
        <v>249</v>
      </c>
      <c r="P140" t="s">
        <v>249</v>
      </c>
      <c r="Q140">
        <v>1</v>
      </c>
      <c r="X140">
        <v>5.21</v>
      </c>
      <c r="Y140">
        <v>0</v>
      </c>
      <c r="Z140">
        <v>0</v>
      </c>
      <c r="AA140">
        <v>0</v>
      </c>
      <c r="AB140">
        <v>9.6199999999999992</v>
      </c>
      <c r="AC140">
        <v>0</v>
      </c>
      <c r="AD140">
        <v>1</v>
      </c>
      <c r="AE140">
        <v>1</v>
      </c>
      <c r="AF140" t="s">
        <v>3</v>
      </c>
      <c r="AG140">
        <v>5.21</v>
      </c>
      <c r="AH140">
        <v>2</v>
      </c>
      <c r="AI140">
        <v>34679738</v>
      </c>
      <c r="AJ140">
        <v>77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ROW(Source!A45)</f>
        <v>45</v>
      </c>
      <c r="B141">
        <v>34679743</v>
      </c>
      <c r="C141">
        <v>34679737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247</v>
      </c>
      <c r="J141" t="s">
        <v>3</v>
      </c>
      <c r="K141" t="s">
        <v>248</v>
      </c>
      <c r="L141">
        <v>1191</v>
      </c>
      <c r="N141">
        <v>1013</v>
      </c>
      <c r="O141" t="s">
        <v>249</v>
      </c>
      <c r="P141" t="s">
        <v>249</v>
      </c>
      <c r="Q141">
        <v>1</v>
      </c>
      <c r="X141">
        <v>3.46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3.46</v>
      </c>
      <c r="AH141">
        <v>2</v>
      </c>
      <c r="AI141">
        <v>34679739</v>
      </c>
      <c r="AJ141">
        <v>78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ROW(Source!A45)</f>
        <v>45</v>
      </c>
      <c r="B142">
        <v>34679744</v>
      </c>
      <c r="C142">
        <v>34679737</v>
      </c>
      <c r="D142">
        <v>31526753</v>
      </c>
      <c r="E142">
        <v>1</v>
      </c>
      <c r="F142">
        <v>1</v>
      </c>
      <c r="G142">
        <v>1</v>
      </c>
      <c r="H142">
        <v>2</v>
      </c>
      <c r="I142" t="s">
        <v>263</v>
      </c>
      <c r="J142" t="s">
        <v>264</v>
      </c>
      <c r="K142" t="s">
        <v>265</v>
      </c>
      <c r="L142">
        <v>1368</v>
      </c>
      <c r="N142">
        <v>1011</v>
      </c>
      <c r="O142" t="s">
        <v>253</v>
      </c>
      <c r="P142" t="s">
        <v>253</v>
      </c>
      <c r="Q142">
        <v>1</v>
      </c>
      <c r="X142">
        <v>1.73</v>
      </c>
      <c r="Y142">
        <v>0</v>
      </c>
      <c r="Z142">
        <v>111.99</v>
      </c>
      <c r="AA142">
        <v>13.5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1.73</v>
      </c>
      <c r="AH142">
        <v>2</v>
      </c>
      <c r="AI142">
        <v>34679740</v>
      </c>
      <c r="AJ142">
        <v>79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ROW(Source!A45)</f>
        <v>45</v>
      </c>
      <c r="B143">
        <v>34679745</v>
      </c>
      <c r="C143">
        <v>34679737</v>
      </c>
      <c r="D143">
        <v>31528142</v>
      </c>
      <c r="E143">
        <v>1</v>
      </c>
      <c r="F143">
        <v>1</v>
      </c>
      <c r="G143">
        <v>1</v>
      </c>
      <c r="H143">
        <v>2</v>
      </c>
      <c r="I143" t="s">
        <v>272</v>
      </c>
      <c r="J143" t="s">
        <v>273</v>
      </c>
      <c r="K143" t="s">
        <v>274</v>
      </c>
      <c r="L143">
        <v>1368</v>
      </c>
      <c r="N143">
        <v>1011</v>
      </c>
      <c r="O143" t="s">
        <v>253</v>
      </c>
      <c r="P143" t="s">
        <v>253</v>
      </c>
      <c r="Q143">
        <v>1</v>
      </c>
      <c r="X143">
        <v>1.73</v>
      </c>
      <c r="Y143">
        <v>0</v>
      </c>
      <c r="Z143">
        <v>65.709999999999994</v>
      </c>
      <c r="AA143">
        <v>11.6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1.73</v>
      </c>
      <c r="AH143">
        <v>2</v>
      </c>
      <c r="AI143">
        <v>34679741</v>
      </c>
      <c r="AJ143">
        <v>80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ROW(Source!A45)</f>
        <v>45</v>
      </c>
      <c r="B144">
        <v>34679746</v>
      </c>
      <c r="C144">
        <v>34679737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323</v>
      </c>
      <c r="J144" t="s">
        <v>3</v>
      </c>
      <c r="K144" t="s">
        <v>324</v>
      </c>
      <c r="L144">
        <v>1374</v>
      </c>
      <c r="N144">
        <v>1013</v>
      </c>
      <c r="O144" t="s">
        <v>325</v>
      </c>
      <c r="P144" t="s">
        <v>325</v>
      </c>
      <c r="Q144">
        <v>1</v>
      </c>
      <c r="X144">
        <v>1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1</v>
      </c>
      <c r="AH144">
        <v>3</v>
      </c>
      <c r="AI144">
        <v>-1</v>
      </c>
      <c r="AJ144" t="s">
        <v>3</v>
      </c>
      <c r="AK144">
        <v>4</v>
      </c>
      <c r="AL144">
        <v>-1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ROW(Source!A46)</f>
        <v>46</v>
      </c>
      <c r="B145">
        <v>34679750</v>
      </c>
      <c r="C145">
        <v>34679747</v>
      </c>
      <c r="D145">
        <v>31709492</v>
      </c>
      <c r="E145">
        <v>1</v>
      </c>
      <c r="F145">
        <v>1</v>
      </c>
      <c r="G145">
        <v>1</v>
      </c>
      <c r="H145">
        <v>1</v>
      </c>
      <c r="I145" t="s">
        <v>247</v>
      </c>
      <c r="J145" t="s">
        <v>3</v>
      </c>
      <c r="K145" t="s">
        <v>248</v>
      </c>
      <c r="L145">
        <v>1191</v>
      </c>
      <c r="N145">
        <v>1013</v>
      </c>
      <c r="O145" t="s">
        <v>249</v>
      </c>
      <c r="P145" t="s">
        <v>249</v>
      </c>
      <c r="Q145">
        <v>1</v>
      </c>
      <c r="X145">
        <v>7.6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2</v>
      </c>
      <c r="AF145" t="s">
        <v>3</v>
      </c>
      <c r="AG145">
        <v>7.6</v>
      </c>
      <c r="AH145">
        <v>2</v>
      </c>
      <c r="AI145">
        <v>34679748</v>
      </c>
      <c r="AJ145">
        <v>81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ROW(Source!A46)</f>
        <v>46</v>
      </c>
      <c r="B146">
        <v>34679751</v>
      </c>
      <c r="C146">
        <v>34679747</v>
      </c>
      <c r="D146">
        <v>31525947</v>
      </c>
      <c r="E146">
        <v>1</v>
      </c>
      <c r="F146">
        <v>1</v>
      </c>
      <c r="G146">
        <v>1</v>
      </c>
      <c r="H146">
        <v>2</v>
      </c>
      <c r="I146" t="s">
        <v>284</v>
      </c>
      <c r="J146" t="s">
        <v>285</v>
      </c>
      <c r="K146" t="s">
        <v>286</v>
      </c>
      <c r="L146">
        <v>1368</v>
      </c>
      <c r="N146">
        <v>1011</v>
      </c>
      <c r="O146" t="s">
        <v>253</v>
      </c>
      <c r="P146" t="s">
        <v>253</v>
      </c>
      <c r="Q146">
        <v>1</v>
      </c>
      <c r="X146">
        <v>7.6</v>
      </c>
      <c r="Y146">
        <v>0</v>
      </c>
      <c r="Z146">
        <v>59.47</v>
      </c>
      <c r="AA146">
        <v>11.6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7.6</v>
      </c>
      <c r="AH146">
        <v>2</v>
      </c>
      <c r="AI146">
        <v>34679749</v>
      </c>
      <c r="AJ146">
        <v>82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ROW(Source!A47)</f>
        <v>47</v>
      </c>
      <c r="B147">
        <v>34679750</v>
      </c>
      <c r="C147">
        <v>34679747</v>
      </c>
      <c r="D147">
        <v>31709492</v>
      </c>
      <c r="E147">
        <v>1</v>
      </c>
      <c r="F147">
        <v>1</v>
      </c>
      <c r="G147">
        <v>1</v>
      </c>
      <c r="H147">
        <v>1</v>
      </c>
      <c r="I147" t="s">
        <v>247</v>
      </c>
      <c r="J147" t="s">
        <v>3</v>
      </c>
      <c r="K147" t="s">
        <v>248</v>
      </c>
      <c r="L147">
        <v>1191</v>
      </c>
      <c r="N147">
        <v>1013</v>
      </c>
      <c r="O147" t="s">
        <v>249</v>
      </c>
      <c r="P147" t="s">
        <v>249</v>
      </c>
      <c r="Q147">
        <v>1</v>
      </c>
      <c r="X147">
        <v>7.6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2</v>
      </c>
      <c r="AF147" t="s">
        <v>3</v>
      </c>
      <c r="AG147">
        <v>7.6</v>
      </c>
      <c r="AH147">
        <v>2</v>
      </c>
      <c r="AI147">
        <v>34679748</v>
      </c>
      <c r="AJ147">
        <v>83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ROW(Source!A47)</f>
        <v>47</v>
      </c>
      <c r="B148">
        <v>34679751</v>
      </c>
      <c r="C148">
        <v>34679747</v>
      </c>
      <c r="D148">
        <v>31525947</v>
      </c>
      <c r="E148">
        <v>1</v>
      </c>
      <c r="F148">
        <v>1</v>
      </c>
      <c r="G148">
        <v>1</v>
      </c>
      <c r="H148">
        <v>2</v>
      </c>
      <c r="I148" t="s">
        <v>284</v>
      </c>
      <c r="J148" t="s">
        <v>285</v>
      </c>
      <c r="K148" t="s">
        <v>286</v>
      </c>
      <c r="L148">
        <v>1368</v>
      </c>
      <c r="N148">
        <v>1011</v>
      </c>
      <c r="O148" t="s">
        <v>253</v>
      </c>
      <c r="P148" t="s">
        <v>253</v>
      </c>
      <c r="Q148">
        <v>1</v>
      </c>
      <c r="X148">
        <v>7.6</v>
      </c>
      <c r="Y148">
        <v>0</v>
      </c>
      <c r="Z148">
        <v>59.47</v>
      </c>
      <c r="AA148">
        <v>11.6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7.6</v>
      </c>
      <c r="AH148">
        <v>2</v>
      </c>
      <c r="AI148">
        <v>34679749</v>
      </c>
      <c r="AJ148">
        <v>84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2019-01-28T11:52:32Z</dcterms:created>
  <dcterms:modified xsi:type="dcterms:W3CDTF">2019-02-26T11:36:27Z</dcterms:modified>
</cp:coreProperties>
</file>