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0" windowHeight="1185"/>
  </bookViews>
  <sheets>
    <sheet name="1.Смета.или.Акт" sheetId="6" r:id="rId1"/>
    <sheet name="Source" sheetId="1" state="hidden" r:id="rId2"/>
    <sheet name="SourceObSm" sheetId="2" state="hidden" r:id="rId3"/>
    <sheet name="SmtRes" sheetId="3" state="hidden" r:id="rId4"/>
    <sheet name="EtalonRes" sheetId="4" state="hidden" r:id="rId5"/>
  </sheets>
  <definedNames>
    <definedName name="_xlnm.Print_Titles" localSheetId="0">'1.Смета.или.Акт'!$45:$45</definedName>
    <definedName name="_xlnm.Print_Area" localSheetId="0">'1.Смета.или.Акт'!$A$1:$K$211</definedName>
  </definedNames>
  <calcPr calcId="144525"/>
</workbook>
</file>

<file path=xl/calcChain.xml><?xml version="1.0" encoding="utf-8"?>
<calcChain xmlns="http://schemas.openxmlformats.org/spreadsheetml/2006/main">
  <c r="BZ207" i="6" l="1"/>
  <c r="BY207" i="6"/>
  <c r="BZ204" i="6"/>
  <c r="BY204" i="6"/>
  <c r="BZ198" i="6"/>
  <c r="BY198" i="6"/>
  <c r="BZ195" i="6"/>
  <c r="BY195" i="6"/>
  <c r="J181" i="6"/>
  <c r="J180" i="6"/>
  <c r="J177" i="6"/>
  <c r="J176" i="6"/>
  <c r="J40" i="6"/>
  <c r="J39" i="6"/>
  <c r="I39" i="6"/>
  <c r="FV172" i="6"/>
  <c r="FU172" i="6"/>
  <c r="FT172" i="6"/>
  <c r="FS172" i="6"/>
  <c r="FQ172" i="6"/>
  <c r="H187" i="6" s="1"/>
  <c r="FP172" i="6"/>
  <c r="H186" i="6" s="1"/>
  <c r="FL172" i="6"/>
  <c r="H181" i="6" s="1"/>
  <c r="FK172" i="6"/>
  <c r="H180" i="6" s="1"/>
  <c r="FJ172" i="6"/>
  <c r="FI172" i="6"/>
  <c r="FH172" i="6"/>
  <c r="FG172" i="6"/>
  <c r="FF172" i="6"/>
  <c r="FD172" i="6"/>
  <c r="FA172" i="6"/>
  <c r="EY172" i="6"/>
  <c r="EX172" i="6"/>
  <c r="H177" i="6" s="1"/>
  <c r="EW172" i="6"/>
  <c r="H176" i="6" s="1"/>
  <c r="EU172" i="6"/>
  <c r="ET172" i="6"/>
  <c r="DY172" i="6"/>
  <c r="DX172" i="6"/>
  <c r="DW172" i="6"/>
  <c r="DO172" i="6"/>
  <c r="DN172" i="6"/>
  <c r="DM172" i="6"/>
  <c r="DL172" i="6"/>
  <c r="DD172" i="6"/>
  <c r="DB172" i="6"/>
  <c r="DA172" i="6"/>
  <c r="CZ172" i="6"/>
  <c r="CX172" i="6"/>
  <c r="CW172" i="6"/>
  <c r="AC172" i="6"/>
  <c r="BC71" i="1"/>
  <c r="GW169" i="6"/>
  <c r="ES71" i="1"/>
  <c r="AL71" i="1"/>
  <c r="I71" i="1"/>
  <c r="GX169" i="6" s="1"/>
  <c r="I70" i="1"/>
  <c r="DW71" i="1"/>
  <c r="G71" i="1"/>
  <c r="F71" i="1"/>
  <c r="BC69" i="1"/>
  <c r="ES69" i="1"/>
  <c r="AL69" i="1"/>
  <c r="I69" i="1"/>
  <c r="GX166" i="6" s="1"/>
  <c r="I68" i="1"/>
  <c r="DW69" i="1"/>
  <c r="G69" i="1"/>
  <c r="F69" i="1"/>
  <c r="BC67" i="1"/>
  <c r="ES67" i="1"/>
  <c r="AL67" i="1"/>
  <c r="I67" i="1"/>
  <c r="GX163" i="6" s="1"/>
  <c r="I66" i="1"/>
  <c r="DW67" i="1"/>
  <c r="G67" i="1"/>
  <c r="F67" i="1"/>
  <c r="BC65" i="1"/>
  <c r="ES65" i="1"/>
  <c r="AL65" i="1"/>
  <c r="I65" i="1"/>
  <c r="GX160" i="6" s="1"/>
  <c r="I64" i="1"/>
  <c r="DW65" i="1"/>
  <c r="G65" i="1"/>
  <c r="F65" i="1"/>
  <c r="BC63" i="1"/>
  <c r="ES63" i="1"/>
  <c r="AL63" i="1"/>
  <c r="I63" i="1"/>
  <c r="GX157" i="6" s="1"/>
  <c r="I62" i="1"/>
  <c r="DW63" i="1"/>
  <c r="G63" i="1"/>
  <c r="F63" i="1"/>
  <c r="BC61" i="1"/>
  <c r="GW154" i="6"/>
  <c r="ES61" i="1"/>
  <c r="AL61" i="1"/>
  <c r="I61" i="1"/>
  <c r="GX154" i="6" s="1"/>
  <c r="I60" i="1"/>
  <c r="DW61" i="1"/>
  <c r="G61" i="1"/>
  <c r="F61" i="1"/>
  <c r="BC59" i="1"/>
  <c r="ES59" i="1"/>
  <c r="AL59" i="1"/>
  <c r="I59" i="1"/>
  <c r="GX151" i="6" s="1"/>
  <c r="I58" i="1"/>
  <c r="DW59" i="1"/>
  <c r="G59" i="1"/>
  <c r="F59" i="1"/>
  <c r="BC57" i="1"/>
  <c r="ES57" i="1"/>
  <c r="AL57" i="1"/>
  <c r="I57" i="1"/>
  <c r="GX148" i="6" s="1"/>
  <c r="I56" i="1"/>
  <c r="DW57" i="1"/>
  <c r="G57" i="1"/>
  <c r="F57" i="1"/>
  <c r="BC55" i="1"/>
  <c r="ES55" i="1"/>
  <c r="AL55" i="1"/>
  <c r="I55" i="1"/>
  <c r="GX145" i="6" s="1"/>
  <c r="I54" i="1"/>
  <c r="DW55" i="1"/>
  <c r="G55" i="1"/>
  <c r="F55" i="1"/>
  <c r="BC53" i="1"/>
  <c r="ES53" i="1"/>
  <c r="AL53" i="1"/>
  <c r="I53" i="1"/>
  <c r="GX142" i="6" s="1"/>
  <c r="I52" i="1"/>
  <c r="DW53" i="1"/>
  <c r="G53" i="1"/>
  <c r="F53" i="1"/>
  <c r="BC51" i="1"/>
  <c r="ES51" i="1"/>
  <c r="AL51" i="1"/>
  <c r="I51" i="1"/>
  <c r="GX139" i="6" s="1"/>
  <c r="I50" i="1"/>
  <c r="DW51" i="1"/>
  <c r="G51" i="1"/>
  <c r="F51" i="1"/>
  <c r="BC49" i="1"/>
  <c r="ES49" i="1"/>
  <c r="AL49" i="1"/>
  <c r="I49" i="1"/>
  <c r="GX136" i="6" s="1"/>
  <c r="I48" i="1"/>
  <c r="DW49" i="1"/>
  <c r="G49" i="1"/>
  <c r="F49" i="1"/>
  <c r="BS47" i="1"/>
  <c r="EU47" i="1"/>
  <c r="AN47" i="1"/>
  <c r="BB47" i="1"/>
  <c r="ET47" i="1"/>
  <c r="ER47" i="1" s="1"/>
  <c r="AM47" i="1"/>
  <c r="AK47" i="1" s="1"/>
  <c r="F130" i="6" s="1"/>
  <c r="I47" i="1"/>
  <c r="I46" i="1"/>
  <c r="DW47" i="1"/>
  <c r="EW45" i="1"/>
  <c r="AQ45" i="1"/>
  <c r="BS45" i="1"/>
  <c r="EU45" i="1"/>
  <c r="AN45" i="1"/>
  <c r="BB45" i="1"/>
  <c r="ET45" i="1"/>
  <c r="AM45" i="1"/>
  <c r="BA45" i="1"/>
  <c r="EV45" i="1"/>
  <c r="AO45" i="1"/>
  <c r="I45" i="1"/>
  <c r="I44" i="1"/>
  <c r="DW45" i="1"/>
  <c r="EW43" i="1"/>
  <c r="AQ43" i="1"/>
  <c r="BA43" i="1"/>
  <c r="EV43" i="1"/>
  <c r="ER43" i="1" s="1"/>
  <c r="AO43" i="1"/>
  <c r="AK43" i="1" s="1"/>
  <c r="F116" i="6" s="1"/>
  <c r="I43" i="1"/>
  <c r="I42" i="1"/>
  <c r="DW43" i="1"/>
  <c r="EW41" i="1"/>
  <c r="AQ41" i="1"/>
  <c r="BA41" i="1"/>
  <c r="EV41" i="1"/>
  <c r="ER41" i="1" s="1"/>
  <c r="AO41" i="1"/>
  <c r="AK41" i="1" s="1"/>
  <c r="F110" i="6" s="1"/>
  <c r="I41" i="1"/>
  <c r="I40" i="1"/>
  <c r="DW41" i="1"/>
  <c r="EW39" i="1"/>
  <c r="AQ39" i="1"/>
  <c r="BC39" i="1"/>
  <c r="ES39" i="1"/>
  <c r="AL39" i="1"/>
  <c r="BS39" i="1"/>
  <c r="EU39" i="1"/>
  <c r="AN39" i="1"/>
  <c r="BB39" i="1"/>
  <c r="ET39" i="1"/>
  <c r="AM39" i="1"/>
  <c r="BA39" i="1"/>
  <c r="EV39" i="1"/>
  <c r="AO39" i="1"/>
  <c r="I39" i="1"/>
  <c r="GW105" i="6" s="1"/>
  <c r="I38" i="1"/>
  <c r="DW39" i="1"/>
  <c r="EW37" i="1"/>
  <c r="AQ37" i="1"/>
  <c r="BC37" i="1"/>
  <c r="ES37" i="1"/>
  <c r="AL37" i="1"/>
  <c r="BS37" i="1"/>
  <c r="EU37" i="1"/>
  <c r="AN37" i="1"/>
  <c r="BB37" i="1"/>
  <c r="ET37" i="1"/>
  <c r="AM37" i="1"/>
  <c r="BA37" i="1"/>
  <c r="EV37" i="1"/>
  <c r="AO37" i="1"/>
  <c r="I37" i="1"/>
  <c r="GW96" i="6" s="1"/>
  <c r="I36" i="1"/>
  <c r="DW37" i="1"/>
  <c r="EW35" i="1"/>
  <c r="AQ35" i="1"/>
  <c r="BS35" i="1"/>
  <c r="EU35" i="1"/>
  <c r="AN35" i="1"/>
  <c r="BB35" i="1"/>
  <c r="ET35" i="1"/>
  <c r="AM35" i="1"/>
  <c r="BA35" i="1"/>
  <c r="EV35" i="1"/>
  <c r="AO35" i="1"/>
  <c r="I35" i="1"/>
  <c r="I34" i="1"/>
  <c r="DW35" i="1"/>
  <c r="EW33" i="1"/>
  <c r="AQ33" i="1"/>
  <c r="BS33" i="1"/>
  <c r="EU33" i="1"/>
  <c r="AN33" i="1"/>
  <c r="BB33" i="1"/>
  <c r="ET33" i="1"/>
  <c r="AM33" i="1"/>
  <c r="BA33" i="1"/>
  <c r="EV33" i="1"/>
  <c r="AO33" i="1"/>
  <c r="I33" i="1"/>
  <c r="I32" i="1"/>
  <c r="DW33" i="1"/>
  <c r="EW31" i="1"/>
  <c r="AQ31" i="1"/>
  <c r="BC31" i="1"/>
  <c r="ES31" i="1"/>
  <c r="AL31" i="1"/>
  <c r="BS31" i="1"/>
  <c r="EU31" i="1"/>
  <c r="AN31" i="1"/>
  <c r="BB31" i="1"/>
  <c r="ET31" i="1"/>
  <c r="AM31" i="1"/>
  <c r="BA31" i="1"/>
  <c r="EV31" i="1"/>
  <c r="AO31" i="1"/>
  <c r="I31" i="1"/>
  <c r="GW71" i="6" s="1"/>
  <c r="I30" i="1"/>
  <c r="DW31" i="1"/>
  <c r="EW29" i="1"/>
  <c r="AQ29" i="1"/>
  <c r="BC29" i="1"/>
  <c r="ES29" i="1"/>
  <c r="AL29" i="1"/>
  <c r="BS29" i="1"/>
  <c r="EU29" i="1"/>
  <c r="AN29" i="1"/>
  <c r="BB29" i="1"/>
  <c r="ET29" i="1"/>
  <c r="AM29" i="1"/>
  <c r="BA29" i="1"/>
  <c r="EV29" i="1"/>
  <c r="AO29" i="1"/>
  <c r="I29" i="1"/>
  <c r="GW62" i="6" s="1"/>
  <c r="I28" i="1"/>
  <c r="DW29" i="1"/>
  <c r="EW27" i="1"/>
  <c r="AQ27" i="1"/>
  <c r="BA27" i="1"/>
  <c r="EV27" i="1"/>
  <c r="ER27" i="1" s="1"/>
  <c r="AO27" i="1"/>
  <c r="AK27" i="1" s="1"/>
  <c r="F52" i="6" s="1"/>
  <c r="I27" i="1"/>
  <c r="I26" i="1"/>
  <c r="DW27" i="1"/>
  <c r="BS25" i="1"/>
  <c r="EU25" i="1"/>
  <c r="AN25" i="1"/>
  <c r="BB25" i="1"/>
  <c r="ET25" i="1"/>
  <c r="ER25" i="1" s="1"/>
  <c r="AM25" i="1"/>
  <c r="AK25" i="1" s="1"/>
  <c r="F46" i="6" s="1"/>
  <c r="I25" i="1"/>
  <c r="I24" i="1"/>
  <c r="DW25" i="1"/>
  <c r="BT36" i="6"/>
  <c r="BV35" i="6"/>
  <c r="BT32" i="6"/>
  <c r="BT31" i="6"/>
  <c r="BT30" i="6"/>
  <c r="BU23" i="6"/>
  <c r="BW14" i="6"/>
  <c r="BS13" i="6"/>
  <c r="BS12" i="6"/>
  <c r="BS11" i="6"/>
  <c r="BR10" i="6"/>
  <c r="BR9" i="6"/>
  <c r="BR8" i="6"/>
  <c r="BR7" i="6"/>
  <c r="I40" i="6" l="1"/>
  <c r="GW166" i="6"/>
  <c r="GW163" i="6"/>
  <c r="GW160" i="6"/>
  <c r="GW157" i="6"/>
  <c r="GW151" i="6"/>
  <c r="GW145" i="6"/>
  <c r="GW148" i="6"/>
  <c r="AK45" i="1"/>
  <c r="F122" i="6" s="1"/>
  <c r="GW142" i="6"/>
  <c r="GW139" i="6"/>
  <c r="GW136" i="6"/>
  <c r="ER45" i="1"/>
  <c r="GX105" i="6"/>
  <c r="AK39" i="1"/>
  <c r="F101" i="6" s="1"/>
  <c r="AK37" i="1"/>
  <c r="F92" i="6" s="1"/>
  <c r="ER39" i="1"/>
  <c r="GX96" i="6"/>
  <c r="AK33" i="1"/>
  <c r="F76" i="6" s="1"/>
  <c r="ER37" i="1"/>
  <c r="AK35" i="1"/>
  <c r="F84" i="6" s="1"/>
  <c r="ER35" i="1"/>
  <c r="ER33" i="1"/>
  <c r="ER31" i="1"/>
  <c r="GX71" i="6"/>
  <c r="AK31" i="1"/>
  <c r="F67" i="6" s="1"/>
  <c r="ER29" i="1"/>
  <c r="GX62" i="6"/>
  <c r="AK29" i="1"/>
  <c r="F58" i="6" s="1"/>
  <c r="A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" i="3"/>
  <c r="CX1" i="3"/>
  <c r="CY1" i="3"/>
  <c r="CZ1" i="3"/>
  <c r="DA1" i="3"/>
  <c r="A2" i="3"/>
  <c r="CX2" i="3"/>
  <c r="CY2" i="3"/>
  <c r="CZ2" i="3"/>
  <c r="DA2" i="3"/>
  <c r="A3" i="3"/>
  <c r="CX3" i="3"/>
  <c r="CY3" i="3"/>
  <c r="CZ3" i="3"/>
  <c r="DA3" i="3"/>
  <c r="A4" i="3"/>
  <c r="CX4" i="3"/>
  <c r="CY4" i="3"/>
  <c r="CZ4" i="3"/>
  <c r="DA4" i="3"/>
  <c r="A5" i="3"/>
  <c r="CX5" i="3"/>
  <c r="CY5" i="3"/>
  <c r="CZ5" i="3"/>
  <c r="DA5" i="3"/>
  <c r="A6" i="3"/>
  <c r="CX6" i="3"/>
  <c r="CY6" i="3"/>
  <c r="CZ6" i="3"/>
  <c r="DA6" i="3"/>
  <c r="A7" i="3"/>
  <c r="CX7" i="3"/>
  <c r="CY7" i="3"/>
  <c r="CZ7" i="3"/>
  <c r="DA7" i="3"/>
  <c r="A8" i="3"/>
  <c r="CX8" i="3"/>
  <c r="CY8" i="3"/>
  <c r="CZ8" i="3"/>
  <c r="DA8" i="3"/>
  <c r="A9" i="3"/>
  <c r="CX9" i="3"/>
  <c r="CY9" i="3"/>
  <c r="CZ9" i="3"/>
  <c r="DA9" i="3"/>
  <c r="A10" i="3"/>
  <c r="CX10" i="3"/>
  <c r="CY10" i="3"/>
  <c r="CZ10" i="3"/>
  <c r="DA10" i="3"/>
  <c r="A11" i="3"/>
  <c r="CX11" i="3"/>
  <c r="CY11" i="3"/>
  <c r="CZ11" i="3"/>
  <c r="DA11" i="3"/>
  <c r="A12" i="3"/>
  <c r="CX12" i="3"/>
  <c r="CY12" i="3"/>
  <c r="CZ12" i="3"/>
  <c r="DA12" i="3"/>
  <c r="A13" i="3"/>
  <c r="CX13" i="3"/>
  <c r="CY13" i="3"/>
  <c r="CZ13" i="3"/>
  <c r="DA13" i="3"/>
  <c r="A14" i="3"/>
  <c r="CX14" i="3"/>
  <c r="CY14" i="3"/>
  <c r="CZ14" i="3"/>
  <c r="DA14" i="3"/>
  <c r="A15" i="3"/>
  <c r="CX15" i="3"/>
  <c r="CY15" i="3"/>
  <c r="CZ15" i="3"/>
  <c r="DA15" i="3"/>
  <c r="A16" i="3"/>
  <c r="CX16" i="3"/>
  <c r="CY16" i="3"/>
  <c r="CZ16" i="3"/>
  <c r="DA16" i="3"/>
  <c r="A17" i="3"/>
  <c r="CX17" i="3"/>
  <c r="CY17" i="3"/>
  <c r="CZ17" i="3"/>
  <c r="DA17" i="3"/>
  <c r="A18" i="3"/>
  <c r="CX18" i="3"/>
  <c r="CY18" i="3"/>
  <c r="CZ18" i="3"/>
  <c r="DA18" i="3"/>
  <c r="A19" i="3"/>
  <c r="CX19" i="3"/>
  <c r="CY19" i="3"/>
  <c r="CZ19" i="3"/>
  <c r="DA19" i="3"/>
  <c r="A20" i="3"/>
  <c r="CX20" i="3"/>
  <c r="CY20" i="3"/>
  <c r="CZ20" i="3"/>
  <c r="DA20" i="3"/>
  <c r="A21" i="3"/>
  <c r="CX21" i="3"/>
  <c r="CY21" i="3"/>
  <c r="CZ21" i="3"/>
  <c r="DA21" i="3"/>
  <c r="A22" i="3"/>
  <c r="CX22" i="3"/>
  <c r="CY22" i="3"/>
  <c r="CZ22" i="3"/>
  <c r="DA22" i="3"/>
  <c r="A23" i="3"/>
  <c r="CX23" i="3"/>
  <c r="CY23" i="3"/>
  <c r="CZ23" i="3"/>
  <c r="DA23" i="3"/>
  <c r="A24" i="3"/>
  <c r="CX24" i="3"/>
  <c r="CY24" i="3"/>
  <c r="CZ24" i="3"/>
  <c r="DA24" i="3"/>
  <c r="A25" i="3"/>
  <c r="CX25" i="3"/>
  <c r="CY25" i="3"/>
  <c r="CZ25" i="3"/>
  <c r="DA25" i="3"/>
  <c r="A26" i="3"/>
  <c r="CX26" i="3"/>
  <c r="CY26" i="3"/>
  <c r="CZ26" i="3"/>
  <c r="DA26" i="3"/>
  <c r="A27" i="3"/>
  <c r="CX27" i="3"/>
  <c r="CY27" i="3"/>
  <c r="CZ27" i="3"/>
  <c r="DA27" i="3"/>
  <c r="A28" i="3"/>
  <c r="CX28" i="3"/>
  <c r="CY28" i="3"/>
  <c r="CZ28" i="3"/>
  <c r="DA28" i="3"/>
  <c r="A29" i="3"/>
  <c r="CX29" i="3"/>
  <c r="CY29" i="3"/>
  <c r="CZ29" i="3"/>
  <c r="DA29" i="3"/>
  <c r="A30" i="3"/>
  <c r="CX30" i="3"/>
  <c r="CY30" i="3"/>
  <c r="CZ30" i="3"/>
  <c r="DA30" i="3"/>
  <c r="A31" i="3"/>
  <c r="CX31" i="3"/>
  <c r="CY31" i="3"/>
  <c r="CZ31" i="3"/>
  <c r="DA31" i="3"/>
  <c r="A32" i="3"/>
  <c r="CX32" i="3"/>
  <c r="CY32" i="3"/>
  <c r="CZ32" i="3"/>
  <c r="DA32" i="3"/>
  <c r="A33" i="3"/>
  <c r="CX33" i="3"/>
  <c r="CY33" i="3"/>
  <c r="CZ33" i="3"/>
  <c r="DA33" i="3"/>
  <c r="A34" i="3"/>
  <c r="CX34" i="3"/>
  <c r="CY34" i="3"/>
  <c r="CZ34" i="3"/>
  <c r="DA34" i="3"/>
  <c r="A35" i="3"/>
  <c r="CX35" i="3"/>
  <c r="CY35" i="3"/>
  <c r="CZ35" i="3"/>
  <c r="DA35" i="3"/>
  <c r="A36" i="3"/>
  <c r="CX36" i="3"/>
  <c r="CY36" i="3"/>
  <c r="CZ36" i="3"/>
  <c r="DA36" i="3"/>
  <c r="A37" i="3"/>
  <c r="CX37" i="3"/>
  <c r="CY37" i="3"/>
  <c r="CZ37" i="3"/>
  <c r="DA37" i="3"/>
  <c r="A38" i="3"/>
  <c r="CX38" i="3"/>
  <c r="CY38" i="3"/>
  <c r="CZ38" i="3"/>
  <c r="DA38" i="3"/>
  <c r="A39" i="3"/>
  <c r="CX39" i="3"/>
  <c r="CY39" i="3"/>
  <c r="CZ39" i="3"/>
  <c r="DA39" i="3"/>
  <c r="A40" i="3"/>
  <c r="CX40" i="3"/>
  <c r="CY40" i="3"/>
  <c r="CZ40" i="3"/>
  <c r="DA40" i="3"/>
  <c r="A41" i="3"/>
  <c r="CX41" i="3"/>
  <c r="CY41" i="3"/>
  <c r="CZ41" i="3"/>
  <c r="DA41" i="3"/>
  <c r="A42" i="3"/>
  <c r="CX42" i="3"/>
  <c r="CY42" i="3"/>
  <c r="CZ42" i="3"/>
  <c r="DA42" i="3"/>
  <c r="A43" i="3"/>
  <c r="CX43" i="3"/>
  <c r="CY43" i="3"/>
  <c r="CZ43" i="3"/>
  <c r="DA43" i="3"/>
  <c r="A44" i="3"/>
  <c r="CX44" i="3"/>
  <c r="CY44" i="3"/>
  <c r="CZ44" i="3"/>
  <c r="DA44" i="3"/>
  <c r="A45" i="3"/>
  <c r="CX45" i="3"/>
  <c r="CY45" i="3"/>
  <c r="CZ45" i="3"/>
  <c r="DA45" i="3"/>
  <c r="A46" i="3"/>
  <c r="CX46" i="3"/>
  <c r="CY46" i="3"/>
  <c r="CZ46" i="3"/>
  <c r="DA46" i="3"/>
  <c r="A47" i="3"/>
  <c r="CX47" i="3"/>
  <c r="CY47" i="3"/>
  <c r="CZ47" i="3"/>
  <c r="DA47" i="3"/>
  <c r="A48" i="3"/>
  <c r="CX48" i="3"/>
  <c r="CY48" i="3"/>
  <c r="CZ48" i="3"/>
  <c r="DA48" i="3"/>
  <c r="A49" i="3"/>
  <c r="CX49" i="3"/>
  <c r="CY49" i="3"/>
  <c r="CZ49" i="3"/>
  <c r="DA49" i="3"/>
  <c r="A50" i="3"/>
  <c r="CX50" i="3"/>
  <c r="CY50" i="3"/>
  <c r="CZ50" i="3"/>
  <c r="DA50" i="3"/>
  <c r="A51" i="3"/>
  <c r="CX51" i="3"/>
  <c r="CY51" i="3"/>
  <c r="CZ51" i="3"/>
  <c r="DA51" i="3"/>
  <c r="A52" i="3"/>
  <c r="CX52" i="3"/>
  <c r="CY52" i="3"/>
  <c r="CZ52" i="3"/>
  <c r="DA52" i="3"/>
  <c r="A53" i="3"/>
  <c r="CX53" i="3"/>
  <c r="CY53" i="3"/>
  <c r="CZ53" i="3"/>
  <c r="DA53" i="3"/>
  <c r="A54" i="3"/>
  <c r="CX54" i="3"/>
  <c r="CY54" i="3"/>
  <c r="CZ54" i="3"/>
  <c r="DA54" i="3"/>
  <c r="A55" i="3"/>
  <c r="CX55" i="3"/>
  <c r="CY55" i="3"/>
  <c r="CZ55" i="3"/>
  <c r="DA55" i="3"/>
  <c r="A56" i="3"/>
  <c r="CX56" i="3"/>
  <c r="CY56" i="3"/>
  <c r="CZ56" i="3"/>
  <c r="DA56" i="3"/>
  <c r="A57" i="3"/>
  <c r="CX57" i="3"/>
  <c r="CY57" i="3"/>
  <c r="CZ57" i="3"/>
  <c r="DA57" i="3"/>
  <c r="A58" i="3"/>
  <c r="CX58" i="3"/>
  <c r="CY58" i="3"/>
  <c r="CZ58" i="3"/>
  <c r="DA58" i="3"/>
  <c r="A59" i="3"/>
  <c r="CX59" i="3"/>
  <c r="CY59" i="3"/>
  <c r="CZ59" i="3"/>
  <c r="DA59" i="3"/>
  <c r="A60" i="3"/>
  <c r="CX60" i="3"/>
  <c r="CY60" i="3"/>
  <c r="CZ60" i="3"/>
  <c r="DA60" i="3"/>
  <c r="A61" i="3"/>
  <c r="CX61" i="3"/>
  <c r="CY61" i="3"/>
  <c r="CZ61" i="3"/>
  <c r="DA61" i="3"/>
  <c r="A62" i="3"/>
  <c r="CX62" i="3"/>
  <c r="CY62" i="3"/>
  <c r="CZ62" i="3"/>
  <c r="DA62" i="3"/>
  <c r="A63" i="3"/>
  <c r="CX63" i="3"/>
  <c r="CY63" i="3"/>
  <c r="CZ63" i="3"/>
  <c r="DA63" i="3"/>
  <c r="A64" i="3"/>
  <c r="CX64" i="3"/>
  <c r="CY64" i="3"/>
  <c r="CZ64" i="3"/>
  <c r="DA64" i="3"/>
  <c r="A65" i="3"/>
  <c r="CX65" i="3"/>
  <c r="CY65" i="3"/>
  <c r="CZ65" i="3"/>
  <c r="DA65" i="3"/>
  <c r="A66" i="3"/>
  <c r="CX66" i="3"/>
  <c r="CY66" i="3"/>
  <c r="CZ66" i="3"/>
  <c r="DA66" i="3"/>
  <c r="A67" i="3"/>
  <c r="CX67" i="3"/>
  <c r="CY67" i="3"/>
  <c r="CZ67" i="3"/>
  <c r="DA67" i="3"/>
  <c r="A68" i="3"/>
  <c r="CX68" i="3"/>
  <c r="CY68" i="3"/>
  <c r="CZ68" i="3"/>
  <c r="DA68" i="3"/>
  <c r="A69" i="3"/>
  <c r="CX69" i="3"/>
  <c r="CY69" i="3"/>
  <c r="CZ69" i="3"/>
  <c r="DA69" i="3"/>
  <c r="A70" i="3"/>
  <c r="CX70" i="3"/>
  <c r="CY70" i="3"/>
  <c r="CZ70" i="3"/>
  <c r="DA70" i="3"/>
  <c r="A71" i="3"/>
  <c r="CX71" i="3"/>
  <c r="CY71" i="3"/>
  <c r="CZ71" i="3"/>
  <c r="DA71" i="3"/>
  <c r="A72" i="3"/>
  <c r="CX72" i="3"/>
  <c r="CY72" i="3"/>
  <c r="CZ72" i="3"/>
  <c r="DA72" i="3"/>
  <c r="A73" i="3"/>
  <c r="CX73" i="3"/>
  <c r="CY73" i="3"/>
  <c r="CZ73" i="3"/>
  <c r="DA73" i="3"/>
  <c r="A74" i="3"/>
  <c r="CX74" i="3"/>
  <c r="CY74" i="3"/>
  <c r="CZ74" i="3"/>
  <c r="DA74" i="3"/>
  <c r="A75" i="3"/>
  <c r="CX75" i="3"/>
  <c r="CY75" i="3"/>
  <c r="CZ75" i="3"/>
  <c r="DA75" i="3"/>
  <c r="A76" i="3"/>
  <c r="CX76" i="3"/>
  <c r="CY76" i="3"/>
  <c r="CZ76" i="3"/>
  <c r="DA76" i="3"/>
  <c r="A77" i="3"/>
  <c r="CX77" i="3"/>
  <c r="CY77" i="3"/>
  <c r="CZ77" i="3"/>
  <c r="DA77" i="3"/>
  <c r="A78" i="3"/>
  <c r="CX78" i="3"/>
  <c r="CY78" i="3"/>
  <c r="CZ78" i="3"/>
  <c r="DA78" i="3"/>
  <c r="A79" i="3"/>
  <c r="CX79" i="3"/>
  <c r="CY79" i="3"/>
  <c r="CZ79" i="3"/>
  <c r="DA79" i="3"/>
  <c r="A80" i="3"/>
  <c r="CX80" i="3"/>
  <c r="CY80" i="3"/>
  <c r="CZ80" i="3"/>
  <c r="DA80" i="3"/>
  <c r="A81" i="3"/>
  <c r="CX81" i="3"/>
  <c r="CY81" i="3"/>
  <c r="CZ81" i="3"/>
  <c r="DA81" i="3"/>
  <c r="A82" i="3"/>
  <c r="CX82" i="3"/>
  <c r="CY82" i="3"/>
  <c r="CZ82" i="3"/>
  <c r="DA82" i="3"/>
  <c r="A83" i="3"/>
  <c r="CX83" i="3"/>
  <c r="CY83" i="3"/>
  <c r="CZ83" i="3"/>
  <c r="DA83" i="3"/>
  <c r="A84" i="3"/>
  <c r="CX84" i="3"/>
  <c r="CY84" i="3"/>
  <c r="CZ84" i="3"/>
  <c r="DA84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M22" i="1"/>
  <c r="AN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R22" i="1"/>
  <c r="DS22" i="1"/>
  <c r="EE22" i="1"/>
  <c r="EF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C24" i="1"/>
  <c r="D24" i="1"/>
  <c r="AC24" i="1"/>
  <c r="CQ24" i="1" s="1"/>
  <c r="P24" i="1" s="1"/>
  <c r="AE24" i="1"/>
  <c r="AD24" i="1" s="1"/>
  <c r="CR24" i="1" s="1"/>
  <c r="Q24" i="1" s="1"/>
  <c r="AF24" i="1"/>
  <c r="AG24" i="1"/>
  <c r="CU24" i="1" s="1"/>
  <c r="T24" i="1" s="1"/>
  <c r="AH24" i="1"/>
  <c r="AI24" i="1"/>
  <c r="CW24" i="1" s="1"/>
  <c r="V24" i="1" s="1"/>
  <c r="AJ24" i="1"/>
  <c r="CT24" i="1"/>
  <c r="S24" i="1" s="1"/>
  <c r="CV24" i="1"/>
  <c r="U24" i="1" s="1"/>
  <c r="CX24" i="1"/>
  <c r="W24" i="1" s="1"/>
  <c r="FR24" i="1"/>
  <c r="GL24" i="1"/>
  <c r="GO24" i="1"/>
  <c r="GP24" i="1"/>
  <c r="GV24" i="1"/>
  <c r="GX24" i="1"/>
  <c r="C25" i="1"/>
  <c r="D25" i="1"/>
  <c r="AC25" i="1"/>
  <c r="AE25" i="1"/>
  <c r="AF25" i="1"/>
  <c r="CT25" i="1" s="1"/>
  <c r="S25" i="1" s="1"/>
  <c r="AG25" i="1"/>
  <c r="AH25" i="1"/>
  <c r="CV25" i="1" s="1"/>
  <c r="U25" i="1" s="1"/>
  <c r="AI25" i="1"/>
  <c r="AJ25" i="1"/>
  <c r="CX25" i="1" s="1"/>
  <c r="W25" i="1" s="1"/>
  <c r="CQ25" i="1"/>
  <c r="P25" i="1" s="1"/>
  <c r="CU25" i="1"/>
  <c r="T25" i="1" s="1"/>
  <c r="CW25" i="1"/>
  <c r="V25" i="1" s="1"/>
  <c r="FR25" i="1"/>
  <c r="GL25" i="1"/>
  <c r="GO25" i="1"/>
  <c r="GP25" i="1"/>
  <c r="GV25" i="1"/>
  <c r="GX25" i="1"/>
  <c r="C26" i="1"/>
  <c r="D26" i="1"/>
  <c r="AC26" i="1"/>
  <c r="AD26" i="1"/>
  <c r="CR26" i="1" s="1"/>
  <c r="Q26" i="1" s="1"/>
  <c r="AE26" i="1"/>
  <c r="AF26" i="1"/>
  <c r="CT26" i="1" s="1"/>
  <c r="S26" i="1" s="1"/>
  <c r="AG26" i="1"/>
  <c r="AH26" i="1"/>
  <c r="CV26" i="1" s="1"/>
  <c r="U26" i="1" s="1"/>
  <c r="AI26" i="1"/>
  <c r="AJ26" i="1"/>
  <c r="CX26" i="1" s="1"/>
  <c r="W26" i="1" s="1"/>
  <c r="CQ26" i="1"/>
  <c r="P26" i="1" s="1"/>
  <c r="CS26" i="1"/>
  <c r="R26" i="1" s="1"/>
  <c r="GK26" i="1" s="1"/>
  <c r="CU26" i="1"/>
  <c r="T26" i="1" s="1"/>
  <c r="CW26" i="1"/>
  <c r="V26" i="1" s="1"/>
  <c r="FR26" i="1"/>
  <c r="GL26" i="1"/>
  <c r="GO26" i="1"/>
  <c r="GP26" i="1"/>
  <c r="GV26" i="1"/>
  <c r="GX26" i="1"/>
  <c r="C27" i="1"/>
  <c r="D27" i="1"/>
  <c r="AC27" i="1"/>
  <c r="AD27" i="1"/>
  <c r="CR27" i="1" s="1"/>
  <c r="Q27" i="1" s="1"/>
  <c r="AE27" i="1"/>
  <c r="AF27" i="1"/>
  <c r="AG27" i="1"/>
  <c r="AH27" i="1"/>
  <c r="AI27" i="1"/>
  <c r="AJ27" i="1"/>
  <c r="CX27" i="1" s="1"/>
  <c r="W27" i="1" s="1"/>
  <c r="CQ27" i="1"/>
  <c r="P27" i="1" s="1"/>
  <c r="CS27" i="1"/>
  <c r="R27" i="1" s="1"/>
  <c r="GK27" i="1" s="1"/>
  <c r="CU27" i="1"/>
  <c r="T27" i="1" s="1"/>
  <c r="CW27" i="1"/>
  <c r="V27" i="1" s="1"/>
  <c r="FR27" i="1"/>
  <c r="GL27" i="1"/>
  <c r="GO27" i="1"/>
  <c r="GP27" i="1"/>
  <c r="GV27" i="1"/>
  <c r="GX27" i="1"/>
  <c r="C28" i="1"/>
  <c r="D28" i="1"/>
  <c r="AC28" i="1"/>
  <c r="CQ28" i="1" s="1"/>
  <c r="P28" i="1" s="1"/>
  <c r="AD28" i="1"/>
  <c r="CR28" i="1" s="1"/>
  <c r="Q28" i="1" s="1"/>
  <c r="AE28" i="1"/>
  <c r="AF28" i="1"/>
  <c r="CT28" i="1" s="1"/>
  <c r="S28" i="1" s="1"/>
  <c r="AG28" i="1"/>
  <c r="AH28" i="1"/>
  <c r="CV28" i="1" s="1"/>
  <c r="U28" i="1" s="1"/>
  <c r="AI28" i="1"/>
  <c r="AJ28" i="1"/>
  <c r="CX28" i="1" s="1"/>
  <c r="W28" i="1" s="1"/>
  <c r="CS28" i="1"/>
  <c r="R28" i="1" s="1"/>
  <c r="GK28" i="1" s="1"/>
  <c r="CU28" i="1"/>
  <c r="T28" i="1" s="1"/>
  <c r="CW28" i="1"/>
  <c r="V28" i="1" s="1"/>
  <c r="FR28" i="1"/>
  <c r="GL28" i="1"/>
  <c r="GO28" i="1"/>
  <c r="GP28" i="1"/>
  <c r="GV28" i="1"/>
  <c r="GX28" i="1"/>
  <c r="C29" i="1"/>
  <c r="D29" i="1"/>
  <c r="AC29" i="1"/>
  <c r="CQ29" i="1" s="1"/>
  <c r="P29" i="1" s="1"/>
  <c r="U62" i="6" s="1"/>
  <c r="K62" i="6" s="1"/>
  <c r="AE29" i="1"/>
  <c r="AD29" i="1" s="1"/>
  <c r="AF29" i="1"/>
  <c r="AG29" i="1"/>
  <c r="AH29" i="1"/>
  <c r="AI29" i="1"/>
  <c r="AJ29" i="1"/>
  <c r="CX29" i="1" s="1"/>
  <c r="W29" i="1" s="1"/>
  <c r="CU29" i="1"/>
  <c r="T29" i="1" s="1"/>
  <c r="CW29" i="1"/>
  <c r="V29" i="1" s="1"/>
  <c r="FR29" i="1"/>
  <c r="GL29" i="1"/>
  <c r="GO29" i="1"/>
  <c r="GP29" i="1"/>
  <c r="GV29" i="1"/>
  <c r="GX29" i="1"/>
  <c r="C30" i="1"/>
  <c r="D30" i="1"/>
  <c r="S30" i="1"/>
  <c r="V30" i="1"/>
  <c r="AC30" i="1"/>
  <c r="CQ30" i="1" s="1"/>
  <c r="P30" i="1" s="1"/>
  <c r="AD30" i="1"/>
  <c r="CR30" i="1" s="1"/>
  <c r="Q30" i="1" s="1"/>
  <c r="AE30" i="1"/>
  <c r="AF30" i="1"/>
  <c r="AG30" i="1"/>
  <c r="AH30" i="1"/>
  <c r="CV30" i="1" s="1"/>
  <c r="U30" i="1" s="1"/>
  <c r="AI30" i="1"/>
  <c r="AJ30" i="1"/>
  <c r="CS30" i="1"/>
  <c r="R30" i="1" s="1"/>
  <c r="CT30" i="1"/>
  <c r="CU30" i="1"/>
  <c r="T30" i="1" s="1"/>
  <c r="CW30" i="1"/>
  <c r="CX30" i="1"/>
  <c r="W30" i="1" s="1"/>
  <c r="FR30" i="1"/>
  <c r="GL30" i="1"/>
  <c r="GO30" i="1"/>
  <c r="GP30" i="1"/>
  <c r="GV30" i="1"/>
  <c r="GX30" i="1" s="1"/>
  <c r="C31" i="1"/>
  <c r="D31" i="1"/>
  <c r="AC31" i="1"/>
  <c r="AE31" i="1"/>
  <c r="AF31" i="1"/>
  <c r="CT31" i="1" s="1"/>
  <c r="S31" i="1" s="1"/>
  <c r="U68" i="6" s="1"/>
  <c r="AG31" i="1"/>
  <c r="CU31" i="1" s="1"/>
  <c r="T31" i="1" s="1"/>
  <c r="AH31" i="1"/>
  <c r="H74" i="6" s="1"/>
  <c r="AI31" i="1"/>
  <c r="CW31" i="1" s="1"/>
  <c r="V31" i="1" s="1"/>
  <c r="AJ31" i="1"/>
  <c r="CX31" i="1"/>
  <c r="W31" i="1" s="1"/>
  <c r="FR31" i="1"/>
  <c r="GL31" i="1"/>
  <c r="GO31" i="1"/>
  <c r="GP31" i="1"/>
  <c r="GV31" i="1"/>
  <c r="GX31" i="1" s="1"/>
  <c r="C32" i="1"/>
  <c r="D32" i="1"/>
  <c r="AC32" i="1"/>
  <c r="AE32" i="1"/>
  <c r="CS32" i="1" s="1"/>
  <c r="R32" i="1" s="1"/>
  <c r="GK32" i="1" s="1"/>
  <c r="AF32" i="1"/>
  <c r="AG32" i="1"/>
  <c r="CU32" i="1" s="1"/>
  <c r="T32" i="1" s="1"/>
  <c r="AH32" i="1"/>
  <c r="AI32" i="1"/>
  <c r="CW32" i="1" s="1"/>
  <c r="V32" i="1" s="1"/>
  <c r="AJ32" i="1"/>
  <c r="CT32" i="1"/>
  <c r="S32" i="1" s="1"/>
  <c r="CV32" i="1"/>
  <c r="U32" i="1" s="1"/>
  <c r="CX32" i="1"/>
  <c r="W32" i="1" s="1"/>
  <c r="FR32" i="1"/>
  <c r="GL32" i="1"/>
  <c r="GN32" i="1"/>
  <c r="GP32" i="1"/>
  <c r="GV32" i="1"/>
  <c r="GX32" i="1" s="1"/>
  <c r="C33" i="1"/>
  <c r="D33" i="1"/>
  <c r="AC33" i="1"/>
  <c r="CQ33" i="1" s="1"/>
  <c r="P33" i="1" s="1"/>
  <c r="AE33" i="1"/>
  <c r="AF33" i="1"/>
  <c r="AG33" i="1"/>
  <c r="CU33" i="1" s="1"/>
  <c r="T33" i="1" s="1"/>
  <c r="AH33" i="1"/>
  <c r="H82" i="6" s="1"/>
  <c r="AI33" i="1"/>
  <c r="CW33" i="1" s="1"/>
  <c r="V33" i="1" s="1"/>
  <c r="AJ33" i="1"/>
  <c r="CX33" i="1"/>
  <c r="W33" i="1" s="1"/>
  <c r="FR33" i="1"/>
  <c r="GL33" i="1"/>
  <c r="GN33" i="1"/>
  <c r="GP33" i="1"/>
  <c r="GV33" i="1"/>
  <c r="GX33" i="1" s="1"/>
  <c r="C34" i="1"/>
  <c r="D34" i="1"/>
  <c r="AC34" i="1"/>
  <c r="AE34" i="1"/>
  <c r="CS34" i="1" s="1"/>
  <c r="R34" i="1" s="1"/>
  <c r="GK34" i="1" s="1"/>
  <c r="AF34" i="1"/>
  <c r="AG34" i="1"/>
  <c r="CU34" i="1" s="1"/>
  <c r="T34" i="1" s="1"/>
  <c r="AH34" i="1"/>
  <c r="AI34" i="1"/>
  <c r="CW34" i="1" s="1"/>
  <c r="V34" i="1" s="1"/>
  <c r="AJ34" i="1"/>
  <c r="CT34" i="1"/>
  <c r="S34" i="1" s="1"/>
  <c r="CV34" i="1"/>
  <c r="U34" i="1" s="1"/>
  <c r="CX34" i="1"/>
  <c r="W34" i="1" s="1"/>
  <c r="FR34" i="1"/>
  <c r="GL34" i="1"/>
  <c r="GN34" i="1"/>
  <c r="GP34" i="1"/>
  <c r="GV34" i="1"/>
  <c r="GX34" i="1" s="1"/>
  <c r="C35" i="1"/>
  <c r="D35" i="1"/>
  <c r="AC35" i="1"/>
  <c r="CQ35" i="1" s="1"/>
  <c r="P35" i="1" s="1"/>
  <c r="AE35" i="1"/>
  <c r="AF35" i="1"/>
  <c r="AG35" i="1"/>
  <c r="CU35" i="1" s="1"/>
  <c r="T35" i="1" s="1"/>
  <c r="AH35" i="1"/>
  <c r="AI35" i="1"/>
  <c r="CW35" i="1" s="1"/>
  <c r="V35" i="1" s="1"/>
  <c r="AJ35" i="1"/>
  <c r="CX35" i="1"/>
  <c r="W35" i="1" s="1"/>
  <c r="FR35" i="1"/>
  <c r="GL35" i="1"/>
  <c r="GN35" i="1"/>
  <c r="GP35" i="1"/>
  <c r="GV35" i="1"/>
  <c r="GX35" i="1" s="1"/>
  <c r="C36" i="1"/>
  <c r="D36" i="1"/>
  <c r="AC36" i="1"/>
  <c r="AE36" i="1"/>
  <c r="CS36" i="1" s="1"/>
  <c r="R36" i="1" s="1"/>
  <c r="GK36" i="1" s="1"/>
  <c r="AF36" i="1"/>
  <c r="AG36" i="1"/>
  <c r="CU36" i="1" s="1"/>
  <c r="T36" i="1" s="1"/>
  <c r="AH36" i="1"/>
  <c r="AI36" i="1"/>
  <c r="CW36" i="1" s="1"/>
  <c r="V36" i="1" s="1"/>
  <c r="AJ36" i="1"/>
  <c r="CT36" i="1"/>
  <c r="S36" i="1" s="1"/>
  <c r="CV36" i="1"/>
  <c r="U36" i="1" s="1"/>
  <c r="CX36" i="1"/>
  <c r="W36" i="1" s="1"/>
  <c r="FR36" i="1"/>
  <c r="GL36" i="1"/>
  <c r="GN36" i="1"/>
  <c r="GP36" i="1"/>
  <c r="GV36" i="1"/>
  <c r="GX36" i="1" s="1"/>
  <c r="C37" i="1"/>
  <c r="D37" i="1"/>
  <c r="AC37" i="1"/>
  <c r="AE37" i="1"/>
  <c r="AF37" i="1"/>
  <c r="AG37" i="1"/>
  <c r="CU37" i="1" s="1"/>
  <c r="T37" i="1" s="1"/>
  <c r="AH37" i="1"/>
  <c r="AI37" i="1"/>
  <c r="CW37" i="1" s="1"/>
  <c r="V37" i="1" s="1"/>
  <c r="AJ37" i="1"/>
  <c r="CX37" i="1"/>
  <c r="W37" i="1" s="1"/>
  <c r="FR37" i="1"/>
  <c r="GL37" i="1"/>
  <c r="GN37" i="1"/>
  <c r="GP37" i="1"/>
  <c r="GV37" i="1"/>
  <c r="GX37" i="1" s="1"/>
  <c r="C38" i="1"/>
  <c r="D38" i="1"/>
  <c r="AC38" i="1"/>
  <c r="AE38" i="1"/>
  <c r="CS38" i="1" s="1"/>
  <c r="R38" i="1" s="1"/>
  <c r="GK38" i="1" s="1"/>
  <c r="AF38" i="1"/>
  <c r="AG38" i="1"/>
  <c r="CU38" i="1" s="1"/>
  <c r="T38" i="1" s="1"/>
  <c r="AH38" i="1"/>
  <c r="AI38" i="1"/>
  <c r="CW38" i="1" s="1"/>
  <c r="V38" i="1" s="1"/>
  <c r="AJ38" i="1"/>
  <c r="CT38" i="1"/>
  <c r="S38" i="1" s="1"/>
  <c r="CV38" i="1"/>
  <c r="U38" i="1" s="1"/>
  <c r="CX38" i="1"/>
  <c r="W38" i="1" s="1"/>
  <c r="FR38" i="1"/>
  <c r="GL38" i="1"/>
  <c r="GN38" i="1"/>
  <c r="GP38" i="1"/>
  <c r="GV38" i="1"/>
  <c r="GX38" i="1" s="1"/>
  <c r="C39" i="1"/>
  <c r="D39" i="1"/>
  <c r="AC39" i="1"/>
  <c r="AE39" i="1"/>
  <c r="AF39" i="1"/>
  <c r="AG39" i="1"/>
  <c r="CU39" i="1" s="1"/>
  <c r="T39" i="1" s="1"/>
  <c r="AH39" i="1"/>
  <c r="AI39" i="1"/>
  <c r="CW39" i="1" s="1"/>
  <c r="V39" i="1" s="1"/>
  <c r="AJ39" i="1"/>
  <c r="CX39" i="1"/>
  <c r="W39" i="1" s="1"/>
  <c r="FR39" i="1"/>
  <c r="GL39" i="1"/>
  <c r="GN39" i="1"/>
  <c r="GP39" i="1"/>
  <c r="GV39" i="1"/>
  <c r="GX39" i="1" s="1"/>
  <c r="C40" i="1"/>
  <c r="D40" i="1"/>
  <c r="AC40" i="1"/>
  <c r="AE40" i="1"/>
  <c r="AF40" i="1"/>
  <c r="AG40" i="1"/>
  <c r="CU40" i="1" s="1"/>
  <c r="T40" i="1" s="1"/>
  <c r="AH40" i="1"/>
  <c r="AI40" i="1"/>
  <c r="CW40" i="1" s="1"/>
  <c r="V40" i="1" s="1"/>
  <c r="AJ40" i="1"/>
  <c r="CT40" i="1"/>
  <c r="S40" i="1" s="1"/>
  <c r="CV40" i="1"/>
  <c r="U40" i="1" s="1"/>
  <c r="CX40" i="1"/>
  <c r="W40" i="1" s="1"/>
  <c r="FR40" i="1"/>
  <c r="GL40" i="1"/>
  <c r="GN40" i="1"/>
  <c r="GO40" i="1"/>
  <c r="GV40" i="1"/>
  <c r="GX40" i="1" s="1"/>
  <c r="C41" i="1"/>
  <c r="D41" i="1"/>
  <c r="W41" i="1"/>
  <c r="AC41" i="1"/>
  <c r="AE41" i="1"/>
  <c r="AF41" i="1"/>
  <c r="AG41" i="1"/>
  <c r="CU41" i="1" s="1"/>
  <c r="T41" i="1" s="1"/>
  <c r="AH41" i="1"/>
  <c r="AI41" i="1"/>
  <c r="CW41" i="1" s="1"/>
  <c r="V41" i="1" s="1"/>
  <c r="AJ41" i="1"/>
  <c r="CX41" i="1"/>
  <c r="FR41" i="1"/>
  <c r="GL41" i="1"/>
  <c r="GN41" i="1"/>
  <c r="GO41" i="1"/>
  <c r="GV41" i="1"/>
  <c r="GX41" i="1"/>
  <c r="C42" i="1"/>
  <c r="D42" i="1"/>
  <c r="AC42" i="1"/>
  <c r="AD42" i="1"/>
  <c r="CR42" i="1" s="1"/>
  <c r="Q42" i="1" s="1"/>
  <c r="AE42" i="1"/>
  <c r="AF42" i="1"/>
  <c r="CT42" i="1" s="1"/>
  <c r="S42" i="1" s="1"/>
  <c r="AG42" i="1"/>
  <c r="AH42" i="1"/>
  <c r="CV42" i="1" s="1"/>
  <c r="U42" i="1" s="1"/>
  <c r="AI42" i="1"/>
  <c r="AJ42" i="1"/>
  <c r="CX42" i="1" s="1"/>
  <c r="W42" i="1" s="1"/>
  <c r="CQ42" i="1"/>
  <c r="P42" i="1" s="1"/>
  <c r="CS42" i="1"/>
  <c r="R42" i="1" s="1"/>
  <c r="GK42" i="1" s="1"/>
  <c r="CU42" i="1"/>
  <c r="T42" i="1" s="1"/>
  <c r="CW42" i="1"/>
  <c r="V42" i="1" s="1"/>
  <c r="FR42" i="1"/>
  <c r="GL42" i="1"/>
  <c r="GN42" i="1"/>
  <c r="GO42" i="1"/>
  <c r="GV42" i="1"/>
  <c r="GX42" i="1"/>
  <c r="C43" i="1"/>
  <c r="D43" i="1"/>
  <c r="AC43" i="1"/>
  <c r="AD43" i="1"/>
  <c r="CR43" i="1" s="1"/>
  <c r="Q43" i="1" s="1"/>
  <c r="AE43" i="1"/>
  <c r="AF43" i="1"/>
  <c r="AG43" i="1"/>
  <c r="AH43" i="1"/>
  <c r="AI43" i="1"/>
  <c r="AJ43" i="1"/>
  <c r="CX43" i="1" s="1"/>
  <c r="W43" i="1" s="1"/>
  <c r="CQ43" i="1"/>
  <c r="P43" i="1" s="1"/>
  <c r="CS43" i="1"/>
  <c r="R43" i="1" s="1"/>
  <c r="GK43" i="1" s="1"/>
  <c r="CU43" i="1"/>
  <c r="T43" i="1" s="1"/>
  <c r="CW43" i="1"/>
  <c r="V43" i="1" s="1"/>
  <c r="FR43" i="1"/>
  <c r="GL43" i="1"/>
  <c r="GN43" i="1"/>
  <c r="GO43" i="1"/>
  <c r="GV43" i="1"/>
  <c r="GX43" i="1"/>
  <c r="C44" i="1"/>
  <c r="D44" i="1"/>
  <c r="AC44" i="1"/>
  <c r="CQ44" i="1" s="1"/>
  <c r="P44" i="1" s="1"/>
  <c r="AD44" i="1"/>
  <c r="CR44" i="1" s="1"/>
  <c r="Q44" i="1" s="1"/>
  <c r="AE44" i="1"/>
  <c r="AF44" i="1"/>
  <c r="CT44" i="1" s="1"/>
  <c r="S44" i="1" s="1"/>
  <c r="AG44" i="1"/>
  <c r="AH44" i="1"/>
  <c r="CV44" i="1" s="1"/>
  <c r="U44" i="1" s="1"/>
  <c r="AI44" i="1"/>
  <c r="AJ44" i="1"/>
  <c r="CX44" i="1" s="1"/>
  <c r="W44" i="1" s="1"/>
  <c r="CS44" i="1"/>
  <c r="R44" i="1" s="1"/>
  <c r="GK44" i="1" s="1"/>
  <c r="CU44" i="1"/>
  <c r="T44" i="1" s="1"/>
  <c r="CW44" i="1"/>
  <c r="V44" i="1" s="1"/>
  <c r="FR44" i="1"/>
  <c r="GL44" i="1"/>
  <c r="GN44" i="1"/>
  <c r="GP44" i="1"/>
  <c r="GV44" i="1"/>
  <c r="GX44" i="1"/>
  <c r="C45" i="1"/>
  <c r="D45" i="1"/>
  <c r="AC45" i="1"/>
  <c r="CQ45" i="1" s="1"/>
  <c r="P45" i="1" s="1"/>
  <c r="AE45" i="1"/>
  <c r="AD45" i="1" s="1"/>
  <c r="AF45" i="1"/>
  <c r="AG45" i="1"/>
  <c r="AH45" i="1"/>
  <c r="AI45" i="1"/>
  <c r="AJ45" i="1"/>
  <c r="CX45" i="1" s="1"/>
  <c r="W45" i="1" s="1"/>
  <c r="CU45" i="1"/>
  <c r="T45" i="1" s="1"/>
  <c r="CW45" i="1"/>
  <c r="V45" i="1" s="1"/>
  <c r="FR45" i="1"/>
  <c r="GL45" i="1"/>
  <c r="GN45" i="1"/>
  <c r="GP45" i="1"/>
  <c r="GV45" i="1"/>
  <c r="GX45" i="1"/>
  <c r="C46" i="1"/>
  <c r="D46" i="1"/>
  <c r="AC46" i="1"/>
  <c r="AD46" i="1"/>
  <c r="CR46" i="1" s="1"/>
  <c r="Q46" i="1" s="1"/>
  <c r="AE46" i="1"/>
  <c r="AF46" i="1"/>
  <c r="CT46" i="1" s="1"/>
  <c r="S46" i="1" s="1"/>
  <c r="AG46" i="1"/>
  <c r="AH46" i="1"/>
  <c r="CV46" i="1" s="1"/>
  <c r="U46" i="1" s="1"/>
  <c r="AI46" i="1"/>
  <c r="AJ46" i="1"/>
  <c r="CX46" i="1" s="1"/>
  <c r="W46" i="1" s="1"/>
  <c r="CQ46" i="1"/>
  <c r="P46" i="1" s="1"/>
  <c r="CS46" i="1"/>
  <c r="R46" i="1" s="1"/>
  <c r="GK46" i="1" s="1"/>
  <c r="CU46" i="1"/>
  <c r="T46" i="1" s="1"/>
  <c r="CW46" i="1"/>
  <c r="V46" i="1" s="1"/>
  <c r="FR46" i="1"/>
  <c r="GL46" i="1"/>
  <c r="GO46" i="1"/>
  <c r="GP46" i="1"/>
  <c r="GV46" i="1"/>
  <c r="GX46" i="1"/>
  <c r="C47" i="1"/>
  <c r="D47" i="1"/>
  <c r="AC47" i="1"/>
  <c r="AE47" i="1"/>
  <c r="AF47" i="1"/>
  <c r="CT47" i="1" s="1"/>
  <c r="S47" i="1" s="1"/>
  <c r="AG47" i="1"/>
  <c r="AH47" i="1"/>
  <c r="CV47" i="1" s="1"/>
  <c r="U47" i="1" s="1"/>
  <c r="AI47" i="1"/>
  <c r="AJ47" i="1"/>
  <c r="CX47" i="1" s="1"/>
  <c r="W47" i="1" s="1"/>
  <c r="CQ47" i="1"/>
  <c r="P47" i="1" s="1"/>
  <c r="CU47" i="1"/>
  <c r="T47" i="1" s="1"/>
  <c r="CW47" i="1"/>
  <c r="V47" i="1" s="1"/>
  <c r="FR47" i="1"/>
  <c r="GL47" i="1"/>
  <c r="GO47" i="1"/>
  <c r="GP47" i="1"/>
  <c r="GV47" i="1"/>
  <c r="GX47" i="1"/>
  <c r="AC48" i="1"/>
  <c r="AD48" i="1"/>
  <c r="CR48" i="1" s="1"/>
  <c r="Q48" i="1" s="1"/>
  <c r="AE48" i="1"/>
  <c r="AF48" i="1"/>
  <c r="CT48" i="1" s="1"/>
  <c r="S48" i="1" s="1"/>
  <c r="AG48" i="1"/>
  <c r="AH48" i="1"/>
  <c r="CV48" i="1" s="1"/>
  <c r="U48" i="1" s="1"/>
  <c r="AI48" i="1"/>
  <c r="AJ48" i="1"/>
  <c r="CX48" i="1" s="1"/>
  <c r="W48" i="1" s="1"/>
  <c r="CQ48" i="1"/>
  <c r="P48" i="1" s="1"/>
  <c r="CS48" i="1"/>
  <c r="R48" i="1" s="1"/>
  <c r="GK48" i="1" s="1"/>
  <c r="CU48" i="1"/>
  <c r="T48" i="1" s="1"/>
  <c r="CW48" i="1"/>
  <c r="V48" i="1" s="1"/>
  <c r="FR48" i="1"/>
  <c r="GL48" i="1"/>
  <c r="GO48" i="1"/>
  <c r="GP48" i="1"/>
  <c r="GV48" i="1"/>
  <c r="GX48" i="1"/>
  <c r="AC49" i="1"/>
  <c r="CQ49" i="1" s="1"/>
  <c r="P49" i="1" s="1"/>
  <c r="U136" i="6" s="1"/>
  <c r="AD49" i="1"/>
  <c r="CR49" i="1" s="1"/>
  <c r="Q49" i="1" s="1"/>
  <c r="AE49" i="1"/>
  <c r="AF49" i="1"/>
  <c r="CT49" i="1" s="1"/>
  <c r="S49" i="1" s="1"/>
  <c r="AG49" i="1"/>
  <c r="AH49" i="1"/>
  <c r="CV49" i="1" s="1"/>
  <c r="U49" i="1" s="1"/>
  <c r="AI49" i="1"/>
  <c r="AJ49" i="1"/>
  <c r="CX49" i="1" s="1"/>
  <c r="W49" i="1" s="1"/>
  <c r="CS49" i="1"/>
  <c r="R49" i="1" s="1"/>
  <c r="GK49" i="1" s="1"/>
  <c r="CU49" i="1"/>
  <c r="T49" i="1" s="1"/>
  <c r="CW49" i="1"/>
  <c r="V49" i="1" s="1"/>
  <c r="FR49" i="1"/>
  <c r="GL49" i="1"/>
  <c r="GO49" i="1"/>
  <c r="GP49" i="1"/>
  <c r="GV49" i="1"/>
  <c r="GX49" i="1"/>
  <c r="AC50" i="1"/>
  <c r="AD50" i="1"/>
  <c r="CR50" i="1" s="1"/>
  <c r="Q50" i="1" s="1"/>
  <c r="AE50" i="1"/>
  <c r="AF50" i="1"/>
  <c r="CT50" i="1" s="1"/>
  <c r="S50" i="1" s="1"/>
  <c r="AG50" i="1"/>
  <c r="AH50" i="1"/>
  <c r="CV50" i="1" s="1"/>
  <c r="U50" i="1" s="1"/>
  <c r="AI50" i="1"/>
  <c r="AJ50" i="1"/>
  <c r="CX50" i="1" s="1"/>
  <c r="W50" i="1" s="1"/>
  <c r="CQ50" i="1"/>
  <c r="P50" i="1" s="1"/>
  <c r="CS50" i="1"/>
  <c r="R50" i="1" s="1"/>
  <c r="GK50" i="1" s="1"/>
  <c r="CU50" i="1"/>
  <c r="T50" i="1" s="1"/>
  <c r="CW50" i="1"/>
  <c r="V50" i="1" s="1"/>
  <c r="FR50" i="1"/>
  <c r="GL50" i="1"/>
  <c r="GO50" i="1"/>
  <c r="GP50" i="1"/>
  <c r="GV50" i="1"/>
  <c r="GX50" i="1"/>
  <c r="AC51" i="1"/>
  <c r="CQ51" i="1" s="1"/>
  <c r="P51" i="1" s="1"/>
  <c r="U139" i="6" s="1"/>
  <c r="AD51" i="1"/>
  <c r="CR51" i="1" s="1"/>
  <c r="Q51" i="1" s="1"/>
  <c r="AE51" i="1"/>
  <c r="AF51" i="1"/>
  <c r="CT51" i="1" s="1"/>
  <c r="S51" i="1" s="1"/>
  <c r="AG51" i="1"/>
  <c r="AH51" i="1"/>
  <c r="CV51" i="1" s="1"/>
  <c r="U51" i="1" s="1"/>
  <c r="AI51" i="1"/>
  <c r="AJ51" i="1"/>
  <c r="CX51" i="1" s="1"/>
  <c r="W51" i="1" s="1"/>
  <c r="CS51" i="1"/>
  <c r="R51" i="1" s="1"/>
  <c r="GK51" i="1" s="1"/>
  <c r="CU51" i="1"/>
  <c r="T51" i="1" s="1"/>
  <c r="CW51" i="1"/>
  <c r="V51" i="1" s="1"/>
  <c r="FR51" i="1"/>
  <c r="GL51" i="1"/>
  <c r="GO51" i="1"/>
  <c r="GP51" i="1"/>
  <c r="GV51" i="1"/>
  <c r="GX51" i="1"/>
  <c r="AC52" i="1"/>
  <c r="AD52" i="1"/>
  <c r="CR52" i="1" s="1"/>
  <c r="Q52" i="1" s="1"/>
  <c r="AE52" i="1"/>
  <c r="AF52" i="1"/>
  <c r="CT52" i="1" s="1"/>
  <c r="S52" i="1" s="1"/>
  <c r="AG52" i="1"/>
  <c r="AH52" i="1"/>
  <c r="CV52" i="1" s="1"/>
  <c r="U52" i="1" s="1"/>
  <c r="AI52" i="1"/>
  <c r="AJ52" i="1"/>
  <c r="CX52" i="1" s="1"/>
  <c r="W52" i="1" s="1"/>
  <c r="CQ52" i="1"/>
  <c r="P52" i="1" s="1"/>
  <c r="CS52" i="1"/>
  <c r="R52" i="1" s="1"/>
  <c r="GK52" i="1" s="1"/>
  <c r="CU52" i="1"/>
  <c r="T52" i="1" s="1"/>
  <c r="CW52" i="1"/>
  <c r="V52" i="1" s="1"/>
  <c r="FR52" i="1"/>
  <c r="GL52" i="1"/>
  <c r="GO52" i="1"/>
  <c r="GP52" i="1"/>
  <c r="GV52" i="1"/>
  <c r="GX52" i="1"/>
  <c r="AC53" i="1"/>
  <c r="CQ53" i="1" s="1"/>
  <c r="P53" i="1" s="1"/>
  <c r="U142" i="6" s="1"/>
  <c r="AD53" i="1"/>
  <c r="CR53" i="1" s="1"/>
  <c r="Q53" i="1" s="1"/>
  <c r="AE53" i="1"/>
  <c r="AF53" i="1"/>
  <c r="CT53" i="1" s="1"/>
  <c r="S53" i="1" s="1"/>
  <c r="AG53" i="1"/>
  <c r="AH53" i="1"/>
  <c r="CV53" i="1" s="1"/>
  <c r="U53" i="1" s="1"/>
  <c r="AI53" i="1"/>
  <c r="AJ53" i="1"/>
  <c r="CX53" i="1" s="1"/>
  <c r="W53" i="1" s="1"/>
  <c r="CS53" i="1"/>
  <c r="R53" i="1" s="1"/>
  <c r="GK53" i="1" s="1"/>
  <c r="CU53" i="1"/>
  <c r="T53" i="1" s="1"/>
  <c r="CW53" i="1"/>
  <c r="V53" i="1" s="1"/>
  <c r="FR53" i="1"/>
  <c r="GL53" i="1"/>
  <c r="GO53" i="1"/>
  <c r="GP53" i="1"/>
  <c r="GV53" i="1"/>
  <c r="GX53" i="1"/>
  <c r="AC54" i="1"/>
  <c r="AD54" i="1"/>
  <c r="CR54" i="1" s="1"/>
  <c r="Q54" i="1" s="1"/>
  <c r="AE54" i="1"/>
  <c r="AF54" i="1"/>
  <c r="CT54" i="1" s="1"/>
  <c r="S54" i="1" s="1"/>
  <c r="AG54" i="1"/>
  <c r="AH54" i="1"/>
  <c r="CV54" i="1" s="1"/>
  <c r="U54" i="1" s="1"/>
  <c r="AI54" i="1"/>
  <c r="AJ54" i="1"/>
  <c r="CX54" i="1" s="1"/>
  <c r="W54" i="1" s="1"/>
  <c r="CQ54" i="1"/>
  <c r="P54" i="1" s="1"/>
  <c r="CS54" i="1"/>
  <c r="R54" i="1" s="1"/>
  <c r="GK54" i="1" s="1"/>
  <c r="CU54" i="1"/>
  <c r="T54" i="1" s="1"/>
  <c r="CW54" i="1"/>
  <c r="V54" i="1" s="1"/>
  <c r="FR54" i="1"/>
  <c r="GL54" i="1"/>
  <c r="GO54" i="1"/>
  <c r="GP54" i="1"/>
  <c r="GV54" i="1"/>
  <c r="GX54" i="1"/>
  <c r="AC55" i="1"/>
  <c r="CQ55" i="1" s="1"/>
  <c r="P55" i="1" s="1"/>
  <c r="U145" i="6" s="1"/>
  <c r="AD55" i="1"/>
  <c r="CR55" i="1" s="1"/>
  <c r="Q55" i="1" s="1"/>
  <c r="AE55" i="1"/>
  <c r="AF55" i="1"/>
  <c r="CT55" i="1" s="1"/>
  <c r="S55" i="1" s="1"/>
  <c r="AG55" i="1"/>
  <c r="AH55" i="1"/>
  <c r="CV55" i="1" s="1"/>
  <c r="U55" i="1" s="1"/>
  <c r="AI55" i="1"/>
  <c r="AJ55" i="1"/>
  <c r="CX55" i="1" s="1"/>
  <c r="W55" i="1" s="1"/>
  <c r="CS55" i="1"/>
  <c r="R55" i="1" s="1"/>
  <c r="GK55" i="1" s="1"/>
  <c r="CU55" i="1"/>
  <c r="T55" i="1" s="1"/>
  <c r="CW55" i="1"/>
  <c r="V55" i="1" s="1"/>
  <c r="FR55" i="1"/>
  <c r="GL55" i="1"/>
  <c r="GO55" i="1"/>
  <c r="GP55" i="1"/>
  <c r="GV55" i="1"/>
  <c r="GX55" i="1"/>
  <c r="AC56" i="1"/>
  <c r="AD56" i="1"/>
  <c r="CR56" i="1" s="1"/>
  <c r="Q56" i="1" s="1"/>
  <c r="AE56" i="1"/>
  <c r="AF56" i="1"/>
  <c r="CT56" i="1" s="1"/>
  <c r="S56" i="1" s="1"/>
  <c r="AG56" i="1"/>
  <c r="AH56" i="1"/>
  <c r="CV56" i="1" s="1"/>
  <c r="U56" i="1" s="1"/>
  <c r="AI56" i="1"/>
  <c r="AJ56" i="1"/>
  <c r="CX56" i="1" s="1"/>
  <c r="W56" i="1" s="1"/>
  <c r="CQ56" i="1"/>
  <c r="P56" i="1" s="1"/>
  <c r="CS56" i="1"/>
  <c r="R56" i="1" s="1"/>
  <c r="GK56" i="1" s="1"/>
  <c r="CU56" i="1"/>
  <c r="T56" i="1" s="1"/>
  <c r="CW56" i="1"/>
  <c r="V56" i="1" s="1"/>
  <c r="FR56" i="1"/>
  <c r="GL56" i="1"/>
  <c r="GO56" i="1"/>
  <c r="GP56" i="1"/>
  <c r="GV56" i="1"/>
  <c r="GX56" i="1"/>
  <c r="AC57" i="1"/>
  <c r="CQ57" i="1" s="1"/>
  <c r="P57" i="1" s="1"/>
  <c r="U148" i="6" s="1"/>
  <c r="AD57" i="1"/>
  <c r="CR57" i="1" s="1"/>
  <c r="Q57" i="1" s="1"/>
  <c r="AE57" i="1"/>
  <c r="AF57" i="1"/>
  <c r="CT57" i="1" s="1"/>
  <c r="S57" i="1" s="1"/>
  <c r="AG57" i="1"/>
  <c r="AH57" i="1"/>
  <c r="CV57" i="1" s="1"/>
  <c r="U57" i="1" s="1"/>
  <c r="AI57" i="1"/>
  <c r="AJ57" i="1"/>
  <c r="CX57" i="1" s="1"/>
  <c r="W57" i="1" s="1"/>
  <c r="CS57" i="1"/>
  <c r="R57" i="1" s="1"/>
  <c r="GK57" i="1" s="1"/>
  <c r="CU57" i="1"/>
  <c r="T57" i="1" s="1"/>
  <c r="CW57" i="1"/>
  <c r="V57" i="1" s="1"/>
  <c r="FR57" i="1"/>
  <c r="GL57" i="1"/>
  <c r="GO57" i="1"/>
  <c r="GP57" i="1"/>
  <c r="GV57" i="1"/>
  <c r="GX57" i="1"/>
  <c r="V58" i="1"/>
  <c r="AC58" i="1"/>
  <c r="AD58" i="1"/>
  <c r="CR58" i="1" s="1"/>
  <c r="Q58" i="1" s="1"/>
  <c r="AE58" i="1"/>
  <c r="AF58" i="1"/>
  <c r="CT58" i="1" s="1"/>
  <c r="S58" i="1" s="1"/>
  <c r="AG58" i="1"/>
  <c r="AH58" i="1"/>
  <c r="CV58" i="1" s="1"/>
  <c r="U58" i="1" s="1"/>
  <c r="AI58" i="1"/>
  <c r="AJ58" i="1"/>
  <c r="CX58" i="1" s="1"/>
  <c r="W58" i="1" s="1"/>
  <c r="CQ58" i="1"/>
  <c r="P58" i="1" s="1"/>
  <c r="CS58" i="1"/>
  <c r="R58" i="1" s="1"/>
  <c r="GK58" i="1" s="1"/>
  <c r="CU58" i="1"/>
  <c r="T58" i="1" s="1"/>
  <c r="CW58" i="1"/>
  <c r="FR58" i="1"/>
  <c r="GL58" i="1"/>
  <c r="GO58" i="1"/>
  <c r="GP58" i="1"/>
  <c r="GV58" i="1"/>
  <c r="GX58" i="1"/>
  <c r="AC59" i="1"/>
  <c r="CQ59" i="1" s="1"/>
  <c r="P59" i="1" s="1"/>
  <c r="U151" i="6" s="1"/>
  <c r="AD59" i="1"/>
  <c r="CR59" i="1" s="1"/>
  <c r="Q59" i="1" s="1"/>
  <c r="AE59" i="1"/>
  <c r="AF59" i="1"/>
  <c r="CT59" i="1" s="1"/>
  <c r="S59" i="1" s="1"/>
  <c r="AG59" i="1"/>
  <c r="AH59" i="1"/>
  <c r="CV59" i="1" s="1"/>
  <c r="U59" i="1" s="1"/>
  <c r="AI59" i="1"/>
  <c r="AJ59" i="1"/>
  <c r="CX59" i="1" s="1"/>
  <c r="W59" i="1" s="1"/>
  <c r="CS59" i="1"/>
  <c r="R59" i="1" s="1"/>
  <c r="GK59" i="1" s="1"/>
  <c r="CU59" i="1"/>
  <c r="T59" i="1" s="1"/>
  <c r="CW59" i="1"/>
  <c r="V59" i="1" s="1"/>
  <c r="FR59" i="1"/>
  <c r="GL59" i="1"/>
  <c r="GO59" i="1"/>
  <c r="GP59" i="1"/>
  <c r="GV59" i="1"/>
  <c r="GX59" i="1"/>
  <c r="R60" i="1"/>
  <c r="GK60" i="1" s="1"/>
  <c r="T60" i="1"/>
  <c r="V60" i="1"/>
  <c r="AC60" i="1"/>
  <c r="AD60" i="1"/>
  <c r="CR60" i="1" s="1"/>
  <c r="Q60" i="1" s="1"/>
  <c r="AE60" i="1"/>
  <c r="AF60" i="1"/>
  <c r="CT60" i="1" s="1"/>
  <c r="S60" i="1" s="1"/>
  <c r="AG60" i="1"/>
  <c r="AH60" i="1"/>
  <c r="CV60" i="1" s="1"/>
  <c r="U60" i="1" s="1"/>
  <c r="AI60" i="1"/>
  <c r="AJ60" i="1"/>
  <c r="CX60" i="1" s="1"/>
  <c r="W60" i="1" s="1"/>
  <c r="CQ60" i="1"/>
  <c r="P60" i="1" s="1"/>
  <c r="CS60" i="1"/>
  <c r="CU60" i="1"/>
  <c r="CW60" i="1"/>
  <c r="FR60" i="1"/>
  <c r="GL60" i="1"/>
  <c r="GO60" i="1"/>
  <c r="GP60" i="1"/>
  <c r="GV60" i="1"/>
  <c r="GX60" i="1"/>
  <c r="AC61" i="1"/>
  <c r="AD61" i="1"/>
  <c r="CR61" i="1" s="1"/>
  <c r="Q61" i="1" s="1"/>
  <c r="AE61" i="1"/>
  <c r="AF61" i="1"/>
  <c r="CT61" i="1" s="1"/>
  <c r="S61" i="1" s="1"/>
  <c r="AG61" i="1"/>
  <c r="AH61" i="1"/>
  <c r="CV61" i="1" s="1"/>
  <c r="U61" i="1" s="1"/>
  <c r="AI61" i="1"/>
  <c r="AJ61" i="1"/>
  <c r="CX61" i="1" s="1"/>
  <c r="W61" i="1" s="1"/>
  <c r="CS61" i="1"/>
  <c r="R61" i="1" s="1"/>
  <c r="GK61" i="1" s="1"/>
  <c r="CU61" i="1"/>
  <c r="T61" i="1" s="1"/>
  <c r="CW61" i="1"/>
  <c r="V61" i="1" s="1"/>
  <c r="FR61" i="1"/>
  <c r="GL61" i="1"/>
  <c r="GO61" i="1"/>
  <c r="GP61" i="1"/>
  <c r="GV61" i="1"/>
  <c r="GX61" i="1"/>
  <c r="R62" i="1"/>
  <c r="GK62" i="1" s="1"/>
  <c r="T62" i="1"/>
  <c r="V62" i="1"/>
  <c r="AC62" i="1"/>
  <c r="AD62" i="1"/>
  <c r="CR62" i="1" s="1"/>
  <c r="Q62" i="1" s="1"/>
  <c r="AE62" i="1"/>
  <c r="AF62" i="1"/>
  <c r="CT62" i="1" s="1"/>
  <c r="S62" i="1" s="1"/>
  <c r="AG62" i="1"/>
  <c r="AH62" i="1"/>
  <c r="CV62" i="1" s="1"/>
  <c r="U62" i="1" s="1"/>
  <c r="AI62" i="1"/>
  <c r="AJ62" i="1"/>
  <c r="CX62" i="1" s="1"/>
  <c r="W62" i="1" s="1"/>
  <c r="CQ62" i="1"/>
  <c r="P62" i="1" s="1"/>
  <c r="CS62" i="1"/>
  <c r="CU62" i="1"/>
  <c r="CW62" i="1"/>
  <c r="FR62" i="1"/>
  <c r="GL62" i="1"/>
  <c r="GO62" i="1"/>
  <c r="GP62" i="1"/>
  <c r="GV62" i="1"/>
  <c r="GX62" i="1"/>
  <c r="AC63" i="1"/>
  <c r="CQ63" i="1" s="1"/>
  <c r="P63" i="1" s="1"/>
  <c r="U157" i="6" s="1"/>
  <c r="AD63" i="1"/>
  <c r="CR63" i="1" s="1"/>
  <c r="Q63" i="1" s="1"/>
  <c r="AE63" i="1"/>
  <c r="AF63" i="1"/>
  <c r="CT63" i="1" s="1"/>
  <c r="S63" i="1" s="1"/>
  <c r="AG63" i="1"/>
  <c r="AH63" i="1"/>
  <c r="CV63" i="1" s="1"/>
  <c r="U63" i="1" s="1"/>
  <c r="AI63" i="1"/>
  <c r="AJ63" i="1"/>
  <c r="CX63" i="1" s="1"/>
  <c r="W63" i="1" s="1"/>
  <c r="CS63" i="1"/>
  <c r="R63" i="1" s="1"/>
  <c r="GK63" i="1" s="1"/>
  <c r="CU63" i="1"/>
  <c r="T63" i="1" s="1"/>
  <c r="CW63" i="1"/>
  <c r="V63" i="1" s="1"/>
  <c r="FR63" i="1"/>
  <c r="GL63" i="1"/>
  <c r="GO63" i="1"/>
  <c r="GP63" i="1"/>
  <c r="GV63" i="1"/>
  <c r="GX63" i="1"/>
  <c r="R64" i="1"/>
  <c r="GK64" i="1" s="1"/>
  <c r="T64" i="1"/>
  <c r="V64" i="1"/>
  <c r="AC64" i="1"/>
  <c r="AD64" i="1"/>
  <c r="CR64" i="1" s="1"/>
  <c r="Q64" i="1" s="1"/>
  <c r="AE64" i="1"/>
  <c r="AF64" i="1"/>
  <c r="CT64" i="1" s="1"/>
  <c r="S64" i="1" s="1"/>
  <c r="AG64" i="1"/>
  <c r="AH64" i="1"/>
  <c r="CV64" i="1" s="1"/>
  <c r="U64" i="1" s="1"/>
  <c r="AI64" i="1"/>
  <c r="AJ64" i="1"/>
  <c r="CX64" i="1" s="1"/>
  <c r="W64" i="1" s="1"/>
  <c r="CQ64" i="1"/>
  <c r="P64" i="1" s="1"/>
  <c r="CS64" i="1"/>
  <c r="CU64" i="1"/>
  <c r="CW64" i="1"/>
  <c r="FR64" i="1"/>
  <c r="GL64" i="1"/>
  <c r="GO64" i="1"/>
  <c r="GP64" i="1"/>
  <c r="GV64" i="1"/>
  <c r="GX64" i="1"/>
  <c r="V65" i="1"/>
  <c r="AC65" i="1"/>
  <c r="CQ65" i="1" s="1"/>
  <c r="P65" i="1" s="1"/>
  <c r="U160" i="6" s="1"/>
  <c r="AD65" i="1"/>
  <c r="CR65" i="1" s="1"/>
  <c r="Q65" i="1" s="1"/>
  <c r="AE65" i="1"/>
  <c r="AF65" i="1"/>
  <c r="CT65" i="1" s="1"/>
  <c r="S65" i="1" s="1"/>
  <c r="AG65" i="1"/>
  <c r="AH65" i="1"/>
  <c r="CV65" i="1" s="1"/>
  <c r="U65" i="1" s="1"/>
  <c r="AI65" i="1"/>
  <c r="AJ65" i="1"/>
  <c r="CX65" i="1" s="1"/>
  <c r="W65" i="1" s="1"/>
  <c r="CS65" i="1"/>
  <c r="R65" i="1" s="1"/>
  <c r="GK65" i="1" s="1"/>
  <c r="CU65" i="1"/>
  <c r="T65" i="1" s="1"/>
  <c r="CW65" i="1"/>
  <c r="FR65" i="1"/>
  <c r="GL65" i="1"/>
  <c r="GO65" i="1"/>
  <c r="GP65" i="1"/>
  <c r="GV65" i="1"/>
  <c r="GX65" i="1"/>
  <c r="P66" i="1"/>
  <c r="R66" i="1"/>
  <c r="GK66" i="1" s="1"/>
  <c r="AC66" i="1"/>
  <c r="AD66" i="1"/>
  <c r="CR66" i="1" s="1"/>
  <c r="Q66" i="1" s="1"/>
  <c r="AE66" i="1"/>
  <c r="AF66" i="1"/>
  <c r="CT66" i="1" s="1"/>
  <c r="S66" i="1" s="1"/>
  <c r="CZ66" i="1" s="1"/>
  <c r="Y66" i="1" s="1"/>
  <c r="AG66" i="1"/>
  <c r="AH66" i="1"/>
  <c r="CV66" i="1" s="1"/>
  <c r="U66" i="1" s="1"/>
  <c r="AI66" i="1"/>
  <c r="AJ66" i="1"/>
  <c r="CX66" i="1" s="1"/>
  <c r="W66" i="1" s="1"/>
  <c r="CQ66" i="1"/>
  <c r="CS66" i="1"/>
  <c r="CU66" i="1"/>
  <c r="T66" i="1" s="1"/>
  <c r="CW66" i="1"/>
  <c r="V66" i="1" s="1"/>
  <c r="FR66" i="1"/>
  <c r="GL66" i="1"/>
  <c r="GO66" i="1"/>
  <c r="GP66" i="1"/>
  <c r="GV66" i="1"/>
  <c r="GX66" i="1"/>
  <c r="T67" i="1"/>
  <c r="V67" i="1"/>
  <c r="AC67" i="1"/>
  <c r="AD67" i="1"/>
  <c r="CR67" i="1" s="1"/>
  <c r="Q67" i="1" s="1"/>
  <c r="AE67" i="1"/>
  <c r="AF67" i="1"/>
  <c r="CT67" i="1" s="1"/>
  <c r="S67" i="1" s="1"/>
  <c r="AG67" i="1"/>
  <c r="AH67" i="1"/>
  <c r="CV67" i="1" s="1"/>
  <c r="U67" i="1" s="1"/>
  <c r="AI67" i="1"/>
  <c r="AJ67" i="1"/>
  <c r="CX67" i="1" s="1"/>
  <c r="W67" i="1" s="1"/>
  <c r="CQ67" i="1"/>
  <c r="P67" i="1" s="1"/>
  <c r="U163" i="6" s="1"/>
  <c r="CS67" i="1"/>
  <c r="R67" i="1" s="1"/>
  <c r="GK67" i="1" s="1"/>
  <c r="CU67" i="1"/>
  <c r="CW67" i="1"/>
  <c r="FR67" i="1"/>
  <c r="GL67" i="1"/>
  <c r="GO67" i="1"/>
  <c r="GP67" i="1"/>
  <c r="GV67" i="1"/>
  <c r="GX67" i="1"/>
  <c r="P68" i="1"/>
  <c r="R68" i="1"/>
  <c r="GK68" i="1" s="1"/>
  <c r="AC68" i="1"/>
  <c r="AD68" i="1"/>
  <c r="CR68" i="1" s="1"/>
  <c r="Q68" i="1" s="1"/>
  <c r="AE68" i="1"/>
  <c r="AF68" i="1"/>
  <c r="CT68" i="1" s="1"/>
  <c r="S68" i="1" s="1"/>
  <c r="CZ68" i="1" s="1"/>
  <c r="Y68" i="1" s="1"/>
  <c r="AG68" i="1"/>
  <c r="AH68" i="1"/>
  <c r="CV68" i="1" s="1"/>
  <c r="U68" i="1" s="1"/>
  <c r="AI68" i="1"/>
  <c r="AJ68" i="1"/>
  <c r="CX68" i="1" s="1"/>
  <c r="W68" i="1" s="1"/>
  <c r="CQ68" i="1"/>
  <c r="CS68" i="1"/>
  <c r="CU68" i="1"/>
  <c r="T68" i="1" s="1"/>
  <c r="CW68" i="1"/>
  <c r="V68" i="1" s="1"/>
  <c r="FR68" i="1"/>
  <c r="GL68" i="1"/>
  <c r="GO68" i="1"/>
  <c r="GP68" i="1"/>
  <c r="GV68" i="1"/>
  <c r="GX68" i="1"/>
  <c r="T69" i="1"/>
  <c r="V69" i="1"/>
  <c r="AC69" i="1"/>
  <c r="AD69" i="1"/>
  <c r="CR69" i="1" s="1"/>
  <c r="Q69" i="1" s="1"/>
  <c r="AE69" i="1"/>
  <c r="AF69" i="1"/>
  <c r="CT69" i="1" s="1"/>
  <c r="S69" i="1" s="1"/>
  <c r="CY69" i="1" s="1"/>
  <c r="X69" i="1" s="1"/>
  <c r="AG69" i="1"/>
  <c r="AH69" i="1"/>
  <c r="CV69" i="1" s="1"/>
  <c r="U69" i="1" s="1"/>
  <c r="AI69" i="1"/>
  <c r="AJ69" i="1"/>
  <c r="CX69" i="1" s="1"/>
  <c r="W69" i="1" s="1"/>
  <c r="CQ69" i="1"/>
  <c r="P69" i="1" s="1"/>
  <c r="U166" i="6" s="1"/>
  <c r="CS69" i="1"/>
  <c r="R69" i="1" s="1"/>
  <c r="GK69" i="1" s="1"/>
  <c r="CU69" i="1"/>
  <c r="CW69" i="1"/>
  <c r="FR69" i="1"/>
  <c r="GL69" i="1"/>
  <c r="GO69" i="1"/>
  <c r="GP69" i="1"/>
  <c r="GV69" i="1"/>
  <c r="GX69" i="1"/>
  <c r="P70" i="1"/>
  <c r="R70" i="1"/>
  <c r="GK70" i="1" s="1"/>
  <c r="AC70" i="1"/>
  <c r="AD70" i="1"/>
  <c r="CR70" i="1" s="1"/>
  <c r="Q70" i="1" s="1"/>
  <c r="AE70" i="1"/>
  <c r="AF70" i="1"/>
  <c r="CT70" i="1" s="1"/>
  <c r="S70" i="1" s="1"/>
  <c r="CZ70" i="1" s="1"/>
  <c r="Y70" i="1" s="1"/>
  <c r="AG70" i="1"/>
  <c r="AH70" i="1"/>
  <c r="CV70" i="1" s="1"/>
  <c r="U70" i="1" s="1"/>
  <c r="AI70" i="1"/>
  <c r="AJ70" i="1"/>
  <c r="CX70" i="1" s="1"/>
  <c r="W70" i="1" s="1"/>
  <c r="CQ70" i="1"/>
  <c r="CS70" i="1"/>
  <c r="CU70" i="1"/>
  <c r="T70" i="1" s="1"/>
  <c r="CW70" i="1"/>
  <c r="V70" i="1" s="1"/>
  <c r="FR70" i="1"/>
  <c r="GL70" i="1"/>
  <c r="GO70" i="1"/>
  <c r="GP70" i="1"/>
  <c r="GV70" i="1"/>
  <c r="GX70" i="1"/>
  <c r="T71" i="1"/>
  <c r="V71" i="1"/>
  <c r="AC71" i="1"/>
  <c r="AD71" i="1"/>
  <c r="CR71" i="1" s="1"/>
  <c r="Q71" i="1" s="1"/>
  <c r="AE71" i="1"/>
  <c r="AF71" i="1"/>
  <c r="CT71" i="1" s="1"/>
  <c r="S71" i="1" s="1"/>
  <c r="CY71" i="1" s="1"/>
  <c r="X71" i="1" s="1"/>
  <c r="AG71" i="1"/>
  <c r="AH71" i="1"/>
  <c r="CV71" i="1" s="1"/>
  <c r="U71" i="1" s="1"/>
  <c r="AI71" i="1"/>
  <c r="AJ71" i="1"/>
  <c r="CX71" i="1" s="1"/>
  <c r="W71" i="1" s="1"/>
  <c r="CQ71" i="1"/>
  <c r="P71" i="1" s="1"/>
  <c r="U169" i="6" s="1"/>
  <c r="CS71" i="1"/>
  <c r="R71" i="1" s="1"/>
  <c r="GK71" i="1" s="1"/>
  <c r="CU71" i="1"/>
  <c r="CW71" i="1"/>
  <c r="FR71" i="1"/>
  <c r="GL71" i="1"/>
  <c r="GO71" i="1"/>
  <c r="GP71" i="1"/>
  <c r="GV71" i="1"/>
  <c r="GX71" i="1"/>
  <c r="P72" i="1"/>
  <c r="R72" i="1"/>
  <c r="GK72" i="1" s="1"/>
  <c r="AC72" i="1"/>
  <c r="AD72" i="1"/>
  <c r="CR72" i="1" s="1"/>
  <c r="Q72" i="1" s="1"/>
  <c r="AE72" i="1"/>
  <c r="AF72" i="1"/>
  <c r="CT72" i="1" s="1"/>
  <c r="S72" i="1" s="1"/>
  <c r="CZ72" i="1" s="1"/>
  <c r="Y72" i="1" s="1"/>
  <c r="AG72" i="1"/>
  <c r="AH72" i="1"/>
  <c r="CV72" i="1" s="1"/>
  <c r="U72" i="1" s="1"/>
  <c r="AI72" i="1"/>
  <c r="AJ72" i="1"/>
  <c r="CX72" i="1" s="1"/>
  <c r="W72" i="1" s="1"/>
  <c r="CQ72" i="1"/>
  <c r="CS72" i="1"/>
  <c r="CU72" i="1"/>
  <c r="T72" i="1" s="1"/>
  <c r="CW72" i="1"/>
  <c r="V72" i="1" s="1"/>
  <c r="FR72" i="1"/>
  <c r="GL72" i="1"/>
  <c r="GO72" i="1"/>
  <c r="GP72" i="1"/>
  <c r="GV72" i="1"/>
  <c r="GX72" i="1"/>
  <c r="T73" i="1"/>
  <c r="V73" i="1"/>
  <c r="AC73" i="1"/>
  <c r="AD73" i="1"/>
  <c r="CR73" i="1" s="1"/>
  <c r="Q73" i="1" s="1"/>
  <c r="AE73" i="1"/>
  <c r="AF73" i="1"/>
  <c r="CT73" i="1" s="1"/>
  <c r="S73" i="1" s="1"/>
  <c r="CY73" i="1" s="1"/>
  <c r="X73" i="1" s="1"/>
  <c r="AG73" i="1"/>
  <c r="AH73" i="1"/>
  <c r="CV73" i="1" s="1"/>
  <c r="U73" i="1" s="1"/>
  <c r="AI73" i="1"/>
  <c r="AJ73" i="1"/>
  <c r="CX73" i="1" s="1"/>
  <c r="W73" i="1" s="1"/>
  <c r="CQ73" i="1"/>
  <c r="P73" i="1" s="1"/>
  <c r="CP73" i="1" s="1"/>
  <c r="O73" i="1" s="1"/>
  <c r="CS73" i="1"/>
  <c r="R73" i="1" s="1"/>
  <c r="GK73" i="1" s="1"/>
  <c r="CU73" i="1"/>
  <c r="CW73" i="1"/>
  <c r="FR73" i="1"/>
  <c r="GL73" i="1"/>
  <c r="GO73" i="1"/>
  <c r="GP73" i="1"/>
  <c r="GV73" i="1"/>
  <c r="GX73" i="1"/>
  <c r="R74" i="1"/>
  <c r="GK74" i="1" s="1"/>
  <c r="V74" i="1"/>
  <c r="AC74" i="1"/>
  <c r="CQ74" i="1" s="1"/>
  <c r="P74" i="1" s="1"/>
  <c r="CP74" i="1" s="1"/>
  <c r="O74" i="1" s="1"/>
  <c r="AD74" i="1"/>
  <c r="AE74" i="1"/>
  <c r="AF74" i="1"/>
  <c r="AG74" i="1"/>
  <c r="CU74" i="1" s="1"/>
  <c r="T74" i="1" s="1"/>
  <c r="AH74" i="1"/>
  <c r="AI74" i="1"/>
  <c r="AJ74" i="1"/>
  <c r="CR74" i="1"/>
  <c r="Q74" i="1" s="1"/>
  <c r="CS74" i="1"/>
  <c r="CT74" i="1"/>
  <c r="S74" i="1" s="1"/>
  <c r="CY74" i="1" s="1"/>
  <c r="X74" i="1" s="1"/>
  <c r="CV74" i="1"/>
  <c r="U74" i="1" s="1"/>
  <c r="CW74" i="1"/>
  <c r="CX74" i="1"/>
  <c r="W74" i="1" s="1"/>
  <c r="CZ74" i="1"/>
  <c r="Y74" i="1" s="1"/>
  <c r="FR74" i="1"/>
  <c r="GL74" i="1"/>
  <c r="GO74" i="1"/>
  <c r="GP74" i="1"/>
  <c r="GV74" i="1"/>
  <c r="GX74" i="1" s="1"/>
  <c r="AC75" i="1"/>
  <c r="CQ75" i="1" s="1"/>
  <c r="P75" i="1" s="1"/>
  <c r="AE75" i="1"/>
  <c r="AD75" i="1" s="1"/>
  <c r="CR75" i="1" s="1"/>
  <c r="Q75" i="1" s="1"/>
  <c r="AF75" i="1"/>
  <c r="AG75" i="1"/>
  <c r="CU75" i="1" s="1"/>
  <c r="T75" i="1" s="1"/>
  <c r="AH75" i="1"/>
  <c r="AI75" i="1"/>
  <c r="CW75" i="1" s="1"/>
  <c r="V75" i="1" s="1"/>
  <c r="AJ75" i="1"/>
  <c r="CT75" i="1"/>
  <c r="S75" i="1" s="1"/>
  <c r="CV75" i="1"/>
  <c r="U75" i="1" s="1"/>
  <c r="CX75" i="1"/>
  <c r="W75" i="1" s="1"/>
  <c r="FR75" i="1"/>
  <c r="GL75" i="1"/>
  <c r="GO75" i="1"/>
  <c r="GP75" i="1"/>
  <c r="GV75" i="1"/>
  <c r="GX75" i="1" s="1"/>
  <c r="AC76" i="1"/>
  <c r="CQ76" i="1" s="1"/>
  <c r="P76" i="1" s="1"/>
  <c r="CP76" i="1" s="1"/>
  <c r="O76" i="1" s="1"/>
  <c r="AE76" i="1"/>
  <c r="AD76" i="1" s="1"/>
  <c r="CR76" i="1" s="1"/>
  <c r="Q76" i="1" s="1"/>
  <c r="AF76" i="1"/>
  <c r="AG76" i="1"/>
  <c r="CU76" i="1" s="1"/>
  <c r="T76" i="1" s="1"/>
  <c r="AH76" i="1"/>
  <c r="AI76" i="1"/>
  <c r="CW76" i="1" s="1"/>
  <c r="V76" i="1" s="1"/>
  <c r="AJ76" i="1"/>
  <c r="CT76" i="1"/>
  <c r="S76" i="1" s="1"/>
  <c r="CV76" i="1"/>
  <c r="U76" i="1" s="1"/>
  <c r="CX76" i="1"/>
  <c r="W76" i="1" s="1"/>
  <c r="FR76" i="1"/>
  <c r="GL76" i="1"/>
  <c r="GO76" i="1"/>
  <c r="GP76" i="1"/>
  <c r="GV76" i="1"/>
  <c r="GX76" i="1" s="1"/>
  <c r="AC77" i="1"/>
  <c r="CQ77" i="1" s="1"/>
  <c r="P77" i="1" s="1"/>
  <c r="AE77" i="1"/>
  <c r="AD77" i="1" s="1"/>
  <c r="CR77" i="1" s="1"/>
  <c r="Q77" i="1" s="1"/>
  <c r="AF77" i="1"/>
  <c r="AG77" i="1"/>
  <c r="CU77" i="1" s="1"/>
  <c r="T77" i="1" s="1"/>
  <c r="AH77" i="1"/>
  <c r="AI77" i="1"/>
  <c r="CW77" i="1" s="1"/>
  <c r="V77" i="1" s="1"/>
  <c r="AJ77" i="1"/>
  <c r="CT77" i="1"/>
  <c r="S77" i="1" s="1"/>
  <c r="CV77" i="1"/>
  <c r="U77" i="1" s="1"/>
  <c r="CX77" i="1"/>
  <c r="W77" i="1" s="1"/>
  <c r="FR77" i="1"/>
  <c r="GL77" i="1"/>
  <c r="GO77" i="1"/>
  <c r="GP77" i="1"/>
  <c r="GV77" i="1"/>
  <c r="GX77" i="1" s="1"/>
  <c r="B79" i="1"/>
  <c r="B22" i="1" s="1"/>
  <c r="C79" i="1"/>
  <c r="C22" i="1" s="1"/>
  <c r="D79" i="1"/>
  <c r="D22" i="1" s="1"/>
  <c r="F79" i="1"/>
  <c r="F22" i="1" s="1"/>
  <c r="G79" i="1"/>
  <c r="G22" i="1" s="1"/>
  <c r="BB79" i="1"/>
  <c r="BB22" i="1" s="1"/>
  <c r="BX79" i="1"/>
  <c r="BX22" i="1" s="1"/>
  <c r="CK79" i="1"/>
  <c r="CK22" i="1" s="1"/>
  <c r="CL79" i="1"/>
  <c r="CL22" i="1" s="1"/>
  <c r="ET79" i="1"/>
  <c r="ET22" i="1" s="1"/>
  <c r="FP79" i="1"/>
  <c r="FP22" i="1" s="1"/>
  <c r="GC79" i="1"/>
  <c r="GC22" i="1" s="1"/>
  <c r="GD79" i="1"/>
  <c r="F92" i="1"/>
  <c r="P92" i="1"/>
  <c r="B108" i="1"/>
  <c r="B18" i="1" s="1"/>
  <c r="C108" i="1"/>
  <c r="C18" i="1" s="1"/>
  <c r="D108" i="1"/>
  <c r="D18" i="1" s="1"/>
  <c r="F108" i="1"/>
  <c r="F18" i="1" s="1"/>
  <c r="G108" i="1"/>
  <c r="G18" i="1" s="1"/>
  <c r="BB108" i="1"/>
  <c r="BB18" i="1" s="1"/>
  <c r="ET108" i="1"/>
  <c r="S171" i="6" l="1"/>
  <c r="J171" i="6" s="1"/>
  <c r="K169" i="6"/>
  <c r="T169" i="6"/>
  <c r="H169" i="6"/>
  <c r="CP71" i="1"/>
  <c r="O71" i="1" s="1"/>
  <c r="S168" i="6"/>
  <c r="J168" i="6" s="1"/>
  <c r="K166" i="6"/>
  <c r="T166" i="6"/>
  <c r="H166" i="6"/>
  <c r="CP69" i="1"/>
  <c r="O69" i="1" s="1"/>
  <c r="S165" i="6"/>
  <c r="J165" i="6" s="1"/>
  <c r="K163" i="6"/>
  <c r="T163" i="6"/>
  <c r="H163" i="6"/>
  <c r="CP67" i="1"/>
  <c r="O67" i="1" s="1"/>
  <c r="CY67" i="1"/>
  <c r="X67" i="1" s="1"/>
  <c r="S162" i="6"/>
  <c r="J162" i="6" s="1"/>
  <c r="K160" i="6"/>
  <c r="T160" i="6"/>
  <c r="H160" i="6"/>
  <c r="CY65" i="1"/>
  <c r="X65" i="1" s="1"/>
  <c r="CP64" i="1"/>
  <c r="O64" i="1" s="1"/>
  <c r="CP60" i="1"/>
  <c r="O60" i="1" s="1"/>
  <c r="S159" i="6"/>
  <c r="J159" i="6" s="1"/>
  <c r="K157" i="6"/>
  <c r="T157" i="6"/>
  <c r="H157" i="6"/>
  <c r="CP62" i="1"/>
  <c r="O62" i="1" s="1"/>
  <c r="T154" i="6"/>
  <c r="H154" i="6"/>
  <c r="CQ61" i="1"/>
  <c r="P61" i="1" s="1"/>
  <c r="U154" i="6" s="1"/>
  <c r="S153" i="6"/>
  <c r="J153" i="6" s="1"/>
  <c r="K151" i="6"/>
  <c r="T151" i="6"/>
  <c r="H151" i="6"/>
  <c r="CP58" i="1"/>
  <c r="O58" i="1" s="1"/>
  <c r="S150" i="6"/>
  <c r="J150" i="6" s="1"/>
  <c r="K148" i="6"/>
  <c r="T148" i="6"/>
  <c r="H148" i="6"/>
  <c r="S147" i="6"/>
  <c r="J147" i="6" s="1"/>
  <c r="K145" i="6"/>
  <c r="T145" i="6"/>
  <c r="H145" i="6"/>
  <c r="S144" i="6"/>
  <c r="J144" i="6" s="1"/>
  <c r="K142" i="6"/>
  <c r="T142" i="6"/>
  <c r="H142" i="6"/>
  <c r="S141" i="6"/>
  <c r="J141" i="6" s="1"/>
  <c r="K139" i="6"/>
  <c r="T139" i="6"/>
  <c r="H139" i="6"/>
  <c r="CS45" i="1"/>
  <c r="R45" i="1" s="1"/>
  <c r="K125" i="6" s="1"/>
  <c r="S138" i="6"/>
  <c r="J138" i="6" s="1"/>
  <c r="K136" i="6"/>
  <c r="T136" i="6"/>
  <c r="H136" i="6"/>
  <c r="AD47" i="1"/>
  <c r="H131" i="6" s="1"/>
  <c r="H133" i="6"/>
  <c r="GM132" i="6"/>
  <c r="I132" i="6" s="1"/>
  <c r="H134" i="6"/>
  <c r="H132" i="6"/>
  <c r="T134" i="6"/>
  <c r="T133" i="6"/>
  <c r="CS47" i="1"/>
  <c r="R47" i="1" s="1"/>
  <c r="CY47" i="1" s="1"/>
  <c r="X47" i="1" s="1"/>
  <c r="U133" i="6" s="1"/>
  <c r="K133" i="6" s="1"/>
  <c r="CR47" i="1"/>
  <c r="Q47" i="1" s="1"/>
  <c r="U131" i="6" s="1"/>
  <c r="CV45" i="1"/>
  <c r="U45" i="1" s="1"/>
  <c r="I128" i="6" s="1"/>
  <c r="H128" i="6"/>
  <c r="CT45" i="1"/>
  <c r="S45" i="1" s="1"/>
  <c r="U123" i="6" s="1"/>
  <c r="T123" i="6"/>
  <c r="T126" i="6"/>
  <c r="H123" i="6"/>
  <c r="T127" i="6"/>
  <c r="H126" i="6"/>
  <c r="H127" i="6"/>
  <c r="GM125" i="6"/>
  <c r="I125" i="6" s="1"/>
  <c r="H125" i="6"/>
  <c r="CR45" i="1"/>
  <c r="Q45" i="1" s="1"/>
  <c r="U124" i="6" s="1"/>
  <c r="K124" i="6" s="1"/>
  <c r="T124" i="6"/>
  <c r="H124" i="6"/>
  <c r="CV43" i="1"/>
  <c r="U43" i="1" s="1"/>
  <c r="I120" i="6" s="1"/>
  <c r="H120" i="6"/>
  <c r="CT43" i="1"/>
  <c r="S43" i="1" s="1"/>
  <c r="U117" i="6" s="1"/>
  <c r="T118" i="6"/>
  <c r="T119" i="6"/>
  <c r="H118" i="6"/>
  <c r="T117" i="6"/>
  <c r="H119" i="6"/>
  <c r="H117" i="6"/>
  <c r="CV41" i="1"/>
  <c r="U41" i="1" s="1"/>
  <c r="I114" i="6" s="1"/>
  <c r="H114" i="6"/>
  <c r="CT41" i="1"/>
  <c r="S41" i="1" s="1"/>
  <c r="U111" i="6" s="1"/>
  <c r="T112" i="6"/>
  <c r="T113" i="6"/>
  <c r="H112" i="6"/>
  <c r="T111" i="6"/>
  <c r="H113" i="6"/>
  <c r="H111" i="6"/>
  <c r="CQ39" i="1"/>
  <c r="P39" i="1" s="1"/>
  <c r="U105" i="6" s="1"/>
  <c r="K105" i="6" s="1"/>
  <c r="H105" i="6"/>
  <c r="T105" i="6"/>
  <c r="CV39" i="1"/>
  <c r="U39" i="1" s="1"/>
  <c r="I108" i="6" s="1"/>
  <c r="H108" i="6"/>
  <c r="CT39" i="1"/>
  <c r="S39" i="1" s="1"/>
  <c r="U102" i="6" s="1"/>
  <c r="T102" i="6"/>
  <c r="T106" i="6"/>
  <c r="H102" i="6"/>
  <c r="H107" i="6"/>
  <c r="T107" i="6"/>
  <c r="H106" i="6"/>
  <c r="AD39" i="1"/>
  <c r="H103" i="6" s="1"/>
  <c r="H104" i="6"/>
  <c r="GM104" i="6"/>
  <c r="I104" i="6" s="1"/>
  <c r="CV37" i="1"/>
  <c r="U37" i="1" s="1"/>
  <c r="I99" i="6" s="1"/>
  <c r="H99" i="6"/>
  <c r="CS29" i="1"/>
  <c r="R29" i="1" s="1"/>
  <c r="K61" i="6" s="1"/>
  <c r="BY79" i="1"/>
  <c r="BY22" i="1" s="1"/>
  <c r="AD37" i="1"/>
  <c r="CR37" i="1" s="1"/>
  <c r="Q37" i="1" s="1"/>
  <c r="U94" i="6" s="1"/>
  <c r="K94" i="6" s="1"/>
  <c r="GM95" i="6"/>
  <c r="I95" i="6" s="1"/>
  <c r="H95" i="6"/>
  <c r="CQ37" i="1"/>
  <c r="P37" i="1" s="1"/>
  <c r="U96" i="6" s="1"/>
  <c r="K96" i="6" s="1"/>
  <c r="H96" i="6"/>
  <c r="T96" i="6"/>
  <c r="CT37" i="1"/>
  <c r="S37" i="1" s="1"/>
  <c r="U93" i="6" s="1"/>
  <c r="T93" i="6"/>
  <c r="T97" i="6"/>
  <c r="H93" i="6"/>
  <c r="T98" i="6"/>
  <c r="H97" i="6"/>
  <c r="H98" i="6"/>
  <c r="DY79" i="1"/>
  <c r="DL79" i="1" s="1"/>
  <c r="CV35" i="1"/>
  <c r="U35" i="1" s="1"/>
  <c r="I90" i="6" s="1"/>
  <c r="H90" i="6"/>
  <c r="CT35" i="1"/>
  <c r="S35" i="1" s="1"/>
  <c r="U85" i="6" s="1"/>
  <c r="T85" i="6"/>
  <c r="T88" i="6"/>
  <c r="H85" i="6"/>
  <c r="T89" i="6"/>
  <c r="H88" i="6"/>
  <c r="H89" i="6"/>
  <c r="CV33" i="1"/>
  <c r="U33" i="1" s="1"/>
  <c r="I82" i="6" s="1"/>
  <c r="AD35" i="1"/>
  <c r="CR35" i="1" s="1"/>
  <c r="Q35" i="1" s="1"/>
  <c r="H87" i="6"/>
  <c r="GM87" i="6"/>
  <c r="I87" i="6" s="1"/>
  <c r="AD33" i="1"/>
  <c r="H78" i="6" s="1"/>
  <c r="GM79" i="6"/>
  <c r="I79" i="6" s="1"/>
  <c r="H79" i="6"/>
  <c r="CT33" i="1"/>
  <c r="S33" i="1" s="1"/>
  <c r="U77" i="6" s="1"/>
  <c r="T77" i="6"/>
  <c r="T80" i="6"/>
  <c r="H77" i="6"/>
  <c r="T81" i="6"/>
  <c r="H80" i="6"/>
  <c r="H81" i="6"/>
  <c r="CV31" i="1"/>
  <c r="U31" i="1" s="1"/>
  <c r="I74" i="6" s="1"/>
  <c r="FQ79" i="1"/>
  <c r="FQ22" i="1" s="1"/>
  <c r="K68" i="6"/>
  <c r="T68" i="6"/>
  <c r="T72" i="6"/>
  <c r="H68" i="6"/>
  <c r="T73" i="6"/>
  <c r="H72" i="6"/>
  <c r="H73" i="6"/>
  <c r="AD31" i="1"/>
  <c r="H69" i="6" s="1"/>
  <c r="GM70" i="6"/>
  <c r="I70" i="6" s="1"/>
  <c r="H70" i="6"/>
  <c r="CQ31" i="1"/>
  <c r="P31" i="1" s="1"/>
  <c r="U71" i="6" s="1"/>
  <c r="K71" i="6" s="1"/>
  <c r="H71" i="6"/>
  <c r="T71" i="6"/>
  <c r="CP30" i="1"/>
  <c r="O30" i="1" s="1"/>
  <c r="EB79" i="1"/>
  <c r="DO79" i="1" s="1"/>
  <c r="H62" i="6"/>
  <c r="T62" i="6"/>
  <c r="CT29" i="1"/>
  <c r="S29" i="1" s="1"/>
  <c r="U59" i="6" s="1"/>
  <c r="T59" i="6"/>
  <c r="T63" i="6"/>
  <c r="H59" i="6"/>
  <c r="H64" i="6"/>
  <c r="T64" i="6"/>
  <c r="H63" i="6"/>
  <c r="GM61" i="6"/>
  <c r="I61" i="6" s="1"/>
  <c r="H61" i="6"/>
  <c r="CV29" i="1"/>
  <c r="U29" i="1" s="1"/>
  <c r="I65" i="6" s="1"/>
  <c r="H65" i="6"/>
  <c r="T60" i="6"/>
  <c r="H60" i="6"/>
  <c r="FR79" i="1"/>
  <c r="EI79" i="1" s="1"/>
  <c r="DJ172" i="6" s="1"/>
  <c r="BZ79" i="1"/>
  <c r="BZ22" i="1" s="1"/>
  <c r="AH79" i="1"/>
  <c r="U79" i="1" s="1"/>
  <c r="CJ79" i="1"/>
  <c r="BA79" i="1" s="1"/>
  <c r="CV27" i="1"/>
  <c r="U27" i="1" s="1"/>
  <c r="I56" i="6" s="1"/>
  <c r="H56" i="6"/>
  <c r="CT27" i="1"/>
  <c r="S27" i="1" s="1"/>
  <c r="U53" i="6" s="1"/>
  <c r="T54" i="6"/>
  <c r="T55" i="6"/>
  <c r="H54" i="6"/>
  <c r="T53" i="6"/>
  <c r="H55" i="6"/>
  <c r="H53" i="6"/>
  <c r="AD25" i="1"/>
  <c r="CR25" i="1" s="1"/>
  <c r="Q25" i="1" s="1"/>
  <c r="U47" i="6" s="1"/>
  <c r="H49" i="6"/>
  <c r="GM48" i="6"/>
  <c r="I48" i="6" s="1"/>
  <c r="H50" i="6"/>
  <c r="H48" i="6"/>
  <c r="T50" i="6"/>
  <c r="T49" i="6"/>
  <c r="CS25" i="1"/>
  <c r="R25" i="1" s="1"/>
  <c r="CZ25" i="1" s="1"/>
  <c r="Y25" i="1" s="1"/>
  <c r="U50" i="6" s="1"/>
  <c r="K50" i="6" s="1"/>
  <c r="GD22" i="1"/>
  <c r="EU79" i="1"/>
  <c r="F121" i="1"/>
  <c r="CP75" i="1"/>
  <c r="O75" i="1" s="1"/>
  <c r="GM74" i="1"/>
  <c r="GN74" i="1"/>
  <c r="DY22" i="1"/>
  <c r="AI79" i="1"/>
  <c r="EA79" i="1"/>
  <c r="ET18" i="1"/>
  <c r="P121" i="1"/>
  <c r="CP77" i="1"/>
  <c r="O77" i="1" s="1"/>
  <c r="AF79" i="1"/>
  <c r="CZ76" i="1"/>
  <c r="Y76" i="1" s="1"/>
  <c r="GB79" i="1"/>
  <c r="AG79" i="1"/>
  <c r="AJ79" i="1"/>
  <c r="EG79" i="1"/>
  <c r="AO79" i="1"/>
  <c r="CS77" i="1"/>
  <c r="R77" i="1" s="1"/>
  <c r="GK77" i="1" s="1"/>
  <c r="AB77" i="1"/>
  <c r="CS76" i="1"/>
  <c r="R76" i="1" s="1"/>
  <c r="GK76" i="1" s="1"/>
  <c r="AB76" i="1"/>
  <c r="CS75" i="1"/>
  <c r="R75" i="1" s="1"/>
  <c r="GK75" i="1" s="1"/>
  <c r="AB75" i="1"/>
  <c r="AB74" i="1"/>
  <c r="CY72" i="1"/>
  <c r="X72" i="1" s="1"/>
  <c r="CY70" i="1"/>
  <c r="X70" i="1" s="1"/>
  <c r="CY68" i="1"/>
  <c r="X68" i="1" s="1"/>
  <c r="CY66" i="1"/>
  <c r="X66" i="1" s="1"/>
  <c r="CZ62" i="1"/>
  <c r="Y62" i="1" s="1"/>
  <c r="CY62" i="1"/>
  <c r="X62" i="1" s="1"/>
  <c r="AB62" i="1"/>
  <c r="AB72" i="1"/>
  <c r="AB70" i="1"/>
  <c r="AB68" i="1"/>
  <c r="AB66" i="1"/>
  <c r="CZ63" i="1"/>
  <c r="Y63" i="1" s="1"/>
  <c r="CY63" i="1"/>
  <c r="X63" i="1" s="1"/>
  <c r="AB63" i="1"/>
  <c r="CZ59" i="1"/>
  <c r="Y59" i="1" s="1"/>
  <c r="CY59" i="1"/>
  <c r="X59" i="1" s="1"/>
  <c r="AB59" i="1"/>
  <c r="CY56" i="1"/>
  <c r="X56" i="1" s="1"/>
  <c r="CZ56" i="1"/>
  <c r="Y56" i="1" s="1"/>
  <c r="BC79" i="1"/>
  <c r="CP72" i="1"/>
  <c r="O72" i="1" s="1"/>
  <c r="CP70" i="1"/>
  <c r="O70" i="1" s="1"/>
  <c r="CP68" i="1"/>
  <c r="O68" i="1" s="1"/>
  <c r="CP66" i="1"/>
  <c r="O66" i="1" s="1"/>
  <c r="CP65" i="1"/>
  <c r="O65" i="1" s="1"/>
  <c r="CZ64" i="1"/>
  <c r="Y64" i="1" s="1"/>
  <c r="CY64" i="1"/>
  <c r="X64" i="1" s="1"/>
  <c r="AB64" i="1"/>
  <c r="CZ60" i="1"/>
  <c r="Y60" i="1" s="1"/>
  <c r="CY60" i="1"/>
  <c r="X60" i="1" s="1"/>
  <c r="AB60" i="1"/>
  <c r="CZ73" i="1"/>
  <c r="Y73" i="1" s="1"/>
  <c r="GM73" i="1" s="1"/>
  <c r="AB73" i="1"/>
  <c r="CZ71" i="1"/>
  <c r="Y71" i="1" s="1"/>
  <c r="GM71" i="1" s="1"/>
  <c r="AB71" i="1"/>
  <c r="CZ69" i="1"/>
  <c r="Y69" i="1" s="1"/>
  <c r="GM69" i="1" s="1"/>
  <c r="AB69" i="1"/>
  <c r="CZ67" i="1"/>
  <c r="Y67" i="1" s="1"/>
  <c r="GM67" i="1" s="1"/>
  <c r="AB67" i="1"/>
  <c r="CZ65" i="1"/>
  <c r="Y65" i="1" s="1"/>
  <c r="AB65" i="1"/>
  <c r="CZ61" i="1"/>
  <c r="Y61" i="1" s="1"/>
  <c r="CY61" i="1"/>
  <c r="X61" i="1" s="1"/>
  <c r="AB61" i="1"/>
  <c r="CY57" i="1"/>
  <c r="X57" i="1" s="1"/>
  <c r="CZ57" i="1"/>
  <c r="Y57" i="1" s="1"/>
  <c r="CP56" i="1"/>
  <c r="O56" i="1" s="1"/>
  <c r="CP54" i="1"/>
  <c r="O54" i="1" s="1"/>
  <c r="CP52" i="1"/>
  <c r="O52" i="1" s="1"/>
  <c r="CP50" i="1"/>
  <c r="O50" i="1" s="1"/>
  <c r="CP48" i="1"/>
  <c r="O48" i="1" s="1"/>
  <c r="CY54" i="1"/>
  <c r="X54" i="1" s="1"/>
  <c r="CZ54" i="1"/>
  <c r="Y54" i="1" s="1"/>
  <c r="CY52" i="1"/>
  <c r="X52" i="1" s="1"/>
  <c r="CZ52" i="1"/>
  <c r="Y52" i="1" s="1"/>
  <c r="CY50" i="1"/>
  <c r="X50" i="1" s="1"/>
  <c r="CZ50" i="1"/>
  <c r="Y50" i="1" s="1"/>
  <c r="CY48" i="1"/>
  <c r="X48" i="1" s="1"/>
  <c r="CZ48" i="1"/>
  <c r="Y48" i="1" s="1"/>
  <c r="CP63" i="1"/>
  <c r="O63" i="1" s="1"/>
  <c r="CP61" i="1"/>
  <c r="O61" i="1" s="1"/>
  <c r="CP59" i="1"/>
  <c r="O59" i="1" s="1"/>
  <c r="CY58" i="1"/>
  <c r="X58" i="1" s="1"/>
  <c r="CZ58" i="1"/>
  <c r="Y58" i="1" s="1"/>
  <c r="AB58" i="1"/>
  <c r="CP57" i="1"/>
  <c r="O57" i="1" s="1"/>
  <c r="CP55" i="1"/>
  <c r="O55" i="1" s="1"/>
  <c r="CP53" i="1"/>
  <c r="O53" i="1" s="1"/>
  <c r="CP51" i="1"/>
  <c r="O51" i="1" s="1"/>
  <c r="CP49" i="1"/>
  <c r="O49" i="1" s="1"/>
  <c r="CP47" i="1"/>
  <c r="O47" i="1" s="1"/>
  <c r="CP46" i="1"/>
  <c r="O46" i="1" s="1"/>
  <c r="CP44" i="1"/>
  <c r="O44" i="1" s="1"/>
  <c r="CP43" i="1"/>
  <c r="O43" i="1" s="1"/>
  <c r="CP42" i="1"/>
  <c r="O42" i="1" s="1"/>
  <c r="CY55" i="1"/>
  <c r="X55" i="1" s="1"/>
  <c r="CZ55" i="1"/>
  <c r="Y55" i="1" s="1"/>
  <c r="CY53" i="1"/>
  <c r="X53" i="1" s="1"/>
  <c r="CZ53" i="1"/>
  <c r="Y53" i="1" s="1"/>
  <c r="CY51" i="1"/>
  <c r="X51" i="1" s="1"/>
  <c r="CZ51" i="1"/>
  <c r="Y51" i="1" s="1"/>
  <c r="CY49" i="1"/>
  <c r="X49" i="1" s="1"/>
  <c r="CZ49" i="1"/>
  <c r="Y49" i="1" s="1"/>
  <c r="CZ46" i="1"/>
  <c r="Y46" i="1" s="1"/>
  <c r="CY46" i="1"/>
  <c r="X46" i="1" s="1"/>
  <c r="CZ44" i="1"/>
  <c r="Y44" i="1" s="1"/>
  <c r="CY44" i="1"/>
  <c r="X44" i="1" s="1"/>
  <c r="CY43" i="1"/>
  <c r="X43" i="1" s="1"/>
  <c r="U118" i="6" s="1"/>
  <c r="K118" i="6" s="1"/>
  <c r="CZ43" i="1"/>
  <c r="Y43" i="1" s="1"/>
  <c r="U119" i="6" s="1"/>
  <c r="K119" i="6" s="1"/>
  <c r="CZ42" i="1"/>
  <c r="Y42" i="1" s="1"/>
  <c r="CY42" i="1"/>
  <c r="X42" i="1" s="1"/>
  <c r="AB57" i="1"/>
  <c r="AB56" i="1"/>
  <c r="AB55" i="1"/>
  <c r="AB54" i="1"/>
  <c r="AB53" i="1"/>
  <c r="AB52" i="1"/>
  <c r="AB51" i="1"/>
  <c r="AB50" i="1"/>
  <c r="AB49" i="1"/>
  <c r="AB48" i="1"/>
  <c r="AB47" i="1"/>
  <c r="H130" i="6" s="1"/>
  <c r="AB45" i="1"/>
  <c r="H122" i="6" s="1"/>
  <c r="AB43" i="1"/>
  <c r="H116" i="6" s="1"/>
  <c r="CQ41" i="1"/>
  <c r="P41" i="1" s="1"/>
  <c r="CY36" i="1"/>
  <c r="X36" i="1" s="1"/>
  <c r="CZ36" i="1"/>
  <c r="Y36" i="1" s="1"/>
  <c r="CY32" i="1"/>
  <c r="X32" i="1" s="1"/>
  <c r="CZ32" i="1"/>
  <c r="Y32" i="1" s="1"/>
  <c r="GK30" i="1"/>
  <c r="CZ30" i="1"/>
  <c r="Y30" i="1" s="1"/>
  <c r="AB46" i="1"/>
  <c r="AB44" i="1"/>
  <c r="AB42" i="1"/>
  <c r="CS40" i="1"/>
  <c r="R40" i="1" s="1"/>
  <c r="CY40" i="1" s="1"/>
  <c r="X40" i="1" s="1"/>
  <c r="AD40" i="1"/>
  <c r="CR40" i="1" s="1"/>
  <c r="Q40" i="1" s="1"/>
  <c r="CY38" i="1"/>
  <c r="X38" i="1" s="1"/>
  <c r="CZ38" i="1"/>
  <c r="Y38" i="1" s="1"/>
  <c r="CY34" i="1"/>
  <c r="X34" i="1" s="1"/>
  <c r="CZ34" i="1"/>
  <c r="Y34" i="1" s="1"/>
  <c r="CY30" i="1"/>
  <c r="X30" i="1" s="1"/>
  <c r="AD41" i="1"/>
  <c r="CR41" i="1" s="1"/>
  <c r="Q41" i="1" s="1"/>
  <c r="CS41" i="1"/>
  <c r="R41" i="1" s="1"/>
  <c r="AB40" i="1"/>
  <c r="CY28" i="1"/>
  <c r="X28" i="1" s="1"/>
  <c r="CZ28" i="1"/>
  <c r="Y28" i="1" s="1"/>
  <c r="CY26" i="1"/>
  <c r="X26" i="1" s="1"/>
  <c r="CZ26" i="1"/>
  <c r="Y26" i="1" s="1"/>
  <c r="CQ40" i="1"/>
  <c r="P40" i="1" s="1"/>
  <c r="CS39" i="1"/>
  <c r="R39" i="1" s="1"/>
  <c r="AB39" i="1"/>
  <c r="H101" i="6" s="1"/>
  <c r="CQ38" i="1"/>
  <c r="P38" i="1" s="1"/>
  <c r="AD38" i="1"/>
  <c r="CR38" i="1" s="1"/>
  <c r="Q38" i="1" s="1"/>
  <c r="CS37" i="1"/>
  <c r="R37" i="1" s="1"/>
  <c r="CQ36" i="1"/>
  <c r="P36" i="1" s="1"/>
  <c r="AD36" i="1"/>
  <c r="CR36" i="1" s="1"/>
  <c r="Q36" i="1" s="1"/>
  <c r="CS35" i="1"/>
  <c r="R35" i="1" s="1"/>
  <c r="CQ34" i="1"/>
  <c r="P34" i="1" s="1"/>
  <c r="AD34" i="1"/>
  <c r="CR34" i="1" s="1"/>
  <c r="Q34" i="1" s="1"/>
  <c r="CS33" i="1"/>
  <c r="R33" i="1" s="1"/>
  <c r="CQ32" i="1"/>
  <c r="P32" i="1" s="1"/>
  <c r="AD32" i="1"/>
  <c r="CR32" i="1" s="1"/>
  <c r="Q32" i="1" s="1"/>
  <c r="CS31" i="1"/>
  <c r="R31" i="1" s="1"/>
  <c r="AB30" i="1"/>
  <c r="CR29" i="1"/>
  <c r="Q29" i="1" s="1"/>
  <c r="U60" i="6" s="1"/>
  <c r="K60" i="6" s="1"/>
  <c r="AB29" i="1"/>
  <c r="H58" i="6" s="1"/>
  <c r="CP24" i="1"/>
  <c r="O24" i="1" s="1"/>
  <c r="CP28" i="1"/>
  <c r="O28" i="1" s="1"/>
  <c r="CP26" i="1"/>
  <c r="O26" i="1" s="1"/>
  <c r="AB28" i="1"/>
  <c r="AB26" i="1"/>
  <c r="CS24" i="1"/>
  <c r="R24" i="1" s="1"/>
  <c r="CY24" i="1" s="1"/>
  <c r="X24" i="1" s="1"/>
  <c r="AB24" i="1"/>
  <c r="AB27" i="1"/>
  <c r="H52" i="6" s="1"/>
  <c r="R171" i="6" l="1"/>
  <c r="HB169" i="6"/>
  <c r="GQ169" i="6"/>
  <c r="I169" i="6"/>
  <c r="GP169" i="6"/>
  <c r="GN169" i="6"/>
  <c r="GS169" i="6"/>
  <c r="GJ169" i="6"/>
  <c r="GM64" i="1"/>
  <c r="R168" i="6"/>
  <c r="HB166" i="6"/>
  <c r="GQ166" i="6"/>
  <c r="I166" i="6"/>
  <c r="GJ166" i="6"/>
  <c r="GP166" i="6"/>
  <c r="GS166" i="6"/>
  <c r="GN166" i="6"/>
  <c r="CZ45" i="1"/>
  <c r="Y45" i="1" s="1"/>
  <c r="U127" i="6" s="1"/>
  <c r="K127" i="6" s="1"/>
  <c r="CZ47" i="1"/>
  <c r="Y47" i="1" s="1"/>
  <c r="U134" i="6" s="1"/>
  <c r="K134" i="6" s="1"/>
  <c r="CY45" i="1"/>
  <c r="X45" i="1" s="1"/>
  <c r="U126" i="6" s="1"/>
  <c r="K126" i="6" s="1"/>
  <c r="T131" i="6"/>
  <c r="I131" i="6" s="1"/>
  <c r="R165" i="6"/>
  <c r="HB163" i="6"/>
  <c r="GQ163" i="6"/>
  <c r="I163" i="6"/>
  <c r="GJ163" i="6"/>
  <c r="GP163" i="6"/>
  <c r="GS163" i="6"/>
  <c r="GN163" i="6"/>
  <c r="GM58" i="1"/>
  <c r="R162" i="6"/>
  <c r="HB160" i="6"/>
  <c r="GQ160" i="6"/>
  <c r="I160" i="6"/>
  <c r="GP160" i="6"/>
  <c r="GS160" i="6"/>
  <c r="GJ160" i="6"/>
  <c r="GN160" i="6"/>
  <c r="GN64" i="1"/>
  <c r="GN62" i="1"/>
  <c r="R159" i="6"/>
  <c r="HB157" i="6"/>
  <c r="GQ157" i="6"/>
  <c r="I157" i="6"/>
  <c r="GP157" i="6"/>
  <c r="GN157" i="6"/>
  <c r="GS157" i="6"/>
  <c r="GJ157" i="6"/>
  <c r="GK45" i="1"/>
  <c r="S156" i="6"/>
  <c r="J156" i="6" s="1"/>
  <c r="K154" i="6"/>
  <c r="GM60" i="1"/>
  <c r="R156" i="6"/>
  <c r="HB154" i="6"/>
  <c r="GQ154" i="6"/>
  <c r="I154" i="6"/>
  <c r="GP154" i="6"/>
  <c r="GN154" i="6"/>
  <c r="GS154" i="6"/>
  <c r="GJ154" i="6"/>
  <c r="R153" i="6"/>
  <c r="HB151" i="6"/>
  <c r="GQ151" i="6"/>
  <c r="I151" i="6"/>
  <c r="GP151" i="6"/>
  <c r="GN151" i="6"/>
  <c r="GS151" i="6"/>
  <c r="GJ151" i="6"/>
  <c r="CP45" i="1"/>
  <c r="O45" i="1" s="1"/>
  <c r="R150" i="6"/>
  <c r="HB148" i="6"/>
  <c r="GQ148" i="6"/>
  <c r="I148" i="6"/>
  <c r="GP148" i="6"/>
  <c r="GN148" i="6"/>
  <c r="GS148" i="6"/>
  <c r="GJ148" i="6"/>
  <c r="R147" i="6"/>
  <c r="HB145" i="6"/>
  <c r="GQ145" i="6"/>
  <c r="I145" i="6"/>
  <c r="GP145" i="6"/>
  <c r="GN145" i="6"/>
  <c r="GS145" i="6"/>
  <c r="GJ145" i="6"/>
  <c r="CY29" i="1"/>
  <c r="X29" i="1" s="1"/>
  <c r="U63" i="6" s="1"/>
  <c r="K63" i="6" s="1"/>
  <c r="GK29" i="1"/>
  <c r="R144" i="6"/>
  <c r="HB142" i="6"/>
  <c r="GQ142" i="6"/>
  <c r="I142" i="6"/>
  <c r="GP142" i="6"/>
  <c r="GN142" i="6"/>
  <c r="GS142" i="6"/>
  <c r="GJ142" i="6"/>
  <c r="CY27" i="1"/>
  <c r="X27" i="1" s="1"/>
  <c r="U54" i="6" s="1"/>
  <c r="K54" i="6" s="1"/>
  <c r="R141" i="6"/>
  <c r="HB139" i="6"/>
  <c r="GQ139" i="6"/>
  <c r="I139" i="6"/>
  <c r="GP139" i="6"/>
  <c r="GN139" i="6"/>
  <c r="GS139" i="6"/>
  <c r="GJ139" i="6"/>
  <c r="R138" i="6"/>
  <c r="HB136" i="6"/>
  <c r="GQ136" i="6"/>
  <c r="I136" i="6"/>
  <c r="GP136" i="6"/>
  <c r="GN136" i="6"/>
  <c r="GS136" i="6"/>
  <c r="GJ136" i="6"/>
  <c r="R135" i="6"/>
  <c r="HA135" i="6" s="1"/>
  <c r="T103" i="6"/>
  <c r="GL103" i="6" s="1"/>
  <c r="GK47" i="1"/>
  <c r="K132" i="6"/>
  <c r="I133" i="6"/>
  <c r="HB133" i="6"/>
  <c r="GY133" i="6"/>
  <c r="GZ134" i="6"/>
  <c r="I134" i="6"/>
  <c r="HB134" i="6"/>
  <c r="CR39" i="1"/>
  <c r="Q39" i="1" s="1"/>
  <c r="U103" i="6" s="1"/>
  <c r="K103" i="6" s="1"/>
  <c r="K131" i="6"/>
  <c r="S135" i="6"/>
  <c r="J135" i="6" s="1"/>
  <c r="GJ131" i="6"/>
  <c r="CZ29" i="1"/>
  <c r="Y29" i="1" s="1"/>
  <c r="U64" i="6" s="1"/>
  <c r="K64" i="6" s="1"/>
  <c r="CP40" i="1"/>
  <c r="O40" i="1" s="1"/>
  <c r="CY25" i="1"/>
  <c r="X25" i="1" s="1"/>
  <c r="U49" i="6" s="1"/>
  <c r="K49" i="6" s="1"/>
  <c r="AB37" i="1"/>
  <c r="H92" i="6" s="1"/>
  <c r="I126" i="6"/>
  <c r="HC126" i="6"/>
  <c r="GY126" i="6"/>
  <c r="R129" i="6"/>
  <c r="HC123" i="6"/>
  <c r="GK123" i="6"/>
  <c r="GJ123" i="6"/>
  <c r="I123" i="6"/>
  <c r="GZ127" i="6"/>
  <c r="I127" i="6"/>
  <c r="HC127" i="6"/>
  <c r="S129" i="6"/>
  <c r="J129" i="6" s="1"/>
  <c r="K123" i="6"/>
  <c r="I124" i="6"/>
  <c r="HC124" i="6"/>
  <c r="GL124" i="6"/>
  <c r="GJ124" i="6"/>
  <c r="H94" i="6"/>
  <c r="T94" i="6"/>
  <c r="R100" i="6" s="1"/>
  <c r="I118" i="6"/>
  <c r="HE118" i="6"/>
  <c r="GY118" i="6"/>
  <c r="R121" i="6"/>
  <c r="GJ117" i="6"/>
  <c r="I117" i="6"/>
  <c r="HE117" i="6"/>
  <c r="GK117" i="6"/>
  <c r="S121" i="6"/>
  <c r="J121" i="6" s="1"/>
  <c r="K117" i="6"/>
  <c r="GZ119" i="6"/>
  <c r="I119" i="6"/>
  <c r="HE119" i="6"/>
  <c r="CP27" i="1"/>
  <c r="O27" i="1" s="1"/>
  <c r="CZ27" i="1"/>
  <c r="Y27" i="1" s="1"/>
  <c r="U55" i="6" s="1"/>
  <c r="K55" i="6" s="1"/>
  <c r="T78" i="6"/>
  <c r="I78" i="6" s="1"/>
  <c r="AB33" i="1"/>
  <c r="H76" i="6" s="1"/>
  <c r="I112" i="6"/>
  <c r="HE112" i="6"/>
  <c r="GY112" i="6"/>
  <c r="R115" i="6"/>
  <c r="GJ111" i="6"/>
  <c r="I111" i="6"/>
  <c r="HE111" i="6"/>
  <c r="GK111" i="6"/>
  <c r="K111" i="6"/>
  <c r="GZ113" i="6"/>
  <c r="I113" i="6"/>
  <c r="HE113" i="6"/>
  <c r="AD79" i="1"/>
  <c r="AD22" i="1" s="1"/>
  <c r="CP38" i="1"/>
  <c r="O38" i="1" s="1"/>
  <c r="GM38" i="1" s="1"/>
  <c r="I106" i="6"/>
  <c r="HC106" i="6"/>
  <c r="GY106" i="6"/>
  <c r="GZ107" i="6"/>
  <c r="I107" i="6"/>
  <c r="HC107" i="6"/>
  <c r="HC102" i="6"/>
  <c r="GK102" i="6"/>
  <c r="GJ102" i="6"/>
  <c r="I102" i="6"/>
  <c r="GN105" i="6"/>
  <c r="GS105" i="6"/>
  <c r="GJ105" i="6"/>
  <c r="GP105" i="6"/>
  <c r="HC105" i="6"/>
  <c r="GQ105" i="6"/>
  <c r="I105" i="6"/>
  <c r="GK39" i="1"/>
  <c r="K104" i="6"/>
  <c r="K102" i="6"/>
  <c r="CZ39" i="1"/>
  <c r="Y39" i="1" s="1"/>
  <c r="U107" i="6" s="1"/>
  <c r="K107" i="6" s="1"/>
  <c r="HC103" i="6"/>
  <c r="AB35" i="1"/>
  <c r="H84" i="6" s="1"/>
  <c r="AP79" i="1"/>
  <c r="AP108" i="1" s="1"/>
  <c r="HC93" i="6"/>
  <c r="GK93" i="6"/>
  <c r="GJ93" i="6"/>
  <c r="I93" i="6"/>
  <c r="AB25" i="1"/>
  <c r="H46" i="6" s="1"/>
  <c r="CR33" i="1"/>
  <c r="Q33" i="1" s="1"/>
  <c r="U78" i="6" s="1"/>
  <c r="K78" i="6" s="1"/>
  <c r="H86" i="6"/>
  <c r="GZ98" i="6"/>
  <c r="I98" i="6"/>
  <c r="HC98" i="6"/>
  <c r="K93" i="6"/>
  <c r="GN96" i="6"/>
  <c r="GS96" i="6"/>
  <c r="GJ96" i="6"/>
  <c r="HC96" i="6"/>
  <c r="FO172" i="6" s="1"/>
  <c r="H185" i="6" s="1"/>
  <c r="GQ96" i="6"/>
  <c r="I96" i="6"/>
  <c r="GP96" i="6"/>
  <c r="GK37" i="1"/>
  <c r="K95" i="6"/>
  <c r="EB22" i="1"/>
  <c r="I97" i="6"/>
  <c r="HC97" i="6"/>
  <c r="GY97" i="6"/>
  <c r="CP37" i="1"/>
  <c r="O37" i="1" s="1"/>
  <c r="CZ37" i="1"/>
  <c r="Y37" i="1" s="1"/>
  <c r="U98" i="6" s="1"/>
  <c r="K98" i="6" s="1"/>
  <c r="CP36" i="1"/>
  <c r="O36" i="1" s="1"/>
  <c r="GO36" i="1" s="1"/>
  <c r="CY37" i="1"/>
  <c r="X37" i="1" s="1"/>
  <c r="U97" i="6" s="1"/>
  <c r="K97" i="6" s="1"/>
  <c r="EH79" i="1"/>
  <c r="T86" i="6"/>
  <c r="R91" i="6" s="1"/>
  <c r="U86" i="6"/>
  <c r="K86" i="6" s="1"/>
  <c r="CP35" i="1"/>
  <c r="O35" i="1" s="1"/>
  <c r="GK35" i="1"/>
  <c r="K87" i="6"/>
  <c r="HC85" i="6"/>
  <c r="I85" i="6"/>
  <c r="GK85" i="6"/>
  <c r="GJ85" i="6"/>
  <c r="GZ89" i="6"/>
  <c r="I89" i="6"/>
  <c r="HC89" i="6"/>
  <c r="K85" i="6"/>
  <c r="I88" i="6"/>
  <c r="GY88" i="6"/>
  <c r="HC88" i="6"/>
  <c r="CP34" i="1"/>
  <c r="O34" i="1" s="1"/>
  <c r="GM34" i="1" s="1"/>
  <c r="DX79" i="1"/>
  <c r="DX22" i="1" s="1"/>
  <c r="GZ81" i="6"/>
  <c r="I81" i="6"/>
  <c r="HC81" i="6"/>
  <c r="K77" i="6"/>
  <c r="I80" i="6"/>
  <c r="HC80" i="6"/>
  <c r="GY80" i="6"/>
  <c r="GK33" i="1"/>
  <c r="K79" i="6"/>
  <c r="HC77" i="6"/>
  <c r="GK77" i="6"/>
  <c r="GJ77" i="6"/>
  <c r="I77" i="6"/>
  <c r="CZ33" i="1"/>
  <c r="Y33" i="1" s="1"/>
  <c r="U81" i="6" s="1"/>
  <c r="K81" i="6" s="1"/>
  <c r="T69" i="6"/>
  <c r="HB69" i="6" s="1"/>
  <c r="AB31" i="1"/>
  <c r="H67" i="6" s="1"/>
  <c r="CR31" i="1"/>
  <c r="Q31" i="1" s="1"/>
  <c r="U69" i="6" s="1"/>
  <c r="K69" i="6" s="1"/>
  <c r="I72" i="6"/>
  <c r="HB72" i="6"/>
  <c r="GY72" i="6"/>
  <c r="HB68" i="6"/>
  <c r="GK68" i="6"/>
  <c r="GJ68" i="6"/>
  <c r="I68" i="6"/>
  <c r="CZ31" i="1"/>
  <c r="Y31" i="1" s="1"/>
  <c r="U73" i="6" s="1"/>
  <c r="K73" i="6" s="1"/>
  <c r="K70" i="6"/>
  <c r="GN30" i="1"/>
  <c r="GN71" i="6"/>
  <c r="GS71" i="6"/>
  <c r="GJ71" i="6"/>
  <c r="HB71" i="6"/>
  <c r="GQ71" i="6"/>
  <c r="I71" i="6"/>
  <c r="GP71" i="6"/>
  <c r="GZ73" i="6"/>
  <c r="I73" i="6"/>
  <c r="HB73" i="6"/>
  <c r="GM30" i="1"/>
  <c r="CY31" i="1"/>
  <c r="X31" i="1" s="1"/>
  <c r="U72" i="6" s="1"/>
  <c r="K72" i="6" s="1"/>
  <c r="DZ79" i="1"/>
  <c r="DZ22" i="1" s="1"/>
  <c r="GZ64" i="6"/>
  <c r="I64" i="6"/>
  <c r="HB64" i="6"/>
  <c r="R66" i="6"/>
  <c r="HB59" i="6"/>
  <c r="GK59" i="6"/>
  <c r="GJ59" i="6"/>
  <c r="I59" i="6"/>
  <c r="K59" i="6"/>
  <c r="GN62" i="6"/>
  <c r="GS62" i="6"/>
  <c r="GJ62" i="6"/>
  <c r="EV172" i="6" s="1"/>
  <c r="H174" i="6" s="1"/>
  <c r="HB62" i="6"/>
  <c r="FN172" i="6" s="1"/>
  <c r="GQ62" i="6"/>
  <c r="I62" i="6"/>
  <c r="GP62" i="6"/>
  <c r="FB172" i="6" s="1"/>
  <c r="I63" i="6"/>
  <c r="GY63" i="6"/>
  <c r="HB63" i="6"/>
  <c r="AH22" i="1"/>
  <c r="CG79" i="1"/>
  <c r="CG22" i="1" s="1"/>
  <c r="FY79" i="1"/>
  <c r="EP79" i="1" s="1"/>
  <c r="DG172" i="6" s="1"/>
  <c r="FR22" i="1"/>
  <c r="CI79" i="1"/>
  <c r="AZ79" i="1" s="1"/>
  <c r="GA79" i="1"/>
  <c r="GA22" i="1" s="1"/>
  <c r="AQ79" i="1"/>
  <c r="AQ22" i="1" s="1"/>
  <c r="I60" i="6"/>
  <c r="HB60" i="6"/>
  <c r="GJ60" i="6"/>
  <c r="GL60" i="6"/>
  <c r="CJ22" i="1"/>
  <c r="H47" i="6"/>
  <c r="T47" i="6"/>
  <c r="R51" i="6" s="1"/>
  <c r="I54" i="6"/>
  <c r="HB54" i="6"/>
  <c r="GY54" i="6"/>
  <c r="R57" i="6"/>
  <c r="GJ53" i="6"/>
  <c r="I53" i="6"/>
  <c r="HB53" i="6"/>
  <c r="GK53" i="6"/>
  <c r="S57" i="6"/>
  <c r="J57" i="6" s="1"/>
  <c r="K53" i="6"/>
  <c r="GZ55" i="6"/>
  <c r="I55" i="6"/>
  <c r="HB55" i="6"/>
  <c r="K47" i="6"/>
  <c r="GK25" i="1"/>
  <c r="K48" i="6"/>
  <c r="I49" i="6"/>
  <c r="HB49" i="6"/>
  <c r="GY49" i="6"/>
  <c r="GZ50" i="6"/>
  <c r="I50" i="6"/>
  <c r="HB50" i="6"/>
  <c r="CP25" i="1"/>
  <c r="O25" i="1" s="1"/>
  <c r="AB36" i="1"/>
  <c r="GK40" i="1"/>
  <c r="CZ40" i="1"/>
  <c r="Y40" i="1" s="1"/>
  <c r="CY35" i="1"/>
  <c r="X35" i="1" s="1"/>
  <c r="U88" i="6" s="1"/>
  <c r="K88" i="6" s="1"/>
  <c r="CP41" i="1"/>
  <c r="O41" i="1" s="1"/>
  <c r="DU79" i="1"/>
  <c r="GM44" i="1"/>
  <c r="GO44" i="1"/>
  <c r="GM49" i="1"/>
  <c r="GN49" i="1"/>
  <c r="GM57" i="1"/>
  <c r="GN57" i="1"/>
  <c r="GM59" i="1"/>
  <c r="GN59" i="1"/>
  <c r="GM50" i="1"/>
  <c r="GN50" i="1"/>
  <c r="GM70" i="1"/>
  <c r="GN70" i="1"/>
  <c r="EG22" i="1"/>
  <c r="P83" i="1"/>
  <c r="EG108" i="1"/>
  <c r="CY77" i="1"/>
  <c r="X77" i="1" s="1"/>
  <c r="AG22" i="1"/>
  <c r="T79" i="1"/>
  <c r="AF22" i="1"/>
  <c r="S79" i="1"/>
  <c r="BA22" i="1"/>
  <c r="F99" i="1"/>
  <c r="BA108" i="1"/>
  <c r="CZ75" i="1"/>
  <c r="Y75" i="1" s="1"/>
  <c r="U22" i="1"/>
  <c r="F101" i="1"/>
  <c r="U108" i="1"/>
  <c r="GN69" i="1"/>
  <c r="GN73" i="1"/>
  <c r="GM75" i="1"/>
  <c r="CP32" i="1"/>
  <c r="O32" i="1" s="1"/>
  <c r="AC79" i="1"/>
  <c r="AB32" i="1"/>
  <c r="GK41" i="1"/>
  <c r="CZ41" i="1"/>
  <c r="Y41" i="1" s="1"/>
  <c r="U113" i="6" s="1"/>
  <c r="K113" i="6" s="1"/>
  <c r="AB38" i="1"/>
  <c r="GM51" i="1"/>
  <c r="GN51" i="1"/>
  <c r="GM61" i="1"/>
  <c r="GN61" i="1"/>
  <c r="GM52" i="1"/>
  <c r="GN52" i="1"/>
  <c r="GM65" i="1"/>
  <c r="GN65" i="1"/>
  <c r="GM72" i="1"/>
  <c r="GN72" i="1"/>
  <c r="GB22" i="1"/>
  <c r="ES79" i="1"/>
  <c r="CY75" i="1"/>
  <c r="X75" i="1" s="1"/>
  <c r="GN75" i="1" s="1"/>
  <c r="GO34" i="1"/>
  <c r="GO38" i="1"/>
  <c r="AB34" i="1"/>
  <c r="CY41" i="1"/>
  <c r="X41" i="1" s="1"/>
  <c r="U112" i="6" s="1"/>
  <c r="K112" i="6" s="1"/>
  <c r="GM42" i="1"/>
  <c r="GP42" i="1"/>
  <c r="GM46" i="1"/>
  <c r="GN46" i="1"/>
  <c r="GM53" i="1"/>
  <c r="GN53" i="1"/>
  <c r="GM63" i="1"/>
  <c r="GN63" i="1"/>
  <c r="GM54" i="1"/>
  <c r="GN54" i="1"/>
  <c r="GM66" i="1"/>
  <c r="GN66" i="1"/>
  <c r="AO22" i="1"/>
  <c r="F83" i="1"/>
  <c r="AO108" i="1"/>
  <c r="AJ22" i="1"/>
  <c r="W79" i="1"/>
  <c r="EI22" i="1"/>
  <c r="EI108" i="1"/>
  <c r="P89" i="1"/>
  <c r="EA22" i="1"/>
  <c r="DN79" i="1"/>
  <c r="DL22" i="1"/>
  <c r="DL108" i="1"/>
  <c r="P100" i="1"/>
  <c r="GN67" i="1"/>
  <c r="GN71" i="1"/>
  <c r="DO22" i="1"/>
  <c r="P103" i="1"/>
  <c r="DO108" i="1"/>
  <c r="GM28" i="1"/>
  <c r="GN28" i="1"/>
  <c r="CP29" i="1"/>
  <c r="O29" i="1" s="1"/>
  <c r="GK24" i="1"/>
  <c r="AE79" i="1"/>
  <c r="GM26" i="1"/>
  <c r="GN26" i="1"/>
  <c r="CZ24" i="1"/>
  <c r="Y24" i="1" s="1"/>
  <c r="GK31" i="1"/>
  <c r="DW79" i="1"/>
  <c r="CY33" i="1"/>
  <c r="X33" i="1" s="1"/>
  <c r="CZ35" i="1"/>
  <c r="Y35" i="1" s="1"/>
  <c r="CY39" i="1"/>
  <c r="X39" i="1" s="1"/>
  <c r="U106" i="6" s="1"/>
  <c r="K106" i="6" s="1"/>
  <c r="AB41" i="1"/>
  <c r="H110" i="6" s="1"/>
  <c r="GP43" i="1"/>
  <c r="GM43" i="1"/>
  <c r="GM47" i="1"/>
  <c r="GN47" i="1"/>
  <c r="GM55" i="1"/>
  <c r="GN55" i="1"/>
  <c r="GN58" i="1"/>
  <c r="GM48" i="1"/>
  <c r="GN48" i="1"/>
  <c r="GM56" i="1"/>
  <c r="GN56" i="1"/>
  <c r="GN60" i="1"/>
  <c r="GM62" i="1"/>
  <c r="GM68" i="1"/>
  <c r="GN68" i="1"/>
  <c r="BC22" i="1"/>
  <c r="F95" i="1"/>
  <c r="BC108" i="1"/>
  <c r="CZ77" i="1"/>
  <c r="Y77" i="1" s="1"/>
  <c r="GM77" i="1" s="1"/>
  <c r="CY76" i="1"/>
  <c r="X76" i="1" s="1"/>
  <c r="AK79" i="1" s="1"/>
  <c r="AI22" i="1"/>
  <c r="V79" i="1"/>
  <c r="EU22" i="1"/>
  <c r="EU108" i="1"/>
  <c r="P95" i="1"/>
  <c r="FC172" i="6" l="1"/>
  <c r="EZ172" i="6"/>
  <c r="H178" i="6" s="1"/>
  <c r="FE172" i="6"/>
  <c r="FR172" i="6"/>
  <c r="H184" i="6"/>
  <c r="AX79" i="1"/>
  <c r="AX22" i="1" s="1"/>
  <c r="EH22" i="1"/>
  <c r="DS172" i="6"/>
  <c r="J186" i="6" s="1"/>
  <c r="DI172" i="6"/>
  <c r="H171" i="6"/>
  <c r="HA171" i="6"/>
  <c r="GO45" i="1"/>
  <c r="HA168" i="6"/>
  <c r="H168" i="6"/>
  <c r="GL131" i="6"/>
  <c r="HB131" i="6"/>
  <c r="HC86" i="6"/>
  <c r="DV79" i="1"/>
  <c r="DI79" i="1" s="1"/>
  <c r="DI108" i="1" s="1"/>
  <c r="HA165" i="6"/>
  <c r="H165" i="6"/>
  <c r="HA162" i="6"/>
  <c r="H162" i="6"/>
  <c r="HA159" i="6"/>
  <c r="H159" i="6"/>
  <c r="GJ78" i="6"/>
  <c r="H135" i="6"/>
  <c r="GM45" i="1"/>
  <c r="HC94" i="6"/>
  <c r="HA156" i="6"/>
  <c r="H156" i="6"/>
  <c r="HA153" i="6"/>
  <c r="H153" i="6"/>
  <c r="HA150" i="6"/>
  <c r="H150" i="6"/>
  <c r="FY22" i="1"/>
  <c r="ER79" i="1"/>
  <c r="CP39" i="1"/>
  <c r="O39" i="1" s="1"/>
  <c r="HA147" i="6"/>
  <c r="H147" i="6"/>
  <c r="AB79" i="1"/>
  <c r="O79" i="1" s="1"/>
  <c r="S51" i="6"/>
  <c r="J51" i="6" s="1"/>
  <c r="GL78" i="6"/>
  <c r="R83" i="6"/>
  <c r="HA83" i="6" s="1"/>
  <c r="I94" i="6"/>
  <c r="I103" i="6"/>
  <c r="GM36" i="1"/>
  <c r="F88" i="1"/>
  <c r="G16" i="2" s="1"/>
  <c r="G18" i="2" s="1"/>
  <c r="HC78" i="6"/>
  <c r="GJ94" i="6"/>
  <c r="GJ103" i="6"/>
  <c r="R109" i="6"/>
  <c r="H109" i="6" s="1"/>
  <c r="HA144" i="6"/>
  <c r="H144" i="6"/>
  <c r="AP22" i="1"/>
  <c r="GL94" i="6"/>
  <c r="HA141" i="6"/>
  <c r="H141" i="6"/>
  <c r="S66" i="6"/>
  <c r="HA138" i="6"/>
  <c r="H138" i="6"/>
  <c r="HA129" i="6"/>
  <c r="H129" i="6"/>
  <c r="GM27" i="1"/>
  <c r="AQ108" i="1"/>
  <c r="AQ18" i="1" s="1"/>
  <c r="GN27" i="1"/>
  <c r="HA121" i="6"/>
  <c r="H121" i="6"/>
  <c r="HA115" i="6"/>
  <c r="H115" i="6"/>
  <c r="S115" i="6"/>
  <c r="J115" i="6" s="1"/>
  <c r="AL79" i="1"/>
  <c r="AL22" i="1" s="1"/>
  <c r="Q79" i="1"/>
  <c r="Q22" i="1" s="1"/>
  <c r="GM40" i="1"/>
  <c r="GJ86" i="6"/>
  <c r="HA109" i="6"/>
  <c r="S109" i="6"/>
  <c r="J109" i="6" s="1"/>
  <c r="GL86" i="6"/>
  <c r="CP33" i="1"/>
  <c r="O33" i="1" s="1"/>
  <c r="GO33" i="1" s="1"/>
  <c r="S100" i="6"/>
  <c r="J100" i="6" s="1"/>
  <c r="GM37" i="1"/>
  <c r="HA100" i="6"/>
  <c r="H100" i="6"/>
  <c r="CI22" i="1"/>
  <c r="P88" i="1"/>
  <c r="V16" i="2" s="1"/>
  <c r="V18" i="2" s="1"/>
  <c r="EH108" i="1"/>
  <c r="GO37" i="1"/>
  <c r="GJ69" i="6"/>
  <c r="I86" i="6"/>
  <c r="GL47" i="6"/>
  <c r="I69" i="6"/>
  <c r="ED79" i="1"/>
  <c r="DQ79" i="1" s="1"/>
  <c r="U89" i="6"/>
  <c r="K89" i="6" s="1"/>
  <c r="HA91" i="6"/>
  <c r="H91" i="6"/>
  <c r="DK79" i="1"/>
  <c r="DK22" i="1" s="1"/>
  <c r="GL69" i="6"/>
  <c r="R75" i="6"/>
  <c r="HA75" i="6" s="1"/>
  <c r="H83" i="6"/>
  <c r="EC79" i="1"/>
  <c r="EC22" i="1" s="1"/>
  <c r="U80" i="6"/>
  <c r="CP31" i="1"/>
  <c r="O31" i="1" s="1"/>
  <c r="GM31" i="1" s="1"/>
  <c r="HB47" i="6"/>
  <c r="GJ47" i="6"/>
  <c r="S75" i="6"/>
  <c r="J75" i="6" s="1"/>
  <c r="DM79" i="1"/>
  <c r="DM22" i="1" s="1"/>
  <c r="F89" i="1"/>
  <c r="H66" i="6"/>
  <c r="HA66" i="6"/>
  <c r="GM25" i="1"/>
  <c r="I47" i="6"/>
  <c r="HA51" i="6"/>
  <c r="H51" i="6"/>
  <c r="HA57" i="6"/>
  <c r="H57" i="6"/>
  <c r="GN25" i="1"/>
  <c r="AP18" i="1"/>
  <c r="F117" i="1"/>
  <c r="AK22" i="1"/>
  <c r="X79" i="1"/>
  <c r="AE22" i="1"/>
  <c r="R79" i="1"/>
  <c r="DO18" i="1"/>
  <c r="P132" i="1"/>
  <c r="DN22" i="1"/>
  <c r="P102" i="1"/>
  <c r="DN108" i="1"/>
  <c r="GN77" i="1"/>
  <c r="AC22" i="1"/>
  <c r="CH79" i="1"/>
  <c r="CE79" i="1"/>
  <c r="P79" i="1"/>
  <c r="CF79" i="1"/>
  <c r="U18" i="1"/>
  <c r="F130" i="1"/>
  <c r="BA18" i="1"/>
  <c r="F128" i="1"/>
  <c r="EG18" i="1"/>
  <c r="P112" i="1"/>
  <c r="GM35" i="1"/>
  <c r="GO35" i="1"/>
  <c r="GP40" i="1"/>
  <c r="CD79" i="1" s="1"/>
  <c r="EU18" i="1"/>
  <c r="P124" i="1"/>
  <c r="W22" i="1"/>
  <c r="F103" i="1"/>
  <c r="W108" i="1"/>
  <c r="GN24" i="1"/>
  <c r="GO32" i="1"/>
  <c r="CC79" i="1" s="1"/>
  <c r="GM32" i="1"/>
  <c r="T22" i="1"/>
  <c r="F100" i="1"/>
  <c r="T108" i="1"/>
  <c r="DU22" i="1"/>
  <c r="FW79" i="1"/>
  <c r="DH79" i="1"/>
  <c r="DC172" i="6" s="1"/>
  <c r="J178" i="6" s="1"/>
  <c r="FX79" i="1"/>
  <c r="FZ79" i="1"/>
  <c r="DI22" i="1"/>
  <c r="P91" i="1"/>
  <c r="DL18" i="1"/>
  <c r="P129" i="1"/>
  <c r="GM24" i="1"/>
  <c r="ES22" i="1"/>
  <c r="P99" i="1"/>
  <c r="ES108" i="1"/>
  <c r="EP22" i="1"/>
  <c r="P86" i="1"/>
  <c r="EP108" i="1"/>
  <c r="GP41" i="1"/>
  <c r="FV79" i="1" s="1"/>
  <c r="GM41" i="1"/>
  <c r="GM39" i="1"/>
  <c r="GO39" i="1"/>
  <c r="GM76" i="1"/>
  <c r="GN76" i="1"/>
  <c r="BC18" i="1"/>
  <c r="F124" i="1"/>
  <c r="V22" i="1"/>
  <c r="V108" i="1"/>
  <c r="F102" i="1"/>
  <c r="AX108" i="1"/>
  <c r="DW22" i="1"/>
  <c r="DJ79" i="1"/>
  <c r="GM29" i="1"/>
  <c r="GN29" i="1"/>
  <c r="EI18" i="1"/>
  <c r="P118" i="1"/>
  <c r="AO18" i="1"/>
  <c r="F112" i="1"/>
  <c r="S22" i="1"/>
  <c r="F94" i="1"/>
  <c r="J16" i="2" s="1"/>
  <c r="J18" i="2" s="1"/>
  <c r="S108" i="1"/>
  <c r="AZ22" i="1"/>
  <c r="F90" i="1"/>
  <c r="AZ108" i="1"/>
  <c r="GN31" i="1"/>
  <c r="F86" i="1" l="1"/>
  <c r="FM172" i="6"/>
  <c r="H182" i="6" s="1"/>
  <c r="H189" i="6" s="1"/>
  <c r="I38" i="6" s="1"/>
  <c r="P172" i="6"/>
  <c r="H172" i="6"/>
  <c r="ER22" i="1"/>
  <c r="DK172" i="6"/>
  <c r="J66" i="6"/>
  <c r="Q172" i="6"/>
  <c r="DV22" i="1"/>
  <c r="ER108" i="1"/>
  <c r="ER18" i="1" s="1"/>
  <c r="F118" i="1"/>
  <c r="P90" i="1"/>
  <c r="F91" i="1"/>
  <c r="AB22" i="1"/>
  <c r="Q108" i="1"/>
  <c r="Y79" i="1"/>
  <c r="Y108" i="1" s="1"/>
  <c r="DT79" i="1"/>
  <c r="DG79" i="1" s="1"/>
  <c r="CY172" i="6" s="1"/>
  <c r="J174" i="6" s="1"/>
  <c r="GM33" i="1"/>
  <c r="P117" i="1"/>
  <c r="EH18" i="1"/>
  <c r="DK108" i="1"/>
  <c r="DK18" i="1" s="1"/>
  <c r="ED22" i="1"/>
  <c r="P94" i="1"/>
  <c r="Y16" i="2" s="1"/>
  <c r="Y18" i="2" s="1"/>
  <c r="S91" i="6"/>
  <c r="J91" i="6" s="1"/>
  <c r="H75" i="6"/>
  <c r="DM108" i="1"/>
  <c r="P130" i="1" s="1"/>
  <c r="P101" i="1"/>
  <c r="DP79" i="1"/>
  <c r="DP108" i="1" s="1"/>
  <c r="K80" i="6"/>
  <c r="S83" i="6"/>
  <c r="J83" i="6" s="1"/>
  <c r="FT79" i="1"/>
  <c r="FT22" i="1" s="1"/>
  <c r="FS79" i="1"/>
  <c r="FS22" i="1" s="1"/>
  <c r="S18" i="1"/>
  <c r="F123" i="1"/>
  <c r="AX18" i="1"/>
  <c r="F115" i="1"/>
  <c r="V18" i="1"/>
  <c r="F131" i="1"/>
  <c r="CA79" i="1"/>
  <c r="Q18" i="1"/>
  <c r="F120" i="1"/>
  <c r="FZ22" i="1"/>
  <c r="EQ79" i="1"/>
  <c r="DH172" i="6" s="1"/>
  <c r="CF22" i="1"/>
  <c r="AW79" i="1"/>
  <c r="R22" i="1"/>
  <c r="F93" i="1"/>
  <c r="R108" i="1"/>
  <c r="DQ22" i="1"/>
  <c r="DQ108" i="1"/>
  <c r="P105" i="1"/>
  <c r="FV22" i="1"/>
  <c r="EM79" i="1"/>
  <c r="DT172" i="6" s="1"/>
  <c r="J187" i="6" s="1"/>
  <c r="ES18" i="1"/>
  <c r="P128" i="1"/>
  <c r="DI18" i="1"/>
  <c r="P120" i="1"/>
  <c r="FX22" i="1"/>
  <c r="EO79" i="1"/>
  <c r="DF172" i="6" s="1"/>
  <c r="T18" i="1"/>
  <c r="F129" i="1"/>
  <c r="CC22" i="1"/>
  <c r="AT79" i="1"/>
  <c r="P22" i="1"/>
  <c r="F82" i="1"/>
  <c r="P108" i="1"/>
  <c r="P119" i="1"/>
  <c r="O22" i="1"/>
  <c r="F81" i="1"/>
  <c r="O108" i="1"/>
  <c r="AZ18" i="1"/>
  <c r="F119" i="1"/>
  <c r="CB79" i="1"/>
  <c r="Y22" i="1"/>
  <c r="F105" i="1"/>
  <c r="CD22" i="1"/>
  <c r="AU79" i="1"/>
  <c r="CE22" i="1"/>
  <c r="AV79" i="1"/>
  <c r="X22" i="1"/>
  <c r="F104" i="1"/>
  <c r="X108" i="1"/>
  <c r="DJ22" i="1"/>
  <c r="DJ108" i="1"/>
  <c r="P93" i="1"/>
  <c r="EP18" i="1"/>
  <c r="P115" i="1"/>
  <c r="DH22" i="1"/>
  <c r="DH108" i="1"/>
  <c r="P82" i="1"/>
  <c r="FW22" i="1"/>
  <c r="EN79" i="1"/>
  <c r="DE172" i="6" s="1"/>
  <c r="W18" i="1"/>
  <c r="F132" i="1"/>
  <c r="FU79" i="1"/>
  <c r="CH22" i="1"/>
  <c r="AY79" i="1"/>
  <c r="DN18" i="1"/>
  <c r="P131" i="1"/>
  <c r="DT22" i="1" l="1"/>
  <c r="DP22" i="1"/>
  <c r="P123" i="1"/>
  <c r="DM18" i="1"/>
  <c r="P104" i="1"/>
  <c r="EK79" i="1"/>
  <c r="EJ79" i="1"/>
  <c r="DG22" i="1"/>
  <c r="P81" i="1"/>
  <c r="DG108" i="1"/>
  <c r="AY22" i="1"/>
  <c r="F87" i="1"/>
  <c r="AY108" i="1"/>
  <c r="DH18" i="1"/>
  <c r="P111" i="1"/>
  <c r="CB22" i="1"/>
  <c r="AS79" i="1"/>
  <c r="P18" i="1"/>
  <c r="F111" i="1"/>
  <c r="DQ18" i="1"/>
  <c r="P134" i="1"/>
  <c r="Y18" i="1"/>
  <c r="F134" i="1"/>
  <c r="EM22" i="1"/>
  <c r="EM108" i="1"/>
  <c r="P98" i="1"/>
  <c r="W16" i="2" s="1"/>
  <c r="W18" i="2" s="1"/>
  <c r="EQ22" i="1"/>
  <c r="EQ108" i="1"/>
  <c r="P87" i="1"/>
  <c r="CA22" i="1"/>
  <c r="AR79" i="1"/>
  <c r="G8" i="1" s="1"/>
  <c r="DJ18" i="1"/>
  <c r="P122" i="1"/>
  <c r="FU22" i="1"/>
  <c r="EL79" i="1"/>
  <c r="DR172" i="6" s="1"/>
  <c r="J185" i="6" s="1"/>
  <c r="R18" i="1"/>
  <c r="F122" i="1"/>
  <c r="EK22" i="1"/>
  <c r="EN22" i="1"/>
  <c r="P84" i="1"/>
  <c r="EN108" i="1"/>
  <c r="AV22" i="1"/>
  <c r="F84" i="1"/>
  <c r="AV108" i="1"/>
  <c r="X18" i="1"/>
  <c r="F133" i="1"/>
  <c r="DP18" i="1"/>
  <c r="P133" i="1"/>
  <c r="AU22" i="1"/>
  <c r="F98" i="1"/>
  <c r="H16" i="2" s="1"/>
  <c r="H18" i="2" s="1"/>
  <c r="AU108" i="1"/>
  <c r="O18" i="1"/>
  <c r="F110" i="1"/>
  <c r="AT22" i="1"/>
  <c r="F97" i="1"/>
  <c r="F16" i="2" s="1"/>
  <c r="F18" i="2" s="1"/>
  <c r="AT108" i="1"/>
  <c r="EO22" i="1"/>
  <c r="P85" i="1"/>
  <c r="EO108" i="1"/>
  <c r="AW22" i="1"/>
  <c r="F85" i="1"/>
  <c r="AW108" i="1"/>
  <c r="EJ108" i="1" l="1"/>
  <c r="DP172" i="6"/>
  <c r="P96" i="1"/>
  <c r="T16" i="2" s="1"/>
  <c r="T18" i="2" s="1"/>
  <c r="DU172" i="6"/>
  <c r="DQ172" i="6"/>
  <c r="J184" i="6" s="1"/>
  <c r="EK108" i="1"/>
  <c r="EK18" i="1" s="1"/>
  <c r="P106" i="1"/>
  <c r="EJ22" i="1"/>
  <c r="AU18" i="1"/>
  <c r="F127" i="1"/>
  <c r="EJ18" i="1"/>
  <c r="P135" i="1"/>
  <c r="AW18" i="1"/>
  <c r="F114" i="1"/>
  <c r="EQ18" i="1"/>
  <c r="P116" i="1"/>
  <c r="EN18" i="1"/>
  <c r="P113" i="1"/>
  <c r="EL22" i="1"/>
  <c r="P97" i="1"/>
  <c r="U16" i="2" s="1"/>
  <c r="U18" i="2" s="1"/>
  <c r="EL108" i="1"/>
  <c r="DG18" i="1"/>
  <c r="P110" i="1"/>
  <c r="AR22" i="1"/>
  <c r="F106" i="1"/>
  <c r="AR108" i="1"/>
  <c r="AT18" i="1"/>
  <c r="F126" i="1"/>
  <c r="AV18" i="1"/>
  <c r="F113" i="1"/>
  <c r="AS22" i="1"/>
  <c r="AS108" i="1"/>
  <c r="F96" i="1"/>
  <c r="E16" i="2" s="1"/>
  <c r="AY18" i="1"/>
  <c r="F116" i="1"/>
  <c r="EO18" i="1"/>
  <c r="P114" i="1"/>
  <c r="EM18" i="1"/>
  <c r="P127" i="1"/>
  <c r="J182" i="6" l="1"/>
  <c r="J189" i="6" s="1"/>
  <c r="J172" i="6"/>
  <c r="P125" i="1"/>
  <c r="X16" i="2"/>
  <c r="X18" i="2" s="1"/>
  <c r="I16" i="2"/>
  <c r="I18" i="2" s="1"/>
  <c r="E18" i="2"/>
  <c r="AS18" i="1"/>
  <c r="F125" i="1"/>
  <c r="EL18" i="1"/>
  <c r="P126" i="1"/>
  <c r="AR18" i="1"/>
  <c r="F135" i="1"/>
  <c r="J38" i="6" l="1"/>
  <c r="J190" i="6"/>
  <c r="J191" i="6" s="1"/>
  <c r="E26" i="6"/>
</calcChain>
</file>

<file path=xl/sharedStrings.xml><?xml version="1.0" encoding="utf-8"?>
<sst xmlns="http://schemas.openxmlformats.org/spreadsheetml/2006/main" count="4127" uniqueCount="456">
  <si>
    <t>Smeta.RU  (495) 974-1589</t>
  </si>
  <si>
    <t>_PS_</t>
  </si>
  <si>
    <t>Smeta.RU</t>
  </si>
  <si>
    <t/>
  </si>
  <si>
    <t>Коррект_Реконструкция КЛ 10 кВ №03 от ячейки 03 до опоры №1 ВЛ 10 кВ №3 ПС ЭЧЭ-61 п.Змиёвка</t>
  </si>
  <si>
    <t>Сметные нормы списания</t>
  </si>
  <si>
    <t>Коды ценников</t>
  </si>
  <si>
    <t>v10 ФЕР  2017 года РЕКОНСТРУКЦИЯ</t>
  </si>
  <si>
    <t>Версия 10.0.0.10 от 18.04.2017 г. Типовой расчет (НОВОЕ СТРОИТЕЛЬСТВО или РЕКОНСТРУКЦИЯ) © ООО НТЦ «АиВТ» г.Орел</t>
  </si>
  <si>
    <t>ФЕР-2017 с Изм.4 от 2018.01.10</t>
  </si>
  <si>
    <t>Поправки для базы 2017 года от 2017.10.25  Реконструкция</t>
  </si>
  <si>
    <t>Новая локальная смета</t>
  </si>
  <si>
    <t>1</t>
  </si>
  <si>
    <t>01-01-009-01</t>
  </si>
  <si>
    <t>Разработка грунта в траншеях экскаватором «обратная лопата» с ковшом вместимостью 1 (1-1,2) м3, группа грунтов 1</t>
  </si>
  <si>
    <t>1000 м3</t>
  </si>
  <si>
    <t>ФЕР-2001, 01-01-009-01, приказ Минстроя России №1039/пр от 30.12.2016г.</t>
  </si>
  <si>
    <t>Общестроительные и специальные строительные работы</t>
  </si>
  <si>
    <t>Земляные работы, выполняемые  механизированным способом</t>
  </si>
  <si>
    <t>ФЕР-01</t>
  </si>
  <si>
    <t>*0,85</t>
  </si>
  <si>
    <t>*0,8</t>
  </si>
  <si>
    <t>2</t>
  </si>
  <si>
    <t>01-02-055-01</t>
  </si>
  <si>
    <t>Разработка грунта вручную с креплениями в траншеях шириной до 2 м, глубиной до 2 м, группа грунтов 1</t>
  </si>
  <si>
    <t>100 м3</t>
  </si>
  <si>
    <t>ФЕР-2001, 01-02-055-01, приказ Минстроя России №1039/пр от 30.12.2016г.</t>
  </si>
  <si>
    <t>Земляные работы, выполняемые  ручным способом</t>
  </si>
  <si>
    <t>3</t>
  </si>
  <si>
    <t>34-02-017-01</t>
  </si>
  <si>
    <t>Устройство переходов подземных методом горизонтального прокола первой трубой до 10 м</t>
  </si>
  <si>
    <t>переход</t>
  </si>
  <si>
    <t>ФЕР-2001, 34-02-017-01, приказ Минстроя России №1039/пр от 30.12.2016г.</t>
  </si>
  <si>
    <t>Сооружения связи , радиовещания и телевидения</t>
  </si>
  <si>
    <t>ФЕР-34</t>
  </si>
  <si>
    <t>4</t>
  </si>
  <si>
    <t>34-02-017-02</t>
  </si>
  <si>
    <t>Устройство переходов подземных методом горизонтального прокола на каждые последующие 5 м добавлять к расценке 34-02-017-01</t>
  </si>
  <si>
    <t>ФЕР-2001, 34-02-017-02, приказ Минстроя России №1039/пр от 30.12.2016г.</t>
  </si>
  <si>
    <t>5</t>
  </si>
  <si>
    <t>м08-02-141-04</t>
  </si>
  <si>
    <t>Кабель до 35 кВ в готовых траншеях без покрытий, масса 1 м до 6 кг</t>
  </si>
  <si>
    <t>100 м</t>
  </si>
  <si>
    <t>ФЕРм-2001, м08-02-141-04, приказ Минстроя России №1039/пр от 30.12.2016г.</t>
  </si>
  <si>
    <t>Монтажные работы</t>
  </si>
  <si>
    <t>Электромонтажные работы  (ФЕРм-08, отдел 01-03)</t>
  </si>
  <si>
    <t>ФЕРм-08</t>
  </si>
  <si>
    <t>6</t>
  </si>
  <si>
    <t>м08-02-148-04</t>
  </si>
  <si>
    <t>Кабель до 35 кВ в проложенных трубах, блоках и коробах, масса 1 м кабеля до 6 кг</t>
  </si>
  <si>
    <t>ФЕРм-2001, м08-02-148-04, приказ Минстроя России №1039/пр от 30.12.2016г.</t>
  </si>
  <si>
    <t>7</t>
  </si>
  <si>
    <t>м08-02-147-13</t>
  </si>
  <si>
    <t>Кабель до 35 кВ по установленным конструкциям и лоткам с креплением по всей длине, масса 1 м кабеля до 6 кг</t>
  </si>
  <si>
    <t>ФЕРм-2001, м08-02-147-13, приказ Минстроя России №1039/пр от 30.12.2016г.</t>
  </si>
  <si>
    <t>8</t>
  </si>
  <si>
    <t>м08-02-165-07</t>
  </si>
  <si>
    <t>Муфта концевая эпоксидная для 3-жильного кабеля напряжением до 10 кВ, сечение  жил до 120 мм2</t>
  </si>
  <si>
    <t>ШТ</t>
  </si>
  <si>
    <t>ФЕРм-2001, м08-02-165-07, приказ Минстроя России №1039/пр от 30.12.2016г.</t>
  </si>
  <si>
    <t>9</t>
  </si>
  <si>
    <t>п01-11-024-02</t>
  </si>
  <si>
    <t>Фазировка электрической линии или трансформатора с сетью напряжением свыше 1 кВ</t>
  </si>
  <si>
    <t>ФЕРп-2001, п01-11-024-02, приказ Минстроя России №1039/пр от 30.12.2016г.</t>
  </si>
  <si>
    <t>Пусконаладочные работы</t>
  </si>
  <si>
    <t>Пусконаладочные работы : все сборники и отделы 05-06 (диагностика лифтов ) сборника мрФЕР-01</t>
  </si>
  <si>
    <t>ФЕРп</t>
  </si>
  <si>
    <t>10</t>
  </si>
  <si>
    <t>п01-12-027-01</t>
  </si>
  <si>
    <t>Испытание кабеля силового длиной до 500 м напряжением до 10 кВ</t>
  </si>
  <si>
    <t>испытание</t>
  </si>
  <si>
    <t>ФЕРп-2001, п01-12-027-01, приказ Минстроя России №1039/пр от 30.12.2016г.</t>
  </si>
  <si>
    <t>11</t>
  </si>
  <si>
    <t>м08-02-143-01</t>
  </si>
  <si>
    <t>Покрытие кабеля, проложенного в траншее кирпичом одного кабеля</t>
  </si>
  <si>
    <t>ФЕРм-2001, м08-02-143-01, приказ Минстроя России №1039/пр от 30.12.2016г.</t>
  </si>
  <si>
    <t>12</t>
  </si>
  <si>
    <t>01-03-031-01</t>
  </si>
  <si>
    <t>Засыпка траншей и котлованов с перемещением грунта до 5 м бульдозерами мощностью 59 кВт (80 л.с.), группа грунтов 1 м</t>
  </si>
  <si>
    <t>ФЕР-2001, 01-03-031-01, приказ Минстроя России №1039/пр от 30.12.2016г.</t>
  </si>
  <si>
    <t>Рыхление грунтов</t>
  </si>
  <si>
    <t>13</t>
  </si>
  <si>
    <t>Прайс-лист</t>
  </si>
  <si>
    <t>Кабель АСБ-10 3х95</t>
  </si>
  <si>
    <t>м</t>
  </si>
  <si>
    <t>Материалы ( строительные )</t>
  </si>
  <si>
    <t>Материалы, изделия и конструкции</t>
  </si>
  <si>
    <t>ресурс_Материалы (03)</t>
  </si>
  <si>
    <t>[790 /  7,5]</t>
  </si>
  <si>
    <t>14</t>
  </si>
  <si>
    <t>Труба ПНД 110</t>
  </si>
  <si>
    <t>[341,9 /  7,5]</t>
  </si>
  <si>
    <t>15</t>
  </si>
  <si>
    <t>Муфта 3 КНТПН10 70/120</t>
  </si>
  <si>
    <t>шт.</t>
  </si>
  <si>
    <t>[3 009,56 /  7,5]</t>
  </si>
  <si>
    <t>16</t>
  </si>
  <si>
    <t>Муфта 3 КВТПН10 70/120</t>
  </si>
  <si>
    <t>[1 343,68 /  7,5]</t>
  </si>
  <si>
    <t>17</t>
  </si>
  <si>
    <t>Кирпич красный</t>
  </si>
  <si>
    <t>[13,16 /  7,5]</t>
  </si>
  <si>
    <t>18</t>
  </si>
  <si>
    <t>Песок природный</t>
  </si>
  <si>
    <t>м3</t>
  </si>
  <si>
    <t>[177,97 /  7,5]</t>
  </si>
  <si>
    <t>19</t>
  </si>
  <si>
    <t>Лента сигнальная ЛСЭ-150</t>
  </si>
  <si>
    <t>100М</t>
  </si>
  <si>
    <t>[599,47 /  7,5]</t>
  </si>
  <si>
    <t>20</t>
  </si>
  <si>
    <t>Лента оградительная 75мм 250 м</t>
  </si>
  <si>
    <t>[233,56 /  7,5]</t>
  </si>
  <si>
    <t>21</t>
  </si>
  <si>
    <t>Газ пропан</t>
  </si>
  <si>
    <t>кг</t>
  </si>
  <si>
    <t>[35,2 /  7,5]</t>
  </si>
  <si>
    <t>22</t>
  </si>
  <si>
    <t>Щебень известковый</t>
  </si>
  <si>
    <t>[885,2 /  7,5]</t>
  </si>
  <si>
    <t>23</t>
  </si>
  <si>
    <t>Пена монтажная 750 мл</t>
  </si>
  <si>
    <t>шт</t>
  </si>
  <si>
    <t>[271,19 /  7,5]</t>
  </si>
  <si>
    <t>24</t>
  </si>
  <si>
    <t>Краска огнезащитная</t>
  </si>
  <si>
    <t>[441,01 /  7,5]</t>
  </si>
  <si>
    <t>39</t>
  </si>
  <si>
    <t>Строка добавленная вручную</t>
  </si>
  <si>
    <t>По умолчанию</t>
  </si>
  <si>
    <t>40</t>
  </si>
  <si>
    <t>41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</si>
  <si>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</si>
  <si>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</si>
  <si>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</si>
  <si>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</si>
  <si>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</si>
  <si>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</si>
  <si>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</si>
  <si>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</si>
  <si>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</si>
  <si>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</si>
  <si>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</si>
  <si>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</si>
  <si>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</si>
  <si>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</si>
  <si>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</si>
  <si>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</si>
  <si>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</si>
  <si>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</si>
  <si>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</si>
  <si>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</si>
  <si>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</si>
  <si>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</si>
  <si>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</si>
  <si>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</si>
  <si>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</si>
  <si>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</si>
  <si>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</si>
  <si>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</si>
  <si>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</si>
  <si>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</si>
  <si>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</si>
  <si>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</si>
  <si>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</si>
  <si>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</si>
  <si>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</si>
  <si>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</si>
  <si>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</si>
  <si>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</si>
  <si>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</si>
  <si>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</si>
  <si>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</si>
  <si>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</si>
  <si>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</si>
  <si>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</si>
  <si>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</si>
  <si>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</si>
  <si>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</si>
  <si>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</si>
  <si>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</si>
  <si>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</si>
  <si>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</si>
  <si>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</si>
  <si>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ЕСН</t>
  </si>
  <si>
    <t>{ вкл.} - Коэф. к НР=0,85 и к СП=0,8 применяются АВТОМАТИЧЕСКИ в Текущем уровне цен и не применяется в Базовом уровне цен;  { выкл.} - Коэф. к НР=0,85 и к СП=0,8 не применяются (при производстве работ по строительству мостов, тоннелей, метрополи</t>
  </si>
  <si>
    <t>© ООО НТЦ «АиВТ» г.Орел</t>
  </si>
  <si>
    <t>УПРОЩЕНКА</t>
  </si>
  <si>
    <t>{ вкл.} - Коэффициэнты к НР и СП применяются при упрощенной системе налогооблажения  (в зависимости от выбранного уровня цен)</t>
  </si>
  <si>
    <t>СЛОЖНОСТЬ</t>
  </si>
  <si>
    <t>{ вкл.} - Коэффициэнты к НР и СП применяются при  реконструкции объектов метро, мостов, путепроводов, сооружений относящихся к сложным, при реконструкции и капитальном ремонте объектов с ядерными реакторами</t>
  </si>
  <si>
    <t>ХОЗ_СПОСОБ</t>
  </si>
  <si>
    <t>{ вкл.} - Коэффициэнты к НР и СП применяются при хозяйственном способе производства работ</t>
  </si>
  <si>
    <t>ЗАКР_СПОСОБ</t>
  </si>
  <si>
    <t>{ вкл.} - Обслуживающие и сопутстующие работы в тоннелях при производве работ ЗАКРЫТЫМ способом (HР=145%; СП= 75%);  { выкл.} - Обслуживающие и сопутстующие работы в тоннелях при производве работ  ОТКРЫТЫМ способом (HР=125%; СП= 60%)</t>
  </si>
  <si>
    <t>МЕЖ_ГОРОД</t>
  </si>
  <si>
    <t>{ вкл.} - Прокладка  МЕЖДУГОРОДНИХ  волоконно-оптических линий (HР=120%; СП= 70%)  { выкл.} - Прокладка  ГОРОДСКИХ  волоконно-оптических линий (HР=100%; СП= 65%)</t>
  </si>
  <si>
    <t>АВИА</t>
  </si>
  <si>
    <t>( вкл.) - При производстве монтажных работ на объектах диспетчеризации управления движением авиатранспортом (НР=95%, СП=55%);  ( выкл.) - При производстве монтажных работ на прочих объектах, кроме АЭС.</t>
  </si>
  <si>
    <t>АЭС</t>
  </si>
  <si>
    <t>( вкл.) - Произовдство электро-монтажных. работ (HР=110%; СП= 68%) и контроль сварных швов (HР=101%; СП= 60%) на АЭС;  ( выкл.) - Произовдство электро-монтажных. работ (HР=95%; СП= 65%) и контроль сварных швов (HР=80%; СП= 60%) на прочих объектах</t>
  </si>
  <si>
    <t>НРиСПотОЗП</t>
  </si>
  <si>
    <t>{ вкл.} - НР и СП рассчитываются от ОЗП  { выкл.} - НР и СП рассчитываются от ФОТ = ОЗП + ЗПМ</t>
  </si>
  <si>
    <t>К_НР_ТЕР</t>
  </si>
  <si>
    <t>Коэффициэнт к % НР для сборников ФЕР (ТЕР) (при ремонте)</t>
  </si>
  <si>
    <t>К_СП_ТЕР</t>
  </si>
  <si>
    <t>Коэффициэнт к % СП для сборников ФЕР (ТЕР) (при ремонте)</t>
  </si>
  <si>
    <t>К_НР_ТЕРр</t>
  </si>
  <si>
    <t>Коэффициэнт к % НР для сборников ФЕРр (ТЕРр) (при ремонте)</t>
  </si>
  <si>
    <t>К_СП_ТЕРр</t>
  </si>
  <si>
    <t>Коэффициэнт к % СП для сборников ФЕРр (ТЕРр) (при ремонте)</t>
  </si>
  <si>
    <t>К_НР_12</t>
  </si>
  <si>
    <t>Коэффициэнт к % НР (с 01.12.2012) (в связи с изменением ЕСН)</t>
  </si>
  <si>
    <t>К_СП_12</t>
  </si>
  <si>
    <t>Коэффициэнт к % СП (с 01.12.2012) (в связи с изменением ЕСН)</t>
  </si>
  <si>
    <t>К_НР_11</t>
  </si>
  <si>
    <t>Коэффициэнт к % НР (с 01.01.2011 по 01.12.2012) (в связи с изменением ЕСН)</t>
  </si>
  <si>
    <t>К_СП_11</t>
  </si>
  <si>
    <t>Коэффициэнт к % СП (с 01.01.2011 по 01.12.2012) (в связи с изменением ЕСН)</t>
  </si>
  <si>
    <t>К_НР_05</t>
  </si>
  <si>
    <t>Коэффициэнт к % НР (с 01.01.2005 по 01.01.2011) (в связи с изменением ЕСН)</t>
  </si>
  <si>
    <t>К_СП_05</t>
  </si>
  <si>
    <t>Коэффициэнт к % СП (с 01.01.2005 по 01.01.2011) (в связи с изменением ЕСН)</t>
  </si>
  <si>
    <t>К_НР_УПР</t>
  </si>
  <si>
    <t>Коэффициэнт к % НР (при упрощенном налогообложении)</t>
  </si>
  <si>
    <t>К_СП_УПР</t>
  </si>
  <si>
    <t>Коэффициэнт к % СП (при упрощенном налогообложении)</t>
  </si>
  <si>
    <t>К_НР_ХОЗ</t>
  </si>
  <si>
    <t>Коэффициэнт к % НР (при хозяйственном способе производства работ)</t>
  </si>
  <si>
    <t>К_СП_ХОЗ</t>
  </si>
  <si>
    <t>Коэффициэнт к % СП (при хозяйственном способе производства работ)</t>
  </si>
  <si>
    <t>К_НР_СЛЖ</t>
  </si>
  <si>
    <t>Коэффициэнт к % НР (при реконструкции сложных объектов  и  кап. ремонте объектов с яд. реакторами)</t>
  </si>
  <si>
    <t>К_СП_СЛЖ</t>
  </si>
  <si>
    <t>Коэффициэнт к % СП (при реконструкции сложных объектов  и  кап. ремонте объектов с яд. реакторами)</t>
  </si>
  <si>
    <t>К_НР_Д1</t>
  </si>
  <si>
    <t>Коэффициэнт к % НР (Пользовательский) - применяется по желанию пользователя, значение задает пользователь.</t>
  </si>
  <si>
    <t>К_СП_Д1</t>
  </si>
  <si>
    <t>Коэффициэнт к % СП (Пользовательский) - применяется по желанию пользователя, значение задает пользователь.</t>
  </si>
  <si>
    <t>К_НР_Д2</t>
  </si>
  <si>
    <t>К_СП_Д2</t>
  </si>
  <si>
    <t>ОКРУГЛЕНИЕ</t>
  </si>
  <si>
    <t>Точность округления результата расчета % НР и % СП</t>
  </si>
  <si>
    <t>Базовый уровень цен</t>
  </si>
  <si>
    <t>I квартал 2018 г.</t>
  </si>
  <si>
    <t>Индексы за итогом</t>
  </si>
  <si>
    <t>_OBSM_</t>
  </si>
  <si>
    <t>4-100-00</t>
  </si>
  <si>
    <t>Затраты труда машинистов</t>
  </si>
  <si>
    <t>чел.-ч.</t>
  </si>
  <si>
    <t>91.01.05-087</t>
  </si>
  <si>
    <t>ФСЭМ-2001, 91.01.05-087, приказ Минстроя России №1039/пр от 30.12.2016г.</t>
  </si>
  <si>
    <t>Экскаваторы одноковшовые дизельные на гусеничном ходу, емкость ковша 1 м3</t>
  </si>
  <si>
    <t>маш.-ч</t>
  </si>
  <si>
    <t>1-100-28</t>
  </si>
  <si>
    <t>Рабочий среднего разряда 2.8</t>
  </si>
  <si>
    <t>1-100-45</t>
  </si>
  <si>
    <t>Рабочий среднего разряда 4.5</t>
  </si>
  <si>
    <t>91.11.02-041</t>
  </si>
  <si>
    <t>ФСЭМ-2001, 91.11.02-041, приказ Минстроя России №1039/пр от 30.12.2016г.</t>
  </si>
  <si>
    <t>Машина для горизонтального прокола грунта на базе автомобиля</t>
  </si>
  <si>
    <t>1-100-40</t>
  </si>
  <si>
    <t>Рабочий среднего разряда 4</t>
  </si>
  <si>
    <t>91.05.05-014</t>
  </si>
  <si>
    <t>ФСЭМ-2001, 91.05.05-014, приказ Минстроя России №1039/пр от 30.12.2016г.</t>
  </si>
  <si>
    <t>Краны на автомобильном ходу, грузоподъемность 10 т</t>
  </si>
  <si>
    <t>91.06.01-003</t>
  </si>
  <si>
    <t>ФСЭМ-2001, 91.06.01-003, приказ Минстроя России №1039/пр от 30.12.2016г.</t>
  </si>
  <si>
    <t>Домкраты гидравлические, грузоподъемность 63-100 т</t>
  </si>
  <si>
    <t>91.06.03-062</t>
  </si>
  <si>
    <t>ФСЭМ-2001, 91.06.03-062, приказ Минстроя России №1039/пр от 30.12.2016г.</t>
  </si>
  <si>
    <t>Лебедки электрические тяговым усилием до 31,39 кН (3,2 т)</t>
  </si>
  <si>
    <t>91.14.02-001</t>
  </si>
  <si>
    <t>ФСЭМ-2001, 91.14.02-001, приказ Минстроя России №1039/пр от 30.12.2016г.</t>
  </si>
  <si>
    <t>Автомобили бортовые, грузоподъемность до 5 т</t>
  </si>
  <si>
    <t>91.06.09-001</t>
  </si>
  <si>
    <t>ФСЭМ-2001, 91.06.09-001, приказ Минстроя России №1039/пр от 30.12.2016г.</t>
  </si>
  <si>
    <t>Вышка телескопическая 25 м</t>
  </si>
  <si>
    <t>2-200-60</t>
  </si>
  <si>
    <t>Электромонтажник-наладчик, разряд VI</t>
  </si>
  <si>
    <t>2-400-30</t>
  </si>
  <si>
    <t>Инженер по наладке и испытаниям, категория III</t>
  </si>
  <si>
    <t>2-200-40</t>
  </si>
  <si>
    <t>Электромонтажник-наладчик, разряд IV</t>
  </si>
  <si>
    <t>91.01.01-034</t>
  </si>
  <si>
    <t>ФСЭМ-2001, 91.01.01-034, приказ Минстроя России №1039/пр от 30.12.2016г.</t>
  </si>
  <si>
    <t>Бульдозеры, мощность 59 кВт (80 л.с.)</t>
  </si>
  <si>
    <t>01.7.07.29-0111</t>
  </si>
  <si>
    <t>ФССЦ-2001, 01.7.07.29-0111, приказ Минстроя России №1039/пр от 30.12.2016г.</t>
  </si>
  <si>
    <t>Пакля пропитанная</t>
  </si>
  <si>
    <t>11.1.02.02-0006</t>
  </si>
  <si>
    <t>ФССЦ-2001, 11.1.02.02-0006, приказ Минстроя России №1039/пр от 30.12.2016г.</t>
  </si>
  <si>
    <t>Дрова разделанные длиной 1,5-2 м сосна, ольха</t>
  </si>
  <si>
    <t>14.5.02.02-0101</t>
  </si>
  <si>
    <t>ФССЦ-2001, 14.5.02.02-0101, приказ Минстроя России №1039/пр от 30.12.2016г.</t>
  </si>
  <si>
    <t>Замазка защитная</t>
  </si>
  <si>
    <t>20.2.02.07-0031</t>
  </si>
  <si>
    <t>ФССЦ-2001, 20.2.02.07-0031, приказ Минстроя России №1039/пр от 30.12.2016г.</t>
  </si>
  <si>
    <t>Пробки кабельные полиэтиленовые ПКП-1 для труб 100 мм</t>
  </si>
  <si>
    <t>100 шт.</t>
  </si>
  <si>
    <t>24.2.05.01-0001</t>
  </si>
  <si>
    <t>ФССЦ-2001, 24.2.05.01-0001, приказ Минстроя России №1039/пр от 30.12.2016г.</t>
  </si>
  <si>
    <t>Трубы хризотилцементные безнапорные БНТ, диаметр условного прохода 100 мм</t>
  </si>
  <si>
    <t>24.3.05.07-0511</t>
  </si>
  <si>
    <t>ФССЦ-2001, 24.3.05.07-0511, приказ Минстроя России №1039/пр от 30.12.2016г.</t>
  </si>
  <si>
    <t>Муфты полиэтиленовые МПТ-1 для труб 100 мм</t>
  </si>
  <si>
    <t>10 шт.</t>
  </si>
  <si>
    <t>01.7.06.07-0001</t>
  </si>
  <si>
    <t>ФССЦ-2001, 01.7.06.07-0001, приказ Минстроя России №1039/пр от 30.12.2016г.</t>
  </si>
  <si>
    <t>Лента К226</t>
  </si>
  <si>
    <t>08.3.07.01-0076</t>
  </si>
  <si>
    <t>ФССЦ-2001, 08.3.07.01-0076, приказ Минстроя России №1039/пр от 30.12.2016г.</t>
  </si>
  <si>
    <t>Сталь полосовая, марка стали Ст3сп шириной 50-200 мм толщиной 4-5 мм</t>
  </si>
  <si>
    <t>т</t>
  </si>
  <si>
    <t>08.3.08.02-0052</t>
  </si>
  <si>
    <t>ФССЦ-2001, 08.3.08.02-0052, приказ Минстроя России №1039/пр от 30.12.2016г.</t>
  </si>
  <si>
    <t>Сталь угловая равнополочная, марка стали ВСт3кп2, размером 50x50x5 мм</t>
  </si>
  <si>
    <t>14.4.02.09-0001</t>
  </si>
  <si>
    <t>ФССЦ-2001, 14.4.02.09-0001, приказ Минстроя России №1039/пр от 30.12.2016г.</t>
  </si>
  <si>
    <t>Краска</t>
  </si>
  <si>
    <t>14.4.03.03-0002</t>
  </si>
  <si>
    <t>ФССЦ-2001, 14.4.03.03-0002, приказ Минстроя России №1039/пр от 30.12.2016г.</t>
  </si>
  <si>
    <t>Лак битумный БТ-123</t>
  </si>
  <si>
    <t>999-9950</t>
  </si>
  <si>
    <t>Вспомогательные ненормируемые материалы (2% от ОЗП)</t>
  </si>
  <si>
    <t>РУБ</t>
  </si>
  <si>
    <t>10.3.02.03-0011</t>
  </si>
  <si>
    <t>ФССЦ-2001, 10.3.02.03-0011, приказ Минстроя России №1039/пр от 30.12.2016г.</t>
  </si>
  <si>
    <t>Припои оловянно-свинцовые бессурьмянистые марки ПОС30</t>
  </si>
  <si>
    <t>01.7.15.14-0165</t>
  </si>
  <si>
    <t>ФССЦ-2001, 01.7.15.14-0165, приказ Минстроя России №1039/пр от 30.12.2016г.</t>
  </si>
  <si>
    <t>Шурупы с полукруглой головкой 4x40 мм</t>
  </si>
  <si>
    <t>01.3.01.01-0001</t>
  </si>
  <si>
    <t>ФССЦ-2001, 01.3.01.01-0001, приказ Минстроя России №1039/пр от 30.12.2016г.</t>
  </si>
  <si>
    <t>Бензин авиационный Б-70</t>
  </si>
  <si>
    <t>01.3.01.05-0009</t>
  </si>
  <si>
    <t>ФССЦ-2001, 01.3.01.05-0009, приказ Минстроя России №1039/пр от 30.12.2016г.</t>
  </si>
  <si>
    <t>Парафины нефтяные твердые марки Т-1</t>
  </si>
  <si>
    <t>- шаблон подписей и шапки, использованный последний раз (номер первой строки шаблона)</t>
  </si>
  <si>
    <t>- уровень цен, использованный последний раз (1 - базовый / 2 - текущий)</t>
  </si>
  <si>
    <t>Параметры1.xls</t>
  </si>
  <si>
    <t>- имя последнего использованного файла содержащего параметры</t>
  </si>
  <si>
    <t>- номер последнего сформированного листа</t>
  </si>
  <si>
    <t>Рассчитано с помощью программы "Smeta.ru" v10, ГК "СтройСофт", г. Орел, тел. 8-(910)-747-08-01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</si>
  <si>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</si>
  <si>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</si>
  <si>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</si>
  <si>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</si>
  <si>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</si>
  <si>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</si>
  <si>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Инвестор:</t>
  </si>
  <si>
    <t>по ОКПО</t>
  </si>
  <si>
    <t>Заказчик:</t>
  </si>
  <si>
    <t>Генподрядчик:</t>
  </si>
  <si>
    <t>Субподрядчик:</t>
  </si>
  <si>
    <t>Стройка:</t>
  </si>
  <si>
    <t>Объект:</t>
  </si>
  <si>
    <t>Шифр:</t>
  </si>
  <si>
    <t>Вид деятельности по ОКДП</t>
  </si>
  <si>
    <t>Договор подряда</t>
  </si>
  <si>
    <t>номер</t>
  </si>
  <si>
    <t>дата</t>
  </si>
  <si>
    <t>Вид операции</t>
  </si>
  <si>
    <t>Номер документа</t>
  </si>
  <si>
    <t>Дата составления</t>
  </si>
  <si>
    <t>Отчетный период</t>
  </si>
  <si>
    <t>с</t>
  </si>
  <si>
    <t>по</t>
  </si>
  <si>
    <t>AKT</t>
  </si>
  <si>
    <t>О ПРИЕМКЕ ВЫПОЛНЕННЫХ РАБОТ</t>
  </si>
  <si>
    <t>Составлен в уровне цен : I квартал 2018 г.</t>
  </si>
  <si>
    <t>Наименование и редакция СНБ: ФЕР-2017 с Изм.4 от 2018.01.10</t>
  </si>
  <si>
    <t xml:space="preserve">Сметная (договорная) стоимость в соответствии с договором подряда (субподряда): </t>
  </si>
  <si>
    <t>тыс.руб.</t>
  </si>
  <si>
    <t>Форма № 1б</t>
  </si>
  <si>
    <t>Шифр объекта:</t>
  </si>
  <si>
    <t xml:space="preserve"> </t>
  </si>
  <si>
    <t xml:space="preserve">Локальная смета: </t>
  </si>
  <si>
    <t>Локальная смета</t>
  </si>
  <si>
    <t>Основание:</t>
  </si>
  <si>
    <t>Текущая цена</t>
  </si>
  <si>
    <t>Сметная стоимость</t>
  </si>
  <si>
    <t xml:space="preserve"> тыс.руб</t>
  </si>
  <si>
    <t>Нормативная трудоемкость</t>
  </si>
  <si>
    <t xml:space="preserve"> чел.-ч</t>
  </si>
  <si>
    <t>Сметная заработная плата</t>
  </si>
  <si>
    <t>№ п/п</t>
  </si>
  <si>
    <t>Шифр расценки                 и коды ресурсов</t>
  </si>
  <si>
    <t>Наименование работ и затрат</t>
  </si>
  <si>
    <t>Единица измерения</t>
  </si>
  <si>
    <t>Коли- чество</t>
  </si>
  <si>
    <t>Единичная расценка,        руб.</t>
  </si>
  <si>
    <t>Поправочные коэффициэнты, нормы НР и СП</t>
  </si>
  <si>
    <t>Цена за единицу,       руб.</t>
  </si>
  <si>
    <t>ВСЕГО,            в базисном уровне цен, руб.</t>
  </si>
  <si>
    <t>Индексы пересчета,         нормы НР и СП</t>
  </si>
  <si>
    <t xml:space="preserve">   ЭММ</t>
  </si>
  <si>
    <t xml:space="preserve">   в т.ч. ЗПМ</t>
  </si>
  <si>
    <t xml:space="preserve">   НР от ФОТ</t>
  </si>
  <si>
    <t>%</t>
  </si>
  <si>
    <t>95%*0,85=81%</t>
  </si>
  <si>
    <t xml:space="preserve">   СП от ФОТ</t>
  </si>
  <si>
    <t>50%*0,8=40%</t>
  </si>
  <si>
    <t xml:space="preserve">   ОЗП</t>
  </si>
  <si>
    <t>80%*0,85=68%</t>
  </si>
  <si>
    <t>45%*0,8=36%</t>
  </si>
  <si>
    <t xml:space="preserve">   Затраты труда рабочих</t>
  </si>
  <si>
    <t>чел-ч</t>
  </si>
  <si>
    <t xml:space="preserve">   Материальные ресурсы</t>
  </si>
  <si>
    <t>100%*0,85=85%</t>
  </si>
  <si>
    <t>65%*0,8=52%</t>
  </si>
  <si>
    <t>65%*0,85=55%</t>
  </si>
  <si>
    <t>40%*0,8=32%</t>
  </si>
  <si>
    <t xml:space="preserve"> Расчет цены </t>
  </si>
  <si>
    <t xml:space="preserve">   [790 /  7,5] = 105.33</t>
  </si>
  <si>
    <t xml:space="preserve">   [341,9 /  7,5] = 45.59</t>
  </si>
  <si>
    <t xml:space="preserve">   [3 009,56 /  7,5] = 401.27</t>
  </si>
  <si>
    <t xml:space="preserve">   [1 343,68 /  7,5] = 179.16</t>
  </si>
  <si>
    <t xml:space="preserve">   [13,16 /  7,5] = 1.75</t>
  </si>
  <si>
    <t xml:space="preserve">   [177,97 /  7,5] = 23.73</t>
  </si>
  <si>
    <t xml:space="preserve">   [599,47 /  7,5] = 79.93</t>
  </si>
  <si>
    <t xml:space="preserve">   [233,56 /  7,5] = 31.14</t>
  </si>
  <si>
    <t xml:space="preserve">   [35,2 /  7,5] = 4.69</t>
  </si>
  <si>
    <t xml:space="preserve">   [885,2 /  7,5] = 118.03</t>
  </si>
  <si>
    <t xml:space="preserve">   [271,19 /  7,5] = 36.16</t>
  </si>
  <si>
    <t xml:space="preserve">   [441,01 /  7,5] = 58.8</t>
  </si>
  <si>
    <t>Итого по локальной смете:</t>
  </si>
  <si>
    <t xml:space="preserve">Итого: </t>
  </si>
  <si>
    <t>- базовый итог на Source равен базовому итогу в сформированной смете (1), не равен (0)</t>
  </si>
  <si>
    <t>Базовая цена</t>
  </si>
  <si>
    <t xml:space="preserve">    В том числе:</t>
  </si>
  <si>
    <t xml:space="preserve">    Основная ЗП рабочих</t>
  </si>
  <si>
    <t xml:space="preserve">    Эксплуатация машин</t>
  </si>
  <si>
    <t xml:space="preserve">    Стоимость материалов и оборудования (всего)</t>
  </si>
  <si>
    <t>Накладные расходы (НР)</t>
  </si>
  <si>
    <t>Сметная прибыль (СП)</t>
  </si>
  <si>
    <t xml:space="preserve">Итого с НР и СП </t>
  </si>
  <si>
    <t xml:space="preserve">    В том числе (работы и затраты):</t>
  </si>
  <si>
    <t xml:space="preserve">    Строительные</t>
  </si>
  <si>
    <t xml:space="preserve">    Монтажные</t>
  </si>
  <si>
    <t xml:space="preserve">    Оборудование</t>
  </si>
  <si>
    <t xml:space="preserve">    Прочие</t>
  </si>
  <si>
    <t>Всего :</t>
  </si>
  <si>
    <t>НДС</t>
  </si>
  <si>
    <t>Всего с НДС</t>
  </si>
  <si>
    <t>Сдал:</t>
  </si>
  <si>
    <t>[должность] / [подпись]</t>
  </si>
  <si>
    <t>[расшифровка подписи]</t>
  </si>
  <si>
    <t>М.П.</t>
  </si>
  <si>
    <t>Принял:</t>
  </si>
  <si>
    <t>Конец</t>
  </si>
  <si>
    <t>Составлена в уровне цен : I квартал 2019 г.</t>
  </si>
  <si>
    <t>ВСЕГО,            в уровне цен    I квартал 2019 г., руб.</t>
  </si>
  <si>
    <t>Реконструкция КЛ 10 кВ №03 от ячейки 03 до опоры №1 ВЛ 10 кВ №3 ПС ЭЧЭ-61 п.Змиёвка</t>
  </si>
  <si>
    <t xml:space="preserve">ЛОКАЛЬНАЯ СМЕТА  </t>
  </si>
  <si>
    <t>Подрядчик: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</si>
</sst>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  <charset val="204"/>
    </font>
    <font>
      <b/>
      <sz val="10"/>
      <color indexed="12"/>
      <name val="Arial"/>
      <family val="2"/>
      <charset val="204"/>
    </font>
    <font>
      <sz val="10"/>
      <color indexed="18"/>
      <name val="Arial"/>
      <family val="2"/>
      <charset val="204"/>
    </font>
    <font>
      <b/>
      <sz val="10"/>
      <color indexed="16"/>
      <name val="Arial"/>
      <family val="2"/>
      <charset val="204"/>
    </font>
    <font>
      <b/>
      <sz val="10"/>
      <color indexed="20"/>
      <name val="Arial"/>
      <family val="2"/>
      <charset val="204"/>
    </font>
    <font>
      <b/>
      <sz val="10"/>
      <color indexed="17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14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10"/>
      <color rgb="FFFFFFFF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color rgb="FFFFFFFF"/>
      <name val="Arial"/>
      <family val="2"/>
      <charset val="204"/>
    </font>
    <font>
      <sz val="9"/>
      <name val="Arial"/>
      <family val="2"/>
      <charset val="204"/>
    </font>
    <font>
      <b/>
      <sz val="14"/>
      <name val="Times New Roman"/>
      <family val="1"/>
      <charset val="204"/>
    </font>
    <font>
      <b/>
      <u/>
      <sz val="10"/>
      <name val="Arial"/>
      <family val="2"/>
      <charset val="204"/>
    </font>
    <font>
      <sz val="6"/>
      <name val="Arial"/>
      <family val="2"/>
      <charset val="204"/>
    </font>
    <font>
      <sz val="8"/>
      <name val="Times New Roman Cyr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right" vertical="top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 vertical="top"/>
    </xf>
    <xf numFmtId="0" fontId="11" fillId="0" borderId="0" xfId="0" applyFont="1" applyAlignment="1">
      <alignment wrapText="1"/>
    </xf>
    <xf numFmtId="0" fontId="16" fillId="0" borderId="0" xfId="0" applyFont="1"/>
    <xf numFmtId="0" fontId="17" fillId="0" borderId="0" xfId="0" applyFont="1"/>
    <xf numFmtId="0" fontId="17" fillId="0" borderId="0" xfId="0" applyFont="1" applyAlignment="1">
      <alignment wrapText="1"/>
    </xf>
    <xf numFmtId="0" fontId="14" fillId="0" borderId="2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49" fontId="13" fillId="0" borderId="0" xfId="0" applyNumberFormat="1" applyFont="1" applyAlignment="1">
      <alignment wrapText="1"/>
    </xf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9" fillId="0" borderId="0" xfId="0" applyFont="1" applyAlignment="1">
      <alignment wrapText="1"/>
    </xf>
    <xf numFmtId="0" fontId="20" fillId="0" borderId="0" xfId="0" applyFont="1" applyAlignment="1">
      <alignment horizontal="right"/>
    </xf>
    <xf numFmtId="0" fontId="20" fillId="0" borderId="0" xfId="0" applyFont="1" applyAlignment="1">
      <alignment wrapText="1"/>
    </xf>
    <xf numFmtId="49" fontId="20" fillId="0" borderId="0" xfId="0" applyNumberFormat="1" applyFont="1" applyAlignment="1">
      <alignment wrapText="1"/>
    </xf>
    <xf numFmtId="0" fontId="23" fillId="0" borderId="0" xfId="0" applyFont="1" applyAlignment="1">
      <alignment horizontal="right" shrinkToFit="1"/>
    </xf>
    <xf numFmtId="0" fontId="23" fillId="0" borderId="0" xfId="0" applyFont="1"/>
    <xf numFmtId="4" fontId="20" fillId="0" borderId="0" xfId="0" applyNumberFormat="1" applyFont="1" applyAlignment="1">
      <alignment horizontal="right" shrinkToFit="1"/>
    </xf>
    <xf numFmtId="0" fontId="20" fillId="0" borderId="17" xfId="0" applyFont="1" applyBorder="1" applyAlignment="1">
      <alignment horizontal="center" wrapText="1"/>
    </xf>
    <xf numFmtId="0" fontId="12" fillId="0" borderId="24" xfId="0" applyFont="1" applyBorder="1" applyAlignment="1">
      <alignment horizontal="left" vertical="top" wrapText="1"/>
    </xf>
    <xf numFmtId="0" fontId="20" fillId="0" borderId="23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right" wrapText="1"/>
    </xf>
    <xf numFmtId="0" fontId="20" fillId="0" borderId="23" xfId="0" applyFont="1" applyBorder="1" applyAlignment="1">
      <alignment horizontal="right" shrinkToFit="1"/>
    </xf>
    <xf numFmtId="4" fontId="12" fillId="0" borderId="23" xfId="0" applyNumberFormat="1" applyFont="1" applyBorder="1" applyAlignment="1">
      <alignment vertical="top" shrinkToFit="1"/>
    </xf>
    <xf numFmtId="4" fontId="12" fillId="0" borderId="25" xfId="0" applyNumberFormat="1" applyFont="1" applyBorder="1" applyAlignment="1">
      <alignment vertical="top" shrinkToFit="1"/>
    </xf>
    <xf numFmtId="49" fontId="12" fillId="0" borderId="23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shrinkToFit="1"/>
    </xf>
    <xf numFmtId="0" fontId="12" fillId="0" borderId="26" xfId="0" applyFont="1" applyBorder="1" applyAlignment="1">
      <alignment horizontal="left" vertical="top" wrapText="1"/>
    </xf>
    <xf numFmtId="4" fontId="12" fillId="0" borderId="10" xfId="0" applyNumberFormat="1" applyFont="1" applyBorder="1" applyAlignment="1">
      <alignment vertical="top" shrinkToFit="1"/>
    </xf>
    <xf numFmtId="4" fontId="12" fillId="0" borderId="27" xfId="0" applyNumberFormat="1" applyFont="1" applyBorder="1" applyAlignment="1">
      <alignment vertical="top" shrinkToFit="1"/>
    </xf>
    <xf numFmtId="4" fontId="0" fillId="0" borderId="0" xfId="0" applyNumberFormat="1"/>
    <xf numFmtId="0" fontId="12" fillId="0" borderId="28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right" vertical="top" wrapText="1"/>
    </xf>
    <xf numFmtId="0" fontId="12" fillId="0" borderId="28" xfId="0" applyFont="1" applyBorder="1" applyAlignment="1">
      <alignment horizontal="right" vertical="top" shrinkToFit="1"/>
    </xf>
    <xf numFmtId="0" fontId="12" fillId="0" borderId="15" xfId="0" applyFont="1" applyBorder="1" applyAlignment="1">
      <alignment horizontal="left" vertical="top" wrapText="1"/>
    </xf>
    <xf numFmtId="4" fontId="12" fillId="0" borderId="28" xfId="0" applyNumberFormat="1" applyFont="1" applyBorder="1" applyAlignment="1">
      <alignment vertical="top" shrinkToFit="1"/>
    </xf>
    <xf numFmtId="4" fontId="12" fillId="0" borderId="29" xfId="0" applyNumberFormat="1" applyFont="1" applyBorder="1" applyAlignment="1">
      <alignment vertical="top" shrinkToFit="1"/>
    </xf>
    <xf numFmtId="0" fontId="17" fillId="0" borderId="28" xfId="0" applyFont="1" applyBorder="1" applyAlignment="1">
      <alignment vertical="top" shrinkToFit="1"/>
    </xf>
    <xf numFmtId="0" fontId="17" fillId="0" borderId="15" xfId="0" applyFont="1" applyBorder="1" applyAlignment="1">
      <alignment vertical="top" shrinkToFit="1"/>
    </xf>
    <xf numFmtId="0" fontId="12" fillId="0" borderId="32" xfId="0" applyFont="1" applyBorder="1" applyAlignment="1">
      <alignment horizontal="left" vertical="top" wrapText="1"/>
    </xf>
    <xf numFmtId="0" fontId="20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right" wrapText="1"/>
    </xf>
    <xf numFmtId="0" fontId="20" fillId="0" borderId="6" xfId="0" applyFont="1" applyBorder="1" applyAlignment="1">
      <alignment horizontal="right" shrinkToFit="1"/>
    </xf>
    <xf numFmtId="4" fontId="12" fillId="0" borderId="6" xfId="0" applyNumberFormat="1" applyFont="1" applyBorder="1" applyAlignment="1">
      <alignment vertical="top" shrinkToFit="1"/>
    </xf>
    <xf numFmtId="4" fontId="12" fillId="0" borderId="33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right" vertical="top" wrapText="1"/>
    </xf>
    <xf numFmtId="0" fontId="12" fillId="0" borderId="30" xfId="0" applyFont="1" applyBorder="1" applyAlignment="1">
      <alignment horizontal="right" vertical="top" shrinkToFit="1"/>
    </xf>
    <xf numFmtId="0" fontId="12" fillId="0" borderId="30" xfId="0" applyFont="1" applyBorder="1" applyAlignment="1">
      <alignment vertical="top" shrinkToFit="1"/>
    </xf>
    <xf numFmtId="4" fontId="12" fillId="0" borderId="30" xfId="0" applyNumberFormat="1" applyFont="1" applyBorder="1" applyAlignment="1">
      <alignment vertical="top" shrinkToFit="1"/>
    </xf>
    <xf numFmtId="0" fontId="12" fillId="0" borderId="31" xfId="0" applyFont="1" applyBorder="1" applyAlignment="1">
      <alignment vertical="top" shrinkToFit="1"/>
    </xf>
    <xf numFmtId="0" fontId="17" fillId="0" borderId="19" xfId="0" applyFont="1" applyBorder="1" applyAlignment="1">
      <alignment shrinkToFit="1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0" xfId="0" applyFont="1" applyAlignment="1">
      <alignment wrapText="1"/>
    </xf>
    <xf numFmtId="0" fontId="24" fillId="0" borderId="0" xfId="0" applyFont="1" applyAlignment="1">
      <alignment horizontal="left"/>
    </xf>
    <xf numFmtId="0" fontId="24" fillId="0" borderId="0" xfId="0" applyFont="1"/>
    <xf numFmtId="0" fontId="11" fillId="0" borderId="0" xfId="0" applyFont="1"/>
    <xf numFmtId="0" fontId="11" fillId="0" borderId="0" xfId="0" applyFont="1" applyAlignment="1">
      <alignment horizontal="left" vertical="top"/>
    </xf>
    <xf numFmtId="49" fontId="12" fillId="0" borderId="23" xfId="0" applyNumberFormat="1" applyFont="1" applyBorder="1" applyAlignment="1">
      <alignment vertical="top" wrapText="1" shrinkToFit="1"/>
    </xf>
    <xf numFmtId="0" fontId="12" fillId="0" borderId="23" xfId="0" applyFont="1" applyBorder="1" applyAlignment="1">
      <alignment horizontal="left" vertical="top" wrapText="1" shrinkToFit="1"/>
    </xf>
    <xf numFmtId="0" fontId="12" fillId="0" borderId="10" xfId="0" applyFont="1" applyBorder="1" applyAlignment="1">
      <alignment vertical="top" shrinkToFit="1"/>
    </xf>
    <xf numFmtId="0" fontId="12" fillId="0" borderId="28" xfId="0" applyFont="1" applyBorder="1" applyAlignment="1">
      <alignment vertical="top" shrinkToFit="1"/>
    </xf>
    <xf numFmtId="3" fontId="12" fillId="0" borderId="28" xfId="0" applyNumberFormat="1" applyFont="1" applyBorder="1" applyAlignment="1">
      <alignment vertical="top" shrinkToFit="1"/>
    </xf>
    <xf numFmtId="3" fontId="12" fillId="0" borderId="30" xfId="0" applyNumberFormat="1" applyFont="1" applyBorder="1" applyAlignment="1">
      <alignment vertical="top" shrinkToFit="1"/>
    </xf>
    <xf numFmtId="4" fontId="12" fillId="0" borderId="31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vertical="top" wrapText="1" shrinkToFit="1"/>
    </xf>
    <xf numFmtId="0" fontId="12" fillId="0" borderId="6" xfId="0" applyFont="1" applyBorder="1" applyAlignment="1">
      <alignment horizontal="left" vertical="top" wrapText="1" shrinkToFit="1"/>
    </xf>
    <xf numFmtId="0" fontId="12" fillId="0" borderId="6" xfId="0" applyFont="1" applyBorder="1" applyAlignment="1">
      <alignment vertical="top" shrinkToFit="1"/>
    </xf>
    <xf numFmtId="0" fontId="11" fillId="0" borderId="34" xfId="0" applyFont="1" applyBorder="1"/>
    <xf numFmtId="0" fontId="12" fillId="0" borderId="35" xfId="0" applyFont="1" applyBorder="1" applyAlignment="1">
      <alignment horizontal="left" vertical="top"/>
    </xf>
    <xf numFmtId="0" fontId="11" fillId="0" borderId="35" xfId="0" applyFont="1" applyBorder="1"/>
    <xf numFmtId="0" fontId="11" fillId="0" borderId="36" xfId="0" applyFont="1" applyBorder="1"/>
    <xf numFmtId="0" fontId="11" fillId="0" borderId="19" xfId="0" applyFont="1" applyBorder="1" applyAlignment="1">
      <alignment shrinkToFi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24" fillId="0" borderId="3" xfId="0" applyFont="1" applyBorder="1" applyAlignment="1">
      <alignment horizontal="center"/>
    </xf>
    <xf numFmtId="0" fontId="12" fillId="0" borderId="9" xfId="0" applyFont="1" applyBorder="1" applyAlignment="1">
      <alignment horizontal="left" wrapText="1"/>
    </xf>
    <xf numFmtId="4" fontId="17" fillId="0" borderId="0" xfId="0" applyNumberFormat="1" applyFont="1" applyAlignment="1">
      <alignment shrinkToFit="1"/>
    </xf>
    <xf numFmtId="0" fontId="11" fillId="0" borderId="0" xfId="0" applyFont="1" applyAlignment="1">
      <alignment shrinkToFit="1"/>
    </xf>
    <xf numFmtId="4" fontId="11" fillId="0" borderId="0" xfId="0" applyNumberFormat="1" applyFont="1" applyAlignment="1">
      <alignment shrinkToFit="1"/>
    </xf>
    <xf numFmtId="0" fontId="17" fillId="0" borderId="0" xfId="0" applyFont="1" applyAlignment="1"/>
    <xf numFmtId="0" fontId="11" fillId="0" borderId="0" xfId="0" applyFont="1" applyAlignment="1"/>
    <xf numFmtId="4" fontId="17" fillId="0" borderId="19" xfId="0" applyNumberFormat="1" applyFont="1" applyBorder="1" applyAlignment="1">
      <alignment shrinkToFit="1"/>
    </xf>
    <xf numFmtId="4" fontId="17" fillId="0" borderId="21" xfId="0" applyNumberFormat="1" applyFont="1" applyBorder="1" applyAlignment="1">
      <alignment vertical="top" shrinkToFit="1"/>
    </xf>
    <xf numFmtId="4" fontId="17" fillId="0" borderId="20" xfId="0" applyNumberFormat="1" applyFont="1" applyBorder="1" applyAlignment="1">
      <alignment vertical="top" shrinkToFit="1"/>
    </xf>
    <xf numFmtId="4" fontId="17" fillId="0" borderId="22" xfId="0" applyNumberFormat="1" applyFont="1" applyBorder="1" applyAlignment="1">
      <alignment vertical="top" shrinkToFit="1"/>
    </xf>
    <xf numFmtId="0" fontId="12" fillId="0" borderId="1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25" fillId="0" borderId="0" xfId="0" applyFont="1" applyAlignment="1">
      <alignment horizontal="left" vertical="top" wrapText="1"/>
    </xf>
    <xf numFmtId="49" fontId="20" fillId="0" borderId="0" xfId="0" applyNumberFormat="1" applyFont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8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4" fontId="14" fillId="0" borderId="9" xfId="0" applyNumberFormat="1" applyFont="1" applyBorder="1" applyAlignment="1">
      <alignment horizontal="right" shrinkToFit="1"/>
    </xf>
    <xf numFmtId="0" fontId="14" fillId="0" borderId="9" xfId="0" applyFont="1" applyBorder="1" applyAlignment="1">
      <alignment horizontal="right" shrinkToFit="1"/>
    </xf>
    <xf numFmtId="0" fontId="14" fillId="0" borderId="0" xfId="0" applyFont="1" applyAlignment="1">
      <alignment horizontal="right" vertical="top"/>
    </xf>
    <xf numFmtId="49" fontId="13" fillId="0" borderId="2" xfId="0" applyNumberFormat="1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14" fontId="13" fillId="0" borderId="2" xfId="0" applyNumberFormat="1" applyFont="1" applyBorder="1" applyAlignment="1">
      <alignment horizontal="center" vertical="top"/>
    </xf>
    <xf numFmtId="0" fontId="11" fillId="0" borderId="8" xfId="0" applyFont="1" applyBorder="1" applyAlignment="1">
      <alignment horizontal="center" vertical="top"/>
    </xf>
    <xf numFmtId="49" fontId="17" fillId="0" borderId="4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49" fontId="12" fillId="0" borderId="2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7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49" fontId="11" fillId="0" borderId="8" xfId="0" applyNumberFormat="1" applyFont="1" applyBorder="1" applyAlignment="1">
      <alignment horizontal="center"/>
    </xf>
    <xf numFmtId="0" fontId="15" fillId="0" borderId="0" xfId="0" applyFont="1" applyAlignment="1">
      <alignment horizontal="right"/>
    </xf>
    <xf numFmtId="0" fontId="12" fillId="0" borderId="2" xfId="0" applyFont="1" applyBorder="1" applyAlignment="1">
      <alignment horizontal="center"/>
    </xf>
    <xf numFmtId="49" fontId="14" fillId="0" borderId="2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11"/>
  <sheetViews>
    <sheetView tabSelected="1" topLeftCell="A166" zoomScale="114" zoomScaleNormal="114" workbookViewId="0">
      <selection activeCell="A207" sqref="A207"/>
    </sheetView>
  </sheetViews>
  <sheetFormatPr defaultRowHeight="12.75" outlineLevelRow="1" x14ac:dyDescent="0.2"/>
  <cols>
    <col min="1" max="1" width="4.7109375" customWidth="1"/>
    <col min="2" max="2" width="16.7109375" customWidth="1"/>
    <col min="3" max="3" width="36.7109375" customWidth="1"/>
    <col min="4" max="4" width="9.7109375" customWidth="1"/>
    <col min="5" max="5" width="7.7109375" customWidth="1"/>
    <col min="6" max="6" width="8.7109375" customWidth="1"/>
    <col min="7" max="7" width="13.7109375" customWidth="1"/>
    <col min="8" max="9" width="8.7109375" customWidth="1"/>
    <col min="10" max="10" width="13.7109375" customWidth="1"/>
    <col min="11" max="11" width="10.7109375" customWidth="1"/>
    <col min="16" max="69" width="0" hidden="1" customWidth="1"/>
    <col min="70" max="71" width="74.7109375" hidden="1" customWidth="1"/>
    <col min="72" max="72" width="113.7109375" hidden="1" customWidth="1"/>
    <col min="73" max="74" width="133.7109375" hidden="1" customWidth="1"/>
    <col min="75" max="75" width="24.7109375" hidden="1" customWidth="1"/>
    <col min="76" max="76" width="0" hidden="1" customWidth="1"/>
    <col min="77" max="77" width="61.7109375" hidden="1" customWidth="1"/>
    <col min="78" max="78" width="22.7109375" hidden="1" customWidth="1"/>
    <col min="79" max="256" width="0" hidden="1" customWidth="1"/>
  </cols>
  <sheetData>
    <row r="1" spans="1:255" s="13" customFormat="1" ht="11.25" x14ac:dyDescent="0.2">
      <c r="A1" s="13" t="s">
        <v>343</v>
      </c>
    </row>
    <row r="2" spans="1:255" hidden="1" outlineLevel="1" x14ac:dyDescent="0.2">
      <c r="A2" s="83"/>
      <c r="B2" s="83"/>
      <c r="C2" s="83"/>
      <c r="D2" s="83"/>
      <c r="E2" s="83"/>
      <c r="F2" s="83"/>
      <c r="G2" s="83"/>
      <c r="H2" s="149" t="s">
        <v>344</v>
      </c>
      <c r="I2" s="149"/>
      <c r="J2" s="149"/>
      <c r="K2" s="149"/>
    </row>
    <row r="3" spans="1:255" hidden="1" outlineLevel="1" x14ac:dyDescent="0.2">
      <c r="A3" s="83"/>
      <c r="B3" s="83"/>
      <c r="C3" s="83"/>
      <c r="D3" s="83"/>
      <c r="E3" s="83"/>
      <c r="F3" s="83"/>
      <c r="G3" s="83"/>
      <c r="H3" s="149" t="s">
        <v>345</v>
      </c>
      <c r="I3" s="149"/>
      <c r="J3" s="149"/>
      <c r="K3" s="149"/>
    </row>
    <row r="4" spans="1:255" hidden="1" outlineLevel="1" x14ac:dyDescent="0.2">
      <c r="A4" s="83"/>
      <c r="B4" s="83"/>
      <c r="C4" s="83"/>
      <c r="D4" s="83"/>
      <c r="E4" s="83"/>
      <c r="F4" s="83"/>
      <c r="G4" s="83"/>
      <c r="H4" s="149" t="s">
        <v>346</v>
      </c>
      <c r="I4" s="149"/>
      <c r="J4" s="149"/>
      <c r="K4" s="149"/>
    </row>
    <row r="5" spans="1:255" s="12" customFormat="1" ht="11.25" hidden="1" outlineLevel="1" x14ac:dyDescent="0.2">
      <c r="J5" s="150" t="s">
        <v>347</v>
      </c>
      <c r="K5" s="145"/>
    </row>
    <row r="6" spans="1:255" s="14" customFormat="1" ht="9.75" hidden="1" outlineLevel="1" x14ac:dyDescent="0.2">
      <c r="I6" s="15" t="s">
        <v>348</v>
      </c>
      <c r="J6" s="151" t="s">
        <v>349</v>
      </c>
      <c r="K6" s="152"/>
    </row>
    <row r="7" spans="1:255" hidden="1" outlineLevel="1" x14ac:dyDescent="0.2">
      <c r="A7" s="16" t="s">
        <v>350</v>
      </c>
      <c r="B7" s="84"/>
      <c r="C7" s="153"/>
      <c r="D7" s="153"/>
      <c r="E7" s="153"/>
      <c r="F7" s="153"/>
      <c r="G7" s="153"/>
      <c r="H7" s="83"/>
      <c r="I7" s="15" t="s">
        <v>351</v>
      </c>
      <c r="J7" s="144"/>
      <c r="K7" s="148"/>
      <c r="BR7" s="17">
        <f>C7</f>
        <v>0</v>
      </c>
      <c r="IU7" s="18"/>
    </row>
    <row r="8" spans="1:255" hidden="1" outlineLevel="1" x14ac:dyDescent="0.2">
      <c r="A8" s="16" t="s">
        <v>352</v>
      </c>
      <c r="B8" s="84"/>
      <c r="C8" s="143"/>
      <c r="D8" s="143"/>
      <c r="E8" s="143"/>
      <c r="F8" s="143"/>
      <c r="G8" s="143"/>
      <c r="H8" s="83"/>
      <c r="I8" s="15" t="s">
        <v>351</v>
      </c>
      <c r="J8" s="144"/>
      <c r="K8" s="148"/>
      <c r="BR8" s="17">
        <f>C8</f>
        <v>0</v>
      </c>
      <c r="IU8" s="18"/>
    </row>
    <row r="9" spans="1:255" hidden="1" outlineLevel="1" x14ac:dyDescent="0.2">
      <c r="A9" s="16" t="s">
        <v>353</v>
      </c>
      <c r="B9" s="84"/>
      <c r="C9" s="143"/>
      <c r="D9" s="143"/>
      <c r="E9" s="143"/>
      <c r="F9" s="143"/>
      <c r="G9" s="143"/>
      <c r="H9" s="83"/>
      <c r="I9" s="15" t="s">
        <v>351</v>
      </c>
      <c r="J9" s="144"/>
      <c r="K9" s="148"/>
      <c r="BR9" s="17">
        <f>C9</f>
        <v>0</v>
      </c>
      <c r="IU9" s="18"/>
    </row>
    <row r="10" spans="1:255" hidden="1" outlineLevel="1" x14ac:dyDescent="0.2">
      <c r="A10" s="16" t="s">
        <v>354</v>
      </c>
      <c r="B10" s="84"/>
      <c r="C10" s="143"/>
      <c r="D10" s="143"/>
      <c r="E10" s="143"/>
      <c r="F10" s="143"/>
      <c r="G10" s="143"/>
      <c r="H10" s="83"/>
      <c r="I10" s="15" t="s">
        <v>351</v>
      </c>
      <c r="J10" s="144"/>
      <c r="K10" s="148"/>
      <c r="BR10" s="17">
        <f>C10</f>
        <v>0</v>
      </c>
      <c r="IU10" s="18"/>
    </row>
    <row r="11" spans="1:255" hidden="1" outlineLevel="1" x14ac:dyDescent="0.2">
      <c r="A11" s="16" t="s">
        <v>355</v>
      </c>
      <c r="B11" s="83"/>
      <c r="C11" s="142"/>
      <c r="D11" s="143"/>
      <c r="E11" s="143"/>
      <c r="F11" s="143"/>
      <c r="G11" s="143"/>
      <c r="H11" s="12"/>
      <c r="I11" s="12"/>
      <c r="J11" s="144"/>
      <c r="K11" s="145"/>
      <c r="BS11" s="20">
        <f>C11</f>
        <v>0</v>
      </c>
      <c r="IU11" s="18"/>
    </row>
    <row r="12" spans="1:255" ht="25.5" hidden="1" outlineLevel="1" x14ac:dyDescent="0.2">
      <c r="A12" s="16" t="s">
        <v>356</v>
      </c>
      <c r="B12" s="83"/>
      <c r="C12" s="142" t="s">
        <v>4</v>
      </c>
      <c r="D12" s="143"/>
      <c r="E12" s="143"/>
      <c r="F12" s="143"/>
      <c r="G12" s="143"/>
      <c r="H12" s="12"/>
      <c r="I12" s="12"/>
      <c r="J12" s="144"/>
      <c r="K12" s="145"/>
      <c r="BS12" s="20" t="str">
        <f>C12</f>
        <v>Коррект_Реконструкция КЛ 10 кВ №03 от ячейки 03 до опоры №1 ВЛ 10 кВ №3 ПС ЭЧЭ-61 п.Змиёвка</v>
      </c>
      <c r="IU12" s="18"/>
    </row>
    <row r="13" spans="1:255" hidden="1" outlineLevel="1" x14ac:dyDescent="0.2">
      <c r="A13" s="16" t="s">
        <v>357</v>
      </c>
      <c r="B13" s="83"/>
      <c r="C13" s="146"/>
      <c r="D13" s="147"/>
      <c r="E13" s="147"/>
      <c r="F13" s="147"/>
      <c r="G13" s="147"/>
      <c r="H13" s="83"/>
      <c r="I13" s="15" t="s">
        <v>358</v>
      </c>
      <c r="J13" s="144"/>
      <c r="K13" s="145"/>
      <c r="BS13" s="20">
        <f>C13</f>
        <v>0</v>
      </c>
      <c r="IU13" s="18"/>
    </row>
    <row r="14" spans="1:255" hidden="1" outlineLevel="1" x14ac:dyDescent="0.2">
      <c r="A14" s="83"/>
      <c r="B14" s="83"/>
      <c r="C14" s="83"/>
      <c r="D14" s="83"/>
      <c r="E14" s="83"/>
      <c r="F14" s="83"/>
      <c r="G14" s="132" t="s">
        <v>359</v>
      </c>
      <c r="H14" s="132"/>
      <c r="I14" s="21" t="s">
        <v>360</v>
      </c>
      <c r="J14" s="133"/>
      <c r="K14" s="134"/>
      <c r="BW14" s="23">
        <f>J14</f>
        <v>0</v>
      </c>
      <c r="IU14" s="18"/>
    </row>
    <row r="15" spans="1:255" hidden="1" outlineLevel="1" x14ac:dyDescent="0.2">
      <c r="A15" s="83"/>
      <c r="B15" s="83"/>
      <c r="C15" s="83"/>
      <c r="D15" s="83"/>
      <c r="E15" s="83"/>
      <c r="F15" s="83"/>
      <c r="G15" s="83"/>
      <c r="H15" s="83"/>
      <c r="I15" s="22" t="s">
        <v>361</v>
      </c>
      <c r="J15" s="135"/>
      <c r="K15" s="136"/>
    </row>
    <row r="16" spans="1:255" s="14" customFormat="1" hidden="1" outlineLevel="1" x14ac:dyDescent="0.2">
      <c r="I16" s="15" t="s">
        <v>362</v>
      </c>
      <c r="J16" s="137"/>
      <c r="K16" s="138"/>
    </row>
    <row r="17" spans="1:255" hidden="1" outlineLevel="1" x14ac:dyDescent="0.2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3"/>
    </row>
    <row r="18" spans="1:255" hidden="1" outlineLevel="1" x14ac:dyDescent="0.2">
      <c r="A18" s="83"/>
      <c r="B18" s="83"/>
      <c r="C18" s="83"/>
      <c r="D18" s="83"/>
      <c r="E18" s="83"/>
      <c r="F18" s="83"/>
      <c r="G18" s="139" t="s">
        <v>363</v>
      </c>
      <c r="H18" s="139" t="s">
        <v>364</v>
      </c>
      <c r="I18" s="139" t="s">
        <v>365</v>
      </c>
      <c r="J18" s="141"/>
      <c r="K18" s="83"/>
    </row>
    <row r="19" spans="1:255" ht="13.5" hidden="1" outlineLevel="1" thickBot="1" x14ac:dyDescent="0.25">
      <c r="A19" s="83"/>
      <c r="B19" s="83"/>
      <c r="C19" s="83"/>
      <c r="D19" s="83"/>
      <c r="E19" s="83"/>
      <c r="F19" s="83"/>
      <c r="G19" s="140"/>
      <c r="H19" s="140"/>
      <c r="I19" s="24" t="s">
        <v>366</v>
      </c>
      <c r="J19" s="25" t="s">
        <v>367</v>
      </c>
      <c r="K19" s="83"/>
    </row>
    <row r="20" spans="1:255" ht="14.25" hidden="1" outlineLevel="1" thickBot="1" x14ac:dyDescent="0.3">
      <c r="A20" s="83"/>
      <c r="B20" s="83"/>
      <c r="C20" s="124" t="s">
        <v>368</v>
      </c>
      <c r="D20" s="125"/>
      <c r="E20" s="125"/>
      <c r="F20" s="126"/>
      <c r="G20" s="26"/>
      <c r="H20" s="27"/>
      <c r="I20" s="28"/>
      <c r="J20" s="29"/>
      <c r="K20" s="30"/>
    </row>
    <row r="21" spans="1:255" ht="13.5" hidden="1" outlineLevel="1" x14ac:dyDescent="0.25">
      <c r="A21" s="83"/>
      <c r="B21" s="83"/>
      <c r="C21" s="124" t="s">
        <v>369</v>
      </c>
      <c r="D21" s="125"/>
      <c r="E21" s="125"/>
      <c r="F21" s="125"/>
      <c r="G21" s="83"/>
      <c r="H21" s="83"/>
      <c r="I21" s="83"/>
      <c r="J21" s="83"/>
      <c r="K21" s="83"/>
    </row>
    <row r="22" spans="1:255" hidden="1" outlineLevel="1" x14ac:dyDescent="0.2">
      <c r="A22" s="127"/>
      <c r="B22" s="125"/>
      <c r="C22" s="125"/>
      <c r="D22" s="125"/>
      <c r="E22" s="125"/>
      <c r="F22" s="125"/>
      <c r="G22" s="125"/>
      <c r="H22" s="125"/>
      <c r="I22" s="125"/>
      <c r="J22" s="125"/>
      <c r="K22" s="125"/>
    </row>
    <row r="23" spans="1:255" hidden="1" outlineLevel="1" x14ac:dyDescent="0.2">
      <c r="A23" s="128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31">
        <f>A23</f>
        <v>0</v>
      </c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</row>
    <row r="24" spans="1:255" hidden="1" outlineLevel="1" x14ac:dyDescent="0.2">
      <c r="A24" s="14" t="s">
        <v>370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</row>
    <row r="25" spans="1:255" hidden="1" outlineLevel="1" x14ac:dyDescent="0.2">
      <c r="A25" s="14" t="s">
        <v>371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</row>
    <row r="26" spans="1:255" hidden="1" outlineLevel="1" x14ac:dyDescent="0.2">
      <c r="A26" s="14" t="s">
        <v>372</v>
      </c>
      <c r="B26" s="14"/>
      <c r="C26" s="14"/>
      <c r="D26" s="14"/>
      <c r="E26" s="130">
        <f>J189/1000</f>
        <v>260.04545999999999</v>
      </c>
      <c r="F26" s="131"/>
      <c r="G26" s="14" t="s">
        <v>373</v>
      </c>
      <c r="H26" s="14"/>
      <c r="I26" s="14"/>
      <c r="J26" s="14"/>
      <c r="K26" s="14"/>
    </row>
    <row r="27" spans="1:255" collapsed="1" x14ac:dyDescent="0.2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83"/>
    </row>
    <row r="28" spans="1:255" outlineLevel="1" x14ac:dyDescent="0.2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32" t="s">
        <v>374</v>
      </c>
    </row>
    <row r="29" spans="1:255" outlineLevel="1" x14ac:dyDescent="0.2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</row>
    <row r="30" spans="1:255" outlineLevel="1" x14ac:dyDescent="0.2">
      <c r="A30" s="16" t="s">
        <v>355</v>
      </c>
      <c r="B30" s="83"/>
      <c r="C30" s="119"/>
      <c r="D30" s="119"/>
      <c r="E30" s="119"/>
      <c r="F30" s="119"/>
      <c r="G30" s="119"/>
      <c r="H30" s="119"/>
      <c r="I30" s="119"/>
      <c r="J30" s="119"/>
      <c r="K30" s="119"/>
      <c r="BT30" s="33">
        <f>C30</f>
        <v>0</v>
      </c>
      <c r="IU30" s="18"/>
    </row>
    <row r="31" spans="1:255" outlineLevel="1" x14ac:dyDescent="0.2">
      <c r="A31" s="16" t="s">
        <v>356</v>
      </c>
      <c r="B31" s="83"/>
      <c r="C31" s="117" t="s">
        <v>453</v>
      </c>
      <c r="D31" s="117"/>
      <c r="E31" s="117"/>
      <c r="F31" s="117"/>
      <c r="G31" s="117"/>
      <c r="H31" s="117"/>
      <c r="I31" s="117"/>
      <c r="J31" s="117"/>
      <c r="K31" s="117"/>
      <c r="BT31" s="33" t="str">
        <f>C31</f>
        <v>Реконструкция КЛ 10 кВ №03 от ячейки 03 до опоры №1 ВЛ 10 кВ №3 ПС ЭЧЭ-61 п.Змиёвка</v>
      </c>
      <c r="IU31" s="18"/>
    </row>
    <row r="32" spans="1:255" outlineLevel="1" x14ac:dyDescent="0.2">
      <c r="A32" s="16" t="s">
        <v>375</v>
      </c>
      <c r="B32" s="83"/>
      <c r="C32" s="118" t="s">
        <v>376</v>
      </c>
      <c r="D32" s="119"/>
      <c r="E32" s="119"/>
      <c r="F32" s="119"/>
      <c r="G32" s="119"/>
      <c r="H32" s="119"/>
      <c r="I32" s="119"/>
      <c r="J32" s="119"/>
      <c r="K32" s="119"/>
      <c r="BT32" s="34" t="str">
        <f>C32</f>
        <v xml:space="preserve"> </v>
      </c>
      <c r="IU32" s="18"/>
    </row>
    <row r="33" spans="1:255" outlineLevel="1" x14ac:dyDescent="0.2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3"/>
    </row>
    <row r="34" spans="1:255" ht="18.75" outlineLevel="1" x14ac:dyDescent="0.3">
      <c r="A34" s="120" t="s">
        <v>454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</row>
    <row r="35" spans="1:255" outlineLevel="1" x14ac:dyDescent="0.2">
      <c r="A35" s="121"/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Y35" s="18">
        <v>3</v>
      </c>
      <c r="Z35" s="18" t="s">
        <v>377</v>
      </c>
      <c r="AA35" s="18"/>
      <c r="AB35" s="18" t="s">
        <v>378</v>
      </c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31">
        <f>A35</f>
        <v>0</v>
      </c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  <c r="IU35" s="18"/>
    </row>
    <row r="36" spans="1:255" outlineLevel="1" x14ac:dyDescent="0.2">
      <c r="A36" s="16" t="s">
        <v>379</v>
      </c>
      <c r="B36" s="83"/>
      <c r="C36" s="119"/>
      <c r="D36" s="119"/>
      <c r="E36" s="119"/>
      <c r="F36" s="119"/>
      <c r="G36" s="119"/>
      <c r="H36" s="119"/>
      <c r="I36" s="119"/>
      <c r="J36" s="119"/>
      <c r="K36" s="119"/>
      <c r="BT36" s="33">
        <f>C36</f>
        <v>0</v>
      </c>
      <c r="IU36" s="18"/>
    </row>
    <row r="37" spans="1:255" outlineLevel="1" x14ac:dyDescent="0.2">
      <c r="A37" s="83"/>
      <c r="B37" s="83"/>
      <c r="C37" s="83"/>
      <c r="D37" s="83"/>
      <c r="E37" s="83"/>
      <c r="F37" s="83"/>
      <c r="G37" s="83"/>
      <c r="H37" s="83"/>
      <c r="I37" s="35" t="s">
        <v>429</v>
      </c>
      <c r="J37" s="35" t="s">
        <v>380</v>
      </c>
      <c r="K37" s="83"/>
    </row>
    <row r="38" spans="1:255" outlineLevel="1" x14ac:dyDescent="0.2">
      <c r="A38" s="14" t="s">
        <v>451</v>
      </c>
      <c r="B38" s="83"/>
      <c r="C38" s="83"/>
      <c r="D38" s="83"/>
      <c r="E38" s="83"/>
      <c r="F38" s="83"/>
      <c r="G38" s="36" t="s">
        <v>381</v>
      </c>
      <c r="H38" s="83"/>
      <c r="I38" s="37">
        <f>H189/1000</f>
        <v>25.743080000000003</v>
      </c>
      <c r="J38" s="37">
        <f>J189/1000</f>
        <v>260.04545999999999</v>
      </c>
      <c r="K38" s="14" t="s">
        <v>382</v>
      </c>
    </row>
    <row r="39" spans="1:255" outlineLevel="1" x14ac:dyDescent="0.2">
      <c r="A39" s="14" t="s">
        <v>371</v>
      </c>
      <c r="B39" s="83"/>
      <c r="C39" s="83"/>
      <c r="D39" s="83"/>
      <c r="E39" s="83"/>
      <c r="F39" s="83"/>
      <c r="G39" s="36" t="s">
        <v>383</v>
      </c>
      <c r="H39" s="83"/>
      <c r="I39" s="37">
        <f>ET172</f>
        <v>84.720200000000006</v>
      </c>
      <c r="J39" s="37">
        <f>CW172</f>
        <v>84.720200000000006</v>
      </c>
      <c r="K39" s="14" t="s">
        <v>384</v>
      </c>
    </row>
    <row r="40" spans="1:255" ht="13.5" outlineLevel="1" thickBot="1" x14ac:dyDescent="0.25">
      <c r="A40" s="83"/>
      <c r="B40" s="83"/>
      <c r="C40" s="83"/>
      <c r="D40" s="83"/>
      <c r="E40" s="83"/>
      <c r="F40" s="83"/>
      <c r="G40" s="36" t="s">
        <v>385</v>
      </c>
      <c r="H40" s="83"/>
      <c r="I40" s="37">
        <f>(EW172+EY172)/1000</f>
        <v>1.3498399999999999</v>
      </c>
      <c r="J40" s="37">
        <f>(CZ172+DB172)/1000</f>
        <v>24.702010000000001</v>
      </c>
      <c r="K40" s="14" t="s">
        <v>382</v>
      </c>
    </row>
    <row r="41" spans="1:255" x14ac:dyDescent="0.2">
      <c r="A41" s="122" t="s">
        <v>386</v>
      </c>
      <c r="B41" s="113" t="s">
        <v>387</v>
      </c>
      <c r="C41" s="113" t="s">
        <v>388</v>
      </c>
      <c r="D41" s="113" t="s">
        <v>389</v>
      </c>
      <c r="E41" s="113" t="s">
        <v>390</v>
      </c>
      <c r="F41" s="113" t="s">
        <v>391</v>
      </c>
      <c r="G41" s="113" t="s">
        <v>392</v>
      </c>
      <c r="H41" s="113" t="s">
        <v>393</v>
      </c>
      <c r="I41" s="113" t="s">
        <v>394</v>
      </c>
      <c r="J41" s="113" t="s">
        <v>395</v>
      </c>
      <c r="K41" s="115" t="s">
        <v>452</v>
      </c>
    </row>
    <row r="42" spans="1:255" x14ac:dyDescent="0.2">
      <c r="A42" s="123"/>
      <c r="B42" s="114"/>
      <c r="C42" s="114"/>
      <c r="D42" s="114"/>
      <c r="E42" s="114"/>
      <c r="F42" s="114"/>
      <c r="G42" s="114"/>
      <c r="H42" s="114"/>
      <c r="I42" s="114"/>
      <c r="J42" s="114"/>
      <c r="K42" s="116"/>
    </row>
    <row r="43" spans="1:255" x14ac:dyDescent="0.2">
      <c r="A43" s="123"/>
      <c r="B43" s="114"/>
      <c r="C43" s="114"/>
      <c r="D43" s="114"/>
      <c r="E43" s="114"/>
      <c r="F43" s="114"/>
      <c r="G43" s="114"/>
      <c r="H43" s="114"/>
      <c r="I43" s="114"/>
      <c r="J43" s="114"/>
      <c r="K43" s="116"/>
    </row>
    <row r="44" spans="1:255" ht="13.5" thickBot="1" x14ac:dyDescent="0.25">
      <c r="A44" s="123"/>
      <c r="B44" s="114"/>
      <c r="C44" s="114"/>
      <c r="D44" s="114"/>
      <c r="E44" s="114"/>
      <c r="F44" s="114"/>
      <c r="G44" s="114"/>
      <c r="H44" s="114"/>
      <c r="I44" s="114"/>
      <c r="J44" s="114"/>
      <c r="K44" s="116"/>
    </row>
    <row r="45" spans="1:255" ht="13.5" thickBot="1" x14ac:dyDescent="0.25">
      <c r="A45" s="38">
        <v>1</v>
      </c>
      <c r="B45" s="38">
        <v>2</v>
      </c>
      <c r="C45" s="38">
        <v>3</v>
      </c>
      <c r="D45" s="38">
        <v>4</v>
      </c>
      <c r="E45" s="38">
        <v>5</v>
      </c>
      <c r="F45" s="38">
        <v>6</v>
      </c>
      <c r="G45" s="38">
        <v>7</v>
      </c>
      <c r="H45" s="38">
        <v>8</v>
      </c>
      <c r="I45" s="38">
        <v>9</v>
      </c>
      <c r="J45" s="38">
        <v>10</v>
      </c>
      <c r="K45" s="38">
        <v>11</v>
      </c>
    </row>
    <row r="46" spans="1:255" ht="48" x14ac:dyDescent="0.2">
      <c r="A46" s="39">
        <v>1</v>
      </c>
      <c r="B46" s="45" t="s">
        <v>13</v>
      </c>
      <c r="C46" s="40" t="s">
        <v>14</v>
      </c>
      <c r="D46" s="41" t="s">
        <v>15</v>
      </c>
      <c r="E46" s="42">
        <v>0.02</v>
      </c>
      <c r="F46" s="43">
        <f>Source!AK25</f>
        <v>1885.29</v>
      </c>
      <c r="G46" s="85" t="s">
        <v>3</v>
      </c>
      <c r="H46" s="43">
        <f>Source!AB25</f>
        <v>1885.29</v>
      </c>
      <c r="I46" s="43"/>
      <c r="J46" s="86"/>
      <c r="K46" s="44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  <c r="IU46" s="18"/>
    </row>
    <row r="47" spans="1:255" x14ac:dyDescent="0.2">
      <c r="A47" s="49"/>
      <c r="B47" s="46"/>
      <c r="C47" s="46" t="s">
        <v>396</v>
      </c>
      <c r="D47" s="47"/>
      <c r="E47" s="48"/>
      <c r="F47" s="50">
        <v>1885.29</v>
      </c>
      <c r="G47" s="87"/>
      <c r="H47" s="50">
        <f>Source!AD25</f>
        <v>1885.29</v>
      </c>
      <c r="I47" s="50">
        <f>T47</f>
        <v>37.71</v>
      </c>
      <c r="J47" s="87">
        <v>12.5</v>
      </c>
      <c r="K47" s="51">
        <f>U47</f>
        <v>471.32</v>
      </c>
      <c r="O47" s="18"/>
      <c r="P47" s="18"/>
      <c r="Q47" s="18"/>
      <c r="R47" s="18"/>
      <c r="S47" s="18"/>
      <c r="T47" s="18">
        <f>ROUND(Source!AD25*Source!AV25*Source!I25,2)</f>
        <v>37.71</v>
      </c>
      <c r="U47" s="18">
        <f>Source!Q25</f>
        <v>471.32</v>
      </c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>
        <f>T47</f>
        <v>37.71</v>
      </c>
      <c r="GK47" s="18"/>
      <c r="GL47" s="18">
        <f>T47</f>
        <v>37.71</v>
      </c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>
        <f>T47</f>
        <v>37.71</v>
      </c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  <c r="IU47" s="18"/>
    </row>
    <row r="48" spans="1:255" x14ac:dyDescent="0.2">
      <c r="A48" s="56"/>
      <c r="B48" s="53"/>
      <c r="C48" s="53" t="s">
        <v>397</v>
      </c>
      <c r="D48" s="54"/>
      <c r="E48" s="55"/>
      <c r="F48" s="57">
        <v>207.09</v>
      </c>
      <c r="G48" s="88"/>
      <c r="H48" s="57">
        <f>Source!AE25</f>
        <v>207.09</v>
      </c>
      <c r="I48" s="57">
        <f>GM48</f>
        <v>4.1399999999999997</v>
      </c>
      <c r="J48" s="88">
        <v>18.3</v>
      </c>
      <c r="K48" s="58">
        <f>Source!R25</f>
        <v>75.790000000000006</v>
      </c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>
        <f>ROUND(Source!AE25*Source!AV25*Source!I25,2)</f>
        <v>4.1399999999999997</v>
      </c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  <c r="IU48" s="18"/>
    </row>
    <row r="49" spans="1:255" x14ac:dyDescent="0.2">
      <c r="A49" s="56"/>
      <c r="B49" s="53"/>
      <c r="C49" s="53" t="s">
        <v>398</v>
      </c>
      <c r="D49" s="54"/>
      <c r="E49" s="55">
        <v>95</v>
      </c>
      <c r="F49" s="89" t="s">
        <v>399</v>
      </c>
      <c r="G49" s="88"/>
      <c r="H49" s="57">
        <f>ROUND((Source!AF25*Source!AV25+Source!AE25*Source!AV25)*(Source!FX25)/100,2)</f>
        <v>196.74</v>
      </c>
      <c r="I49" s="57">
        <f>T49</f>
        <v>3.93</v>
      </c>
      <c r="J49" s="88" t="s">
        <v>400</v>
      </c>
      <c r="K49" s="58">
        <f>U49</f>
        <v>61.39</v>
      </c>
      <c r="O49" s="18"/>
      <c r="P49" s="18"/>
      <c r="Q49" s="18"/>
      <c r="R49" s="18"/>
      <c r="S49" s="18"/>
      <c r="T49" s="18">
        <f>ROUND((ROUND(Source!AF25*Source!AV25*Source!I25,2)+ROUND(Source!AE25*Source!AV25*Source!I25,2))*(Source!FX25)/100,2)</f>
        <v>3.93</v>
      </c>
      <c r="U49" s="18">
        <f>Source!X25</f>
        <v>61.39</v>
      </c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>
        <f>T49</f>
        <v>3.93</v>
      </c>
      <c r="GZ49" s="18"/>
      <c r="HA49" s="18"/>
      <c r="HB49" s="18">
        <f>T49</f>
        <v>3.93</v>
      </c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  <c r="IT49" s="18"/>
      <c r="IU49" s="18"/>
    </row>
    <row r="50" spans="1:255" ht="13.5" thickBot="1" x14ac:dyDescent="0.25">
      <c r="A50" s="68"/>
      <c r="B50" s="69"/>
      <c r="C50" s="69" t="s">
        <v>401</v>
      </c>
      <c r="D50" s="70"/>
      <c r="E50" s="71">
        <v>50</v>
      </c>
      <c r="F50" s="90" t="s">
        <v>399</v>
      </c>
      <c r="G50" s="72"/>
      <c r="H50" s="73">
        <f>ROUND((Source!AF25*Source!AV25+Source!AE25*Source!AV25)*(Source!FY25)/100,2)</f>
        <v>103.55</v>
      </c>
      <c r="I50" s="73">
        <f>T50</f>
        <v>2.0699999999999998</v>
      </c>
      <c r="J50" s="72" t="s">
        <v>402</v>
      </c>
      <c r="K50" s="91">
        <f>U50</f>
        <v>30.32</v>
      </c>
      <c r="O50" s="18"/>
      <c r="P50" s="18"/>
      <c r="Q50" s="18"/>
      <c r="R50" s="18"/>
      <c r="S50" s="18"/>
      <c r="T50" s="18">
        <f>ROUND((ROUND(Source!AF25*Source!AV25*Source!I25,2)+ROUND(Source!AE25*Source!AV25*Source!I25,2))*(Source!FY25)/100,2)</f>
        <v>2.0699999999999998</v>
      </c>
      <c r="U50" s="18">
        <f>Source!Y25</f>
        <v>30.32</v>
      </c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>
        <f>T50</f>
        <v>2.0699999999999998</v>
      </c>
      <c r="HA50" s="18"/>
      <c r="HB50" s="18">
        <f>T50</f>
        <v>2.0699999999999998</v>
      </c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  <c r="IT50" s="18"/>
      <c r="IU50" s="18"/>
    </row>
    <row r="51" spans="1:255" x14ac:dyDescent="0.2">
      <c r="A51" s="60"/>
      <c r="B51" s="59"/>
      <c r="C51" s="59"/>
      <c r="D51" s="59"/>
      <c r="E51" s="59"/>
      <c r="F51" s="59"/>
      <c r="G51" s="59"/>
      <c r="H51" s="110">
        <f>R51</f>
        <v>43.71</v>
      </c>
      <c r="I51" s="111"/>
      <c r="J51" s="110">
        <f>S51</f>
        <v>563.03000000000009</v>
      </c>
      <c r="K51" s="112"/>
      <c r="O51" s="18"/>
      <c r="P51" s="18"/>
      <c r="Q51" s="18"/>
      <c r="R51" s="18">
        <f>SUM(T46:T50)</f>
        <v>43.71</v>
      </c>
      <c r="S51" s="18">
        <f>SUM(U46:U50)</f>
        <v>563.03000000000009</v>
      </c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>
        <f>R51</f>
        <v>43.71</v>
      </c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  <c r="IO51" s="18"/>
      <c r="IP51" s="18"/>
      <c r="IQ51" s="18"/>
      <c r="IR51" s="18"/>
      <c r="IS51" s="18"/>
      <c r="IT51" s="18"/>
      <c r="IU51" s="18"/>
    </row>
    <row r="52" spans="1:255" ht="36" x14ac:dyDescent="0.2">
      <c r="A52" s="61">
        <v>2</v>
      </c>
      <c r="B52" s="67" t="s">
        <v>23</v>
      </c>
      <c r="C52" s="62" t="s">
        <v>24</v>
      </c>
      <c r="D52" s="63" t="s">
        <v>25</v>
      </c>
      <c r="E52" s="64">
        <v>0.01</v>
      </c>
      <c r="F52" s="65">
        <f>Source!AK27</f>
        <v>1047.5</v>
      </c>
      <c r="G52" s="92" t="s">
        <v>3</v>
      </c>
      <c r="H52" s="65">
        <f>Source!AB27</f>
        <v>1047.5</v>
      </c>
      <c r="I52" s="65"/>
      <c r="J52" s="93"/>
      <c r="K52" s="66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8"/>
      <c r="IS52" s="18"/>
      <c r="IT52" s="18"/>
      <c r="IU52" s="18"/>
    </row>
    <row r="53" spans="1:255" x14ac:dyDescent="0.2">
      <c r="A53" s="49"/>
      <c r="B53" s="46"/>
      <c r="C53" s="46" t="s">
        <v>403</v>
      </c>
      <c r="D53" s="47"/>
      <c r="E53" s="48"/>
      <c r="F53" s="50">
        <v>1047.5</v>
      </c>
      <c r="G53" s="87"/>
      <c r="H53" s="50">
        <f>Source!AF27</f>
        <v>1047.5</v>
      </c>
      <c r="I53" s="50">
        <f>T53</f>
        <v>10.48</v>
      </c>
      <c r="J53" s="87">
        <v>18.3</v>
      </c>
      <c r="K53" s="51">
        <f>U53</f>
        <v>191.69</v>
      </c>
      <c r="O53" s="18"/>
      <c r="P53" s="18"/>
      <c r="Q53" s="18"/>
      <c r="R53" s="18"/>
      <c r="S53" s="18"/>
      <c r="T53" s="18">
        <f>ROUND(Source!AF27*Source!AV27*Source!I27,2)</f>
        <v>10.48</v>
      </c>
      <c r="U53" s="18">
        <f>Source!S27</f>
        <v>191.69</v>
      </c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>
        <f>T53</f>
        <v>10.48</v>
      </c>
      <c r="GK53" s="18">
        <f>T53</f>
        <v>10.48</v>
      </c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>
        <f>T53</f>
        <v>10.48</v>
      </c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  <c r="IT53" s="18"/>
      <c r="IU53" s="18"/>
    </row>
    <row r="54" spans="1:255" x14ac:dyDescent="0.2">
      <c r="A54" s="56"/>
      <c r="B54" s="53"/>
      <c r="C54" s="53" t="s">
        <v>398</v>
      </c>
      <c r="D54" s="54"/>
      <c r="E54" s="55">
        <v>80</v>
      </c>
      <c r="F54" s="89" t="s">
        <v>399</v>
      </c>
      <c r="G54" s="88"/>
      <c r="H54" s="57">
        <f>ROUND((Source!AF27*Source!AV27+Source!AE27*Source!AV27)*(Source!FX27)/100,2)</f>
        <v>838</v>
      </c>
      <c r="I54" s="57">
        <f>T54</f>
        <v>8.3800000000000008</v>
      </c>
      <c r="J54" s="88" t="s">
        <v>404</v>
      </c>
      <c r="K54" s="58">
        <f>U54</f>
        <v>130.35</v>
      </c>
      <c r="O54" s="18"/>
      <c r="P54" s="18"/>
      <c r="Q54" s="18"/>
      <c r="R54" s="18"/>
      <c r="S54" s="18"/>
      <c r="T54" s="18">
        <f>ROUND((ROUND(Source!AF27*Source!AV27*Source!I27,2)+ROUND(Source!AE27*Source!AV27*Source!I27,2))*(Source!FX27)/100,2)</f>
        <v>8.3800000000000008</v>
      </c>
      <c r="U54" s="18">
        <f>Source!X27</f>
        <v>130.35</v>
      </c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>
        <f>T54</f>
        <v>8.3800000000000008</v>
      </c>
      <c r="GZ54" s="18"/>
      <c r="HA54" s="18"/>
      <c r="HB54" s="18">
        <f>T54</f>
        <v>8.3800000000000008</v>
      </c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  <c r="IT54" s="18"/>
      <c r="IU54" s="18"/>
    </row>
    <row r="55" spans="1:255" x14ac:dyDescent="0.2">
      <c r="A55" s="56"/>
      <c r="B55" s="53"/>
      <c r="C55" s="53" t="s">
        <v>401</v>
      </c>
      <c r="D55" s="54"/>
      <c r="E55" s="55">
        <v>45</v>
      </c>
      <c r="F55" s="89" t="s">
        <v>399</v>
      </c>
      <c r="G55" s="88"/>
      <c r="H55" s="57">
        <f>ROUND((Source!AF27*Source!AV27+Source!AE27*Source!AV27)*(Source!FY27)/100,2)</f>
        <v>471.38</v>
      </c>
      <c r="I55" s="57">
        <f>T55</f>
        <v>4.72</v>
      </c>
      <c r="J55" s="88" t="s">
        <v>405</v>
      </c>
      <c r="K55" s="58">
        <f>U55</f>
        <v>69.010000000000005</v>
      </c>
      <c r="O55" s="18"/>
      <c r="P55" s="18"/>
      <c r="Q55" s="18"/>
      <c r="R55" s="18"/>
      <c r="S55" s="18"/>
      <c r="T55" s="18">
        <f>ROUND((ROUND(Source!AF27*Source!AV27*Source!I27,2)+ROUND(Source!AE27*Source!AV27*Source!I27,2))*(Source!FY27)/100,2)</f>
        <v>4.72</v>
      </c>
      <c r="U55" s="18">
        <f>Source!Y27</f>
        <v>69.010000000000005</v>
      </c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>
        <f>T55</f>
        <v>4.72</v>
      </c>
      <c r="HA55" s="18"/>
      <c r="HB55" s="18">
        <f>T55</f>
        <v>4.72</v>
      </c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  <c r="IS55" s="18"/>
      <c r="IT55" s="18"/>
      <c r="IU55" s="18"/>
    </row>
    <row r="56" spans="1:255" ht="13.5" thickBot="1" x14ac:dyDescent="0.25">
      <c r="A56" s="68"/>
      <c r="B56" s="69"/>
      <c r="C56" s="69" t="s">
        <v>406</v>
      </c>
      <c r="D56" s="70" t="s">
        <v>407</v>
      </c>
      <c r="E56" s="71">
        <v>125</v>
      </c>
      <c r="F56" s="72"/>
      <c r="G56" s="72"/>
      <c r="H56" s="72">
        <f>ROUND(Source!AH27,2)</f>
        <v>125</v>
      </c>
      <c r="I56" s="73">
        <f>Source!U27</f>
        <v>1.25</v>
      </c>
      <c r="J56" s="72"/>
      <c r="K56" s="74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  <c r="IT56" s="18"/>
      <c r="IU56" s="18"/>
    </row>
    <row r="57" spans="1:255" x14ac:dyDescent="0.2">
      <c r="A57" s="60"/>
      <c r="B57" s="59"/>
      <c r="C57" s="59"/>
      <c r="D57" s="59"/>
      <c r="E57" s="59"/>
      <c r="F57" s="59"/>
      <c r="G57" s="59"/>
      <c r="H57" s="110">
        <f>R57</f>
        <v>23.58</v>
      </c>
      <c r="I57" s="111"/>
      <c r="J57" s="110">
        <f>S57</f>
        <v>391.04999999999995</v>
      </c>
      <c r="K57" s="112"/>
      <c r="O57" s="18"/>
      <c r="P57" s="18"/>
      <c r="Q57" s="18"/>
      <c r="R57" s="18">
        <f>SUM(T52:T56)</f>
        <v>23.58</v>
      </c>
      <c r="S57" s="18">
        <f>SUM(U52:U56)</f>
        <v>391.04999999999995</v>
      </c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>
        <f>R57</f>
        <v>23.58</v>
      </c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  <c r="IS57" s="18"/>
      <c r="IT57" s="18"/>
      <c r="IU57" s="18"/>
    </row>
    <row r="58" spans="1:255" ht="36" x14ac:dyDescent="0.2">
      <c r="A58" s="61">
        <v>3</v>
      </c>
      <c r="B58" s="67" t="s">
        <v>29</v>
      </c>
      <c r="C58" s="62" t="s">
        <v>30</v>
      </c>
      <c r="D58" s="63" t="s">
        <v>31</v>
      </c>
      <c r="E58" s="64">
        <v>3</v>
      </c>
      <c r="F58" s="65">
        <f>Source!AK29</f>
        <v>2048.42</v>
      </c>
      <c r="G58" s="92" t="s">
        <v>3</v>
      </c>
      <c r="H58" s="65">
        <f>Source!AB29</f>
        <v>1856.12</v>
      </c>
      <c r="I58" s="65"/>
      <c r="J58" s="93"/>
      <c r="K58" s="66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  <c r="IS58" s="18"/>
      <c r="IT58" s="18"/>
      <c r="IU58" s="18"/>
    </row>
    <row r="59" spans="1:255" x14ac:dyDescent="0.2">
      <c r="A59" s="49"/>
      <c r="B59" s="46"/>
      <c r="C59" s="46" t="s">
        <v>403</v>
      </c>
      <c r="D59" s="47"/>
      <c r="E59" s="48"/>
      <c r="F59" s="50">
        <v>126.06</v>
      </c>
      <c r="G59" s="87"/>
      <c r="H59" s="50">
        <f>Source!AF29</f>
        <v>126.06</v>
      </c>
      <c r="I59" s="50">
        <f>T59</f>
        <v>378.18</v>
      </c>
      <c r="J59" s="87">
        <v>18.3</v>
      </c>
      <c r="K59" s="51">
        <f>U59</f>
        <v>6920.69</v>
      </c>
      <c r="O59" s="18"/>
      <c r="P59" s="18"/>
      <c r="Q59" s="18"/>
      <c r="R59" s="18"/>
      <c r="S59" s="18"/>
      <c r="T59" s="18">
        <f>ROUND(Source!AF29*Source!AV29*Source!I29,2)</f>
        <v>378.18</v>
      </c>
      <c r="U59" s="18">
        <f>Source!S29</f>
        <v>6920.69</v>
      </c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>
        <f>T59</f>
        <v>378.18</v>
      </c>
      <c r="GK59" s="18">
        <f>T59</f>
        <v>378.18</v>
      </c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>
        <f>T59</f>
        <v>378.18</v>
      </c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  <c r="IQ59" s="18"/>
      <c r="IR59" s="18"/>
      <c r="IS59" s="18"/>
      <c r="IT59" s="18"/>
      <c r="IU59" s="18"/>
    </row>
    <row r="60" spans="1:255" x14ac:dyDescent="0.2">
      <c r="A60" s="56"/>
      <c r="B60" s="53"/>
      <c r="C60" s="53" t="s">
        <v>396</v>
      </c>
      <c r="D60" s="54"/>
      <c r="E60" s="55"/>
      <c r="F60" s="57">
        <v>1730.05</v>
      </c>
      <c r="G60" s="88"/>
      <c r="H60" s="57">
        <f>Source!AD29</f>
        <v>1730.05</v>
      </c>
      <c r="I60" s="57">
        <f>T60</f>
        <v>5190.1499999999996</v>
      </c>
      <c r="J60" s="88">
        <v>12.5</v>
      </c>
      <c r="K60" s="58">
        <f>U60</f>
        <v>64876.88</v>
      </c>
      <c r="O60" s="18"/>
      <c r="P60" s="18"/>
      <c r="Q60" s="18"/>
      <c r="R60" s="18"/>
      <c r="S60" s="18"/>
      <c r="T60" s="18">
        <f>ROUND(Source!AD29*Source!AV29*Source!I29,2)</f>
        <v>5190.1499999999996</v>
      </c>
      <c r="U60" s="18">
        <f>Source!Q29</f>
        <v>64876.88</v>
      </c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>
        <f>T60</f>
        <v>5190.1499999999996</v>
      </c>
      <c r="GK60" s="18"/>
      <c r="GL60" s="18">
        <f>T60</f>
        <v>5190.1499999999996</v>
      </c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>
        <f>T60</f>
        <v>5190.1499999999996</v>
      </c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18"/>
      <c r="IU60" s="18"/>
    </row>
    <row r="61" spans="1:255" x14ac:dyDescent="0.2">
      <c r="A61" s="56"/>
      <c r="B61" s="53"/>
      <c r="C61" s="53" t="s">
        <v>397</v>
      </c>
      <c r="D61" s="54"/>
      <c r="E61" s="55"/>
      <c r="F61" s="57">
        <v>85.46</v>
      </c>
      <c r="G61" s="88"/>
      <c r="H61" s="57">
        <f>Source!AE29</f>
        <v>85.46</v>
      </c>
      <c r="I61" s="57">
        <f>GM61</f>
        <v>256.38</v>
      </c>
      <c r="J61" s="88">
        <v>18.3</v>
      </c>
      <c r="K61" s="58">
        <f>Source!R29</f>
        <v>4691.75</v>
      </c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>
        <f>ROUND(Source!AE29*Source!AV29*Source!I29,2)</f>
        <v>256.38</v>
      </c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  <c r="IQ61" s="18"/>
      <c r="IR61" s="18"/>
      <c r="IS61" s="18"/>
      <c r="IT61" s="18"/>
      <c r="IU61" s="18"/>
    </row>
    <row r="62" spans="1:255" hidden="1" x14ac:dyDescent="0.2">
      <c r="A62" s="56"/>
      <c r="B62" s="53"/>
      <c r="C62" s="53" t="s">
        <v>408</v>
      </c>
      <c r="D62" s="54"/>
      <c r="E62" s="55"/>
      <c r="F62" s="57">
        <v>192.31</v>
      </c>
      <c r="G62" s="88"/>
      <c r="H62" s="57">
        <f>Source!AC29</f>
        <v>0.01</v>
      </c>
      <c r="I62" s="57">
        <f>T62</f>
        <v>0.03</v>
      </c>
      <c r="J62" s="88">
        <v>0</v>
      </c>
      <c r="K62" s="58">
        <f>U62</f>
        <v>0</v>
      </c>
      <c r="O62" s="18"/>
      <c r="P62" s="18"/>
      <c r="Q62" s="18"/>
      <c r="R62" s="18"/>
      <c r="S62" s="18"/>
      <c r="T62" s="18">
        <f>ROUND(Source!AC29*Source!AW29*Source!I29,2)</f>
        <v>0.03</v>
      </c>
      <c r="U62" s="18">
        <f>Source!P29</f>
        <v>0</v>
      </c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>
        <f>T62</f>
        <v>0.03</v>
      </c>
      <c r="GK62" s="18"/>
      <c r="GL62" s="18"/>
      <c r="GM62" s="18"/>
      <c r="GN62" s="18">
        <f>T62</f>
        <v>0.03</v>
      </c>
      <c r="GO62" s="18"/>
      <c r="GP62" s="18">
        <f>T62</f>
        <v>0.03</v>
      </c>
      <c r="GQ62" s="18">
        <f>T62</f>
        <v>0.03</v>
      </c>
      <c r="GR62" s="18"/>
      <c r="GS62" s="18">
        <f>T62</f>
        <v>0.03</v>
      </c>
      <c r="GT62" s="18"/>
      <c r="GU62" s="18"/>
      <c r="GV62" s="18"/>
      <c r="GW62" s="18">
        <f>ROUND(Source!AG29*Source!I29,2)</f>
        <v>0</v>
      </c>
      <c r="GX62" s="18">
        <f>ROUND(Source!AJ29*Source!I29,2)</f>
        <v>0</v>
      </c>
      <c r="GY62" s="18"/>
      <c r="GZ62" s="18"/>
      <c r="HA62" s="18"/>
      <c r="HB62" s="18">
        <f>T62</f>
        <v>0.03</v>
      </c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  <c r="IQ62" s="18"/>
      <c r="IR62" s="18"/>
      <c r="IS62" s="18"/>
      <c r="IT62" s="18"/>
      <c r="IU62" s="18"/>
    </row>
    <row r="63" spans="1:255" x14ac:dyDescent="0.2">
      <c r="A63" s="56"/>
      <c r="B63" s="53"/>
      <c r="C63" s="53" t="s">
        <v>398</v>
      </c>
      <c r="D63" s="54"/>
      <c r="E63" s="55">
        <v>100</v>
      </c>
      <c r="F63" s="89" t="s">
        <v>399</v>
      </c>
      <c r="G63" s="88"/>
      <c r="H63" s="57">
        <f>ROUND((Source!AF29*Source!AV29+Source!AE29*Source!AV29)*(Source!FX29)/100,2)</f>
        <v>211.52</v>
      </c>
      <c r="I63" s="57">
        <f>T63</f>
        <v>634.55999999999995</v>
      </c>
      <c r="J63" s="88" t="s">
        <v>409</v>
      </c>
      <c r="K63" s="58">
        <f>U63</f>
        <v>9870.57</v>
      </c>
      <c r="O63" s="18"/>
      <c r="P63" s="18"/>
      <c r="Q63" s="18"/>
      <c r="R63" s="18"/>
      <c r="S63" s="18"/>
      <c r="T63" s="18">
        <f>ROUND((ROUND(Source!AF29*Source!AV29*Source!I29,2)+ROUND(Source!AE29*Source!AV29*Source!I29,2))*(Source!FX29)/100,2)</f>
        <v>634.55999999999995</v>
      </c>
      <c r="U63" s="18">
        <f>Source!X29</f>
        <v>9870.57</v>
      </c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>
        <f>T63</f>
        <v>634.55999999999995</v>
      </c>
      <c r="GZ63" s="18"/>
      <c r="HA63" s="18"/>
      <c r="HB63" s="18">
        <f>T63</f>
        <v>634.55999999999995</v>
      </c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  <c r="IQ63" s="18"/>
      <c r="IR63" s="18"/>
      <c r="IS63" s="18"/>
      <c r="IT63" s="18"/>
      <c r="IU63" s="18"/>
    </row>
    <row r="64" spans="1:255" x14ac:dyDescent="0.2">
      <c r="A64" s="56"/>
      <c r="B64" s="53"/>
      <c r="C64" s="53" t="s">
        <v>401</v>
      </c>
      <c r="D64" s="54"/>
      <c r="E64" s="55">
        <v>65</v>
      </c>
      <c r="F64" s="89" t="s">
        <v>399</v>
      </c>
      <c r="G64" s="88"/>
      <c r="H64" s="57">
        <f>ROUND((Source!AF29*Source!AV29+Source!AE29*Source!AV29)*(Source!FY29)/100,2)</f>
        <v>137.49</v>
      </c>
      <c r="I64" s="57">
        <f>T64</f>
        <v>412.46</v>
      </c>
      <c r="J64" s="88" t="s">
        <v>410</v>
      </c>
      <c r="K64" s="58">
        <f>U64</f>
        <v>6038.47</v>
      </c>
      <c r="O64" s="18"/>
      <c r="P64" s="18"/>
      <c r="Q64" s="18"/>
      <c r="R64" s="18"/>
      <c r="S64" s="18"/>
      <c r="T64" s="18">
        <f>ROUND((ROUND(Source!AF29*Source!AV29*Source!I29,2)+ROUND(Source!AE29*Source!AV29*Source!I29,2))*(Source!FY29)/100,2)</f>
        <v>412.46</v>
      </c>
      <c r="U64" s="18">
        <f>Source!Y29</f>
        <v>6038.47</v>
      </c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>
        <f>T64</f>
        <v>412.46</v>
      </c>
      <c r="HA64" s="18"/>
      <c r="HB64" s="18">
        <f>T64</f>
        <v>412.46</v>
      </c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  <c r="IT64" s="18"/>
      <c r="IU64" s="18"/>
    </row>
    <row r="65" spans="1:255" ht="13.5" thickBot="1" x14ac:dyDescent="0.25">
      <c r="A65" s="68"/>
      <c r="B65" s="69"/>
      <c r="C65" s="69" t="s">
        <v>406</v>
      </c>
      <c r="D65" s="70" t="s">
        <v>407</v>
      </c>
      <c r="E65" s="71">
        <v>12.18</v>
      </c>
      <c r="F65" s="72"/>
      <c r="G65" s="72"/>
      <c r="H65" s="72">
        <f>ROUND(Source!AH29,2)</f>
        <v>12.18</v>
      </c>
      <c r="I65" s="73">
        <f>Source!U29</f>
        <v>36.54</v>
      </c>
      <c r="J65" s="72"/>
      <c r="K65" s="74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  <c r="IR65" s="18"/>
      <c r="IS65" s="18"/>
      <c r="IT65" s="18"/>
      <c r="IU65" s="18"/>
    </row>
    <row r="66" spans="1:255" x14ac:dyDescent="0.2">
      <c r="A66" s="60"/>
      <c r="B66" s="59"/>
      <c r="C66" s="59"/>
      <c r="D66" s="59"/>
      <c r="E66" s="59"/>
      <c r="F66" s="59"/>
      <c r="G66" s="59"/>
      <c r="H66" s="110">
        <f>R66</f>
        <v>6615.38</v>
      </c>
      <c r="I66" s="111"/>
      <c r="J66" s="110">
        <f>S66</f>
        <v>87706.609999999986</v>
      </c>
      <c r="K66" s="112"/>
      <c r="O66" s="18"/>
      <c r="P66" s="18"/>
      <c r="Q66" s="18"/>
      <c r="R66" s="18">
        <f>SUM(T58:T65)</f>
        <v>6615.38</v>
      </c>
      <c r="S66" s="18">
        <f>SUM(U58:U65)</f>
        <v>87706.609999999986</v>
      </c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>
        <f>R66</f>
        <v>6615.38</v>
      </c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  <c r="IS66" s="18"/>
      <c r="IT66" s="18"/>
      <c r="IU66" s="18"/>
    </row>
    <row r="67" spans="1:255" ht="48" x14ac:dyDescent="0.2">
      <c r="A67" s="61">
        <v>4</v>
      </c>
      <c r="B67" s="67" t="s">
        <v>36</v>
      </c>
      <c r="C67" s="62" t="s">
        <v>37</v>
      </c>
      <c r="D67" s="63" t="s">
        <v>31</v>
      </c>
      <c r="E67" s="64">
        <v>2</v>
      </c>
      <c r="F67" s="65">
        <f>Source!AK31</f>
        <v>829.45</v>
      </c>
      <c r="G67" s="92" t="s">
        <v>3</v>
      </c>
      <c r="H67" s="65">
        <f>Source!AB31</f>
        <v>723.77</v>
      </c>
      <c r="I67" s="65"/>
      <c r="J67" s="93"/>
      <c r="K67" s="66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  <c r="IT67" s="18"/>
      <c r="IU67" s="18"/>
    </row>
    <row r="68" spans="1:255" x14ac:dyDescent="0.2">
      <c r="A68" s="49"/>
      <c r="B68" s="46"/>
      <c r="C68" s="46" t="s">
        <v>403</v>
      </c>
      <c r="D68" s="47"/>
      <c r="E68" s="48"/>
      <c r="F68" s="50">
        <v>45.95</v>
      </c>
      <c r="G68" s="87"/>
      <c r="H68" s="50">
        <f>Source!AF31</f>
        <v>45.95</v>
      </c>
      <c r="I68" s="50">
        <f>T68</f>
        <v>91.9</v>
      </c>
      <c r="J68" s="87">
        <v>18.3</v>
      </c>
      <c r="K68" s="51">
        <f>U68</f>
        <v>1681.77</v>
      </c>
      <c r="O68" s="18"/>
      <c r="P68" s="18"/>
      <c r="Q68" s="18"/>
      <c r="R68" s="18"/>
      <c r="S68" s="18"/>
      <c r="T68" s="18">
        <f>ROUND(Source!AF31*Source!AV31*Source!I31,2)</f>
        <v>91.9</v>
      </c>
      <c r="U68" s="18">
        <f>Source!S31</f>
        <v>1681.77</v>
      </c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>
        <f>T68</f>
        <v>91.9</v>
      </c>
      <c r="GK68" s="18">
        <f>T68</f>
        <v>91.9</v>
      </c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>
        <f>T68</f>
        <v>91.9</v>
      </c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8"/>
      <c r="IR68" s="18"/>
      <c r="IS68" s="18"/>
      <c r="IT68" s="18"/>
      <c r="IU68" s="18"/>
    </row>
    <row r="69" spans="1:255" x14ac:dyDescent="0.2">
      <c r="A69" s="56"/>
      <c r="B69" s="53"/>
      <c r="C69" s="53" t="s">
        <v>396</v>
      </c>
      <c r="D69" s="54"/>
      <c r="E69" s="55"/>
      <c r="F69" s="57">
        <v>677.81</v>
      </c>
      <c r="G69" s="88"/>
      <c r="H69" s="57">
        <f>Source!AD31</f>
        <v>677.81</v>
      </c>
      <c r="I69" s="57">
        <f>T69</f>
        <v>1355.62</v>
      </c>
      <c r="J69" s="88">
        <v>12.5</v>
      </c>
      <c r="K69" s="58">
        <f>U69</f>
        <v>16945.25</v>
      </c>
      <c r="O69" s="18"/>
      <c r="P69" s="18"/>
      <c r="Q69" s="18"/>
      <c r="R69" s="18"/>
      <c r="S69" s="18"/>
      <c r="T69" s="18">
        <f>ROUND(Source!AD31*Source!AV31*Source!I31,2)</f>
        <v>1355.62</v>
      </c>
      <c r="U69" s="18">
        <f>Source!Q31</f>
        <v>16945.25</v>
      </c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>
        <f>T69</f>
        <v>1355.62</v>
      </c>
      <c r="GK69" s="18"/>
      <c r="GL69" s="18">
        <f>T69</f>
        <v>1355.62</v>
      </c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>
        <f>T69</f>
        <v>1355.62</v>
      </c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  <c r="IQ69" s="18"/>
      <c r="IR69" s="18"/>
      <c r="IS69" s="18"/>
      <c r="IT69" s="18"/>
      <c r="IU69" s="18"/>
    </row>
    <row r="70" spans="1:255" x14ac:dyDescent="0.2">
      <c r="A70" s="56"/>
      <c r="B70" s="53"/>
      <c r="C70" s="53" t="s">
        <v>397</v>
      </c>
      <c r="D70" s="54"/>
      <c r="E70" s="55"/>
      <c r="F70" s="57">
        <v>33.479999999999997</v>
      </c>
      <c r="G70" s="88"/>
      <c r="H70" s="57">
        <f>Source!AE31</f>
        <v>33.479999999999997</v>
      </c>
      <c r="I70" s="57">
        <f>GM70</f>
        <v>66.959999999999994</v>
      </c>
      <c r="J70" s="88">
        <v>18.3</v>
      </c>
      <c r="K70" s="58">
        <f>Source!R31</f>
        <v>1225.3699999999999</v>
      </c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>
        <f>ROUND(Source!AE31*Source!AV31*Source!I31,2)</f>
        <v>66.959999999999994</v>
      </c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  <c r="IR70" s="18"/>
      <c r="IS70" s="18"/>
      <c r="IT70" s="18"/>
      <c r="IU70" s="18"/>
    </row>
    <row r="71" spans="1:255" hidden="1" x14ac:dyDescent="0.2">
      <c r="A71" s="56"/>
      <c r="B71" s="53"/>
      <c r="C71" s="53" t="s">
        <v>408</v>
      </c>
      <c r="D71" s="54"/>
      <c r="E71" s="55"/>
      <c r="F71" s="57">
        <v>105.69</v>
      </c>
      <c r="G71" s="88"/>
      <c r="H71" s="57">
        <f>Source!AC31</f>
        <v>0.01</v>
      </c>
      <c r="I71" s="57">
        <f>T71</f>
        <v>0.02</v>
      </c>
      <c r="J71" s="88">
        <v>0</v>
      </c>
      <c r="K71" s="58">
        <f>U71</f>
        <v>0</v>
      </c>
      <c r="O71" s="18"/>
      <c r="P71" s="18"/>
      <c r="Q71" s="18"/>
      <c r="R71" s="18"/>
      <c r="S71" s="18"/>
      <c r="T71" s="18">
        <f>ROUND(Source!AC31*Source!AW31*Source!I31,2)</f>
        <v>0.02</v>
      </c>
      <c r="U71" s="18">
        <f>Source!P31</f>
        <v>0</v>
      </c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>
        <f>T71</f>
        <v>0.02</v>
      </c>
      <c r="GK71" s="18"/>
      <c r="GL71" s="18"/>
      <c r="GM71" s="18"/>
      <c r="GN71" s="18">
        <f>T71</f>
        <v>0.02</v>
      </c>
      <c r="GO71" s="18"/>
      <c r="GP71" s="18">
        <f>T71</f>
        <v>0.02</v>
      </c>
      <c r="GQ71" s="18">
        <f>T71</f>
        <v>0.02</v>
      </c>
      <c r="GR71" s="18"/>
      <c r="GS71" s="18">
        <f>T71</f>
        <v>0.02</v>
      </c>
      <c r="GT71" s="18"/>
      <c r="GU71" s="18"/>
      <c r="GV71" s="18"/>
      <c r="GW71" s="18">
        <f>ROUND(Source!AG31*Source!I31,2)</f>
        <v>0</v>
      </c>
      <c r="GX71" s="18">
        <f>ROUND(Source!AJ31*Source!I31,2)</f>
        <v>0</v>
      </c>
      <c r="GY71" s="18"/>
      <c r="GZ71" s="18"/>
      <c r="HA71" s="18"/>
      <c r="HB71" s="18">
        <f>T71</f>
        <v>0.02</v>
      </c>
      <c r="HC71" s="18"/>
      <c r="HD71" s="18"/>
      <c r="HE71" s="18"/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  <c r="IA71" s="18"/>
      <c r="IB71" s="18"/>
      <c r="IC71" s="18"/>
      <c r="ID71" s="18"/>
      <c r="IE71" s="18"/>
      <c r="IF71" s="18"/>
      <c r="IG71" s="18"/>
      <c r="IH71" s="18"/>
      <c r="II71" s="18"/>
      <c r="IJ71" s="18"/>
      <c r="IK71" s="18"/>
      <c r="IL71" s="18"/>
      <c r="IM71" s="18"/>
      <c r="IN71" s="18"/>
      <c r="IO71" s="18"/>
      <c r="IP71" s="18"/>
      <c r="IQ71" s="18"/>
      <c r="IR71" s="18"/>
      <c r="IS71" s="18"/>
      <c r="IT71" s="18"/>
      <c r="IU71" s="18"/>
    </row>
    <row r="72" spans="1:255" x14ac:dyDescent="0.2">
      <c r="A72" s="56"/>
      <c r="B72" s="53"/>
      <c r="C72" s="53" t="s">
        <v>398</v>
      </c>
      <c r="D72" s="54"/>
      <c r="E72" s="55">
        <v>100</v>
      </c>
      <c r="F72" s="89" t="s">
        <v>399</v>
      </c>
      <c r="G72" s="88"/>
      <c r="H72" s="57">
        <f>ROUND((Source!AF31*Source!AV31+Source!AE31*Source!AV31)*(Source!FX31)/100,2)</f>
        <v>79.430000000000007</v>
      </c>
      <c r="I72" s="57">
        <f>T72</f>
        <v>158.86000000000001</v>
      </c>
      <c r="J72" s="88" t="s">
        <v>409</v>
      </c>
      <c r="K72" s="58">
        <f>U72</f>
        <v>2471.0700000000002</v>
      </c>
      <c r="O72" s="18"/>
      <c r="P72" s="18"/>
      <c r="Q72" s="18"/>
      <c r="R72" s="18"/>
      <c r="S72" s="18"/>
      <c r="T72" s="18">
        <f>ROUND((ROUND(Source!AF31*Source!AV31*Source!I31,2)+ROUND(Source!AE31*Source!AV31*Source!I31,2))*(Source!FX31)/100,2)</f>
        <v>158.86000000000001</v>
      </c>
      <c r="U72" s="18">
        <f>Source!X31</f>
        <v>2471.0700000000002</v>
      </c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>
        <f>T72</f>
        <v>158.86000000000001</v>
      </c>
      <c r="GZ72" s="18"/>
      <c r="HA72" s="18"/>
      <c r="HB72" s="18">
        <f>T72</f>
        <v>158.86000000000001</v>
      </c>
      <c r="HC72" s="18"/>
      <c r="HD72" s="18"/>
      <c r="HE72" s="18"/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  <c r="HY72" s="18"/>
      <c r="HZ72" s="18"/>
      <c r="IA72" s="18"/>
      <c r="IB72" s="18"/>
      <c r="IC72" s="18"/>
      <c r="ID72" s="18"/>
      <c r="IE72" s="18"/>
      <c r="IF72" s="18"/>
      <c r="IG72" s="18"/>
      <c r="IH72" s="18"/>
      <c r="II72" s="18"/>
      <c r="IJ72" s="18"/>
      <c r="IK72" s="18"/>
      <c r="IL72" s="18"/>
      <c r="IM72" s="18"/>
      <c r="IN72" s="18"/>
      <c r="IO72" s="18"/>
      <c r="IP72" s="18"/>
      <c r="IQ72" s="18"/>
      <c r="IR72" s="18"/>
      <c r="IS72" s="18"/>
      <c r="IT72" s="18"/>
      <c r="IU72" s="18"/>
    </row>
    <row r="73" spans="1:255" x14ac:dyDescent="0.2">
      <c r="A73" s="56"/>
      <c r="B73" s="53"/>
      <c r="C73" s="53" t="s">
        <v>401</v>
      </c>
      <c r="D73" s="54"/>
      <c r="E73" s="55">
        <v>65</v>
      </c>
      <c r="F73" s="89" t="s">
        <v>399</v>
      </c>
      <c r="G73" s="88"/>
      <c r="H73" s="57">
        <f>ROUND((Source!AF31*Source!AV31+Source!AE31*Source!AV31)*(Source!FY31)/100,2)</f>
        <v>51.63</v>
      </c>
      <c r="I73" s="57">
        <f>T73</f>
        <v>103.26</v>
      </c>
      <c r="J73" s="88" t="s">
        <v>410</v>
      </c>
      <c r="K73" s="58">
        <f>U73</f>
        <v>1511.71</v>
      </c>
      <c r="O73" s="18"/>
      <c r="P73" s="18"/>
      <c r="Q73" s="18"/>
      <c r="R73" s="18"/>
      <c r="S73" s="18"/>
      <c r="T73" s="18">
        <f>ROUND((ROUND(Source!AF31*Source!AV31*Source!I31,2)+ROUND(Source!AE31*Source!AV31*Source!I31,2))*(Source!FY31)/100,2)</f>
        <v>103.26</v>
      </c>
      <c r="U73" s="18">
        <f>Source!Y31</f>
        <v>1511.71</v>
      </c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>
        <f>T73</f>
        <v>103.26</v>
      </c>
      <c r="HA73" s="18"/>
      <c r="HB73" s="18">
        <f>T73</f>
        <v>103.26</v>
      </c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  <c r="HX73" s="18"/>
      <c r="HY73" s="18"/>
      <c r="HZ73" s="18"/>
      <c r="IA73" s="18"/>
      <c r="IB73" s="18"/>
      <c r="IC73" s="18"/>
      <c r="ID73" s="18"/>
      <c r="IE73" s="18"/>
      <c r="IF73" s="18"/>
      <c r="IG73" s="18"/>
      <c r="IH73" s="18"/>
      <c r="II73" s="18"/>
      <c r="IJ73" s="18"/>
      <c r="IK73" s="18"/>
      <c r="IL73" s="18"/>
      <c r="IM73" s="18"/>
      <c r="IN73" s="18"/>
      <c r="IO73" s="18"/>
      <c r="IP73" s="18"/>
      <c r="IQ73" s="18"/>
      <c r="IR73" s="18"/>
      <c r="IS73" s="18"/>
      <c r="IT73" s="18"/>
      <c r="IU73" s="18"/>
    </row>
    <row r="74" spans="1:255" ht="13.5" thickBot="1" x14ac:dyDescent="0.25">
      <c r="A74" s="68"/>
      <c r="B74" s="69"/>
      <c r="C74" s="69" t="s">
        <v>406</v>
      </c>
      <c r="D74" s="70" t="s">
        <v>407</v>
      </c>
      <c r="E74" s="71">
        <v>4.4400000000000004</v>
      </c>
      <c r="F74" s="72"/>
      <c r="G74" s="72"/>
      <c r="H74" s="72">
        <f>ROUND(Source!AH31,2)</f>
        <v>4.4400000000000004</v>
      </c>
      <c r="I74" s="73">
        <f>Source!U31</f>
        <v>8.8800000000000008</v>
      </c>
      <c r="J74" s="72"/>
      <c r="K74" s="74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/>
      <c r="HA74" s="18"/>
      <c r="HB74" s="18"/>
      <c r="HC74" s="18"/>
      <c r="HD74" s="18"/>
      <c r="HE74" s="18"/>
      <c r="HF74" s="18"/>
      <c r="HG74" s="18"/>
      <c r="HH74" s="18"/>
      <c r="HI74" s="18"/>
      <c r="HJ74" s="18"/>
      <c r="HK74" s="18"/>
      <c r="HL74" s="18"/>
      <c r="HM74" s="18"/>
      <c r="HN74" s="18"/>
      <c r="HO74" s="18"/>
      <c r="HP74" s="18"/>
      <c r="HQ74" s="18"/>
      <c r="HR74" s="18"/>
      <c r="HS74" s="18"/>
      <c r="HT74" s="18"/>
      <c r="HU74" s="18"/>
      <c r="HV74" s="18"/>
      <c r="HW74" s="18"/>
      <c r="HX74" s="18"/>
      <c r="HY74" s="18"/>
      <c r="HZ74" s="18"/>
      <c r="IA74" s="18"/>
      <c r="IB74" s="18"/>
      <c r="IC74" s="18"/>
      <c r="ID74" s="18"/>
      <c r="IE74" s="18"/>
      <c r="IF74" s="18"/>
      <c r="IG74" s="18"/>
      <c r="IH74" s="18"/>
      <c r="II74" s="18"/>
      <c r="IJ74" s="18"/>
      <c r="IK74" s="18"/>
      <c r="IL74" s="18"/>
      <c r="IM74" s="18"/>
      <c r="IN74" s="18"/>
      <c r="IO74" s="18"/>
      <c r="IP74" s="18"/>
      <c r="IQ74" s="18"/>
      <c r="IR74" s="18"/>
      <c r="IS74" s="18"/>
      <c r="IT74" s="18"/>
      <c r="IU74" s="18"/>
    </row>
    <row r="75" spans="1:255" x14ac:dyDescent="0.2">
      <c r="A75" s="60"/>
      <c r="B75" s="59"/>
      <c r="C75" s="59"/>
      <c r="D75" s="59"/>
      <c r="E75" s="59"/>
      <c r="F75" s="59"/>
      <c r="G75" s="59"/>
      <c r="H75" s="110">
        <f>R75</f>
        <v>1709.66</v>
      </c>
      <c r="I75" s="111"/>
      <c r="J75" s="110">
        <f>S75</f>
        <v>22609.8</v>
      </c>
      <c r="K75" s="112"/>
      <c r="O75" s="18"/>
      <c r="P75" s="18"/>
      <c r="Q75" s="18"/>
      <c r="R75" s="18">
        <f>SUM(T67:T74)</f>
        <v>1709.66</v>
      </c>
      <c r="S75" s="18">
        <f>SUM(U67:U74)</f>
        <v>22609.8</v>
      </c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/>
      <c r="GZ75" s="18"/>
      <c r="HA75" s="18">
        <f>R75</f>
        <v>1709.66</v>
      </c>
      <c r="HB75" s="18"/>
      <c r="HC75" s="18"/>
      <c r="HD75" s="18"/>
      <c r="HE75" s="18"/>
      <c r="HF75" s="18"/>
      <c r="HG75" s="18"/>
      <c r="HH75" s="18"/>
      <c r="HI75" s="18"/>
      <c r="HJ75" s="18"/>
      <c r="HK75" s="18"/>
      <c r="HL75" s="18"/>
      <c r="HM75" s="18"/>
      <c r="HN75" s="18"/>
      <c r="HO75" s="18"/>
      <c r="HP75" s="18"/>
      <c r="HQ75" s="18"/>
      <c r="HR75" s="18"/>
      <c r="HS75" s="18"/>
      <c r="HT75" s="18"/>
      <c r="HU75" s="18"/>
      <c r="HV75" s="18"/>
      <c r="HW75" s="18"/>
      <c r="HX75" s="18"/>
      <c r="HY75" s="18"/>
      <c r="HZ75" s="18"/>
      <c r="IA75" s="18"/>
      <c r="IB75" s="18"/>
      <c r="IC75" s="18"/>
      <c r="ID75" s="18"/>
      <c r="IE75" s="18"/>
      <c r="IF75" s="18"/>
      <c r="IG75" s="18"/>
      <c r="IH75" s="18"/>
      <c r="II75" s="18"/>
      <c r="IJ75" s="18"/>
      <c r="IK75" s="18"/>
      <c r="IL75" s="18"/>
      <c r="IM75" s="18"/>
      <c r="IN75" s="18"/>
      <c r="IO75" s="18"/>
      <c r="IP75" s="18"/>
      <c r="IQ75" s="18"/>
      <c r="IR75" s="18"/>
      <c r="IS75" s="18"/>
      <c r="IT75" s="18"/>
      <c r="IU75" s="18"/>
    </row>
    <row r="76" spans="1:255" ht="24" x14ac:dyDescent="0.2">
      <c r="A76" s="61">
        <v>5</v>
      </c>
      <c r="B76" s="67" t="s">
        <v>40</v>
      </c>
      <c r="C76" s="62" t="s">
        <v>41</v>
      </c>
      <c r="D76" s="63" t="s">
        <v>42</v>
      </c>
      <c r="E76" s="64">
        <v>0.35</v>
      </c>
      <c r="F76" s="65">
        <f>Source!AK33</f>
        <v>509.63</v>
      </c>
      <c r="G76" s="92" t="s">
        <v>3</v>
      </c>
      <c r="H76" s="65">
        <f>Source!AB33</f>
        <v>434.84</v>
      </c>
      <c r="I76" s="65"/>
      <c r="J76" s="93"/>
      <c r="K76" s="66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/>
      <c r="HA76" s="18"/>
      <c r="HB76" s="18"/>
      <c r="HC76" s="18"/>
      <c r="HD76" s="18"/>
      <c r="HE76" s="18"/>
      <c r="HF76" s="18"/>
      <c r="HG76" s="18"/>
      <c r="HH76" s="18"/>
      <c r="HI76" s="18"/>
      <c r="HJ76" s="18"/>
      <c r="HK76" s="18"/>
      <c r="HL76" s="18"/>
      <c r="HM76" s="18"/>
      <c r="HN76" s="18"/>
      <c r="HO76" s="18"/>
      <c r="HP76" s="18"/>
      <c r="HQ76" s="18"/>
      <c r="HR76" s="18"/>
      <c r="HS76" s="18"/>
      <c r="HT76" s="18"/>
      <c r="HU76" s="18"/>
      <c r="HV76" s="18"/>
      <c r="HW76" s="18"/>
      <c r="HX76" s="18"/>
      <c r="HY76" s="18"/>
      <c r="HZ76" s="18"/>
      <c r="IA76" s="18"/>
      <c r="IB76" s="18"/>
      <c r="IC76" s="18"/>
      <c r="ID76" s="18"/>
      <c r="IE76" s="18"/>
      <c r="IF76" s="18"/>
      <c r="IG76" s="18"/>
      <c r="IH76" s="18"/>
      <c r="II76" s="18"/>
      <c r="IJ76" s="18"/>
      <c r="IK76" s="18"/>
      <c r="IL76" s="18"/>
      <c r="IM76" s="18"/>
      <c r="IN76" s="18"/>
      <c r="IO76" s="18"/>
      <c r="IP76" s="18"/>
      <c r="IQ76" s="18"/>
      <c r="IR76" s="18"/>
      <c r="IS76" s="18"/>
      <c r="IT76" s="18"/>
      <c r="IU76" s="18"/>
    </row>
    <row r="77" spans="1:255" x14ac:dyDescent="0.2">
      <c r="A77" s="49"/>
      <c r="B77" s="46"/>
      <c r="C77" s="46" t="s">
        <v>403</v>
      </c>
      <c r="D77" s="47"/>
      <c r="E77" s="48"/>
      <c r="F77" s="50">
        <v>169.31</v>
      </c>
      <c r="G77" s="87"/>
      <c r="H77" s="50">
        <f>Source!AF33</f>
        <v>169.31</v>
      </c>
      <c r="I77" s="50">
        <f>T77</f>
        <v>59.26</v>
      </c>
      <c r="J77" s="87">
        <v>18.3</v>
      </c>
      <c r="K77" s="51">
        <f>U77</f>
        <v>1084.43</v>
      </c>
      <c r="O77" s="18"/>
      <c r="P77" s="18"/>
      <c r="Q77" s="18"/>
      <c r="R77" s="18"/>
      <c r="S77" s="18"/>
      <c r="T77" s="18">
        <f>ROUND(Source!AF33*Source!AV33*Source!I33,2)</f>
        <v>59.26</v>
      </c>
      <c r="U77" s="18">
        <f>Source!S33</f>
        <v>1084.43</v>
      </c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>
        <f>T77</f>
        <v>59.26</v>
      </c>
      <c r="GK77" s="18">
        <f>T77</f>
        <v>59.26</v>
      </c>
      <c r="GL77" s="18"/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/>
      <c r="HB77" s="18"/>
      <c r="HC77" s="18">
        <f>T77</f>
        <v>59.26</v>
      </c>
      <c r="HD77" s="18"/>
      <c r="HE77" s="18"/>
      <c r="HF77" s="18"/>
      <c r="HG77" s="18"/>
      <c r="HH77" s="18"/>
      <c r="HI77" s="18"/>
      <c r="HJ77" s="18"/>
      <c r="HK77" s="18"/>
      <c r="HL77" s="18"/>
      <c r="HM77" s="18"/>
      <c r="HN77" s="18"/>
      <c r="HO77" s="18"/>
      <c r="HP77" s="18"/>
      <c r="HQ77" s="18"/>
      <c r="HR77" s="18"/>
      <c r="HS77" s="18"/>
      <c r="HT77" s="18"/>
      <c r="HU77" s="18"/>
      <c r="HV77" s="18"/>
      <c r="HW77" s="18"/>
      <c r="HX77" s="18"/>
      <c r="HY77" s="18"/>
      <c r="HZ77" s="18"/>
      <c r="IA77" s="18"/>
      <c r="IB77" s="18"/>
      <c r="IC77" s="18"/>
      <c r="ID77" s="18"/>
      <c r="IE77" s="18"/>
      <c r="IF77" s="18"/>
      <c r="IG77" s="18"/>
      <c r="IH77" s="18"/>
      <c r="II77" s="18"/>
      <c r="IJ77" s="18"/>
      <c r="IK77" s="18"/>
      <c r="IL77" s="18"/>
      <c r="IM77" s="18"/>
      <c r="IN77" s="18"/>
      <c r="IO77" s="18"/>
      <c r="IP77" s="18"/>
      <c r="IQ77" s="18"/>
      <c r="IR77" s="18"/>
      <c r="IS77" s="18"/>
      <c r="IT77" s="18"/>
      <c r="IU77" s="18"/>
    </row>
    <row r="78" spans="1:255" x14ac:dyDescent="0.2">
      <c r="A78" s="56"/>
      <c r="B78" s="53"/>
      <c r="C78" s="53" t="s">
        <v>396</v>
      </c>
      <c r="D78" s="54"/>
      <c r="E78" s="55"/>
      <c r="F78" s="57">
        <v>265.52999999999997</v>
      </c>
      <c r="G78" s="88"/>
      <c r="H78" s="57">
        <f>Source!AD33</f>
        <v>265.52999999999997</v>
      </c>
      <c r="I78" s="57">
        <f>T78</f>
        <v>92.94</v>
      </c>
      <c r="J78" s="88">
        <v>12.5</v>
      </c>
      <c r="K78" s="58">
        <f>U78</f>
        <v>1161.69</v>
      </c>
      <c r="O78" s="18"/>
      <c r="P78" s="18"/>
      <c r="Q78" s="18"/>
      <c r="R78" s="18"/>
      <c r="S78" s="18"/>
      <c r="T78" s="18">
        <f>ROUND(Source!AD33*Source!AV33*Source!I33,2)</f>
        <v>92.94</v>
      </c>
      <c r="U78" s="18">
        <f>Source!Q33</f>
        <v>1161.69</v>
      </c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>
        <f>T78</f>
        <v>92.94</v>
      </c>
      <c r="GK78" s="18"/>
      <c r="GL78" s="18">
        <f>T78</f>
        <v>92.94</v>
      </c>
      <c r="GM78" s="18"/>
      <c r="GN78" s="18"/>
      <c r="GO78" s="18"/>
      <c r="GP78" s="18"/>
      <c r="GQ78" s="18"/>
      <c r="GR78" s="18"/>
      <c r="GS78" s="18"/>
      <c r="GT78" s="18"/>
      <c r="GU78" s="18"/>
      <c r="GV78" s="18"/>
      <c r="GW78" s="18"/>
      <c r="GX78" s="18"/>
      <c r="GY78" s="18"/>
      <c r="GZ78" s="18"/>
      <c r="HA78" s="18"/>
      <c r="HB78" s="18"/>
      <c r="HC78" s="18">
        <f>T78</f>
        <v>92.94</v>
      </c>
      <c r="HD78" s="18"/>
      <c r="HE78" s="18"/>
      <c r="HF78" s="18"/>
      <c r="HG78" s="18"/>
      <c r="HH78" s="18"/>
      <c r="HI78" s="18"/>
      <c r="HJ78" s="18"/>
      <c r="HK78" s="18"/>
      <c r="HL78" s="18"/>
      <c r="HM78" s="18"/>
      <c r="HN78" s="18"/>
      <c r="HO78" s="18"/>
      <c r="HP78" s="18"/>
      <c r="HQ78" s="18"/>
      <c r="HR78" s="18"/>
      <c r="HS78" s="18"/>
      <c r="HT78" s="18"/>
      <c r="HU78" s="18"/>
      <c r="HV78" s="18"/>
      <c r="HW78" s="18"/>
      <c r="HX78" s="18"/>
      <c r="HY78" s="18"/>
      <c r="HZ78" s="18"/>
      <c r="IA78" s="18"/>
      <c r="IB78" s="18"/>
      <c r="IC78" s="18"/>
      <c r="ID78" s="18"/>
      <c r="IE78" s="18"/>
      <c r="IF78" s="18"/>
      <c r="IG78" s="18"/>
      <c r="IH78" s="18"/>
      <c r="II78" s="18"/>
      <c r="IJ78" s="18"/>
      <c r="IK78" s="18"/>
      <c r="IL78" s="18"/>
      <c r="IM78" s="18"/>
      <c r="IN78" s="18"/>
      <c r="IO78" s="18"/>
      <c r="IP78" s="18"/>
      <c r="IQ78" s="18"/>
      <c r="IR78" s="18"/>
      <c r="IS78" s="18"/>
      <c r="IT78" s="18"/>
      <c r="IU78" s="18"/>
    </row>
    <row r="79" spans="1:255" x14ac:dyDescent="0.2">
      <c r="A79" s="56"/>
      <c r="B79" s="53"/>
      <c r="C79" s="53" t="s">
        <v>397</v>
      </c>
      <c r="D79" s="54"/>
      <c r="E79" s="55"/>
      <c r="F79" s="57">
        <v>33.130000000000003</v>
      </c>
      <c r="G79" s="88"/>
      <c r="H79" s="57">
        <f>Source!AE33</f>
        <v>33.130000000000003</v>
      </c>
      <c r="I79" s="57">
        <f>GM79</f>
        <v>11.6</v>
      </c>
      <c r="J79" s="88">
        <v>18.3</v>
      </c>
      <c r="K79" s="58">
        <f>Source!R33</f>
        <v>212.2</v>
      </c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>
        <f>ROUND(Source!AE33*Source!AV33*Source!I33,2)</f>
        <v>11.6</v>
      </c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/>
      <c r="GZ79" s="18"/>
      <c r="HA79" s="18"/>
      <c r="HB79" s="18"/>
      <c r="HC79" s="18"/>
      <c r="HD79" s="18"/>
      <c r="HE79" s="18"/>
      <c r="HF79" s="18"/>
      <c r="HG79" s="18"/>
      <c r="HH79" s="18"/>
      <c r="HI79" s="18"/>
      <c r="HJ79" s="18"/>
      <c r="HK79" s="18"/>
      <c r="HL79" s="18"/>
      <c r="HM79" s="18"/>
      <c r="HN79" s="18"/>
      <c r="HO79" s="18"/>
      <c r="HP79" s="18"/>
      <c r="HQ79" s="18"/>
      <c r="HR79" s="18"/>
      <c r="HS79" s="18"/>
      <c r="HT79" s="18"/>
      <c r="HU79" s="18"/>
      <c r="HV79" s="18"/>
      <c r="HW79" s="18"/>
      <c r="HX79" s="18"/>
      <c r="HY79" s="18"/>
      <c r="HZ79" s="18"/>
      <c r="IA79" s="18"/>
      <c r="IB79" s="18"/>
      <c r="IC79" s="18"/>
      <c r="ID79" s="18"/>
      <c r="IE79" s="18"/>
      <c r="IF79" s="18"/>
      <c r="IG79" s="18"/>
      <c r="IH79" s="18"/>
      <c r="II79" s="18"/>
      <c r="IJ79" s="18"/>
      <c r="IK79" s="18"/>
      <c r="IL79" s="18"/>
      <c r="IM79" s="18"/>
      <c r="IN79" s="18"/>
      <c r="IO79" s="18"/>
      <c r="IP79" s="18"/>
      <c r="IQ79" s="18"/>
      <c r="IR79" s="18"/>
      <c r="IS79" s="18"/>
      <c r="IT79" s="18"/>
      <c r="IU79" s="18"/>
    </row>
    <row r="80" spans="1:255" x14ac:dyDescent="0.2">
      <c r="A80" s="56"/>
      <c r="B80" s="53"/>
      <c r="C80" s="53" t="s">
        <v>398</v>
      </c>
      <c r="D80" s="54"/>
      <c r="E80" s="55">
        <v>95</v>
      </c>
      <c r="F80" s="89" t="s">
        <v>399</v>
      </c>
      <c r="G80" s="88"/>
      <c r="H80" s="57">
        <f>ROUND((Source!AF33*Source!AV33+Source!AE33*Source!AV33)*(Source!FX33)/100,2)</f>
        <v>192.32</v>
      </c>
      <c r="I80" s="57">
        <f>T80</f>
        <v>67.319999999999993</v>
      </c>
      <c r="J80" s="88" t="s">
        <v>400</v>
      </c>
      <c r="K80" s="58">
        <f>U80</f>
        <v>1050.27</v>
      </c>
      <c r="O80" s="18"/>
      <c r="P80" s="18"/>
      <c r="Q80" s="18"/>
      <c r="R80" s="18"/>
      <c r="S80" s="18"/>
      <c r="T80" s="18">
        <f>ROUND((ROUND(Source!AF33*Source!AV33*Source!I33,2)+ROUND(Source!AE33*Source!AV33*Source!I33,2))*(Source!FX33)/100,2)</f>
        <v>67.319999999999993</v>
      </c>
      <c r="U80" s="18">
        <f>Source!X33</f>
        <v>1050.27</v>
      </c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  <c r="GO80" s="18"/>
      <c r="GP80" s="18"/>
      <c r="GQ80" s="18"/>
      <c r="GR80" s="18"/>
      <c r="GS80" s="18"/>
      <c r="GT80" s="18"/>
      <c r="GU80" s="18"/>
      <c r="GV80" s="18"/>
      <c r="GW80" s="18"/>
      <c r="GX80" s="18"/>
      <c r="GY80" s="18">
        <f>T80</f>
        <v>67.319999999999993</v>
      </c>
      <c r="GZ80" s="18"/>
      <c r="HA80" s="18"/>
      <c r="HB80" s="18"/>
      <c r="HC80" s="18">
        <f>T80</f>
        <v>67.319999999999993</v>
      </c>
      <c r="HD80" s="18"/>
      <c r="HE80" s="18"/>
      <c r="HF80" s="18"/>
      <c r="HG80" s="18"/>
      <c r="HH80" s="18"/>
      <c r="HI80" s="18"/>
      <c r="HJ80" s="18"/>
      <c r="HK80" s="18"/>
      <c r="HL80" s="18"/>
      <c r="HM80" s="18"/>
      <c r="HN80" s="18"/>
      <c r="HO80" s="18"/>
      <c r="HP80" s="18"/>
      <c r="HQ80" s="18"/>
      <c r="HR80" s="18"/>
      <c r="HS80" s="18"/>
      <c r="HT80" s="18"/>
      <c r="HU80" s="18"/>
      <c r="HV80" s="18"/>
      <c r="HW80" s="18"/>
      <c r="HX80" s="18"/>
      <c r="HY80" s="18"/>
      <c r="HZ80" s="18"/>
      <c r="IA80" s="18"/>
      <c r="IB80" s="18"/>
      <c r="IC80" s="18"/>
      <c r="ID80" s="18"/>
      <c r="IE80" s="18"/>
      <c r="IF80" s="18"/>
      <c r="IG80" s="18"/>
      <c r="IH80" s="18"/>
      <c r="II80" s="18"/>
      <c r="IJ80" s="18"/>
      <c r="IK80" s="18"/>
      <c r="IL80" s="18"/>
      <c r="IM80" s="18"/>
      <c r="IN80" s="18"/>
      <c r="IO80" s="18"/>
      <c r="IP80" s="18"/>
      <c r="IQ80" s="18"/>
      <c r="IR80" s="18"/>
      <c r="IS80" s="18"/>
      <c r="IT80" s="18"/>
      <c r="IU80" s="18"/>
    </row>
    <row r="81" spans="1:255" x14ac:dyDescent="0.2">
      <c r="A81" s="56"/>
      <c r="B81" s="53"/>
      <c r="C81" s="53" t="s">
        <v>401</v>
      </c>
      <c r="D81" s="54"/>
      <c r="E81" s="55">
        <v>65</v>
      </c>
      <c r="F81" s="89" t="s">
        <v>399</v>
      </c>
      <c r="G81" s="88"/>
      <c r="H81" s="57">
        <f>ROUND((Source!AF33*Source!AV33+Source!AE33*Source!AV33)*(Source!FY33)/100,2)</f>
        <v>131.59</v>
      </c>
      <c r="I81" s="57">
        <f>T81</f>
        <v>46.06</v>
      </c>
      <c r="J81" s="88" t="s">
        <v>410</v>
      </c>
      <c r="K81" s="58">
        <f>U81</f>
        <v>674.25</v>
      </c>
      <c r="O81" s="18"/>
      <c r="P81" s="18"/>
      <c r="Q81" s="18"/>
      <c r="R81" s="18"/>
      <c r="S81" s="18"/>
      <c r="T81" s="18">
        <f>ROUND((ROUND(Source!AF33*Source!AV33*Source!I33,2)+ROUND(Source!AE33*Source!AV33*Source!I33,2))*(Source!FY33)/100,2)</f>
        <v>46.06</v>
      </c>
      <c r="U81" s="18">
        <f>Source!Y33</f>
        <v>674.25</v>
      </c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>
        <f>T81</f>
        <v>46.06</v>
      </c>
      <c r="HA81" s="18"/>
      <c r="HB81" s="18"/>
      <c r="HC81" s="18">
        <f>T81</f>
        <v>46.06</v>
      </c>
      <c r="HD81" s="18"/>
      <c r="HE81" s="18"/>
      <c r="HF81" s="18"/>
      <c r="HG81" s="18"/>
      <c r="HH81" s="18"/>
      <c r="HI81" s="18"/>
      <c r="HJ81" s="18"/>
      <c r="HK81" s="18"/>
      <c r="HL81" s="18"/>
      <c r="HM81" s="18"/>
      <c r="HN81" s="18"/>
      <c r="HO81" s="18"/>
      <c r="HP81" s="18"/>
      <c r="HQ81" s="18"/>
      <c r="HR81" s="18"/>
      <c r="HS81" s="18"/>
      <c r="HT81" s="18"/>
      <c r="HU81" s="18"/>
      <c r="HV81" s="18"/>
      <c r="HW81" s="18"/>
      <c r="HX81" s="18"/>
      <c r="HY81" s="18"/>
      <c r="HZ81" s="18"/>
      <c r="IA81" s="18"/>
      <c r="IB81" s="18"/>
      <c r="IC81" s="18"/>
      <c r="ID81" s="18"/>
      <c r="IE81" s="18"/>
      <c r="IF81" s="18"/>
      <c r="IG81" s="18"/>
      <c r="IH81" s="18"/>
      <c r="II81" s="18"/>
      <c r="IJ81" s="18"/>
      <c r="IK81" s="18"/>
      <c r="IL81" s="18"/>
      <c r="IM81" s="18"/>
      <c r="IN81" s="18"/>
      <c r="IO81" s="18"/>
      <c r="IP81" s="18"/>
      <c r="IQ81" s="18"/>
      <c r="IR81" s="18"/>
      <c r="IS81" s="18"/>
      <c r="IT81" s="18"/>
      <c r="IU81" s="18"/>
    </row>
    <row r="82" spans="1:255" ht="13.5" thickBot="1" x14ac:dyDescent="0.25">
      <c r="A82" s="68"/>
      <c r="B82" s="69"/>
      <c r="C82" s="69" t="s">
        <v>406</v>
      </c>
      <c r="D82" s="70" t="s">
        <v>407</v>
      </c>
      <c r="E82" s="71">
        <v>17.600000000000001</v>
      </c>
      <c r="F82" s="72"/>
      <c r="G82" s="72"/>
      <c r="H82" s="72">
        <f>ROUND(Source!AH33,2)</f>
        <v>17.600000000000001</v>
      </c>
      <c r="I82" s="73">
        <f>Source!U33</f>
        <v>6.16</v>
      </c>
      <c r="J82" s="72"/>
      <c r="K82" s="74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  <c r="IH82" s="18"/>
      <c r="II82" s="18"/>
      <c r="IJ82" s="18"/>
      <c r="IK82" s="18"/>
      <c r="IL82" s="18"/>
      <c r="IM82" s="18"/>
      <c r="IN82" s="18"/>
      <c r="IO82" s="18"/>
      <c r="IP82" s="18"/>
      <c r="IQ82" s="18"/>
      <c r="IR82" s="18"/>
      <c r="IS82" s="18"/>
      <c r="IT82" s="18"/>
      <c r="IU82" s="18"/>
    </row>
    <row r="83" spans="1:255" x14ac:dyDescent="0.2">
      <c r="A83" s="60"/>
      <c r="B83" s="59"/>
      <c r="C83" s="59"/>
      <c r="D83" s="59"/>
      <c r="E83" s="59"/>
      <c r="F83" s="59"/>
      <c r="G83" s="59"/>
      <c r="H83" s="110">
        <f>R83</f>
        <v>265.58</v>
      </c>
      <c r="I83" s="111"/>
      <c r="J83" s="110">
        <f>S83</f>
        <v>3970.64</v>
      </c>
      <c r="K83" s="112"/>
      <c r="O83" s="18"/>
      <c r="P83" s="18"/>
      <c r="Q83" s="18"/>
      <c r="R83" s="18">
        <f>SUM(T76:T82)</f>
        <v>265.58</v>
      </c>
      <c r="S83" s="18">
        <f>SUM(U76:U82)</f>
        <v>3970.64</v>
      </c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>
        <f>R83</f>
        <v>265.58</v>
      </c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  <c r="IK83" s="18"/>
      <c r="IL83" s="18"/>
      <c r="IM83" s="18"/>
      <c r="IN83" s="18"/>
      <c r="IO83" s="18"/>
      <c r="IP83" s="18"/>
      <c r="IQ83" s="18"/>
      <c r="IR83" s="18"/>
      <c r="IS83" s="18"/>
      <c r="IT83" s="18"/>
      <c r="IU83" s="18"/>
    </row>
    <row r="84" spans="1:255" ht="24" x14ac:dyDescent="0.2">
      <c r="A84" s="61">
        <v>6</v>
      </c>
      <c r="B84" s="67" t="s">
        <v>48</v>
      </c>
      <c r="C84" s="62" t="s">
        <v>49</v>
      </c>
      <c r="D84" s="63" t="s">
        <v>42</v>
      </c>
      <c r="E84" s="64">
        <v>0.4</v>
      </c>
      <c r="F84" s="65">
        <f>Source!AK35</f>
        <v>338.93</v>
      </c>
      <c r="G84" s="92" t="s">
        <v>3</v>
      </c>
      <c r="H84" s="65">
        <f>Source!AB35</f>
        <v>298.82</v>
      </c>
      <c r="I84" s="65"/>
      <c r="J84" s="93"/>
      <c r="K84" s="66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  <c r="IK84" s="18"/>
      <c r="IL84" s="18"/>
      <c r="IM84" s="18"/>
      <c r="IN84" s="18"/>
      <c r="IO84" s="18"/>
      <c r="IP84" s="18"/>
      <c r="IQ84" s="18"/>
      <c r="IR84" s="18"/>
      <c r="IS84" s="18"/>
      <c r="IT84" s="18"/>
      <c r="IU84" s="18"/>
    </row>
    <row r="85" spans="1:255" x14ac:dyDescent="0.2">
      <c r="A85" s="49"/>
      <c r="B85" s="46"/>
      <c r="C85" s="46" t="s">
        <v>403</v>
      </c>
      <c r="D85" s="47"/>
      <c r="E85" s="48"/>
      <c r="F85" s="50">
        <v>223.18</v>
      </c>
      <c r="G85" s="87"/>
      <c r="H85" s="50">
        <f>Source!AF35</f>
        <v>223.18</v>
      </c>
      <c r="I85" s="50">
        <f>T85</f>
        <v>89.27</v>
      </c>
      <c r="J85" s="87">
        <v>18.3</v>
      </c>
      <c r="K85" s="51">
        <f>U85</f>
        <v>1633.68</v>
      </c>
      <c r="O85" s="18"/>
      <c r="P85" s="18"/>
      <c r="Q85" s="18"/>
      <c r="R85" s="18"/>
      <c r="S85" s="18"/>
      <c r="T85" s="18">
        <f>ROUND(Source!AF35*Source!AV35*Source!I35,2)</f>
        <v>89.27</v>
      </c>
      <c r="U85" s="18">
        <f>Source!S35</f>
        <v>1633.68</v>
      </c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>
        <f>T85</f>
        <v>89.27</v>
      </c>
      <c r="GK85" s="18">
        <f>T85</f>
        <v>89.27</v>
      </c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>
        <f>T85</f>
        <v>89.27</v>
      </c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  <c r="IK85" s="18"/>
      <c r="IL85" s="18"/>
      <c r="IM85" s="18"/>
      <c r="IN85" s="18"/>
      <c r="IO85" s="18"/>
      <c r="IP85" s="18"/>
      <c r="IQ85" s="18"/>
      <c r="IR85" s="18"/>
      <c r="IS85" s="18"/>
      <c r="IT85" s="18"/>
      <c r="IU85" s="18"/>
    </row>
    <row r="86" spans="1:255" x14ac:dyDescent="0.2">
      <c r="A86" s="56"/>
      <c r="B86" s="53"/>
      <c r="C86" s="53" t="s">
        <v>396</v>
      </c>
      <c r="D86" s="54"/>
      <c r="E86" s="55"/>
      <c r="F86" s="57">
        <v>75.64</v>
      </c>
      <c r="G86" s="88"/>
      <c r="H86" s="57">
        <f>Source!AD35</f>
        <v>75.64</v>
      </c>
      <c r="I86" s="57">
        <f>T86</f>
        <v>30.26</v>
      </c>
      <c r="J86" s="88">
        <v>12.5</v>
      </c>
      <c r="K86" s="58">
        <f>U86</f>
        <v>378.2</v>
      </c>
      <c r="O86" s="18"/>
      <c r="P86" s="18"/>
      <c r="Q86" s="18"/>
      <c r="R86" s="18"/>
      <c r="S86" s="18"/>
      <c r="T86" s="18">
        <f>ROUND(Source!AD35*Source!AV35*Source!I35,2)</f>
        <v>30.26</v>
      </c>
      <c r="U86" s="18">
        <f>Source!Q35</f>
        <v>378.2</v>
      </c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>
        <f>T86</f>
        <v>30.26</v>
      </c>
      <c r="GK86" s="18"/>
      <c r="GL86" s="18">
        <f>T86</f>
        <v>30.26</v>
      </c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>
        <f>T86</f>
        <v>30.26</v>
      </c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  <c r="IK86" s="18"/>
      <c r="IL86" s="18"/>
      <c r="IM86" s="18"/>
      <c r="IN86" s="18"/>
      <c r="IO86" s="18"/>
      <c r="IP86" s="18"/>
      <c r="IQ86" s="18"/>
      <c r="IR86" s="18"/>
      <c r="IS86" s="18"/>
      <c r="IT86" s="18"/>
      <c r="IU86" s="18"/>
    </row>
    <row r="87" spans="1:255" x14ac:dyDescent="0.2">
      <c r="A87" s="56"/>
      <c r="B87" s="53"/>
      <c r="C87" s="53" t="s">
        <v>397</v>
      </c>
      <c r="D87" s="54"/>
      <c r="E87" s="55"/>
      <c r="F87" s="57">
        <v>5.0199999999999996</v>
      </c>
      <c r="G87" s="88"/>
      <c r="H87" s="57">
        <f>Source!AE35</f>
        <v>5.0199999999999996</v>
      </c>
      <c r="I87" s="57">
        <f>GM87</f>
        <v>2.0099999999999998</v>
      </c>
      <c r="J87" s="88">
        <v>18.3</v>
      </c>
      <c r="K87" s="58">
        <f>Source!R35</f>
        <v>36.75</v>
      </c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>
        <f>ROUND(Source!AE35*Source!AV35*Source!I35,2)</f>
        <v>2.0099999999999998</v>
      </c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  <c r="IL87" s="18"/>
      <c r="IM87" s="18"/>
      <c r="IN87" s="18"/>
      <c r="IO87" s="18"/>
      <c r="IP87" s="18"/>
      <c r="IQ87" s="18"/>
      <c r="IR87" s="18"/>
      <c r="IS87" s="18"/>
      <c r="IT87" s="18"/>
      <c r="IU87" s="18"/>
    </row>
    <row r="88" spans="1:255" x14ac:dyDescent="0.2">
      <c r="A88" s="56"/>
      <c r="B88" s="53"/>
      <c r="C88" s="53" t="s">
        <v>398</v>
      </c>
      <c r="D88" s="54"/>
      <c r="E88" s="55">
        <v>95</v>
      </c>
      <c r="F88" s="89" t="s">
        <v>399</v>
      </c>
      <c r="G88" s="88"/>
      <c r="H88" s="57">
        <f>ROUND((Source!AF35*Source!AV35+Source!AE35*Source!AV35)*(Source!FX35)/100,2)</f>
        <v>216.79</v>
      </c>
      <c r="I88" s="57">
        <f>T88</f>
        <v>86.72</v>
      </c>
      <c r="J88" s="88" t="s">
        <v>400</v>
      </c>
      <c r="K88" s="58">
        <f>U88</f>
        <v>1353.05</v>
      </c>
      <c r="O88" s="18"/>
      <c r="P88" s="18"/>
      <c r="Q88" s="18"/>
      <c r="R88" s="18"/>
      <c r="S88" s="18"/>
      <c r="T88" s="18">
        <f>ROUND((ROUND(Source!AF35*Source!AV35*Source!I35,2)+ROUND(Source!AE35*Source!AV35*Source!I35,2))*(Source!FX35)/100,2)</f>
        <v>86.72</v>
      </c>
      <c r="U88" s="18">
        <f>Source!X35</f>
        <v>1353.05</v>
      </c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>
        <f>T88</f>
        <v>86.72</v>
      </c>
      <c r="GZ88" s="18"/>
      <c r="HA88" s="18"/>
      <c r="HB88" s="18"/>
      <c r="HC88" s="18">
        <f>T88</f>
        <v>86.72</v>
      </c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  <c r="IK88" s="18"/>
      <c r="IL88" s="18"/>
      <c r="IM88" s="18"/>
      <c r="IN88" s="18"/>
      <c r="IO88" s="18"/>
      <c r="IP88" s="18"/>
      <c r="IQ88" s="18"/>
      <c r="IR88" s="18"/>
      <c r="IS88" s="18"/>
      <c r="IT88" s="18"/>
      <c r="IU88" s="18"/>
    </row>
    <row r="89" spans="1:255" x14ac:dyDescent="0.2">
      <c r="A89" s="56"/>
      <c r="B89" s="53"/>
      <c r="C89" s="53" t="s">
        <v>401</v>
      </c>
      <c r="D89" s="54"/>
      <c r="E89" s="55">
        <v>65</v>
      </c>
      <c r="F89" s="89" t="s">
        <v>399</v>
      </c>
      <c r="G89" s="88"/>
      <c r="H89" s="57">
        <f>ROUND((Source!AF35*Source!AV35+Source!AE35*Source!AV35)*(Source!FY35)/100,2)</f>
        <v>148.33000000000001</v>
      </c>
      <c r="I89" s="57">
        <f>T89</f>
        <v>59.33</v>
      </c>
      <c r="J89" s="88" t="s">
        <v>410</v>
      </c>
      <c r="K89" s="58">
        <f>U89</f>
        <v>868.62</v>
      </c>
      <c r="O89" s="18"/>
      <c r="P89" s="18"/>
      <c r="Q89" s="18"/>
      <c r="R89" s="18"/>
      <c r="S89" s="18"/>
      <c r="T89" s="18">
        <f>ROUND((ROUND(Source!AF35*Source!AV35*Source!I35,2)+ROUND(Source!AE35*Source!AV35*Source!I35,2))*(Source!FY35)/100,2)</f>
        <v>59.33</v>
      </c>
      <c r="U89" s="18">
        <f>Source!Y35</f>
        <v>868.62</v>
      </c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>
        <f>T89</f>
        <v>59.33</v>
      </c>
      <c r="HA89" s="18"/>
      <c r="HB89" s="18"/>
      <c r="HC89" s="18">
        <f>T89</f>
        <v>59.33</v>
      </c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  <c r="IH89" s="18"/>
      <c r="II89" s="18"/>
      <c r="IJ89" s="18"/>
      <c r="IK89" s="18"/>
      <c r="IL89" s="18"/>
      <c r="IM89" s="18"/>
      <c r="IN89" s="18"/>
      <c r="IO89" s="18"/>
      <c r="IP89" s="18"/>
      <c r="IQ89" s="18"/>
      <c r="IR89" s="18"/>
      <c r="IS89" s="18"/>
      <c r="IT89" s="18"/>
      <c r="IU89" s="18"/>
    </row>
    <row r="90" spans="1:255" ht="13.5" thickBot="1" x14ac:dyDescent="0.25">
      <c r="A90" s="68"/>
      <c r="B90" s="69"/>
      <c r="C90" s="69" t="s">
        <v>406</v>
      </c>
      <c r="D90" s="70" t="s">
        <v>407</v>
      </c>
      <c r="E90" s="71">
        <v>23.2</v>
      </c>
      <c r="F90" s="72"/>
      <c r="G90" s="72"/>
      <c r="H90" s="72">
        <f>ROUND(Source!AH35,2)</f>
        <v>23.2</v>
      </c>
      <c r="I90" s="73">
        <f>Source!U35</f>
        <v>9.2799999999999994</v>
      </c>
      <c r="J90" s="72"/>
      <c r="K90" s="74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  <c r="IK90" s="18"/>
      <c r="IL90" s="18"/>
      <c r="IM90" s="18"/>
      <c r="IN90" s="18"/>
      <c r="IO90" s="18"/>
      <c r="IP90" s="18"/>
      <c r="IQ90" s="18"/>
      <c r="IR90" s="18"/>
      <c r="IS90" s="18"/>
      <c r="IT90" s="18"/>
      <c r="IU90" s="18"/>
    </row>
    <row r="91" spans="1:255" x14ac:dyDescent="0.2">
      <c r="A91" s="60"/>
      <c r="B91" s="59"/>
      <c r="C91" s="59"/>
      <c r="D91" s="59"/>
      <c r="E91" s="59"/>
      <c r="F91" s="59"/>
      <c r="G91" s="59"/>
      <c r="H91" s="110">
        <f>R91</f>
        <v>265.58</v>
      </c>
      <c r="I91" s="111"/>
      <c r="J91" s="110">
        <f>S91</f>
        <v>4233.55</v>
      </c>
      <c r="K91" s="112"/>
      <c r="O91" s="18"/>
      <c r="P91" s="18"/>
      <c r="Q91" s="18"/>
      <c r="R91" s="18">
        <f>SUM(T84:T90)</f>
        <v>265.58</v>
      </c>
      <c r="S91" s="18">
        <f>SUM(U84:U90)</f>
        <v>4233.55</v>
      </c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>
        <f>R91</f>
        <v>265.58</v>
      </c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  <c r="IL91" s="18"/>
      <c r="IM91" s="18"/>
      <c r="IN91" s="18"/>
      <c r="IO91" s="18"/>
      <c r="IP91" s="18"/>
      <c r="IQ91" s="18"/>
      <c r="IR91" s="18"/>
      <c r="IS91" s="18"/>
      <c r="IT91" s="18"/>
      <c r="IU91" s="18"/>
    </row>
    <row r="92" spans="1:255" ht="36" x14ac:dyDescent="0.2">
      <c r="A92" s="61">
        <v>7</v>
      </c>
      <c r="B92" s="67" t="s">
        <v>52</v>
      </c>
      <c r="C92" s="62" t="s">
        <v>53</v>
      </c>
      <c r="D92" s="63" t="s">
        <v>42</v>
      </c>
      <c r="E92" s="64">
        <v>0.08</v>
      </c>
      <c r="F92" s="65">
        <f>Source!AK37</f>
        <v>415.46000000000004</v>
      </c>
      <c r="G92" s="92" t="s">
        <v>3</v>
      </c>
      <c r="H92" s="65">
        <f>Source!AB37</f>
        <v>376.43</v>
      </c>
      <c r="I92" s="65"/>
      <c r="J92" s="93"/>
      <c r="K92" s="66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/>
      <c r="HC92" s="18"/>
      <c r="HD92" s="18"/>
      <c r="HE92" s="18"/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  <c r="HT92" s="18"/>
      <c r="HU92" s="18"/>
      <c r="HV92" s="18"/>
      <c r="HW92" s="18"/>
      <c r="HX92" s="18"/>
      <c r="HY92" s="18"/>
      <c r="HZ92" s="18"/>
      <c r="IA92" s="18"/>
      <c r="IB92" s="18"/>
      <c r="IC92" s="18"/>
      <c r="ID92" s="18"/>
      <c r="IE92" s="18"/>
      <c r="IF92" s="18"/>
      <c r="IG92" s="18"/>
      <c r="IH92" s="18"/>
      <c r="II92" s="18"/>
      <c r="IJ92" s="18"/>
      <c r="IK92" s="18"/>
      <c r="IL92" s="18"/>
      <c r="IM92" s="18"/>
      <c r="IN92" s="18"/>
      <c r="IO92" s="18"/>
      <c r="IP92" s="18"/>
      <c r="IQ92" s="18"/>
      <c r="IR92" s="18"/>
      <c r="IS92" s="18"/>
      <c r="IT92" s="18"/>
      <c r="IU92" s="18"/>
    </row>
    <row r="93" spans="1:255" x14ac:dyDescent="0.2">
      <c r="A93" s="49"/>
      <c r="B93" s="46"/>
      <c r="C93" s="46" t="s">
        <v>403</v>
      </c>
      <c r="D93" s="47"/>
      <c r="E93" s="48"/>
      <c r="F93" s="50">
        <v>287.06</v>
      </c>
      <c r="G93" s="87"/>
      <c r="H93" s="50">
        <f>Source!AF37</f>
        <v>287.06</v>
      </c>
      <c r="I93" s="50">
        <f>T93</f>
        <v>22.96</v>
      </c>
      <c r="J93" s="87">
        <v>18.3</v>
      </c>
      <c r="K93" s="51">
        <f>U93</f>
        <v>420.26</v>
      </c>
      <c r="O93" s="18"/>
      <c r="P93" s="18"/>
      <c r="Q93" s="18"/>
      <c r="R93" s="18"/>
      <c r="S93" s="18"/>
      <c r="T93" s="18">
        <f>ROUND(Source!AF37*Source!AV37*Source!I37,2)</f>
        <v>22.96</v>
      </c>
      <c r="U93" s="18">
        <f>Source!S37</f>
        <v>420.26</v>
      </c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>
        <f>T93</f>
        <v>22.96</v>
      </c>
      <c r="GK93" s="18">
        <f>T93</f>
        <v>22.96</v>
      </c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>
        <f>T93</f>
        <v>22.96</v>
      </c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</row>
    <row r="94" spans="1:255" x14ac:dyDescent="0.2">
      <c r="A94" s="56"/>
      <c r="B94" s="53"/>
      <c r="C94" s="53" t="s">
        <v>396</v>
      </c>
      <c r="D94" s="54"/>
      <c r="E94" s="55"/>
      <c r="F94" s="57">
        <v>89.36</v>
      </c>
      <c r="G94" s="88"/>
      <c r="H94" s="57">
        <f>Source!AD37</f>
        <v>89.36</v>
      </c>
      <c r="I94" s="57">
        <f>T94</f>
        <v>7.15</v>
      </c>
      <c r="J94" s="88">
        <v>12.5</v>
      </c>
      <c r="K94" s="58">
        <f>U94</f>
        <v>89.36</v>
      </c>
      <c r="O94" s="18"/>
      <c r="P94" s="18"/>
      <c r="Q94" s="18"/>
      <c r="R94" s="18"/>
      <c r="S94" s="18"/>
      <c r="T94" s="18">
        <f>ROUND(Source!AD37*Source!AV37*Source!I37,2)</f>
        <v>7.15</v>
      </c>
      <c r="U94" s="18">
        <f>Source!Q37</f>
        <v>89.36</v>
      </c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>
        <f>T94</f>
        <v>7.15</v>
      </c>
      <c r="GK94" s="18"/>
      <c r="GL94" s="18">
        <f>T94</f>
        <v>7.15</v>
      </c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/>
      <c r="HB94" s="18"/>
      <c r="HC94" s="18">
        <f>T94</f>
        <v>7.15</v>
      </c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  <c r="IK94" s="18"/>
      <c r="IL94" s="18"/>
      <c r="IM94" s="18"/>
      <c r="IN94" s="18"/>
      <c r="IO94" s="18"/>
      <c r="IP94" s="18"/>
      <c r="IQ94" s="18"/>
      <c r="IR94" s="18"/>
      <c r="IS94" s="18"/>
      <c r="IT94" s="18"/>
      <c r="IU94" s="18"/>
    </row>
    <row r="95" spans="1:255" x14ac:dyDescent="0.2">
      <c r="A95" s="56"/>
      <c r="B95" s="53"/>
      <c r="C95" s="53" t="s">
        <v>397</v>
      </c>
      <c r="D95" s="54"/>
      <c r="E95" s="55"/>
      <c r="F95" s="57">
        <v>5.0199999999999996</v>
      </c>
      <c r="G95" s="88"/>
      <c r="H95" s="57">
        <f>Source!AE37</f>
        <v>5.0199999999999996</v>
      </c>
      <c r="I95" s="57">
        <f>GM95</f>
        <v>0.4</v>
      </c>
      <c r="J95" s="88">
        <v>18.3</v>
      </c>
      <c r="K95" s="58">
        <f>Source!R37</f>
        <v>7.35</v>
      </c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>
        <f>ROUND(Source!AE37*Source!AV37*Source!I37,2)</f>
        <v>0.4</v>
      </c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/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  <c r="IH95" s="18"/>
      <c r="II95" s="18"/>
      <c r="IJ95" s="18"/>
      <c r="IK95" s="18"/>
      <c r="IL95" s="18"/>
      <c r="IM95" s="18"/>
      <c r="IN95" s="18"/>
      <c r="IO95" s="18"/>
      <c r="IP95" s="18"/>
      <c r="IQ95" s="18"/>
      <c r="IR95" s="18"/>
      <c r="IS95" s="18"/>
      <c r="IT95" s="18"/>
      <c r="IU95" s="18"/>
    </row>
    <row r="96" spans="1:255" hidden="1" x14ac:dyDescent="0.2">
      <c r="A96" s="56"/>
      <c r="B96" s="53"/>
      <c r="C96" s="53" t="s">
        <v>408</v>
      </c>
      <c r="D96" s="54"/>
      <c r="E96" s="55"/>
      <c r="F96" s="57">
        <v>39.04</v>
      </c>
      <c r="G96" s="88"/>
      <c r="H96" s="57">
        <f>Source!AC37</f>
        <v>0.01</v>
      </c>
      <c r="I96" s="57">
        <f>T96</f>
        <v>0</v>
      </c>
      <c r="J96" s="88">
        <v>0</v>
      </c>
      <c r="K96" s="58">
        <f>U96</f>
        <v>0</v>
      </c>
      <c r="O96" s="18"/>
      <c r="P96" s="18"/>
      <c r="Q96" s="18"/>
      <c r="R96" s="18"/>
      <c r="S96" s="18"/>
      <c r="T96" s="18">
        <f>ROUND(Source!AC37*Source!AW37*Source!I37,2)</f>
        <v>0</v>
      </c>
      <c r="U96" s="18">
        <f>Source!P37</f>
        <v>0</v>
      </c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>
        <f>T96</f>
        <v>0</v>
      </c>
      <c r="GK96" s="18"/>
      <c r="GL96" s="18"/>
      <c r="GM96" s="18"/>
      <c r="GN96" s="18">
        <f>T96</f>
        <v>0</v>
      </c>
      <c r="GO96" s="18"/>
      <c r="GP96" s="18">
        <f>T96</f>
        <v>0</v>
      </c>
      <c r="GQ96" s="18">
        <f>T96</f>
        <v>0</v>
      </c>
      <c r="GR96" s="18"/>
      <c r="GS96" s="18">
        <f>T96</f>
        <v>0</v>
      </c>
      <c r="GT96" s="18"/>
      <c r="GU96" s="18"/>
      <c r="GV96" s="18"/>
      <c r="GW96" s="18">
        <f>ROUND(Source!AG37*Source!I37,2)</f>
        <v>0</v>
      </c>
      <c r="GX96" s="18">
        <f>ROUND(Source!AJ37*Source!I37,2)</f>
        <v>0</v>
      </c>
      <c r="GY96" s="18"/>
      <c r="GZ96" s="18"/>
      <c r="HA96" s="18"/>
      <c r="HB96" s="18"/>
      <c r="HC96" s="18">
        <f>T96</f>
        <v>0</v>
      </c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  <c r="HZ96" s="18"/>
      <c r="IA96" s="18"/>
      <c r="IB96" s="18"/>
      <c r="IC96" s="18"/>
      <c r="ID96" s="18"/>
      <c r="IE96" s="18"/>
      <c r="IF96" s="18"/>
      <c r="IG96" s="18"/>
      <c r="IH96" s="18"/>
      <c r="II96" s="18"/>
      <c r="IJ96" s="18"/>
      <c r="IK96" s="18"/>
      <c r="IL96" s="18"/>
      <c r="IM96" s="18"/>
      <c r="IN96" s="18"/>
      <c r="IO96" s="18"/>
      <c r="IP96" s="18"/>
      <c r="IQ96" s="18"/>
      <c r="IR96" s="18"/>
      <c r="IS96" s="18"/>
      <c r="IT96" s="18"/>
      <c r="IU96" s="18"/>
    </row>
    <row r="97" spans="1:255" x14ac:dyDescent="0.2">
      <c r="A97" s="56"/>
      <c r="B97" s="53"/>
      <c r="C97" s="53" t="s">
        <v>398</v>
      </c>
      <c r="D97" s="54"/>
      <c r="E97" s="55">
        <v>95</v>
      </c>
      <c r="F97" s="89" t="s">
        <v>399</v>
      </c>
      <c r="G97" s="88"/>
      <c r="H97" s="57">
        <f>ROUND((Source!AF37*Source!AV37+Source!AE37*Source!AV37)*(Source!FX37)/100,2)</f>
        <v>277.48</v>
      </c>
      <c r="I97" s="57">
        <f>T97</f>
        <v>22.19</v>
      </c>
      <c r="J97" s="88" t="s">
        <v>400</v>
      </c>
      <c r="K97" s="58">
        <f>U97</f>
        <v>346.36</v>
      </c>
      <c r="O97" s="18"/>
      <c r="P97" s="18"/>
      <c r="Q97" s="18"/>
      <c r="R97" s="18"/>
      <c r="S97" s="18"/>
      <c r="T97" s="18">
        <f>ROUND((ROUND(Source!AF37*Source!AV37*Source!I37,2)+ROUND(Source!AE37*Source!AV37*Source!I37,2))*(Source!FX37)/100,2)</f>
        <v>22.19</v>
      </c>
      <c r="U97" s="18">
        <f>Source!X37</f>
        <v>346.36</v>
      </c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>
        <f>T97</f>
        <v>22.19</v>
      </c>
      <c r="GZ97" s="18"/>
      <c r="HA97" s="18"/>
      <c r="HB97" s="18"/>
      <c r="HC97" s="18">
        <f>T97</f>
        <v>22.19</v>
      </c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  <c r="HS97" s="18"/>
      <c r="HT97" s="18"/>
      <c r="HU97" s="18"/>
      <c r="HV97" s="18"/>
      <c r="HW97" s="18"/>
      <c r="HX97" s="18"/>
      <c r="HY97" s="18"/>
      <c r="HZ97" s="18"/>
      <c r="IA97" s="18"/>
      <c r="IB97" s="18"/>
      <c r="IC97" s="18"/>
      <c r="ID97" s="18"/>
      <c r="IE97" s="18"/>
      <c r="IF97" s="18"/>
      <c r="IG97" s="18"/>
      <c r="IH97" s="18"/>
      <c r="II97" s="18"/>
      <c r="IJ97" s="18"/>
      <c r="IK97" s="18"/>
      <c r="IL97" s="18"/>
      <c r="IM97" s="18"/>
      <c r="IN97" s="18"/>
      <c r="IO97" s="18"/>
      <c r="IP97" s="18"/>
      <c r="IQ97" s="18"/>
      <c r="IR97" s="18"/>
      <c r="IS97" s="18"/>
      <c r="IT97" s="18"/>
      <c r="IU97" s="18"/>
    </row>
    <row r="98" spans="1:255" x14ac:dyDescent="0.2">
      <c r="A98" s="56"/>
      <c r="B98" s="53"/>
      <c r="C98" s="53" t="s">
        <v>401</v>
      </c>
      <c r="D98" s="54"/>
      <c r="E98" s="55">
        <v>65</v>
      </c>
      <c r="F98" s="89" t="s">
        <v>399</v>
      </c>
      <c r="G98" s="88"/>
      <c r="H98" s="57">
        <f>ROUND((Source!AF37*Source!AV37+Source!AE37*Source!AV37)*(Source!FY37)/100,2)</f>
        <v>189.85</v>
      </c>
      <c r="I98" s="57">
        <f>T98</f>
        <v>15.18</v>
      </c>
      <c r="J98" s="88" t="s">
        <v>410</v>
      </c>
      <c r="K98" s="58">
        <f>U98</f>
        <v>222.36</v>
      </c>
      <c r="O98" s="18"/>
      <c r="P98" s="18"/>
      <c r="Q98" s="18"/>
      <c r="R98" s="18"/>
      <c r="S98" s="18"/>
      <c r="T98" s="18">
        <f>ROUND((ROUND(Source!AF37*Source!AV37*Source!I37,2)+ROUND(Source!AE37*Source!AV37*Source!I37,2))*(Source!FY37)/100,2)</f>
        <v>15.18</v>
      </c>
      <c r="U98" s="18">
        <f>Source!Y37</f>
        <v>222.36</v>
      </c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>
        <f>T98</f>
        <v>15.18</v>
      </c>
      <c r="HA98" s="18"/>
      <c r="HB98" s="18"/>
      <c r="HC98" s="18">
        <f>T98</f>
        <v>15.18</v>
      </c>
      <c r="HD98" s="18"/>
      <c r="HE98" s="18"/>
      <c r="HF98" s="18"/>
      <c r="HG98" s="18"/>
      <c r="HH98" s="18"/>
      <c r="HI98" s="18"/>
      <c r="HJ98" s="18"/>
      <c r="HK98" s="18"/>
      <c r="HL98" s="18"/>
      <c r="HM98" s="18"/>
      <c r="HN98" s="18"/>
      <c r="HO98" s="18"/>
      <c r="HP98" s="18"/>
      <c r="HQ98" s="18"/>
      <c r="HR98" s="18"/>
      <c r="HS98" s="18"/>
      <c r="HT98" s="18"/>
      <c r="HU98" s="18"/>
      <c r="HV98" s="18"/>
      <c r="HW98" s="18"/>
      <c r="HX98" s="18"/>
      <c r="HY98" s="18"/>
      <c r="HZ98" s="18"/>
      <c r="IA98" s="18"/>
      <c r="IB98" s="18"/>
      <c r="IC98" s="18"/>
      <c r="ID98" s="18"/>
      <c r="IE98" s="18"/>
      <c r="IF98" s="18"/>
      <c r="IG98" s="18"/>
      <c r="IH98" s="18"/>
      <c r="II98" s="18"/>
      <c r="IJ98" s="18"/>
      <c r="IK98" s="18"/>
      <c r="IL98" s="18"/>
      <c r="IM98" s="18"/>
      <c r="IN98" s="18"/>
      <c r="IO98" s="18"/>
      <c r="IP98" s="18"/>
      <c r="IQ98" s="18"/>
      <c r="IR98" s="18"/>
      <c r="IS98" s="18"/>
      <c r="IT98" s="18"/>
      <c r="IU98" s="18"/>
    </row>
    <row r="99" spans="1:255" ht="13.5" thickBot="1" x14ac:dyDescent="0.25">
      <c r="A99" s="68"/>
      <c r="B99" s="69"/>
      <c r="C99" s="69" t="s">
        <v>406</v>
      </c>
      <c r="D99" s="70" t="s">
        <v>407</v>
      </c>
      <c r="E99" s="71">
        <v>29.84</v>
      </c>
      <c r="F99" s="72"/>
      <c r="G99" s="72"/>
      <c r="H99" s="72">
        <f>ROUND(Source!AH37,2)</f>
        <v>29.84</v>
      </c>
      <c r="I99" s="73">
        <f>Source!U37</f>
        <v>2.3872</v>
      </c>
      <c r="J99" s="72"/>
      <c r="K99" s="74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/>
      <c r="HB99" s="18"/>
      <c r="HC99" s="18"/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  <c r="HX99" s="18"/>
      <c r="HY99" s="18"/>
      <c r="HZ99" s="18"/>
      <c r="IA99" s="18"/>
      <c r="IB99" s="18"/>
      <c r="IC99" s="18"/>
      <c r="ID99" s="18"/>
      <c r="IE99" s="18"/>
      <c r="IF99" s="18"/>
      <c r="IG99" s="18"/>
      <c r="IH99" s="18"/>
      <c r="II99" s="18"/>
      <c r="IJ99" s="18"/>
      <c r="IK99" s="18"/>
      <c r="IL99" s="18"/>
      <c r="IM99" s="18"/>
      <c r="IN99" s="18"/>
      <c r="IO99" s="18"/>
      <c r="IP99" s="18"/>
      <c r="IQ99" s="18"/>
      <c r="IR99" s="18"/>
      <c r="IS99" s="18"/>
      <c r="IT99" s="18"/>
      <c r="IU99" s="18"/>
    </row>
    <row r="100" spans="1:255" x14ac:dyDescent="0.2">
      <c r="A100" s="60"/>
      <c r="B100" s="59"/>
      <c r="C100" s="59"/>
      <c r="D100" s="59"/>
      <c r="E100" s="59"/>
      <c r="F100" s="59"/>
      <c r="G100" s="59"/>
      <c r="H100" s="110">
        <f>R100</f>
        <v>67.47999999999999</v>
      </c>
      <c r="I100" s="111"/>
      <c r="J100" s="110">
        <f>S100</f>
        <v>1078.3400000000001</v>
      </c>
      <c r="K100" s="112"/>
      <c r="O100" s="18"/>
      <c r="P100" s="18"/>
      <c r="Q100" s="18"/>
      <c r="R100" s="18">
        <f>SUM(T92:T99)</f>
        <v>67.47999999999999</v>
      </c>
      <c r="S100" s="18">
        <f>SUM(U92:U99)</f>
        <v>1078.3400000000001</v>
      </c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>
        <f>R100</f>
        <v>67.47999999999999</v>
      </c>
      <c r="HB100" s="18"/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  <c r="HZ100" s="18"/>
      <c r="IA100" s="18"/>
      <c r="IB100" s="18"/>
      <c r="IC100" s="18"/>
      <c r="ID100" s="18"/>
      <c r="IE100" s="18"/>
      <c r="IF100" s="18"/>
      <c r="IG100" s="18"/>
      <c r="IH100" s="18"/>
      <c r="II100" s="18"/>
      <c r="IJ100" s="18"/>
      <c r="IK100" s="18"/>
      <c r="IL100" s="18"/>
      <c r="IM100" s="18"/>
      <c r="IN100" s="18"/>
      <c r="IO100" s="18"/>
      <c r="IP100" s="18"/>
      <c r="IQ100" s="18"/>
      <c r="IR100" s="18"/>
      <c r="IS100" s="18"/>
      <c r="IT100" s="18"/>
      <c r="IU100" s="18"/>
    </row>
    <row r="101" spans="1:255" ht="36" x14ac:dyDescent="0.2">
      <c r="A101" s="61">
        <v>8</v>
      </c>
      <c r="B101" s="67" t="s">
        <v>56</v>
      </c>
      <c r="C101" s="62" t="s">
        <v>57</v>
      </c>
      <c r="D101" s="63" t="s">
        <v>58</v>
      </c>
      <c r="E101" s="64">
        <v>2</v>
      </c>
      <c r="F101" s="65">
        <f>Source!AK39</f>
        <v>765.79000000000008</v>
      </c>
      <c r="G101" s="92" t="s">
        <v>3</v>
      </c>
      <c r="H101" s="65">
        <f>Source!AB39</f>
        <v>762.46</v>
      </c>
      <c r="I101" s="65"/>
      <c r="J101" s="93"/>
      <c r="K101" s="66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  <c r="IK101" s="18"/>
      <c r="IL101" s="18"/>
      <c r="IM101" s="18"/>
      <c r="IN101" s="18"/>
      <c r="IO101" s="18"/>
      <c r="IP101" s="18"/>
      <c r="IQ101" s="18"/>
      <c r="IR101" s="18"/>
      <c r="IS101" s="18"/>
      <c r="IT101" s="18"/>
      <c r="IU101" s="18"/>
    </row>
    <row r="102" spans="1:255" x14ac:dyDescent="0.2">
      <c r="A102" s="49"/>
      <c r="B102" s="46"/>
      <c r="C102" s="46" t="s">
        <v>403</v>
      </c>
      <c r="D102" s="47"/>
      <c r="E102" s="48"/>
      <c r="F102" s="50">
        <v>58.59</v>
      </c>
      <c r="G102" s="87"/>
      <c r="H102" s="50">
        <f>Source!AF39</f>
        <v>58.59</v>
      </c>
      <c r="I102" s="50">
        <f>T102</f>
        <v>117.18</v>
      </c>
      <c r="J102" s="87">
        <v>18.3</v>
      </c>
      <c r="K102" s="51">
        <f>U102</f>
        <v>2144.39</v>
      </c>
      <c r="O102" s="18"/>
      <c r="P102" s="18"/>
      <c r="Q102" s="18"/>
      <c r="R102" s="18"/>
      <c r="S102" s="18"/>
      <c r="T102" s="18">
        <f>ROUND(Source!AF39*Source!AV39*Source!I39,2)</f>
        <v>117.18</v>
      </c>
      <c r="U102" s="18">
        <f>Source!S39</f>
        <v>2144.39</v>
      </c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>
        <f>T102</f>
        <v>117.18</v>
      </c>
      <c r="GK102" s="18">
        <f>T102</f>
        <v>117.18</v>
      </c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>
        <f>T102</f>
        <v>117.18</v>
      </c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  <c r="IK102" s="18"/>
      <c r="IL102" s="18"/>
      <c r="IM102" s="18"/>
      <c r="IN102" s="18"/>
      <c r="IO102" s="18"/>
      <c r="IP102" s="18"/>
      <c r="IQ102" s="18"/>
      <c r="IR102" s="18"/>
      <c r="IS102" s="18"/>
      <c r="IT102" s="18"/>
      <c r="IU102" s="18"/>
    </row>
    <row r="103" spans="1:255" x14ac:dyDescent="0.2">
      <c r="A103" s="56"/>
      <c r="B103" s="53"/>
      <c r="C103" s="53" t="s">
        <v>396</v>
      </c>
      <c r="D103" s="54"/>
      <c r="E103" s="55"/>
      <c r="F103" s="57">
        <v>703.86</v>
      </c>
      <c r="G103" s="88"/>
      <c r="H103" s="57">
        <f>Source!AD39</f>
        <v>703.86</v>
      </c>
      <c r="I103" s="57">
        <f>T103</f>
        <v>1407.72</v>
      </c>
      <c r="J103" s="88">
        <v>12.5</v>
      </c>
      <c r="K103" s="58">
        <f>U103</f>
        <v>17596.5</v>
      </c>
      <c r="O103" s="18"/>
      <c r="P103" s="18"/>
      <c r="Q103" s="18"/>
      <c r="R103" s="18"/>
      <c r="S103" s="18"/>
      <c r="T103" s="18">
        <f>ROUND(Source!AD39*Source!AV39*Source!I39,2)</f>
        <v>1407.72</v>
      </c>
      <c r="U103" s="18">
        <f>Source!Q39</f>
        <v>17596.5</v>
      </c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>
        <f>T103</f>
        <v>1407.72</v>
      </c>
      <c r="GK103" s="18"/>
      <c r="GL103" s="18">
        <f>T103</f>
        <v>1407.72</v>
      </c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/>
      <c r="HB103" s="18"/>
      <c r="HC103" s="18">
        <f>T103</f>
        <v>1407.72</v>
      </c>
      <c r="HD103" s="18"/>
      <c r="HE103" s="18"/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  <c r="IH103" s="18"/>
      <c r="II103" s="18"/>
      <c r="IJ103" s="18"/>
      <c r="IK103" s="18"/>
      <c r="IL103" s="18"/>
      <c r="IM103" s="18"/>
      <c r="IN103" s="18"/>
      <c r="IO103" s="18"/>
      <c r="IP103" s="18"/>
      <c r="IQ103" s="18"/>
      <c r="IR103" s="18"/>
      <c r="IS103" s="18"/>
      <c r="IT103" s="18"/>
      <c r="IU103" s="18"/>
    </row>
    <row r="104" spans="1:255" x14ac:dyDescent="0.2">
      <c r="A104" s="56"/>
      <c r="B104" s="53"/>
      <c r="C104" s="53" t="s">
        <v>397</v>
      </c>
      <c r="D104" s="54"/>
      <c r="E104" s="55"/>
      <c r="F104" s="57">
        <v>66.680000000000007</v>
      </c>
      <c r="G104" s="88"/>
      <c r="H104" s="57">
        <f>Source!AE39</f>
        <v>66.680000000000007</v>
      </c>
      <c r="I104" s="57">
        <f>GM104</f>
        <v>133.36000000000001</v>
      </c>
      <c r="J104" s="88">
        <v>18.3</v>
      </c>
      <c r="K104" s="58">
        <f>Source!R39</f>
        <v>2440.4899999999998</v>
      </c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/>
      <c r="GK104" s="18"/>
      <c r="GL104" s="18"/>
      <c r="GM104" s="18">
        <f>ROUND(Source!AE39*Source!AV39*Source!I39,2)</f>
        <v>133.36000000000001</v>
      </c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/>
      <c r="HA104" s="18"/>
      <c r="HB104" s="18"/>
      <c r="HC104" s="18"/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  <c r="HT104" s="18"/>
      <c r="HU104" s="18"/>
      <c r="HV104" s="18"/>
      <c r="HW104" s="18"/>
      <c r="HX104" s="18"/>
      <c r="HY104" s="18"/>
      <c r="HZ104" s="18"/>
      <c r="IA104" s="18"/>
      <c r="IB104" s="18"/>
      <c r="IC104" s="18"/>
      <c r="ID104" s="18"/>
      <c r="IE104" s="18"/>
      <c r="IF104" s="18"/>
      <c r="IG104" s="18"/>
      <c r="IH104" s="18"/>
      <c r="II104" s="18"/>
      <c r="IJ104" s="18"/>
      <c r="IK104" s="18"/>
      <c r="IL104" s="18"/>
      <c r="IM104" s="18"/>
      <c r="IN104" s="18"/>
      <c r="IO104" s="18"/>
      <c r="IP104" s="18"/>
      <c r="IQ104" s="18"/>
      <c r="IR104" s="18"/>
      <c r="IS104" s="18"/>
      <c r="IT104" s="18"/>
      <c r="IU104" s="18"/>
    </row>
    <row r="105" spans="1:255" hidden="1" x14ac:dyDescent="0.2">
      <c r="A105" s="56"/>
      <c r="B105" s="53"/>
      <c r="C105" s="53" t="s">
        <v>408</v>
      </c>
      <c r="D105" s="54"/>
      <c r="E105" s="55"/>
      <c r="F105" s="57">
        <v>3.34</v>
      </c>
      <c r="G105" s="88"/>
      <c r="H105" s="57">
        <f>Source!AC39</f>
        <v>0.01</v>
      </c>
      <c r="I105" s="57">
        <f>T105</f>
        <v>0.02</v>
      </c>
      <c r="J105" s="88">
        <v>0</v>
      </c>
      <c r="K105" s="58">
        <f>U105</f>
        <v>0</v>
      </c>
      <c r="O105" s="18"/>
      <c r="P105" s="18"/>
      <c r="Q105" s="18"/>
      <c r="R105" s="18"/>
      <c r="S105" s="18"/>
      <c r="T105" s="18">
        <f>ROUND(Source!AC39*Source!AW39*Source!I39,2)</f>
        <v>0.02</v>
      </c>
      <c r="U105" s="18">
        <f>Source!P39</f>
        <v>0</v>
      </c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>
        <f>T105</f>
        <v>0.02</v>
      </c>
      <c r="GK105" s="18"/>
      <c r="GL105" s="18"/>
      <c r="GM105" s="18"/>
      <c r="GN105" s="18">
        <f>T105</f>
        <v>0.02</v>
      </c>
      <c r="GO105" s="18"/>
      <c r="GP105" s="18">
        <f>T105</f>
        <v>0.02</v>
      </c>
      <c r="GQ105" s="18">
        <f>T105</f>
        <v>0.02</v>
      </c>
      <c r="GR105" s="18"/>
      <c r="GS105" s="18">
        <f>T105</f>
        <v>0.02</v>
      </c>
      <c r="GT105" s="18"/>
      <c r="GU105" s="18"/>
      <c r="GV105" s="18"/>
      <c r="GW105" s="18">
        <f>ROUND(Source!AG39*Source!I39,2)</f>
        <v>0</v>
      </c>
      <c r="GX105" s="18">
        <f>ROUND(Source!AJ39*Source!I39,2)</f>
        <v>0</v>
      </c>
      <c r="GY105" s="18"/>
      <c r="GZ105" s="18"/>
      <c r="HA105" s="18"/>
      <c r="HB105" s="18"/>
      <c r="HC105" s="18">
        <f>T105</f>
        <v>0.02</v>
      </c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  <c r="HZ105" s="18"/>
      <c r="IA105" s="18"/>
      <c r="IB105" s="18"/>
      <c r="IC105" s="18"/>
      <c r="ID105" s="18"/>
      <c r="IE105" s="18"/>
      <c r="IF105" s="18"/>
      <c r="IG105" s="18"/>
      <c r="IH105" s="18"/>
      <c r="II105" s="18"/>
      <c r="IJ105" s="18"/>
      <c r="IK105" s="18"/>
      <c r="IL105" s="18"/>
      <c r="IM105" s="18"/>
      <c r="IN105" s="18"/>
      <c r="IO105" s="18"/>
      <c r="IP105" s="18"/>
      <c r="IQ105" s="18"/>
      <c r="IR105" s="18"/>
      <c r="IS105" s="18"/>
      <c r="IT105" s="18"/>
      <c r="IU105" s="18"/>
    </row>
    <row r="106" spans="1:255" x14ac:dyDescent="0.2">
      <c r="A106" s="56"/>
      <c r="B106" s="53"/>
      <c r="C106" s="53" t="s">
        <v>398</v>
      </c>
      <c r="D106" s="54"/>
      <c r="E106" s="55">
        <v>95</v>
      </c>
      <c r="F106" s="89" t="s">
        <v>399</v>
      </c>
      <c r="G106" s="88"/>
      <c r="H106" s="57">
        <f>ROUND((Source!AF39*Source!AV39+Source!AE39*Source!AV39)*(Source!FX39)/100,2)</f>
        <v>119.01</v>
      </c>
      <c r="I106" s="57">
        <f>T106</f>
        <v>238.01</v>
      </c>
      <c r="J106" s="88" t="s">
        <v>400</v>
      </c>
      <c r="K106" s="58">
        <f>U106</f>
        <v>3713.75</v>
      </c>
      <c r="O106" s="18"/>
      <c r="P106" s="18"/>
      <c r="Q106" s="18"/>
      <c r="R106" s="18"/>
      <c r="S106" s="18"/>
      <c r="T106" s="18">
        <f>ROUND((ROUND(Source!AF39*Source!AV39*Source!I39,2)+ROUND(Source!AE39*Source!AV39*Source!I39,2))*(Source!FX39)/100,2)</f>
        <v>238.01</v>
      </c>
      <c r="U106" s="18">
        <f>Source!X39</f>
        <v>3713.75</v>
      </c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/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>
        <f>T106</f>
        <v>238.01</v>
      </c>
      <c r="GZ106" s="18"/>
      <c r="HA106" s="18"/>
      <c r="HB106" s="18"/>
      <c r="HC106" s="18">
        <f>T106</f>
        <v>238.01</v>
      </c>
      <c r="HD106" s="18"/>
      <c r="HE106" s="18"/>
      <c r="HF106" s="18"/>
      <c r="HG106" s="18"/>
      <c r="HH106" s="18"/>
      <c r="HI106" s="18"/>
      <c r="HJ106" s="18"/>
      <c r="HK106" s="18"/>
      <c r="HL106" s="18"/>
      <c r="HM106" s="18"/>
      <c r="HN106" s="18"/>
      <c r="HO106" s="18"/>
      <c r="HP106" s="18"/>
      <c r="HQ106" s="18"/>
      <c r="HR106" s="18"/>
      <c r="HS106" s="18"/>
      <c r="HT106" s="18"/>
      <c r="HU106" s="18"/>
      <c r="HV106" s="18"/>
      <c r="HW106" s="18"/>
      <c r="HX106" s="18"/>
      <c r="HY106" s="18"/>
      <c r="HZ106" s="18"/>
      <c r="IA106" s="18"/>
      <c r="IB106" s="18"/>
      <c r="IC106" s="18"/>
      <c r="ID106" s="18"/>
      <c r="IE106" s="18"/>
      <c r="IF106" s="18"/>
      <c r="IG106" s="18"/>
      <c r="IH106" s="18"/>
      <c r="II106" s="18"/>
      <c r="IJ106" s="18"/>
      <c r="IK106" s="18"/>
      <c r="IL106" s="18"/>
      <c r="IM106" s="18"/>
      <c r="IN106" s="18"/>
      <c r="IO106" s="18"/>
      <c r="IP106" s="18"/>
      <c r="IQ106" s="18"/>
      <c r="IR106" s="18"/>
      <c r="IS106" s="18"/>
      <c r="IT106" s="18"/>
      <c r="IU106" s="18"/>
    </row>
    <row r="107" spans="1:255" x14ac:dyDescent="0.2">
      <c r="A107" s="56"/>
      <c r="B107" s="53"/>
      <c r="C107" s="53" t="s">
        <v>401</v>
      </c>
      <c r="D107" s="54"/>
      <c r="E107" s="55">
        <v>65</v>
      </c>
      <c r="F107" s="89" t="s">
        <v>399</v>
      </c>
      <c r="G107" s="88"/>
      <c r="H107" s="57">
        <f>ROUND((Source!AF39*Source!AV39+Source!AE39*Source!AV39)*(Source!FY39)/100,2)</f>
        <v>81.430000000000007</v>
      </c>
      <c r="I107" s="57">
        <f>T107</f>
        <v>162.85</v>
      </c>
      <c r="J107" s="88" t="s">
        <v>410</v>
      </c>
      <c r="K107" s="58">
        <f>U107</f>
        <v>2384.14</v>
      </c>
      <c r="O107" s="18"/>
      <c r="P107" s="18"/>
      <c r="Q107" s="18"/>
      <c r="R107" s="18"/>
      <c r="S107" s="18"/>
      <c r="T107" s="18">
        <f>ROUND((ROUND(Source!AF39*Source!AV39*Source!I39,2)+ROUND(Source!AE39*Source!AV39*Source!I39,2))*(Source!FY39)/100,2)</f>
        <v>162.85</v>
      </c>
      <c r="U107" s="18">
        <f>Source!Y39</f>
        <v>2384.14</v>
      </c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/>
      <c r="GZ107" s="18">
        <f>T107</f>
        <v>162.85</v>
      </c>
      <c r="HA107" s="18"/>
      <c r="HB107" s="18"/>
      <c r="HC107" s="18">
        <f>T107</f>
        <v>162.85</v>
      </c>
      <c r="HD107" s="18"/>
      <c r="HE107" s="18"/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8"/>
      <c r="IB107" s="18"/>
      <c r="IC107" s="18"/>
      <c r="ID107" s="18"/>
      <c r="IE107" s="18"/>
      <c r="IF107" s="18"/>
      <c r="IG107" s="18"/>
      <c r="IH107" s="18"/>
      <c r="II107" s="18"/>
      <c r="IJ107" s="18"/>
      <c r="IK107" s="18"/>
      <c r="IL107" s="18"/>
      <c r="IM107" s="18"/>
      <c r="IN107" s="18"/>
      <c r="IO107" s="18"/>
      <c r="IP107" s="18"/>
      <c r="IQ107" s="18"/>
      <c r="IR107" s="18"/>
      <c r="IS107" s="18"/>
      <c r="IT107" s="18"/>
      <c r="IU107" s="18"/>
    </row>
    <row r="108" spans="1:255" ht="13.5" thickBot="1" x14ac:dyDescent="0.25">
      <c r="A108" s="68"/>
      <c r="B108" s="69"/>
      <c r="C108" s="69" t="s">
        <v>406</v>
      </c>
      <c r="D108" s="70" t="s">
        <v>407</v>
      </c>
      <c r="E108" s="71">
        <v>6.09</v>
      </c>
      <c r="F108" s="72"/>
      <c r="G108" s="72"/>
      <c r="H108" s="72">
        <f>ROUND(Source!AH39,2)</f>
        <v>6.09</v>
      </c>
      <c r="I108" s="73">
        <f>Source!U39</f>
        <v>12.18</v>
      </c>
      <c r="J108" s="72"/>
      <c r="K108" s="74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18"/>
      <c r="FI108" s="18"/>
      <c r="FJ108" s="18"/>
      <c r="FK108" s="18"/>
      <c r="FL108" s="18"/>
      <c r="FM108" s="18"/>
      <c r="FN108" s="18"/>
      <c r="FO108" s="18"/>
      <c r="FP108" s="18"/>
      <c r="FQ108" s="18"/>
      <c r="FR108" s="18"/>
      <c r="FS108" s="18"/>
      <c r="FT108" s="18"/>
      <c r="FU108" s="18"/>
      <c r="FV108" s="18"/>
      <c r="FW108" s="18"/>
      <c r="FX108" s="18"/>
      <c r="FY108" s="18"/>
      <c r="FZ108" s="18"/>
      <c r="GA108" s="18"/>
      <c r="GB108" s="18"/>
      <c r="GC108" s="18"/>
      <c r="GD108" s="18"/>
      <c r="GE108" s="18"/>
      <c r="GF108" s="18"/>
      <c r="GG108" s="18"/>
      <c r="GH108" s="18"/>
      <c r="GI108" s="18"/>
      <c r="GJ108" s="18"/>
      <c r="GK108" s="18"/>
      <c r="GL108" s="18"/>
      <c r="GM108" s="18"/>
      <c r="GN108" s="18"/>
      <c r="GO108" s="18"/>
      <c r="GP108" s="18"/>
      <c r="GQ108" s="18"/>
      <c r="GR108" s="18"/>
      <c r="GS108" s="18"/>
      <c r="GT108" s="18"/>
      <c r="GU108" s="18"/>
      <c r="GV108" s="18"/>
      <c r="GW108" s="18"/>
      <c r="GX108" s="18"/>
      <c r="GY108" s="18"/>
      <c r="GZ108" s="18"/>
      <c r="HA108" s="18"/>
      <c r="HB108" s="18"/>
      <c r="HC108" s="18"/>
      <c r="HD108" s="18"/>
      <c r="HE108" s="18"/>
      <c r="HF108" s="18"/>
      <c r="HG108" s="18"/>
      <c r="HH108" s="18"/>
      <c r="HI108" s="18"/>
      <c r="HJ108" s="18"/>
      <c r="HK108" s="18"/>
      <c r="HL108" s="18"/>
      <c r="HM108" s="18"/>
      <c r="HN108" s="18"/>
      <c r="HO108" s="18"/>
      <c r="HP108" s="18"/>
      <c r="HQ108" s="18"/>
      <c r="HR108" s="18"/>
      <c r="HS108" s="18"/>
      <c r="HT108" s="18"/>
      <c r="HU108" s="18"/>
      <c r="HV108" s="18"/>
      <c r="HW108" s="18"/>
      <c r="HX108" s="18"/>
      <c r="HY108" s="18"/>
      <c r="HZ108" s="18"/>
      <c r="IA108" s="18"/>
      <c r="IB108" s="18"/>
      <c r="IC108" s="18"/>
      <c r="ID108" s="18"/>
      <c r="IE108" s="18"/>
      <c r="IF108" s="18"/>
      <c r="IG108" s="18"/>
      <c r="IH108" s="18"/>
      <c r="II108" s="18"/>
      <c r="IJ108" s="18"/>
      <c r="IK108" s="18"/>
      <c r="IL108" s="18"/>
      <c r="IM108" s="18"/>
      <c r="IN108" s="18"/>
      <c r="IO108" s="18"/>
      <c r="IP108" s="18"/>
      <c r="IQ108" s="18"/>
      <c r="IR108" s="18"/>
      <c r="IS108" s="18"/>
      <c r="IT108" s="18"/>
      <c r="IU108" s="18"/>
    </row>
    <row r="109" spans="1:255" x14ac:dyDescent="0.2">
      <c r="A109" s="60"/>
      <c r="B109" s="59"/>
      <c r="C109" s="59"/>
      <c r="D109" s="59"/>
      <c r="E109" s="59"/>
      <c r="F109" s="59"/>
      <c r="G109" s="59"/>
      <c r="H109" s="110">
        <f>R109</f>
        <v>1925.78</v>
      </c>
      <c r="I109" s="111"/>
      <c r="J109" s="110">
        <f>S109</f>
        <v>25838.78</v>
      </c>
      <c r="K109" s="112"/>
      <c r="O109" s="18"/>
      <c r="P109" s="18"/>
      <c r="Q109" s="18"/>
      <c r="R109" s="18">
        <f>SUM(T101:T108)</f>
        <v>1925.78</v>
      </c>
      <c r="S109" s="18">
        <f>SUM(U101:U108)</f>
        <v>25838.78</v>
      </c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18"/>
      <c r="FI109" s="18"/>
      <c r="FJ109" s="18"/>
      <c r="FK109" s="18"/>
      <c r="FL109" s="18"/>
      <c r="FM109" s="18"/>
      <c r="FN109" s="18"/>
      <c r="FO109" s="18"/>
      <c r="FP109" s="18"/>
      <c r="FQ109" s="18"/>
      <c r="FR109" s="18"/>
      <c r="FS109" s="18"/>
      <c r="FT109" s="18"/>
      <c r="FU109" s="18"/>
      <c r="FV109" s="18"/>
      <c r="FW109" s="18"/>
      <c r="FX109" s="18"/>
      <c r="FY109" s="18"/>
      <c r="FZ109" s="18"/>
      <c r="GA109" s="18"/>
      <c r="GB109" s="18"/>
      <c r="GC109" s="18"/>
      <c r="GD109" s="18"/>
      <c r="GE109" s="18"/>
      <c r="GF109" s="18"/>
      <c r="GG109" s="18"/>
      <c r="GH109" s="18"/>
      <c r="GI109" s="18"/>
      <c r="GJ109" s="18"/>
      <c r="GK109" s="18"/>
      <c r="GL109" s="18"/>
      <c r="GM109" s="18"/>
      <c r="GN109" s="18"/>
      <c r="GO109" s="18"/>
      <c r="GP109" s="18"/>
      <c r="GQ109" s="18"/>
      <c r="GR109" s="18"/>
      <c r="GS109" s="18"/>
      <c r="GT109" s="18"/>
      <c r="GU109" s="18"/>
      <c r="GV109" s="18"/>
      <c r="GW109" s="18"/>
      <c r="GX109" s="18"/>
      <c r="GY109" s="18"/>
      <c r="GZ109" s="18"/>
      <c r="HA109" s="18">
        <f>R109</f>
        <v>1925.78</v>
      </c>
      <c r="HB109" s="18"/>
      <c r="HC109" s="18"/>
      <c r="HD109" s="18"/>
      <c r="HE109" s="18"/>
      <c r="HF109" s="18"/>
      <c r="HG109" s="18"/>
      <c r="HH109" s="18"/>
      <c r="HI109" s="18"/>
      <c r="HJ109" s="18"/>
      <c r="HK109" s="18"/>
      <c r="HL109" s="18"/>
      <c r="HM109" s="18"/>
      <c r="HN109" s="18"/>
      <c r="HO109" s="18"/>
      <c r="HP109" s="18"/>
      <c r="HQ109" s="18"/>
      <c r="HR109" s="18"/>
      <c r="HS109" s="18"/>
      <c r="HT109" s="18"/>
      <c r="HU109" s="18"/>
      <c r="HV109" s="18"/>
      <c r="HW109" s="18"/>
      <c r="HX109" s="18"/>
      <c r="HY109" s="18"/>
      <c r="HZ109" s="18"/>
      <c r="IA109" s="18"/>
      <c r="IB109" s="18"/>
      <c r="IC109" s="18"/>
      <c r="ID109" s="18"/>
      <c r="IE109" s="18"/>
      <c r="IF109" s="18"/>
      <c r="IG109" s="18"/>
      <c r="IH109" s="18"/>
      <c r="II109" s="18"/>
      <c r="IJ109" s="18"/>
      <c r="IK109" s="18"/>
      <c r="IL109" s="18"/>
      <c r="IM109" s="18"/>
      <c r="IN109" s="18"/>
      <c r="IO109" s="18"/>
      <c r="IP109" s="18"/>
      <c r="IQ109" s="18"/>
      <c r="IR109" s="18"/>
      <c r="IS109" s="18"/>
      <c r="IT109" s="18"/>
      <c r="IU109" s="18"/>
    </row>
    <row r="110" spans="1:255" ht="36" x14ac:dyDescent="0.2">
      <c r="A110" s="61">
        <v>9</v>
      </c>
      <c r="B110" s="67" t="s">
        <v>61</v>
      </c>
      <c r="C110" s="62" t="s">
        <v>62</v>
      </c>
      <c r="D110" s="63" t="s">
        <v>58</v>
      </c>
      <c r="E110" s="64">
        <v>1</v>
      </c>
      <c r="F110" s="65">
        <f>Source!AK41</f>
        <v>20.75</v>
      </c>
      <c r="G110" s="92" t="s">
        <v>3</v>
      </c>
      <c r="H110" s="65">
        <f>Source!AB41</f>
        <v>20.75</v>
      </c>
      <c r="I110" s="65"/>
      <c r="J110" s="93"/>
      <c r="K110" s="66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18"/>
      <c r="FI110" s="18"/>
      <c r="FJ110" s="18"/>
      <c r="FK110" s="18"/>
      <c r="FL110" s="18"/>
      <c r="FM110" s="18"/>
      <c r="FN110" s="18"/>
      <c r="FO110" s="18"/>
      <c r="FP110" s="18"/>
      <c r="FQ110" s="18"/>
      <c r="FR110" s="18"/>
      <c r="FS110" s="18"/>
      <c r="FT110" s="18"/>
      <c r="FU110" s="18"/>
      <c r="FV110" s="18"/>
      <c r="FW110" s="18"/>
      <c r="FX110" s="18"/>
      <c r="FY110" s="18"/>
      <c r="FZ110" s="18"/>
      <c r="GA110" s="18"/>
      <c r="GB110" s="18"/>
      <c r="GC110" s="18"/>
      <c r="GD110" s="18"/>
      <c r="GE110" s="18"/>
      <c r="GF110" s="18"/>
      <c r="GG110" s="18"/>
      <c r="GH110" s="18"/>
      <c r="GI110" s="18"/>
      <c r="GJ110" s="18"/>
      <c r="GK110" s="18"/>
      <c r="GL110" s="18"/>
      <c r="GM110" s="18"/>
      <c r="GN110" s="18"/>
      <c r="GO110" s="18"/>
      <c r="GP110" s="18"/>
      <c r="GQ110" s="18"/>
      <c r="GR110" s="18"/>
      <c r="GS110" s="18"/>
      <c r="GT110" s="18"/>
      <c r="GU110" s="18"/>
      <c r="GV110" s="18"/>
      <c r="GW110" s="18"/>
      <c r="GX110" s="18"/>
      <c r="GY110" s="18"/>
      <c r="GZ110" s="18"/>
      <c r="HA110" s="18"/>
      <c r="HB110" s="18"/>
      <c r="HC110" s="18"/>
      <c r="HD110" s="18"/>
      <c r="HE110" s="18"/>
      <c r="HF110" s="18"/>
      <c r="HG110" s="18"/>
      <c r="HH110" s="18"/>
      <c r="HI110" s="18"/>
      <c r="HJ110" s="18"/>
      <c r="HK110" s="18"/>
      <c r="HL110" s="18"/>
      <c r="HM110" s="18"/>
      <c r="HN110" s="18"/>
      <c r="HO110" s="18"/>
      <c r="HP110" s="18"/>
      <c r="HQ110" s="18"/>
      <c r="HR110" s="18"/>
      <c r="HS110" s="18"/>
      <c r="HT110" s="18"/>
      <c r="HU110" s="18"/>
      <c r="HV110" s="18"/>
      <c r="HW110" s="18"/>
      <c r="HX110" s="18"/>
      <c r="HY110" s="18"/>
      <c r="HZ110" s="18"/>
      <c r="IA110" s="18"/>
      <c r="IB110" s="18"/>
      <c r="IC110" s="18"/>
      <c r="ID110" s="18"/>
      <c r="IE110" s="18"/>
      <c r="IF110" s="18"/>
      <c r="IG110" s="18"/>
      <c r="IH110" s="18"/>
      <c r="II110" s="18"/>
      <c r="IJ110" s="18"/>
      <c r="IK110" s="18"/>
      <c r="IL110" s="18"/>
      <c r="IM110" s="18"/>
      <c r="IN110" s="18"/>
      <c r="IO110" s="18"/>
      <c r="IP110" s="18"/>
      <c r="IQ110" s="18"/>
      <c r="IR110" s="18"/>
      <c r="IS110" s="18"/>
      <c r="IT110" s="18"/>
      <c r="IU110" s="18"/>
    </row>
    <row r="111" spans="1:255" x14ac:dyDescent="0.2">
      <c r="A111" s="49"/>
      <c r="B111" s="46"/>
      <c r="C111" s="46" t="s">
        <v>403</v>
      </c>
      <c r="D111" s="47"/>
      <c r="E111" s="48"/>
      <c r="F111" s="50">
        <v>20.75</v>
      </c>
      <c r="G111" s="87"/>
      <c r="H111" s="50">
        <f>Source!AF41</f>
        <v>20.75</v>
      </c>
      <c r="I111" s="50">
        <f>T111</f>
        <v>20.75</v>
      </c>
      <c r="J111" s="87">
        <v>18.3</v>
      </c>
      <c r="K111" s="51">
        <f>U111</f>
        <v>379.73</v>
      </c>
      <c r="O111" s="18"/>
      <c r="P111" s="18"/>
      <c r="Q111" s="18"/>
      <c r="R111" s="18"/>
      <c r="S111" s="18"/>
      <c r="T111" s="18">
        <f>ROUND(Source!AF41*Source!AV41*Source!I41,2)</f>
        <v>20.75</v>
      </c>
      <c r="U111" s="18">
        <f>Source!S41</f>
        <v>379.73</v>
      </c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  <c r="ED111" s="18"/>
      <c r="EE111" s="18"/>
      <c r="EF111" s="18"/>
      <c r="EG111" s="18"/>
      <c r="EH111" s="18"/>
      <c r="EI111" s="18"/>
      <c r="EJ111" s="18"/>
      <c r="EK111" s="18"/>
      <c r="EL111" s="18"/>
      <c r="EM111" s="18"/>
      <c r="EN111" s="18"/>
      <c r="EO111" s="18"/>
      <c r="EP111" s="18"/>
      <c r="EQ111" s="18"/>
      <c r="ER111" s="18"/>
      <c r="ES111" s="18"/>
      <c r="ET111" s="18"/>
      <c r="EU111" s="18"/>
      <c r="EV111" s="18"/>
      <c r="EW111" s="18"/>
      <c r="EX111" s="18"/>
      <c r="EY111" s="18"/>
      <c r="EZ111" s="18"/>
      <c r="FA111" s="18"/>
      <c r="FB111" s="18"/>
      <c r="FC111" s="18"/>
      <c r="FD111" s="18"/>
      <c r="FE111" s="18"/>
      <c r="FF111" s="18"/>
      <c r="FG111" s="18"/>
      <c r="FH111" s="18"/>
      <c r="FI111" s="18"/>
      <c r="FJ111" s="18"/>
      <c r="FK111" s="18"/>
      <c r="FL111" s="18"/>
      <c r="FM111" s="18"/>
      <c r="FN111" s="18"/>
      <c r="FO111" s="18"/>
      <c r="FP111" s="18"/>
      <c r="FQ111" s="18"/>
      <c r="FR111" s="18"/>
      <c r="FS111" s="18"/>
      <c r="FT111" s="18"/>
      <c r="FU111" s="18"/>
      <c r="FV111" s="18"/>
      <c r="FW111" s="18"/>
      <c r="FX111" s="18"/>
      <c r="FY111" s="18"/>
      <c r="FZ111" s="18"/>
      <c r="GA111" s="18"/>
      <c r="GB111" s="18"/>
      <c r="GC111" s="18"/>
      <c r="GD111" s="18"/>
      <c r="GE111" s="18"/>
      <c r="GF111" s="18"/>
      <c r="GG111" s="18"/>
      <c r="GH111" s="18"/>
      <c r="GI111" s="18"/>
      <c r="GJ111" s="18">
        <f>T111</f>
        <v>20.75</v>
      </c>
      <c r="GK111" s="18">
        <f>T111</f>
        <v>20.75</v>
      </c>
      <c r="GL111" s="18"/>
      <c r="GM111" s="18"/>
      <c r="GN111" s="18"/>
      <c r="GO111" s="18"/>
      <c r="GP111" s="18"/>
      <c r="GQ111" s="18"/>
      <c r="GR111" s="18"/>
      <c r="GS111" s="18"/>
      <c r="GT111" s="18"/>
      <c r="GU111" s="18"/>
      <c r="GV111" s="18"/>
      <c r="GW111" s="18"/>
      <c r="GX111" s="18"/>
      <c r="GY111" s="18"/>
      <c r="GZ111" s="18"/>
      <c r="HA111" s="18"/>
      <c r="HB111" s="18"/>
      <c r="HC111" s="18"/>
      <c r="HD111" s="18"/>
      <c r="HE111" s="18">
        <f>T111</f>
        <v>20.75</v>
      </c>
      <c r="HF111" s="18"/>
      <c r="HG111" s="18"/>
      <c r="HH111" s="18"/>
      <c r="HI111" s="18"/>
      <c r="HJ111" s="18"/>
      <c r="HK111" s="18"/>
      <c r="HL111" s="18"/>
      <c r="HM111" s="18"/>
      <c r="HN111" s="18"/>
      <c r="HO111" s="18"/>
      <c r="HP111" s="18"/>
      <c r="HQ111" s="18"/>
      <c r="HR111" s="18"/>
      <c r="HS111" s="18"/>
      <c r="HT111" s="18"/>
      <c r="HU111" s="18"/>
      <c r="HV111" s="18"/>
      <c r="HW111" s="18"/>
      <c r="HX111" s="18"/>
      <c r="HY111" s="18"/>
      <c r="HZ111" s="18"/>
      <c r="IA111" s="18"/>
      <c r="IB111" s="18"/>
      <c r="IC111" s="18"/>
      <c r="ID111" s="18"/>
      <c r="IE111" s="18"/>
      <c r="IF111" s="18"/>
      <c r="IG111" s="18"/>
      <c r="IH111" s="18"/>
      <c r="II111" s="18"/>
      <c r="IJ111" s="18"/>
      <c r="IK111" s="18"/>
      <c r="IL111" s="18"/>
      <c r="IM111" s="18"/>
      <c r="IN111" s="18"/>
      <c r="IO111" s="18"/>
      <c r="IP111" s="18"/>
      <c r="IQ111" s="18"/>
      <c r="IR111" s="18"/>
      <c r="IS111" s="18"/>
      <c r="IT111" s="18"/>
      <c r="IU111" s="18"/>
    </row>
    <row r="112" spans="1:255" x14ac:dyDescent="0.2">
      <c r="A112" s="56"/>
      <c r="B112" s="53"/>
      <c r="C112" s="53" t="s">
        <v>398</v>
      </c>
      <c r="D112" s="54"/>
      <c r="E112" s="55">
        <v>65</v>
      </c>
      <c r="F112" s="89" t="s">
        <v>399</v>
      </c>
      <c r="G112" s="88"/>
      <c r="H112" s="57">
        <f>ROUND((Source!AF41*Source!AV41+Source!AE41*Source!AV41)*(Source!FX41)/100,2)</f>
        <v>13.49</v>
      </c>
      <c r="I112" s="57">
        <f>T112</f>
        <v>13.49</v>
      </c>
      <c r="J112" s="88" t="s">
        <v>411</v>
      </c>
      <c r="K112" s="58">
        <f>U112</f>
        <v>208.85</v>
      </c>
      <c r="O112" s="18"/>
      <c r="P112" s="18"/>
      <c r="Q112" s="18"/>
      <c r="R112" s="18"/>
      <c r="S112" s="18"/>
      <c r="T112" s="18">
        <f>ROUND((ROUND(Source!AF41*Source!AV41*Source!I41,2)+ROUND(Source!AE41*Source!AV41*Source!I41,2))*(Source!FX41)/100,2)</f>
        <v>13.49</v>
      </c>
      <c r="U112" s="18">
        <f>Source!X41</f>
        <v>208.85</v>
      </c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B112" s="18"/>
      <c r="EC112" s="18"/>
      <c r="ED112" s="18"/>
      <c r="EE112" s="18"/>
      <c r="EF112" s="18"/>
      <c r="EG112" s="18"/>
      <c r="EH112" s="18"/>
      <c r="EI112" s="18"/>
      <c r="EJ112" s="18"/>
      <c r="EK112" s="18"/>
      <c r="EL112" s="18"/>
      <c r="EM112" s="18"/>
      <c r="EN112" s="18"/>
      <c r="EO112" s="18"/>
      <c r="EP112" s="18"/>
      <c r="EQ112" s="18"/>
      <c r="ER112" s="18"/>
      <c r="ES112" s="18"/>
      <c r="ET112" s="18"/>
      <c r="EU112" s="18"/>
      <c r="EV112" s="18"/>
      <c r="EW112" s="18"/>
      <c r="EX112" s="18"/>
      <c r="EY112" s="18"/>
      <c r="EZ112" s="18"/>
      <c r="FA112" s="18"/>
      <c r="FB112" s="18"/>
      <c r="FC112" s="18"/>
      <c r="FD112" s="18"/>
      <c r="FE112" s="18"/>
      <c r="FF112" s="18"/>
      <c r="FG112" s="18"/>
      <c r="FH112" s="18"/>
      <c r="FI112" s="18"/>
      <c r="FJ112" s="18"/>
      <c r="FK112" s="18"/>
      <c r="FL112" s="18"/>
      <c r="FM112" s="18"/>
      <c r="FN112" s="18"/>
      <c r="FO112" s="18"/>
      <c r="FP112" s="18"/>
      <c r="FQ112" s="18"/>
      <c r="FR112" s="18"/>
      <c r="FS112" s="18"/>
      <c r="FT112" s="18"/>
      <c r="FU112" s="18"/>
      <c r="FV112" s="18"/>
      <c r="FW112" s="18"/>
      <c r="FX112" s="18"/>
      <c r="FY112" s="18"/>
      <c r="FZ112" s="18"/>
      <c r="GA112" s="18"/>
      <c r="GB112" s="18"/>
      <c r="GC112" s="18"/>
      <c r="GD112" s="18"/>
      <c r="GE112" s="18"/>
      <c r="GF112" s="18"/>
      <c r="GG112" s="18"/>
      <c r="GH112" s="18"/>
      <c r="GI112" s="18"/>
      <c r="GJ112" s="18"/>
      <c r="GK112" s="18"/>
      <c r="GL112" s="18"/>
      <c r="GM112" s="18"/>
      <c r="GN112" s="18"/>
      <c r="GO112" s="18"/>
      <c r="GP112" s="18"/>
      <c r="GQ112" s="18"/>
      <c r="GR112" s="18"/>
      <c r="GS112" s="18"/>
      <c r="GT112" s="18"/>
      <c r="GU112" s="18"/>
      <c r="GV112" s="18"/>
      <c r="GW112" s="18"/>
      <c r="GX112" s="18"/>
      <c r="GY112" s="18">
        <f>T112</f>
        <v>13.49</v>
      </c>
      <c r="GZ112" s="18"/>
      <c r="HA112" s="18"/>
      <c r="HB112" s="18"/>
      <c r="HC112" s="18"/>
      <c r="HD112" s="18"/>
      <c r="HE112" s="18">
        <f>T112</f>
        <v>13.49</v>
      </c>
      <c r="HF112" s="18"/>
      <c r="HG112" s="18"/>
      <c r="HH112" s="18"/>
      <c r="HI112" s="18"/>
      <c r="HJ112" s="18"/>
      <c r="HK112" s="18"/>
      <c r="HL112" s="18"/>
      <c r="HM112" s="18"/>
      <c r="HN112" s="18"/>
      <c r="HO112" s="18"/>
      <c r="HP112" s="18"/>
      <c r="HQ112" s="18"/>
      <c r="HR112" s="18"/>
      <c r="HS112" s="18"/>
      <c r="HT112" s="18"/>
      <c r="HU112" s="18"/>
      <c r="HV112" s="18"/>
      <c r="HW112" s="18"/>
      <c r="HX112" s="18"/>
      <c r="HY112" s="18"/>
      <c r="HZ112" s="18"/>
      <c r="IA112" s="18"/>
      <c r="IB112" s="18"/>
      <c r="IC112" s="18"/>
      <c r="ID112" s="18"/>
      <c r="IE112" s="18"/>
      <c r="IF112" s="18"/>
      <c r="IG112" s="18"/>
      <c r="IH112" s="18"/>
      <c r="II112" s="18"/>
      <c r="IJ112" s="18"/>
      <c r="IK112" s="18"/>
      <c r="IL112" s="18"/>
      <c r="IM112" s="18"/>
      <c r="IN112" s="18"/>
      <c r="IO112" s="18"/>
      <c r="IP112" s="18"/>
      <c r="IQ112" s="18"/>
      <c r="IR112" s="18"/>
      <c r="IS112" s="18"/>
      <c r="IT112" s="18"/>
      <c r="IU112" s="18"/>
    </row>
    <row r="113" spans="1:255" x14ac:dyDescent="0.2">
      <c r="A113" s="56"/>
      <c r="B113" s="53"/>
      <c r="C113" s="53" t="s">
        <v>401</v>
      </c>
      <c r="D113" s="54"/>
      <c r="E113" s="55">
        <v>40</v>
      </c>
      <c r="F113" s="89" t="s">
        <v>399</v>
      </c>
      <c r="G113" s="88"/>
      <c r="H113" s="57">
        <f>ROUND((Source!AF41*Source!AV41+Source!AE41*Source!AV41)*(Source!FY41)/100,2)</f>
        <v>8.3000000000000007</v>
      </c>
      <c r="I113" s="57">
        <f>T113</f>
        <v>8.3000000000000007</v>
      </c>
      <c r="J113" s="88" t="s">
        <v>412</v>
      </c>
      <c r="K113" s="58">
        <f>U113</f>
        <v>121.51</v>
      </c>
      <c r="O113" s="18"/>
      <c r="P113" s="18"/>
      <c r="Q113" s="18"/>
      <c r="R113" s="18"/>
      <c r="S113" s="18"/>
      <c r="T113" s="18">
        <f>ROUND((ROUND(Source!AF41*Source!AV41*Source!I41,2)+ROUND(Source!AE41*Source!AV41*Source!I41,2))*(Source!FY41)/100,2)</f>
        <v>8.3000000000000007</v>
      </c>
      <c r="U113" s="18">
        <f>Source!Y41</f>
        <v>121.51</v>
      </c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  <c r="FH113" s="18"/>
      <c r="FI113" s="18"/>
      <c r="FJ113" s="18"/>
      <c r="FK113" s="18"/>
      <c r="FL113" s="18"/>
      <c r="FM113" s="18"/>
      <c r="FN113" s="18"/>
      <c r="FO113" s="18"/>
      <c r="FP113" s="18"/>
      <c r="FQ113" s="18"/>
      <c r="FR113" s="18"/>
      <c r="FS113" s="18"/>
      <c r="FT113" s="18"/>
      <c r="FU113" s="18"/>
      <c r="FV113" s="18"/>
      <c r="FW113" s="18"/>
      <c r="FX113" s="18"/>
      <c r="FY113" s="18"/>
      <c r="FZ113" s="18"/>
      <c r="GA113" s="18"/>
      <c r="GB113" s="18"/>
      <c r="GC113" s="18"/>
      <c r="GD113" s="18"/>
      <c r="GE113" s="18"/>
      <c r="GF113" s="18"/>
      <c r="GG113" s="18"/>
      <c r="GH113" s="18"/>
      <c r="GI113" s="18"/>
      <c r="GJ113" s="18"/>
      <c r="GK113" s="18"/>
      <c r="GL113" s="18"/>
      <c r="GM113" s="18"/>
      <c r="GN113" s="18"/>
      <c r="GO113" s="18"/>
      <c r="GP113" s="18"/>
      <c r="GQ113" s="18"/>
      <c r="GR113" s="18"/>
      <c r="GS113" s="18"/>
      <c r="GT113" s="18"/>
      <c r="GU113" s="18"/>
      <c r="GV113" s="18"/>
      <c r="GW113" s="18"/>
      <c r="GX113" s="18"/>
      <c r="GY113" s="18"/>
      <c r="GZ113" s="18">
        <f>T113</f>
        <v>8.3000000000000007</v>
      </c>
      <c r="HA113" s="18"/>
      <c r="HB113" s="18"/>
      <c r="HC113" s="18"/>
      <c r="HD113" s="18"/>
      <c r="HE113" s="18">
        <f>T113</f>
        <v>8.3000000000000007</v>
      </c>
      <c r="HF113" s="18"/>
      <c r="HG113" s="18"/>
      <c r="HH113" s="18"/>
      <c r="HI113" s="18"/>
      <c r="HJ113" s="18"/>
      <c r="HK113" s="18"/>
      <c r="HL113" s="18"/>
      <c r="HM113" s="18"/>
      <c r="HN113" s="18"/>
      <c r="HO113" s="18"/>
      <c r="HP113" s="18"/>
      <c r="HQ113" s="18"/>
      <c r="HR113" s="18"/>
      <c r="HS113" s="18"/>
      <c r="HT113" s="18"/>
      <c r="HU113" s="18"/>
      <c r="HV113" s="18"/>
      <c r="HW113" s="18"/>
      <c r="HX113" s="18"/>
      <c r="HY113" s="18"/>
      <c r="HZ113" s="18"/>
      <c r="IA113" s="18"/>
      <c r="IB113" s="18"/>
      <c r="IC113" s="18"/>
      <c r="ID113" s="18"/>
      <c r="IE113" s="18"/>
      <c r="IF113" s="18"/>
      <c r="IG113" s="18"/>
      <c r="IH113" s="18"/>
      <c r="II113" s="18"/>
      <c r="IJ113" s="18"/>
      <c r="IK113" s="18"/>
      <c r="IL113" s="18"/>
      <c r="IM113" s="18"/>
      <c r="IN113" s="18"/>
      <c r="IO113" s="18"/>
      <c r="IP113" s="18"/>
      <c r="IQ113" s="18"/>
      <c r="IR113" s="18"/>
      <c r="IS113" s="18"/>
      <c r="IT113" s="18"/>
      <c r="IU113" s="18"/>
    </row>
    <row r="114" spans="1:255" ht="13.5" thickBot="1" x14ac:dyDescent="0.25">
      <c r="A114" s="68"/>
      <c r="B114" s="69"/>
      <c r="C114" s="69" t="s">
        <v>406</v>
      </c>
      <c r="D114" s="70" t="s">
        <v>407</v>
      </c>
      <c r="E114" s="71">
        <v>1.62</v>
      </c>
      <c r="F114" s="72"/>
      <c r="G114" s="72"/>
      <c r="H114" s="72">
        <f>ROUND(Source!AH41,2)</f>
        <v>1.62</v>
      </c>
      <c r="I114" s="73">
        <f>Source!U41</f>
        <v>1.62</v>
      </c>
      <c r="J114" s="72"/>
      <c r="K114" s="74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B114" s="18"/>
      <c r="EC114" s="18"/>
      <c r="ED114" s="18"/>
      <c r="EE114" s="18"/>
      <c r="EF114" s="18"/>
      <c r="EG114" s="18"/>
      <c r="EH114" s="18"/>
      <c r="EI114" s="18"/>
      <c r="EJ114" s="18"/>
      <c r="EK114" s="18"/>
      <c r="EL114" s="18"/>
      <c r="EM114" s="18"/>
      <c r="EN114" s="18"/>
      <c r="EO114" s="18"/>
      <c r="EP114" s="18"/>
      <c r="EQ114" s="18"/>
      <c r="ER114" s="18"/>
      <c r="ES114" s="18"/>
      <c r="ET114" s="18"/>
      <c r="EU114" s="18"/>
      <c r="EV114" s="18"/>
      <c r="EW114" s="18"/>
      <c r="EX114" s="18"/>
      <c r="EY114" s="18"/>
      <c r="EZ114" s="18"/>
      <c r="FA114" s="18"/>
      <c r="FB114" s="18"/>
      <c r="FC114" s="18"/>
      <c r="FD114" s="18"/>
      <c r="FE114" s="18"/>
      <c r="FF114" s="18"/>
      <c r="FG114" s="18"/>
      <c r="FH114" s="18"/>
      <c r="FI114" s="18"/>
      <c r="FJ114" s="18"/>
      <c r="FK114" s="18"/>
      <c r="FL114" s="18"/>
      <c r="FM114" s="18"/>
      <c r="FN114" s="18"/>
      <c r="FO114" s="18"/>
      <c r="FP114" s="18"/>
      <c r="FQ114" s="18"/>
      <c r="FR114" s="18"/>
      <c r="FS114" s="18"/>
      <c r="FT114" s="18"/>
      <c r="FU114" s="18"/>
      <c r="FV114" s="18"/>
      <c r="FW114" s="18"/>
      <c r="FX114" s="18"/>
      <c r="FY114" s="18"/>
      <c r="FZ114" s="18"/>
      <c r="GA114" s="18"/>
      <c r="GB114" s="18"/>
      <c r="GC114" s="18"/>
      <c r="GD114" s="18"/>
      <c r="GE114" s="18"/>
      <c r="GF114" s="18"/>
      <c r="GG114" s="18"/>
      <c r="GH114" s="18"/>
      <c r="GI114" s="18"/>
      <c r="GJ114" s="18"/>
      <c r="GK114" s="18"/>
      <c r="GL114" s="18"/>
      <c r="GM114" s="18"/>
      <c r="GN114" s="18"/>
      <c r="GO114" s="18"/>
      <c r="GP114" s="18"/>
      <c r="GQ114" s="18"/>
      <c r="GR114" s="18"/>
      <c r="GS114" s="18"/>
      <c r="GT114" s="18"/>
      <c r="GU114" s="18"/>
      <c r="GV114" s="18"/>
      <c r="GW114" s="18"/>
      <c r="GX114" s="18"/>
      <c r="GY114" s="18"/>
      <c r="GZ114" s="18"/>
      <c r="HA114" s="18"/>
      <c r="HB114" s="18"/>
      <c r="HC114" s="18"/>
      <c r="HD114" s="18"/>
      <c r="HE114" s="18"/>
      <c r="HF114" s="18"/>
      <c r="HG114" s="18"/>
      <c r="HH114" s="18"/>
      <c r="HI114" s="18"/>
      <c r="HJ114" s="18"/>
      <c r="HK114" s="18"/>
      <c r="HL114" s="18"/>
      <c r="HM114" s="18"/>
      <c r="HN114" s="18"/>
      <c r="HO114" s="18"/>
      <c r="HP114" s="18"/>
      <c r="HQ114" s="18"/>
      <c r="HR114" s="18"/>
      <c r="HS114" s="18"/>
      <c r="HT114" s="18"/>
      <c r="HU114" s="18"/>
      <c r="HV114" s="18"/>
      <c r="HW114" s="18"/>
      <c r="HX114" s="18"/>
      <c r="HY114" s="18"/>
      <c r="HZ114" s="18"/>
      <c r="IA114" s="18"/>
      <c r="IB114" s="18"/>
      <c r="IC114" s="18"/>
      <c r="ID114" s="18"/>
      <c r="IE114" s="18"/>
      <c r="IF114" s="18"/>
      <c r="IG114" s="18"/>
      <c r="IH114" s="18"/>
      <c r="II114" s="18"/>
      <c r="IJ114" s="18"/>
      <c r="IK114" s="18"/>
      <c r="IL114" s="18"/>
      <c r="IM114" s="18"/>
      <c r="IN114" s="18"/>
      <c r="IO114" s="18"/>
      <c r="IP114" s="18"/>
      <c r="IQ114" s="18"/>
      <c r="IR114" s="18"/>
      <c r="IS114" s="18"/>
      <c r="IT114" s="18"/>
      <c r="IU114" s="18"/>
    </row>
    <row r="115" spans="1:255" x14ac:dyDescent="0.2">
      <c r="A115" s="60"/>
      <c r="B115" s="59"/>
      <c r="C115" s="59"/>
      <c r="D115" s="59"/>
      <c r="E115" s="59"/>
      <c r="F115" s="59"/>
      <c r="G115" s="59"/>
      <c r="H115" s="110">
        <f>R115</f>
        <v>42.540000000000006</v>
      </c>
      <c r="I115" s="111"/>
      <c r="J115" s="110">
        <f>S115</f>
        <v>710.09</v>
      </c>
      <c r="K115" s="112"/>
      <c r="O115" s="18"/>
      <c r="P115" s="18"/>
      <c r="Q115" s="18"/>
      <c r="R115" s="18">
        <f>SUM(T110:T114)</f>
        <v>42.540000000000006</v>
      </c>
      <c r="S115" s="18">
        <f>SUM(U110:U114)</f>
        <v>710.09</v>
      </c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18"/>
      <c r="ES115" s="18"/>
      <c r="ET115" s="18"/>
      <c r="EU115" s="18"/>
      <c r="EV115" s="18"/>
      <c r="EW115" s="18"/>
      <c r="EX115" s="18"/>
      <c r="EY115" s="18"/>
      <c r="EZ115" s="18"/>
      <c r="FA115" s="18"/>
      <c r="FB115" s="18"/>
      <c r="FC115" s="18"/>
      <c r="FD115" s="18"/>
      <c r="FE115" s="18"/>
      <c r="FF115" s="18"/>
      <c r="FG115" s="18"/>
      <c r="FH115" s="18"/>
      <c r="FI115" s="18"/>
      <c r="FJ115" s="18"/>
      <c r="FK115" s="18"/>
      <c r="FL115" s="18"/>
      <c r="FM115" s="18"/>
      <c r="FN115" s="18"/>
      <c r="FO115" s="18"/>
      <c r="FP115" s="18"/>
      <c r="FQ115" s="18"/>
      <c r="FR115" s="18"/>
      <c r="FS115" s="18"/>
      <c r="FT115" s="18"/>
      <c r="FU115" s="18"/>
      <c r="FV115" s="18"/>
      <c r="FW115" s="18"/>
      <c r="FX115" s="18"/>
      <c r="FY115" s="18"/>
      <c r="FZ115" s="18"/>
      <c r="GA115" s="18"/>
      <c r="GB115" s="18"/>
      <c r="GC115" s="18"/>
      <c r="GD115" s="18"/>
      <c r="GE115" s="18"/>
      <c r="GF115" s="18"/>
      <c r="GG115" s="18"/>
      <c r="GH115" s="18"/>
      <c r="GI115" s="18"/>
      <c r="GJ115" s="18"/>
      <c r="GK115" s="18"/>
      <c r="GL115" s="18"/>
      <c r="GM115" s="18"/>
      <c r="GN115" s="18"/>
      <c r="GO115" s="18"/>
      <c r="GP115" s="18"/>
      <c r="GQ115" s="18"/>
      <c r="GR115" s="18"/>
      <c r="GS115" s="18"/>
      <c r="GT115" s="18"/>
      <c r="GU115" s="18"/>
      <c r="GV115" s="18"/>
      <c r="GW115" s="18"/>
      <c r="GX115" s="18"/>
      <c r="GY115" s="18"/>
      <c r="GZ115" s="18"/>
      <c r="HA115" s="18">
        <f>R115</f>
        <v>42.540000000000006</v>
      </c>
      <c r="HB115" s="18"/>
      <c r="HC115" s="18"/>
      <c r="HD115" s="18"/>
      <c r="HE115" s="18"/>
      <c r="HF115" s="18"/>
      <c r="HG115" s="18"/>
      <c r="HH115" s="18"/>
      <c r="HI115" s="18"/>
      <c r="HJ115" s="18"/>
      <c r="HK115" s="18"/>
      <c r="HL115" s="18"/>
      <c r="HM115" s="18"/>
      <c r="HN115" s="18"/>
      <c r="HO115" s="18"/>
      <c r="HP115" s="18"/>
      <c r="HQ115" s="18"/>
      <c r="HR115" s="18"/>
      <c r="HS115" s="18"/>
      <c r="HT115" s="18"/>
      <c r="HU115" s="18"/>
      <c r="HV115" s="18"/>
      <c r="HW115" s="18"/>
      <c r="HX115" s="18"/>
      <c r="HY115" s="18"/>
      <c r="HZ115" s="18"/>
      <c r="IA115" s="18"/>
      <c r="IB115" s="18"/>
      <c r="IC115" s="18"/>
      <c r="ID115" s="18"/>
      <c r="IE115" s="18"/>
      <c r="IF115" s="18"/>
      <c r="IG115" s="18"/>
      <c r="IH115" s="18"/>
      <c r="II115" s="18"/>
      <c r="IJ115" s="18"/>
      <c r="IK115" s="18"/>
      <c r="IL115" s="18"/>
      <c r="IM115" s="18"/>
      <c r="IN115" s="18"/>
      <c r="IO115" s="18"/>
      <c r="IP115" s="18"/>
      <c r="IQ115" s="18"/>
      <c r="IR115" s="18"/>
      <c r="IS115" s="18"/>
      <c r="IT115" s="18"/>
      <c r="IU115" s="18"/>
    </row>
    <row r="116" spans="1:255" ht="24" x14ac:dyDescent="0.2">
      <c r="A116" s="61">
        <v>10</v>
      </c>
      <c r="B116" s="67" t="s">
        <v>68</v>
      </c>
      <c r="C116" s="62" t="s">
        <v>69</v>
      </c>
      <c r="D116" s="63" t="s">
        <v>70</v>
      </c>
      <c r="E116" s="64">
        <v>1</v>
      </c>
      <c r="F116" s="65">
        <f>Source!AK43</f>
        <v>55.71</v>
      </c>
      <c r="G116" s="92" t="s">
        <v>3</v>
      </c>
      <c r="H116" s="65">
        <f>Source!AB43</f>
        <v>55.71</v>
      </c>
      <c r="I116" s="65"/>
      <c r="J116" s="93"/>
      <c r="K116" s="66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  <c r="DM116" s="18"/>
      <c r="DN116" s="18"/>
      <c r="DO116" s="18"/>
      <c r="DP116" s="18"/>
      <c r="DQ116" s="18"/>
      <c r="DR116" s="18"/>
      <c r="DS116" s="18"/>
      <c r="DT116" s="18"/>
      <c r="DU116" s="18"/>
      <c r="DV116" s="18"/>
      <c r="DW116" s="18"/>
      <c r="DX116" s="18"/>
      <c r="DY116" s="18"/>
      <c r="DZ116" s="18"/>
      <c r="EA116" s="18"/>
      <c r="EB116" s="18"/>
      <c r="EC116" s="18"/>
      <c r="ED116" s="18"/>
      <c r="EE116" s="18"/>
      <c r="EF116" s="18"/>
      <c r="EG116" s="18"/>
      <c r="EH116" s="18"/>
      <c r="EI116" s="18"/>
      <c r="EJ116" s="18"/>
      <c r="EK116" s="18"/>
      <c r="EL116" s="18"/>
      <c r="EM116" s="18"/>
      <c r="EN116" s="18"/>
      <c r="EO116" s="18"/>
      <c r="EP116" s="18"/>
      <c r="EQ116" s="18"/>
      <c r="ER116" s="18"/>
      <c r="ES116" s="18"/>
      <c r="ET116" s="18"/>
      <c r="EU116" s="18"/>
      <c r="EV116" s="18"/>
      <c r="EW116" s="18"/>
      <c r="EX116" s="18"/>
      <c r="EY116" s="18"/>
      <c r="EZ116" s="18"/>
      <c r="FA116" s="18"/>
      <c r="FB116" s="18"/>
      <c r="FC116" s="18"/>
      <c r="FD116" s="18"/>
      <c r="FE116" s="18"/>
      <c r="FF116" s="18"/>
      <c r="FG116" s="18"/>
      <c r="FH116" s="18"/>
      <c r="FI116" s="18"/>
      <c r="FJ116" s="18"/>
      <c r="FK116" s="18"/>
      <c r="FL116" s="18"/>
      <c r="FM116" s="18"/>
      <c r="FN116" s="18"/>
      <c r="FO116" s="18"/>
      <c r="FP116" s="18"/>
      <c r="FQ116" s="18"/>
      <c r="FR116" s="18"/>
      <c r="FS116" s="18"/>
      <c r="FT116" s="18"/>
      <c r="FU116" s="18"/>
      <c r="FV116" s="18"/>
      <c r="FW116" s="18"/>
      <c r="FX116" s="18"/>
      <c r="FY116" s="18"/>
      <c r="FZ116" s="18"/>
      <c r="GA116" s="18"/>
      <c r="GB116" s="18"/>
      <c r="GC116" s="18"/>
      <c r="GD116" s="18"/>
      <c r="GE116" s="18"/>
      <c r="GF116" s="18"/>
      <c r="GG116" s="18"/>
      <c r="GH116" s="18"/>
      <c r="GI116" s="18"/>
      <c r="GJ116" s="18"/>
      <c r="GK116" s="18"/>
      <c r="GL116" s="18"/>
      <c r="GM116" s="18"/>
      <c r="GN116" s="18"/>
      <c r="GO116" s="18"/>
      <c r="GP116" s="18"/>
      <c r="GQ116" s="18"/>
      <c r="GR116" s="18"/>
      <c r="GS116" s="18"/>
      <c r="GT116" s="18"/>
      <c r="GU116" s="18"/>
      <c r="GV116" s="18"/>
      <c r="GW116" s="18"/>
      <c r="GX116" s="18"/>
      <c r="GY116" s="18"/>
      <c r="GZ116" s="18"/>
      <c r="HA116" s="18"/>
      <c r="HB116" s="18"/>
      <c r="HC116" s="18"/>
      <c r="HD116" s="18"/>
      <c r="HE116" s="18"/>
      <c r="HF116" s="18"/>
      <c r="HG116" s="18"/>
      <c r="HH116" s="18"/>
      <c r="HI116" s="18"/>
      <c r="HJ116" s="18"/>
      <c r="HK116" s="18"/>
      <c r="HL116" s="18"/>
      <c r="HM116" s="18"/>
      <c r="HN116" s="18"/>
      <c r="HO116" s="18"/>
      <c r="HP116" s="18"/>
      <c r="HQ116" s="18"/>
      <c r="HR116" s="18"/>
      <c r="HS116" s="18"/>
      <c r="HT116" s="18"/>
      <c r="HU116" s="18"/>
      <c r="HV116" s="18"/>
      <c r="HW116" s="18"/>
      <c r="HX116" s="18"/>
      <c r="HY116" s="18"/>
      <c r="HZ116" s="18"/>
      <c r="IA116" s="18"/>
      <c r="IB116" s="18"/>
      <c r="IC116" s="18"/>
      <c r="ID116" s="18"/>
      <c r="IE116" s="18"/>
      <c r="IF116" s="18"/>
      <c r="IG116" s="18"/>
      <c r="IH116" s="18"/>
      <c r="II116" s="18"/>
      <c r="IJ116" s="18"/>
      <c r="IK116" s="18"/>
      <c r="IL116" s="18"/>
      <c r="IM116" s="18"/>
      <c r="IN116" s="18"/>
      <c r="IO116" s="18"/>
      <c r="IP116" s="18"/>
      <c r="IQ116" s="18"/>
      <c r="IR116" s="18"/>
      <c r="IS116" s="18"/>
      <c r="IT116" s="18"/>
      <c r="IU116" s="18"/>
    </row>
    <row r="117" spans="1:255" x14ac:dyDescent="0.2">
      <c r="A117" s="49"/>
      <c r="B117" s="46"/>
      <c r="C117" s="46" t="s">
        <v>403</v>
      </c>
      <c r="D117" s="47"/>
      <c r="E117" s="48"/>
      <c r="F117" s="50">
        <v>55.71</v>
      </c>
      <c r="G117" s="87"/>
      <c r="H117" s="50">
        <f>Source!AF43</f>
        <v>55.71</v>
      </c>
      <c r="I117" s="50">
        <f>T117</f>
        <v>55.71</v>
      </c>
      <c r="J117" s="87">
        <v>18.3</v>
      </c>
      <c r="K117" s="51">
        <f>U117</f>
        <v>1019.49</v>
      </c>
      <c r="O117" s="18"/>
      <c r="P117" s="18"/>
      <c r="Q117" s="18"/>
      <c r="R117" s="18"/>
      <c r="S117" s="18"/>
      <c r="T117" s="18">
        <f>ROUND(Source!AF43*Source!AV43*Source!I43,2)</f>
        <v>55.71</v>
      </c>
      <c r="U117" s="18">
        <f>Source!S43</f>
        <v>1019.49</v>
      </c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DT117" s="18"/>
      <c r="DU117" s="18"/>
      <c r="DV117" s="18"/>
      <c r="DW117" s="18"/>
      <c r="DX117" s="18"/>
      <c r="DY117" s="18"/>
      <c r="DZ117" s="18"/>
      <c r="EA117" s="18"/>
      <c r="EB117" s="18"/>
      <c r="EC117" s="18"/>
      <c r="ED117" s="18"/>
      <c r="EE117" s="18"/>
      <c r="EF117" s="18"/>
      <c r="EG117" s="18"/>
      <c r="EH117" s="18"/>
      <c r="EI117" s="18"/>
      <c r="EJ117" s="18"/>
      <c r="EK117" s="18"/>
      <c r="EL117" s="18"/>
      <c r="EM117" s="18"/>
      <c r="EN117" s="18"/>
      <c r="EO117" s="18"/>
      <c r="EP117" s="18"/>
      <c r="EQ117" s="18"/>
      <c r="ER117" s="18"/>
      <c r="ES117" s="18"/>
      <c r="ET117" s="18"/>
      <c r="EU117" s="18"/>
      <c r="EV117" s="18"/>
      <c r="EW117" s="18"/>
      <c r="EX117" s="18"/>
      <c r="EY117" s="18"/>
      <c r="EZ117" s="18"/>
      <c r="FA117" s="18"/>
      <c r="FB117" s="18"/>
      <c r="FC117" s="18"/>
      <c r="FD117" s="18"/>
      <c r="FE117" s="18"/>
      <c r="FF117" s="18"/>
      <c r="FG117" s="18"/>
      <c r="FH117" s="18"/>
      <c r="FI117" s="18"/>
      <c r="FJ117" s="18"/>
      <c r="FK117" s="18"/>
      <c r="FL117" s="18"/>
      <c r="FM117" s="18"/>
      <c r="FN117" s="18"/>
      <c r="FO117" s="18"/>
      <c r="FP117" s="18"/>
      <c r="FQ117" s="18"/>
      <c r="FR117" s="18"/>
      <c r="FS117" s="18"/>
      <c r="FT117" s="18"/>
      <c r="FU117" s="18"/>
      <c r="FV117" s="18"/>
      <c r="FW117" s="18"/>
      <c r="FX117" s="18"/>
      <c r="FY117" s="18"/>
      <c r="FZ117" s="18"/>
      <c r="GA117" s="18"/>
      <c r="GB117" s="18"/>
      <c r="GC117" s="18"/>
      <c r="GD117" s="18"/>
      <c r="GE117" s="18"/>
      <c r="GF117" s="18"/>
      <c r="GG117" s="18"/>
      <c r="GH117" s="18"/>
      <c r="GI117" s="18"/>
      <c r="GJ117" s="18">
        <f>T117</f>
        <v>55.71</v>
      </c>
      <c r="GK117" s="18">
        <f>T117</f>
        <v>55.71</v>
      </c>
      <c r="GL117" s="18"/>
      <c r="GM117" s="18"/>
      <c r="GN117" s="18"/>
      <c r="GO117" s="18"/>
      <c r="GP117" s="18"/>
      <c r="GQ117" s="18"/>
      <c r="GR117" s="18"/>
      <c r="GS117" s="18"/>
      <c r="GT117" s="18"/>
      <c r="GU117" s="18"/>
      <c r="GV117" s="18"/>
      <c r="GW117" s="18"/>
      <c r="GX117" s="18"/>
      <c r="GY117" s="18"/>
      <c r="GZ117" s="18"/>
      <c r="HA117" s="18"/>
      <c r="HB117" s="18"/>
      <c r="HC117" s="18"/>
      <c r="HD117" s="18"/>
      <c r="HE117" s="18">
        <f>T117</f>
        <v>55.71</v>
      </c>
      <c r="HF117" s="18"/>
      <c r="HG117" s="18"/>
      <c r="HH117" s="18"/>
      <c r="HI117" s="18"/>
      <c r="HJ117" s="18"/>
      <c r="HK117" s="18"/>
      <c r="HL117" s="18"/>
      <c r="HM117" s="18"/>
      <c r="HN117" s="18"/>
      <c r="HO117" s="18"/>
      <c r="HP117" s="18"/>
      <c r="HQ117" s="18"/>
      <c r="HR117" s="18"/>
      <c r="HS117" s="18"/>
      <c r="HT117" s="18"/>
      <c r="HU117" s="18"/>
      <c r="HV117" s="18"/>
      <c r="HW117" s="18"/>
      <c r="HX117" s="18"/>
      <c r="HY117" s="18"/>
      <c r="HZ117" s="18"/>
      <c r="IA117" s="18"/>
      <c r="IB117" s="18"/>
      <c r="IC117" s="18"/>
      <c r="ID117" s="18"/>
      <c r="IE117" s="18"/>
      <c r="IF117" s="18"/>
      <c r="IG117" s="18"/>
      <c r="IH117" s="18"/>
      <c r="II117" s="18"/>
      <c r="IJ117" s="18"/>
      <c r="IK117" s="18"/>
      <c r="IL117" s="18"/>
      <c r="IM117" s="18"/>
      <c r="IN117" s="18"/>
      <c r="IO117" s="18"/>
      <c r="IP117" s="18"/>
      <c r="IQ117" s="18"/>
      <c r="IR117" s="18"/>
      <c r="IS117" s="18"/>
      <c r="IT117" s="18"/>
      <c r="IU117" s="18"/>
    </row>
    <row r="118" spans="1:255" x14ac:dyDescent="0.2">
      <c r="A118" s="56"/>
      <c r="B118" s="53"/>
      <c r="C118" s="53" t="s">
        <v>398</v>
      </c>
      <c r="D118" s="54"/>
      <c r="E118" s="55">
        <v>65</v>
      </c>
      <c r="F118" s="89" t="s">
        <v>399</v>
      </c>
      <c r="G118" s="88"/>
      <c r="H118" s="57">
        <f>ROUND((Source!AF43*Source!AV43+Source!AE43*Source!AV43)*(Source!FX43)/100,2)</f>
        <v>36.21</v>
      </c>
      <c r="I118" s="57">
        <f>T118</f>
        <v>36.21</v>
      </c>
      <c r="J118" s="88" t="s">
        <v>411</v>
      </c>
      <c r="K118" s="58">
        <f>U118</f>
        <v>560.72</v>
      </c>
      <c r="O118" s="18"/>
      <c r="P118" s="18"/>
      <c r="Q118" s="18"/>
      <c r="R118" s="18"/>
      <c r="S118" s="18"/>
      <c r="T118" s="18">
        <f>ROUND((ROUND(Source!AF43*Source!AV43*Source!I43,2)+ROUND(Source!AE43*Source!AV43*Source!I43,2))*(Source!FX43)/100,2)</f>
        <v>36.21</v>
      </c>
      <c r="U118" s="18">
        <f>Source!X43</f>
        <v>560.72</v>
      </c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8"/>
      <c r="EK118" s="18"/>
      <c r="EL118" s="18"/>
      <c r="EM118" s="18"/>
      <c r="EN118" s="18"/>
      <c r="EO118" s="18"/>
      <c r="EP118" s="18"/>
      <c r="EQ118" s="18"/>
      <c r="ER118" s="18"/>
      <c r="ES118" s="18"/>
      <c r="ET118" s="18"/>
      <c r="EU118" s="18"/>
      <c r="EV118" s="18"/>
      <c r="EW118" s="18"/>
      <c r="EX118" s="18"/>
      <c r="EY118" s="18"/>
      <c r="EZ118" s="18"/>
      <c r="FA118" s="18"/>
      <c r="FB118" s="18"/>
      <c r="FC118" s="18"/>
      <c r="FD118" s="18"/>
      <c r="FE118" s="18"/>
      <c r="FF118" s="18"/>
      <c r="FG118" s="18"/>
      <c r="FH118" s="18"/>
      <c r="FI118" s="18"/>
      <c r="FJ118" s="18"/>
      <c r="FK118" s="18"/>
      <c r="FL118" s="18"/>
      <c r="FM118" s="18"/>
      <c r="FN118" s="18"/>
      <c r="FO118" s="18"/>
      <c r="FP118" s="18"/>
      <c r="FQ118" s="18"/>
      <c r="FR118" s="18"/>
      <c r="FS118" s="18"/>
      <c r="FT118" s="18"/>
      <c r="FU118" s="18"/>
      <c r="FV118" s="18"/>
      <c r="FW118" s="18"/>
      <c r="FX118" s="18"/>
      <c r="FY118" s="18"/>
      <c r="FZ118" s="18"/>
      <c r="GA118" s="18"/>
      <c r="GB118" s="18"/>
      <c r="GC118" s="18"/>
      <c r="GD118" s="18"/>
      <c r="GE118" s="18"/>
      <c r="GF118" s="18"/>
      <c r="GG118" s="18"/>
      <c r="GH118" s="18"/>
      <c r="GI118" s="18"/>
      <c r="GJ118" s="18"/>
      <c r="GK118" s="18"/>
      <c r="GL118" s="18"/>
      <c r="GM118" s="18"/>
      <c r="GN118" s="18"/>
      <c r="GO118" s="18"/>
      <c r="GP118" s="18"/>
      <c r="GQ118" s="18"/>
      <c r="GR118" s="18"/>
      <c r="GS118" s="18"/>
      <c r="GT118" s="18"/>
      <c r="GU118" s="18"/>
      <c r="GV118" s="18"/>
      <c r="GW118" s="18"/>
      <c r="GX118" s="18"/>
      <c r="GY118" s="18">
        <f>T118</f>
        <v>36.21</v>
      </c>
      <c r="GZ118" s="18"/>
      <c r="HA118" s="18"/>
      <c r="HB118" s="18"/>
      <c r="HC118" s="18"/>
      <c r="HD118" s="18"/>
      <c r="HE118" s="18">
        <f>T118</f>
        <v>36.21</v>
      </c>
      <c r="HF118" s="18"/>
      <c r="HG118" s="18"/>
      <c r="HH118" s="18"/>
      <c r="HI118" s="18"/>
      <c r="HJ118" s="18"/>
      <c r="HK118" s="18"/>
      <c r="HL118" s="18"/>
      <c r="HM118" s="18"/>
      <c r="HN118" s="18"/>
      <c r="HO118" s="18"/>
      <c r="HP118" s="18"/>
      <c r="HQ118" s="18"/>
      <c r="HR118" s="18"/>
      <c r="HS118" s="18"/>
      <c r="HT118" s="18"/>
      <c r="HU118" s="18"/>
      <c r="HV118" s="18"/>
      <c r="HW118" s="18"/>
      <c r="HX118" s="18"/>
      <c r="HY118" s="18"/>
      <c r="HZ118" s="18"/>
      <c r="IA118" s="18"/>
      <c r="IB118" s="18"/>
      <c r="IC118" s="18"/>
      <c r="ID118" s="18"/>
      <c r="IE118" s="18"/>
      <c r="IF118" s="18"/>
      <c r="IG118" s="18"/>
      <c r="IH118" s="18"/>
      <c r="II118" s="18"/>
      <c r="IJ118" s="18"/>
      <c r="IK118" s="18"/>
      <c r="IL118" s="18"/>
      <c r="IM118" s="18"/>
      <c r="IN118" s="18"/>
      <c r="IO118" s="18"/>
      <c r="IP118" s="18"/>
      <c r="IQ118" s="18"/>
      <c r="IR118" s="18"/>
      <c r="IS118" s="18"/>
      <c r="IT118" s="18"/>
      <c r="IU118" s="18"/>
    </row>
    <row r="119" spans="1:255" x14ac:dyDescent="0.2">
      <c r="A119" s="56"/>
      <c r="B119" s="53"/>
      <c r="C119" s="53" t="s">
        <v>401</v>
      </c>
      <c r="D119" s="54"/>
      <c r="E119" s="55">
        <v>40</v>
      </c>
      <c r="F119" s="89" t="s">
        <v>399</v>
      </c>
      <c r="G119" s="88"/>
      <c r="H119" s="57">
        <f>ROUND((Source!AF43*Source!AV43+Source!AE43*Source!AV43)*(Source!FY43)/100,2)</f>
        <v>22.28</v>
      </c>
      <c r="I119" s="57">
        <f>T119</f>
        <v>22.28</v>
      </c>
      <c r="J119" s="88" t="s">
        <v>412</v>
      </c>
      <c r="K119" s="58">
        <f>U119</f>
        <v>326.24</v>
      </c>
      <c r="O119" s="18"/>
      <c r="P119" s="18"/>
      <c r="Q119" s="18"/>
      <c r="R119" s="18"/>
      <c r="S119" s="18"/>
      <c r="T119" s="18">
        <f>ROUND((ROUND(Source!AF43*Source!AV43*Source!I43,2)+ROUND(Source!AE43*Source!AV43*Source!I43,2))*(Source!FY43)/100,2)</f>
        <v>22.28</v>
      </c>
      <c r="U119" s="18">
        <f>Source!Y43</f>
        <v>326.24</v>
      </c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DV119" s="18"/>
      <c r="DW119" s="18"/>
      <c r="DX119" s="18"/>
      <c r="DY119" s="18"/>
      <c r="DZ119" s="18"/>
      <c r="EA119" s="18"/>
      <c r="EB119" s="18"/>
      <c r="EC119" s="18"/>
      <c r="ED119" s="18"/>
      <c r="EE119" s="18"/>
      <c r="EF119" s="18"/>
      <c r="EG119" s="18"/>
      <c r="EH119" s="18"/>
      <c r="EI119" s="18"/>
      <c r="EJ119" s="18"/>
      <c r="EK119" s="18"/>
      <c r="EL119" s="18"/>
      <c r="EM119" s="18"/>
      <c r="EN119" s="18"/>
      <c r="EO119" s="18"/>
      <c r="EP119" s="18"/>
      <c r="EQ119" s="18"/>
      <c r="ER119" s="18"/>
      <c r="ES119" s="18"/>
      <c r="ET119" s="18"/>
      <c r="EU119" s="18"/>
      <c r="EV119" s="18"/>
      <c r="EW119" s="18"/>
      <c r="EX119" s="18"/>
      <c r="EY119" s="18"/>
      <c r="EZ119" s="18"/>
      <c r="FA119" s="18"/>
      <c r="FB119" s="18"/>
      <c r="FC119" s="18"/>
      <c r="FD119" s="18"/>
      <c r="FE119" s="18"/>
      <c r="FF119" s="18"/>
      <c r="FG119" s="18"/>
      <c r="FH119" s="18"/>
      <c r="FI119" s="18"/>
      <c r="FJ119" s="18"/>
      <c r="FK119" s="18"/>
      <c r="FL119" s="18"/>
      <c r="FM119" s="18"/>
      <c r="FN119" s="18"/>
      <c r="FO119" s="18"/>
      <c r="FP119" s="18"/>
      <c r="FQ119" s="18"/>
      <c r="FR119" s="18"/>
      <c r="FS119" s="18"/>
      <c r="FT119" s="18"/>
      <c r="FU119" s="18"/>
      <c r="FV119" s="18"/>
      <c r="FW119" s="18"/>
      <c r="FX119" s="18"/>
      <c r="FY119" s="18"/>
      <c r="FZ119" s="18"/>
      <c r="GA119" s="18"/>
      <c r="GB119" s="18"/>
      <c r="GC119" s="18"/>
      <c r="GD119" s="18"/>
      <c r="GE119" s="18"/>
      <c r="GF119" s="18"/>
      <c r="GG119" s="18"/>
      <c r="GH119" s="18"/>
      <c r="GI119" s="18"/>
      <c r="GJ119" s="18"/>
      <c r="GK119" s="18"/>
      <c r="GL119" s="18"/>
      <c r="GM119" s="18"/>
      <c r="GN119" s="18"/>
      <c r="GO119" s="18"/>
      <c r="GP119" s="18"/>
      <c r="GQ119" s="18"/>
      <c r="GR119" s="18"/>
      <c r="GS119" s="18"/>
      <c r="GT119" s="18"/>
      <c r="GU119" s="18"/>
      <c r="GV119" s="18"/>
      <c r="GW119" s="18"/>
      <c r="GX119" s="18"/>
      <c r="GY119" s="18"/>
      <c r="GZ119" s="18">
        <f>T119</f>
        <v>22.28</v>
      </c>
      <c r="HA119" s="18"/>
      <c r="HB119" s="18"/>
      <c r="HC119" s="18"/>
      <c r="HD119" s="18"/>
      <c r="HE119" s="18">
        <f>T119</f>
        <v>22.28</v>
      </c>
      <c r="HF119" s="18"/>
      <c r="HG119" s="18"/>
      <c r="HH119" s="18"/>
      <c r="HI119" s="18"/>
      <c r="HJ119" s="18"/>
      <c r="HK119" s="18"/>
      <c r="HL119" s="18"/>
      <c r="HM119" s="18"/>
      <c r="HN119" s="18"/>
      <c r="HO119" s="18"/>
      <c r="HP119" s="18"/>
      <c r="HQ119" s="18"/>
      <c r="HR119" s="18"/>
      <c r="HS119" s="18"/>
      <c r="HT119" s="18"/>
      <c r="HU119" s="18"/>
      <c r="HV119" s="18"/>
      <c r="HW119" s="18"/>
      <c r="HX119" s="18"/>
      <c r="HY119" s="18"/>
      <c r="HZ119" s="18"/>
      <c r="IA119" s="18"/>
      <c r="IB119" s="18"/>
      <c r="IC119" s="18"/>
      <c r="ID119" s="18"/>
      <c r="IE119" s="18"/>
      <c r="IF119" s="18"/>
      <c r="IG119" s="18"/>
      <c r="IH119" s="18"/>
      <c r="II119" s="18"/>
      <c r="IJ119" s="18"/>
      <c r="IK119" s="18"/>
      <c r="IL119" s="18"/>
      <c r="IM119" s="18"/>
      <c r="IN119" s="18"/>
      <c r="IO119" s="18"/>
      <c r="IP119" s="18"/>
      <c r="IQ119" s="18"/>
      <c r="IR119" s="18"/>
      <c r="IS119" s="18"/>
      <c r="IT119" s="18"/>
      <c r="IU119" s="18"/>
    </row>
    <row r="120" spans="1:255" ht="13.5" thickBot="1" x14ac:dyDescent="0.25">
      <c r="A120" s="68"/>
      <c r="B120" s="69"/>
      <c r="C120" s="69" t="s">
        <v>406</v>
      </c>
      <c r="D120" s="70" t="s">
        <v>407</v>
      </c>
      <c r="E120" s="71">
        <v>4.8600000000000003</v>
      </c>
      <c r="F120" s="72"/>
      <c r="G120" s="72"/>
      <c r="H120" s="72">
        <f>ROUND(Source!AH43,2)</f>
        <v>4.8600000000000003</v>
      </c>
      <c r="I120" s="73">
        <f>Source!U43</f>
        <v>4.8600000000000003</v>
      </c>
      <c r="J120" s="72"/>
      <c r="K120" s="74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  <c r="EH120" s="18"/>
      <c r="EI120" s="18"/>
      <c r="EJ120" s="18"/>
      <c r="EK120" s="18"/>
      <c r="EL120" s="18"/>
      <c r="EM120" s="18"/>
      <c r="EN120" s="18"/>
      <c r="EO120" s="18"/>
      <c r="EP120" s="18"/>
      <c r="EQ120" s="18"/>
      <c r="ER120" s="18"/>
      <c r="ES120" s="18"/>
      <c r="ET120" s="18"/>
      <c r="EU120" s="18"/>
      <c r="EV120" s="18"/>
      <c r="EW120" s="18"/>
      <c r="EX120" s="18"/>
      <c r="EY120" s="18"/>
      <c r="EZ120" s="18"/>
      <c r="FA120" s="18"/>
      <c r="FB120" s="18"/>
      <c r="FC120" s="18"/>
      <c r="FD120" s="18"/>
      <c r="FE120" s="18"/>
      <c r="FF120" s="18"/>
      <c r="FG120" s="18"/>
      <c r="FH120" s="18"/>
      <c r="FI120" s="18"/>
      <c r="FJ120" s="18"/>
      <c r="FK120" s="18"/>
      <c r="FL120" s="18"/>
      <c r="FM120" s="18"/>
      <c r="FN120" s="18"/>
      <c r="FO120" s="18"/>
      <c r="FP120" s="18"/>
      <c r="FQ120" s="18"/>
      <c r="FR120" s="18"/>
      <c r="FS120" s="18"/>
      <c r="FT120" s="18"/>
      <c r="FU120" s="18"/>
      <c r="FV120" s="18"/>
      <c r="FW120" s="18"/>
      <c r="FX120" s="18"/>
      <c r="FY120" s="18"/>
      <c r="FZ120" s="18"/>
      <c r="GA120" s="18"/>
      <c r="GB120" s="18"/>
      <c r="GC120" s="18"/>
      <c r="GD120" s="18"/>
      <c r="GE120" s="18"/>
      <c r="GF120" s="18"/>
      <c r="GG120" s="18"/>
      <c r="GH120" s="18"/>
      <c r="GI120" s="18"/>
      <c r="GJ120" s="18"/>
      <c r="GK120" s="18"/>
      <c r="GL120" s="18"/>
      <c r="GM120" s="18"/>
      <c r="GN120" s="18"/>
      <c r="GO120" s="18"/>
      <c r="GP120" s="18"/>
      <c r="GQ120" s="18"/>
      <c r="GR120" s="18"/>
      <c r="GS120" s="18"/>
      <c r="GT120" s="18"/>
      <c r="GU120" s="18"/>
      <c r="GV120" s="18"/>
      <c r="GW120" s="18"/>
      <c r="GX120" s="18"/>
      <c r="GY120" s="18"/>
      <c r="GZ120" s="18"/>
      <c r="HA120" s="18"/>
      <c r="HB120" s="18"/>
      <c r="HC120" s="18"/>
      <c r="HD120" s="18"/>
      <c r="HE120" s="18"/>
      <c r="HF120" s="18"/>
      <c r="HG120" s="18"/>
      <c r="HH120" s="18"/>
      <c r="HI120" s="18"/>
      <c r="HJ120" s="18"/>
      <c r="HK120" s="18"/>
      <c r="HL120" s="18"/>
      <c r="HM120" s="18"/>
      <c r="HN120" s="18"/>
      <c r="HO120" s="18"/>
      <c r="HP120" s="18"/>
      <c r="HQ120" s="18"/>
      <c r="HR120" s="18"/>
      <c r="HS120" s="18"/>
      <c r="HT120" s="18"/>
      <c r="HU120" s="18"/>
      <c r="HV120" s="18"/>
      <c r="HW120" s="18"/>
      <c r="HX120" s="18"/>
      <c r="HY120" s="18"/>
      <c r="HZ120" s="18"/>
      <c r="IA120" s="18"/>
      <c r="IB120" s="18"/>
      <c r="IC120" s="18"/>
      <c r="ID120" s="18"/>
      <c r="IE120" s="18"/>
      <c r="IF120" s="18"/>
      <c r="IG120" s="18"/>
      <c r="IH120" s="18"/>
      <c r="II120" s="18"/>
      <c r="IJ120" s="18"/>
      <c r="IK120" s="18"/>
      <c r="IL120" s="18"/>
      <c r="IM120" s="18"/>
      <c r="IN120" s="18"/>
      <c r="IO120" s="18"/>
      <c r="IP120" s="18"/>
      <c r="IQ120" s="18"/>
      <c r="IR120" s="18"/>
      <c r="IS120" s="18"/>
      <c r="IT120" s="18"/>
      <c r="IU120" s="18"/>
    </row>
    <row r="121" spans="1:255" x14ac:dyDescent="0.2">
      <c r="A121" s="60"/>
      <c r="B121" s="59"/>
      <c r="C121" s="59"/>
      <c r="D121" s="59"/>
      <c r="E121" s="59"/>
      <c r="F121" s="59"/>
      <c r="G121" s="59"/>
      <c r="H121" s="110">
        <f>R121</f>
        <v>114.2</v>
      </c>
      <c r="I121" s="111"/>
      <c r="J121" s="110">
        <f>S121</f>
        <v>1906.45</v>
      </c>
      <c r="K121" s="112"/>
      <c r="O121" s="18"/>
      <c r="P121" s="18"/>
      <c r="Q121" s="18"/>
      <c r="R121" s="18">
        <f>SUM(T116:T120)</f>
        <v>114.2</v>
      </c>
      <c r="S121" s="18">
        <f>SUM(U116:U120)</f>
        <v>1906.45</v>
      </c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  <c r="EA121" s="18"/>
      <c r="EB121" s="18"/>
      <c r="EC121" s="18"/>
      <c r="ED121" s="18"/>
      <c r="EE121" s="18"/>
      <c r="EF121" s="18"/>
      <c r="EG121" s="18"/>
      <c r="EH121" s="18"/>
      <c r="EI121" s="18"/>
      <c r="EJ121" s="18"/>
      <c r="EK121" s="18"/>
      <c r="EL121" s="18"/>
      <c r="EM121" s="18"/>
      <c r="EN121" s="18"/>
      <c r="EO121" s="18"/>
      <c r="EP121" s="18"/>
      <c r="EQ121" s="18"/>
      <c r="ER121" s="18"/>
      <c r="ES121" s="18"/>
      <c r="ET121" s="18"/>
      <c r="EU121" s="18"/>
      <c r="EV121" s="18"/>
      <c r="EW121" s="18"/>
      <c r="EX121" s="18"/>
      <c r="EY121" s="18"/>
      <c r="EZ121" s="18"/>
      <c r="FA121" s="18"/>
      <c r="FB121" s="18"/>
      <c r="FC121" s="18"/>
      <c r="FD121" s="18"/>
      <c r="FE121" s="18"/>
      <c r="FF121" s="18"/>
      <c r="FG121" s="18"/>
      <c r="FH121" s="18"/>
      <c r="FI121" s="18"/>
      <c r="FJ121" s="18"/>
      <c r="FK121" s="18"/>
      <c r="FL121" s="18"/>
      <c r="FM121" s="18"/>
      <c r="FN121" s="18"/>
      <c r="FO121" s="18"/>
      <c r="FP121" s="18"/>
      <c r="FQ121" s="18"/>
      <c r="FR121" s="18"/>
      <c r="FS121" s="18"/>
      <c r="FT121" s="18"/>
      <c r="FU121" s="18"/>
      <c r="FV121" s="18"/>
      <c r="FW121" s="18"/>
      <c r="FX121" s="18"/>
      <c r="FY121" s="18"/>
      <c r="FZ121" s="18"/>
      <c r="GA121" s="18"/>
      <c r="GB121" s="18"/>
      <c r="GC121" s="18"/>
      <c r="GD121" s="18"/>
      <c r="GE121" s="18"/>
      <c r="GF121" s="18"/>
      <c r="GG121" s="18"/>
      <c r="GH121" s="18"/>
      <c r="GI121" s="18"/>
      <c r="GJ121" s="18"/>
      <c r="GK121" s="18"/>
      <c r="GL121" s="18"/>
      <c r="GM121" s="18"/>
      <c r="GN121" s="18"/>
      <c r="GO121" s="18"/>
      <c r="GP121" s="18"/>
      <c r="GQ121" s="18"/>
      <c r="GR121" s="18"/>
      <c r="GS121" s="18"/>
      <c r="GT121" s="18"/>
      <c r="GU121" s="18"/>
      <c r="GV121" s="18"/>
      <c r="GW121" s="18"/>
      <c r="GX121" s="18"/>
      <c r="GY121" s="18"/>
      <c r="GZ121" s="18"/>
      <c r="HA121" s="18">
        <f>R121</f>
        <v>114.2</v>
      </c>
      <c r="HB121" s="18"/>
      <c r="HC121" s="18"/>
      <c r="HD121" s="18"/>
      <c r="HE121" s="18"/>
      <c r="HF121" s="18"/>
      <c r="HG121" s="18"/>
      <c r="HH121" s="18"/>
      <c r="HI121" s="18"/>
      <c r="HJ121" s="18"/>
      <c r="HK121" s="18"/>
      <c r="HL121" s="18"/>
      <c r="HM121" s="18"/>
      <c r="HN121" s="18"/>
      <c r="HO121" s="18"/>
      <c r="HP121" s="18"/>
      <c r="HQ121" s="18"/>
      <c r="HR121" s="18"/>
      <c r="HS121" s="18"/>
      <c r="HT121" s="18"/>
      <c r="HU121" s="18"/>
      <c r="HV121" s="18"/>
      <c r="HW121" s="18"/>
      <c r="HX121" s="18"/>
      <c r="HY121" s="18"/>
      <c r="HZ121" s="18"/>
      <c r="IA121" s="18"/>
      <c r="IB121" s="18"/>
      <c r="IC121" s="18"/>
      <c r="ID121" s="18"/>
      <c r="IE121" s="18"/>
      <c r="IF121" s="18"/>
      <c r="IG121" s="18"/>
      <c r="IH121" s="18"/>
      <c r="II121" s="18"/>
      <c r="IJ121" s="18"/>
      <c r="IK121" s="18"/>
      <c r="IL121" s="18"/>
      <c r="IM121" s="18"/>
      <c r="IN121" s="18"/>
      <c r="IO121" s="18"/>
      <c r="IP121" s="18"/>
      <c r="IQ121" s="18"/>
      <c r="IR121" s="18"/>
      <c r="IS121" s="18"/>
      <c r="IT121" s="18"/>
      <c r="IU121" s="18"/>
    </row>
    <row r="122" spans="1:255" ht="24" x14ac:dyDescent="0.2">
      <c r="A122" s="61">
        <v>11</v>
      </c>
      <c r="B122" s="67" t="s">
        <v>73</v>
      </c>
      <c r="C122" s="62" t="s">
        <v>74</v>
      </c>
      <c r="D122" s="63" t="s">
        <v>42</v>
      </c>
      <c r="E122" s="64">
        <v>0.3</v>
      </c>
      <c r="F122" s="65">
        <f>Source!AK45</f>
        <v>358.54</v>
      </c>
      <c r="G122" s="92" t="s">
        <v>3</v>
      </c>
      <c r="H122" s="65">
        <f>Source!AB45</f>
        <v>357.54</v>
      </c>
      <c r="I122" s="65"/>
      <c r="J122" s="93"/>
      <c r="K122" s="66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  <c r="FF122" s="18"/>
      <c r="FG122" s="18"/>
      <c r="FH122" s="18"/>
      <c r="FI122" s="18"/>
      <c r="FJ122" s="18"/>
      <c r="FK122" s="18"/>
      <c r="FL122" s="18"/>
      <c r="FM122" s="18"/>
      <c r="FN122" s="18"/>
      <c r="FO122" s="18"/>
      <c r="FP122" s="18"/>
      <c r="FQ122" s="18"/>
      <c r="FR122" s="18"/>
      <c r="FS122" s="18"/>
      <c r="FT122" s="18"/>
      <c r="FU122" s="18"/>
      <c r="FV122" s="18"/>
      <c r="FW122" s="18"/>
      <c r="FX122" s="18"/>
      <c r="FY122" s="18"/>
      <c r="FZ122" s="18"/>
      <c r="GA122" s="18"/>
      <c r="GB122" s="18"/>
      <c r="GC122" s="18"/>
      <c r="GD122" s="18"/>
      <c r="GE122" s="18"/>
      <c r="GF122" s="18"/>
      <c r="GG122" s="18"/>
      <c r="GH122" s="18"/>
      <c r="GI122" s="18"/>
      <c r="GJ122" s="18"/>
      <c r="GK122" s="18"/>
      <c r="GL122" s="18"/>
      <c r="GM122" s="18"/>
      <c r="GN122" s="18"/>
      <c r="GO122" s="18"/>
      <c r="GP122" s="18"/>
      <c r="GQ122" s="18"/>
      <c r="GR122" s="18"/>
      <c r="GS122" s="18"/>
      <c r="GT122" s="18"/>
      <c r="GU122" s="18"/>
      <c r="GV122" s="18"/>
      <c r="GW122" s="18"/>
      <c r="GX122" s="18"/>
      <c r="GY122" s="18"/>
      <c r="GZ122" s="18"/>
      <c r="HA122" s="18"/>
      <c r="HB122" s="18"/>
      <c r="HC122" s="18"/>
      <c r="HD122" s="18"/>
      <c r="HE122" s="18"/>
      <c r="HF122" s="18"/>
      <c r="HG122" s="18"/>
      <c r="HH122" s="18"/>
      <c r="HI122" s="18"/>
      <c r="HJ122" s="18"/>
      <c r="HK122" s="18"/>
      <c r="HL122" s="18"/>
      <c r="HM122" s="18"/>
      <c r="HN122" s="18"/>
      <c r="HO122" s="18"/>
      <c r="HP122" s="18"/>
      <c r="HQ122" s="18"/>
      <c r="HR122" s="18"/>
      <c r="HS122" s="18"/>
      <c r="HT122" s="18"/>
      <c r="HU122" s="18"/>
      <c r="HV122" s="18"/>
      <c r="HW122" s="18"/>
      <c r="HX122" s="18"/>
      <c r="HY122" s="18"/>
      <c r="HZ122" s="18"/>
      <c r="IA122" s="18"/>
      <c r="IB122" s="18"/>
      <c r="IC122" s="18"/>
      <c r="ID122" s="18"/>
      <c r="IE122" s="18"/>
      <c r="IF122" s="18"/>
      <c r="IG122" s="18"/>
      <c r="IH122" s="18"/>
      <c r="II122" s="18"/>
      <c r="IJ122" s="18"/>
      <c r="IK122" s="18"/>
      <c r="IL122" s="18"/>
      <c r="IM122" s="18"/>
      <c r="IN122" s="18"/>
      <c r="IO122" s="18"/>
      <c r="IP122" s="18"/>
      <c r="IQ122" s="18"/>
      <c r="IR122" s="18"/>
      <c r="IS122" s="18"/>
      <c r="IT122" s="18"/>
      <c r="IU122" s="18"/>
    </row>
    <row r="123" spans="1:255" x14ac:dyDescent="0.2">
      <c r="A123" s="49"/>
      <c r="B123" s="46"/>
      <c r="C123" s="46" t="s">
        <v>403</v>
      </c>
      <c r="D123" s="47"/>
      <c r="E123" s="48"/>
      <c r="F123" s="50">
        <v>50.12</v>
      </c>
      <c r="G123" s="87"/>
      <c r="H123" s="50">
        <f>Source!AF45</f>
        <v>50.12</v>
      </c>
      <c r="I123" s="50">
        <f>T123</f>
        <v>15.04</v>
      </c>
      <c r="J123" s="87">
        <v>18.3</v>
      </c>
      <c r="K123" s="51">
        <f>U123</f>
        <v>275.16000000000003</v>
      </c>
      <c r="O123" s="18"/>
      <c r="P123" s="18"/>
      <c r="Q123" s="18"/>
      <c r="R123" s="18"/>
      <c r="S123" s="18"/>
      <c r="T123" s="18">
        <f>ROUND(Source!AF45*Source!AV45*Source!I45,2)</f>
        <v>15.04</v>
      </c>
      <c r="U123" s="18">
        <f>Source!S45</f>
        <v>275.16000000000003</v>
      </c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  <c r="EH123" s="18"/>
      <c r="EI123" s="18"/>
      <c r="EJ123" s="18"/>
      <c r="EK123" s="18"/>
      <c r="EL123" s="18"/>
      <c r="EM123" s="18"/>
      <c r="EN123" s="18"/>
      <c r="EO123" s="18"/>
      <c r="EP123" s="18"/>
      <c r="EQ123" s="18"/>
      <c r="ER123" s="18"/>
      <c r="ES123" s="18"/>
      <c r="ET123" s="18"/>
      <c r="EU123" s="18"/>
      <c r="EV123" s="18"/>
      <c r="EW123" s="18"/>
      <c r="EX123" s="18"/>
      <c r="EY123" s="18"/>
      <c r="EZ123" s="18"/>
      <c r="FA123" s="18"/>
      <c r="FB123" s="18"/>
      <c r="FC123" s="18"/>
      <c r="FD123" s="18"/>
      <c r="FE123" s="18"/>
      <c r="FF123" s="18"/>
      <c r="FG123" s="18"/>
      <c r="FH123" s="18"/>
      <c r="FI123" s="18"/>
      <c r="FJ123" s="18"/>
      <c r="FK123" s="18"/>
      <c r="FL123" s="18"/>
      <c r="FM123" s="18"/>
      <c r="FN123" s="18"/>
      <c r="FO123" s="18"/>
      <c r="FP123" s="18"/>
      <c r="FQ123" s="18"/>
      <c r="FR123" s="18"/>
      <c r="FS123" s="18"/>
      <c r="FT123" s="18"/>
      <c r="FU123" s="18"/>
      <c r="FV123" s="18"/>
      <c r="FW123" s="18"/>
      <c r="FX123" s="18"/>
      <c r="FY123" s="18"/>
      <c r="FZ123" s="18"/>
      <c r="GA123" s="18"/>
      <c r="GB123" s="18"/>
      <c r="GC123" s="18"/>
      <c r="GD123" s="18"/>
      <c r="GE123" s="18"/>
      <c r="GF123" s="18"/>
      <c r="GG123" s="18"/>
      <c r="GH123" s="18"/>
      <c r="GI123" s="18"/>
      <c r="GJ123" s="18">
        <f>T123</f>
        <v>15.04</v>
      </c>
      <c r="GK123" s="18">
        <f>T123</f>
        <v>15.04</v>
      </c>
      <c r="GL123" s="18"/>
      <c r="GM123" s="18"/>
      <c r="GN123" s="18"/>
      <c r="GO123" s="18"/>
      <c r="GP123" s="18"/>
      <c r="GQ123" s="18"/>
      <c r="GR123" s="18"/>
      <c r="GS123" s="18"/>
      <c r="GT123" s="18"/>
      <c r="GU123" s="18"/>
      <c r="GV123" s="18"/>
      <c r="GW123" s="18"/>
      <c r="GX123" s="18"/>
      <c r="GY123" s="18"/>
      <c r="GZ123" s="18"/>
      <c r="HA123" s="18"/>
      <c r="HB123" s="18"/>
      <c r="HC123" s="18">
        <f>T123</f>
        <v>15.04</v>
      </c>
      <c r="HD123" s="18"/>
      <c r="HE123" s="18"/>
      <c r="HF123" s="18"/>
      <c r="HG123" s="18"/>
      <c r="HH123" s="18"/>
      <c r="HI123" s="18"/>
      <c r="HJ123" s="18"/>
      <c r="HK123" s="18"/>
      <c r="HL123" s="18"/>
      <c r="HM123" s="18"/>
      <c r="HN123" s="18"/>
      <c r="HO123" s="18"/>
      <c r="HP123" s="18"/>
      <c r="HQ123" s="18"/>
      <c r="HR123" s="18"/>
      <c r="HS123" s="18"/>
      <c r="HT123" s="18"/>
      <c r="HU123" s="18"/>
      <c r="HV123" s="18"/>
      <c r="HW123" s="18"/>
      <c r="HX123" s="18"/>
      <c r="HY123" s="18"/>
      <c r="HZ123" s="18"/>
      <c r="IA123" s="18"/>
      <c r="IB123" s="18"/>
      <c r="IC123" s="18"/>
      <c r="ID123" s="18"/>
      <c r="IE123" s="18"/>
      <c r="IF123" s="18"/>
      <c r="IG123" s="18"/>
      <c r="IH123" s="18"/>
      <c r="II123" s="18"/>
      <c r="IJ123" s="18"/>
      <c r="IK123" s="18"/>
      <c r="IL123" s="18"/>
      <c r="IM123" s="18"/>
      <c r="IN123" s="18"/>
      <c r="IO123" s="18"/>
      <c r="IP123" s="18"/>
      <c r="IQ123" s="18"/>
      <c r="IR123" s="18"/>
      <c r="IS123" s="18"/>
      <c r="IT123" s="18"/>
      <c r="IU123" s="18"/>
    </row>
    <row r="124" spans="1:255" x14ac:dyDescent="0.2">
      <c r="A124" s="56"/>
      <c r="B124" s="53"/>
      <c r="C124" s="53" t="s">
        <v>396</v>
      </c>
      <c r="D124" s="54"/>
      <c r="E124" s="55"/>
      <c r="F124" s="57">
        <v>307.42</v>
      </c>
      <c r="G124" s="88"/>
      <c r="H124" s="57">
        <f>Source!AD45</f>
        <v>307.42</v>
      </c>
      <c r="I124" s="57">
        <f>T124</f>
        <v>92.23</v>
      </c>
      <c r="J124" s="88">
        <v>12.5</v>
      </c>
      <c r="K124" s="58">
        <f>U124</f>
        <v>1152.83</v>
      </c>
      <c r="O124" s="18"/>
      <c r="P124" s="18"/>
      <c r="Q124" s="18"/>
      <c r="R124" s="18"/>
      <c r="S124" s="18"/>
      <c r="T124" s="18">
        <f>ROUND(Source!AD45*Source!AV45*Source!I45,2)</f>
        <v>92.23</v>
      </c>
      <c r="U124" s="18">
        <f>Source!Q45</f>
        <v>1152.83</v>
      </c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8"/>
      <c r="DT124" s="18"/>
      <c r="DU124" s="18"/>
      <c r="DV124" s="18"/>
      <c r="DW124" s="18"/>
      <c r="DX124" s="18"/>
      <c r="DY124" s="18"/>
      <c r="DZ124" s="18"/>
      <c r="EA124" s="18"/>
      <c r="EB124" s="18"/>
      <c r="EC124" s="18"/>
      <c r="ED124" s="18"/>
      <c r="EE124" s="18"/>
      <c r="EF124" s="18"/>
      <c r="EG124" s="18"/>
      <c r="EH124" s="18"/>
      <c r="EI124" s="18"/>
      <c r="EJ124" s="18"/>
      <c r="EK124" s="18"/>
      <c r="EL124" s="18"/>
      <c r="EM124" s="18"/>
      <c r="EN124" s="18"/>
      <c r="EO124" s="18"/>
      <c r="EP124" s="18"/>
      <c r="EQ124" s="18"/>
      <c r="ER124" s="18"/>
      <c r="ES124" s="18"/>
      <c r="ET124" s="18"/>
      <c r="EU124" s="18"/>
      <c r="EV124" s="18"/>
      <c r="EW124" s="18"/>
      <c r="EX124" s="18"/>
      <c r="EY124" s="18"/>
      <c r="EZ124" s="18"/>
      <c r="FA124" s="18"/>
      <c r="FB124" s="18"/>
      <c r="FC124" s="18"/>
      <c r="FD124" s="18"/>
      <c r="FE124" s="18"/>
      <c r="FF124" s="18"/>
      <c r="FG124" s="18"/>
      <c r="FH124" s="18"/>
      <c r="FI124" s="18"/>
      <c r="FJ124" s="18"/>
      <c r="FK124" s="18"/>
      <c r="FL124" s="18"/>
      <c r="FM124" s="18"/>
      <c r="FN124" s="18"/>
      <c r="FO124" s="18"/>
      <c r="FP124" s="18"/>
      <c r="FQ124" s="18"/>
      <c r="FR124" s="18"/>
      <c r="FS124" s="18"/>
      <c r="FT124" s="18"/>
      <c r="FU124" s="18"/>
      <c r="FV124" s="18"/>
      <c r="FW124" s="18"/>
      <c r="FX124" s="18"/>
      <c r="FY124" s="18"/>
      <c r="FZ124" s="18"/>
      <c r="GA124" s="18"/>
      <c r="GB124" s="18"/>
      <c r="GC124" s="18"/>
      <c r="GD124" s="18"/>
      <c r="GE124" s="18"/>
      <c r="GF124" s="18"/>
      <c r="GG124" s="18"/>
      <c r="GH124" s="18"/>
      <c r="GI124" s="18"/>
      <c r="GJ124" s="18">
        <f>T124</f>
        <v>92.23</v>
      </c>
      <c r="GK124" s="18"/>
      <c r="GL124" s="18">
        <f>T124</f>
        <v>92.23</v>
      </c>
      <c r="GM124" s="18"/>
      <c r="GN124" s="18"/>
      <c r="GO124" s="18"/>
      <c r="GP124" s="18"/>
      <c r="GQ124" s="18"/>
      <c r="GR124" s="18"/>
      <c r="GS124" s="18"/>
      <c r="GT124" s="18"/>
      <c r="GU124" s="18"/>
      <c r="GV124" s="18"/>
      <c r="GW124" s="18"/>
      <c r="GX124" s="18"/>
      <c r="GY124" s="18"/>
      <c r="GZ124" s="18"/>
      <c r="HA124" s="18"/>
      <c r="HB124" s="18"/>
      <c r="HC124" s="18">
        <f>T124</f>
        <v>92.23</v>
      </c>
      <c r="HD124" s="18"/>
      <c r="HE124" s="18"/>
      <c r="HF124" s="18"/>
      <c r="HG124" s="18"/>
      <c r="HH124" s="18"/>
      <c r="HI124" s="18"/>
      <c r="HJ124" s="18"/>
      <c r="HK124" s="18"/>
      <c r="HL124" s="18"/>
      <c r="HM124" s="18"/>
      <c r="HN124" s="18"/>
      <c r="HO124" s="18"/>
      <c r="HP124" s="18"/>
      <c r="HQ124" s="18"/>
      <c r="HR124" s="18"/>
      <c r="HS124" s="18"/>
      <c r="HT124" s="18"/>
      <c r="HU124" s="18"/>
      <c r="HV124" s="18"/>
      <c r="HW124" s="18"/>
      <c r="HX124" s="18"/>
      <c r="HY124" s="18"/>
      <c r="HZ124" s="18"/>
      <c r="IA124" s="18"/>
      <c r="IB124" s="18"/>
      <c r="IC124" s="18"/>
      <c r="ID124" s="18"/>
      <c r="IE124" s="18"/>
      <c r="IF124" s="18"/>
      <c r="IG124" s="18"/>
      <c r="IH124" s="18"/>
      <c r="II124" s="18"/>
      <c r="IJ124" s="18"/>
      <c r="IK124" s="18"/>
      <c r="IL124" s="18"/>
      <c r="IM124" s="18"/>
      <c r="IN124" s="18"/>
      <c r="IO124" s="18"/>
      <c r="IP124" s="18"/>
      <c r="IQ124" s="18"/>
      <c r="IR124" s="18"/>
      <c r="IS124" s="18"/>
      <c r="IT124" s="18"/>
      <c r="IU124" s="18"/>
    </row>
    <row r="125" spans="1:255" x14ac:dyDescent="0.2">
      <c r="A125" s="56"/>
      <c r="B125" s="53"/>
      <c r="C125" s="53" t="s">
        <v>397</v>
      </c>
      <c r="D125" s="54"/>
      <c r="E125" s="55"/>
      <c r="F125" s="57">
        <v>43.43</v>
      </c>
      <c r="G125" s="88"/>
      <c r="H125" s="57">
        <f>Source!AE45</f>
        <v>43.43</v>
      </c>
      <c r="I125" s="57">
        <f>GM125</f>
        <v>13.03</v>
      </c>
      <c r="J125" s="88">
        <v>18.3</v>
      </c>
      <c r="K125" s="58">
        <f>Source!R45</f>
        <v>238.43</v>
      </c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8"/>
      <c r="DT125" s="18"/>
      <c r="DU125" s="18"/>
      <c r="DV125" s="18"/>
      <c r="DW125" s="18"/>
      <c r="DX125" s="18"/>
      <c r="DY125" s="18"/>
      <c r="DZ125" s="18"/>
      <c r="EA125" s="18"/>
      <c r="EB125" s="18"/>
      <c r="EC125" s="18"/>
      <c r="ED125" s="18"/>
      <c r="EE125" s="18"/>
      <c r="EF125" s="18"/>
      <c r="EG125" s="18"/>
      <c r="EH125" s="18"/>
      <c r="EI125" s="18"/>
      <c r="EJ125" s="18"/>
      <c r="EK125" s="18"/>
      <c r="EL125" s="18"/>
      <c r="EM125" s="18"/>
      <c r="EN125" s="18"/>
      <c r="EO125" s="18"/>
      <c r="EP125" s="18"/>
      <c r="EQ125" s="18"/>
      <c r="ER125" s="18"/>
      <c r="ES125" s="18"/>
      <c r="ET125" s="18"/>
      <c r="EU125" s="18"/>
      <c r="EV125" s="18"/>
      <c r="EW125" s="18"/>
      <c r="EX125" s="18"/>
      <c r="EY125" s="18"/>
      <c r="EZ125" s="18"/>
      <c r="FA125" s="18"/>
      <c r="FB125" s="18"/>
      <c r="FC125" s="18"/>
      <c r="FD125" s="18"/>
      <c r="FE125" s="18"/>
      <c r="FF125" s="18"/>
      <c r="FG125" s="18"/>
      <c r="FH125" s="18"/>
      <c r="FI125" s="18"/>
      <c r="FJ125" s="18"/>
      <c r="FK125" s="18"/>
      <c r="FL125" s="18"/>
      <c r="FM125" s="18"/>
      <c r="FN125" s="18"/>
      <c r="FO125" s="18"/>
      <c r="FP125" s="18"/>
      <c r="FQ125" s="18"/>
      <c r="FR125" s="18"/>
      <c r="FS125" s="18"/>
      <c r="FT125" s="18"/>
      <c r="FU125" s="18"/>
      <c r="FV125" s="18"/>
      <c r="FW125" s="18"/>
      <c r="FX125" s="18"/>
      <c r="FY125" s="18"/>
      <c r="FZ125" s="18"/>
      <c r="GA125" s="18"/>
      <c r="GB125" s="18"/>
      <c r="GC125" s="18"/>
      <c r="GD125" s="18"/>
      <c r="GE125" s="18"/>
      <c r="GF125" s="18"/>
      <c r="GG125" s="18"/>
      <c r="GH125" s="18"/>
      <c r="GI125" s="18"/>
      <c r="GJ125" s="18"/>
      <c r="GK125" s="18"/>
      <c r="GL125" s="18"/>
      <c r="GM125" s="18">
        <f>ROUND(Source!AE45*Source!AV45*Source!I45,2)</f>
        <v>13.03</v>
      </c>
      <c r="GN125" s="18"/>
      <c r="GO125" s="18"/>
      <c r="GP125" s="18"/>
      <c r="GQ125" s="18"/>
      <c r="GR125" s="18"/>
      <c r="GS125" s="18"/>
      <c r="GT125" s="18"/>
      <c r="GU125" s="18"/>
      <c r="GV125" s="18"/>
      <c r="GW125" s="18"/>
      <c r="GX125" s="18"/>
      <c r="GY125" s="18"/>
      <c r="GZ125" s="18"/>
      <c r="HA125" s="18"/>
      <c r="HB125" s="18"/>
      <c r="HC125" s="18"/>
      <c r="HD125" s="18"/>
      <c r="HE125" s="18"/>
      <c r="HF125" s="18"/>
      <c r="HG125" s="18"/>
      <c r="HH125" s="18"/>
      <c r="HI125" s="18"/>
      <c r="HJ125" s="18"/>
      <c r="HK125" s="18"/>
      <c r="HL125" s="18"/>
      <c r="HM125" s="18"/>
      <c r="HN125" s="18"/>
      <c r="HO125" s="18"/>
      <c r="HP125" s="18"/>
      <c r="HQ125" s="18"/>
      <c r="HR125" s="18"/>
      <c r="HS125" s="18"/>
      <c r="HT125" s="18"/>
      <c r="HU125" s="18"/>
      <c r="HV125" s="18"/>
      <c r="HW125" s="18"/>
      <c r="HX125" s="18"/>
      <c r="HY125" s="18"/>
      <c r="HZ125" s="18"/>
      <c r="IA125" s="18"/>
      <c r="IB125" s="18"/>
      <c r="IC125" s="18"/>
      <c r="ID125" s="18"/>
      <c r="IE125" s="18"/>
      <c r="IF125" s="18"/>
      <c r="IG125" s="18"/>
      <c r="IH125" s="18"/>
      <c r="II125" s="18"/>
      <c r="IJ125" s="18"/>
      <c r="IK125" s="18"/>
      <c r="IL125" s="18"/>
      <c r="IM125" s="18"/>
      <c r="IN125" s="18"/>
      <c r="IO125" s="18"/>
      <c r="IP125" s="18"/>
      <c r="IQ125" s="18"/>
      <c r="IR125" s="18"/>
      <c r="IS125" s="18"/>
      <c r="IT125" s="18"/>
      <c r="IU125" s="18"/>
    </row>
    <row r="126" spans="1:255" x14ac:dyDescent="0.2">
      <c r="A126" s="56"/>
      <c r="B126" s="53"/>
      <c r="C126" s="53" t="s">
        <v>398</v>
      </c>
      <c r="D126" s="54"/>
      <c r="E126" s="55">
        <v>95</v>
      </c>
      <c r="F126" s="89" t="s">
        <v>399</v>
      </c>
      <c r="G126" s="88"/>
      <c r="H126" s="57">
        <f>ROUND((Source!AF45*Source!AV45+Source!AE45*Source!AV45)*(Source!FX45)/100,2)</f>
        <v>88.87</v>
      </c>
      <c r="I126" s="57">
        <f>T126</f>
        <v>26.67</v>
      </c>
      <c r="J126" s="88" t="s">
        <v>400</v>
      </c>
      <c r="K126" s="58">
        <f>U126</f>
        <v>416.01</v>
      </c>
      <c r="O126" s="18"/>
      <c r="P126" s="18"/>
      <c r="Q126" s="18"/>
      <c r="R126" s="18"/>
      <c r="S126" s="18"/>
      <c r="T126" s="18">
        <f>ROUND((ROUND(Source!AF45*Source!AV45*Source!I45,2)+ROUND(Source!AE45*Source!AV45*Source!I45,2))*(Source!FX45)/100,2)</f>
        <v>26.67</v>
      </c>
      <c r="U126" s="18">
        <f>Source!X45</f>
        <v>416.01</v>
      </c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18"/>
      <c r="FI126" s="18"/>
      <c r="FJ126" s="18"/>
      <c r="FK126" s="18"/>
      <c r="FL126" s="18"/>
      <c r="FM126" s="18"/>
      <c r="FN126" s="18"/>
      <c r="FO126" s="18"/>
      <c r="FP126" s="18"/>
      <c r="FQ126" s="18"/>
      <c r="FR126" s="18"/>
      <c r="FS126" s="18"/>
      <c r="FT126" s="18"/>
      <c r="FU126" s="18"/>
      <c r="FV126" s="18"/>
      <c r="FW126" s="18"/>
      <c r="FX126" s="18"/>
      <c r="FY126" s="18"/>
      <c r="FZ126" s="18"/>
      <c r="GA126" s="18"/>
      <c r="GB126" s="18"/>
      <c r="GC126" s="18"/>
      <c r="GD126" s="18"/>
      <c r="GE126" s="18"/>
      <c r="GF126" s="18"/>
      <c r="GG126" s="18"/>
      <c r="GH126" s="18"/>
      <c r="GI126" s="18"/>
      <c r="GJ126" s="18"/>
      <c r="GK126" s="18"/>
      <c r="GL126" s="18"/>
      <c r="GM126" s="18"/>
      <c r="GN126" s="18"/>
      <c r="GO126" s="18"/>
      <c r="GP126" s="18"/>
      <c r="GQ126" s="18"/>
      <c r="GR126" s="18"/>
      <c r="GS126" s="18"/>
      <c r="GT126" s="18"/>
      <c r="GU126" s="18"/>
      <c r="GV126" s="18"/>
      <c r="GW126" s="18"/>
      <c r="GX126" s="18"/>
      <c r="GY126" s="18">
        <f>T126</f>
        <v>26.67</v>
      </c>
      <c r="GZ126" s="18"/>
      <c r="HA126" s="18"/>
      <c r="HB126" s="18"/>
      <c r="HC126" s="18">
        <f>T126</f>
        <v>26.67</v>
      </c>
      <c r="HD126" s="18"/>
      <c r="HE126" s="18"/>
      <c r="HF126" s="18"/>
      <c r="HG126" s="18"/>
      <c r="HH126" s="18"/>
      <c r="HI126" s="18"/>
      <c r="HJ126" s="18"/>
      <c r="HK126" s="18"/>
      <c r="HL126" s="18"/>
      <c r="HM126" s="18"/>
      <c r="HN126" s="18"/>
      <c r="HO126" s="18"/>
      <c r="HP126" s="18"/>
      <c r="HQ126" s="18"/>
      <c r="HR126" s="18"/>
      <c r="HS126" s="18"/>
      <c r="HT126" s="18"/>
      <c r="HU126" s="18"/>
      <c r="HV126" s="18"/>
      <c r="HW126" s="18"/>
      <c r="HX126" s="18"/>
      <c r="HY126" s="18"/>
      <c r="HZ126" s="18"/>
      <c r="IA126" s="18"/>
      <c r="IB126" s="18"/>
      <c r="IC126" s="18"/>
      <c r="ID126" s="18"/>
      <c r="IE126" s="18"/>
      <c r="IF126" s="18"/>
      <c r="IG126" s="18"/>
      <c r="IH126" s="18"/>
      <c r="II126" s="18"/>
      <c r="IJ126" s="18"/>
      <c r="IK126" s="18"/>
      <c r="IL126" s="18"/>
      <c r="IM126" s="18"/>
      <c r="IN126" s="18"/>
      <c r="IO126" s="18"/>
      <c r="IP126" s="18"/>
      <c r="IQ126" s="18"/>
      <c r="IR126" s="18"/>
      <c r="IS126" s="18"/>
      <c r="IT126" s="18"/>
      <c r="IU126" s="18"/>
    </row>
    <row r="127" spans="1:255" x14ac:dyDescent="0.2">
      <c r="A127" s="56"/>
      <c r="B127" s="53"/>
      <c r="C127" s="53" t="s">
        <v>401</v>
      </c>
      <c r="D127" s="54"/>
      <c r="E127" s="55">
        <v>65</v>
      </c>
      <c r="F127" s="89" t="s">
        <v>399</v>
      </c>
      <c r="G127" s="88"/>
      <c r="H127" s="57">
        <f>ROUND((Source!AF45*Source!AV45+Source!AE45*Source!AV45)*(Source!FY45)/100,2)</f>
        <v>60.81</v>
      </c>
      <c r="I127" s="57">
        <f>T127</f>
        <v>18.25</v>
      </c>
      <c r="J127" s="88" t="s">
        <v>410</v>
      </c>
      <c r="K127" s="58">
        <f>U127</f>
        <v>267.07</v>
      </c>
      <c r="O127" s="18"/>
      <c r="P127" s="18"/>
      <c r="Q127" s="18"/>
      <c r="R127" s="18"/>
      <c r="S127" s="18"/>
      <c r="T127" s="18">
        <f>ROUND((ROUND(Source!AF45*Source!AV45*Source!I45,2)+ROUND(Source!AE45*Source!AV45*Source!I45,2))*(Source!FY45)/100,2)</f>
        <v>18.25</v>
      </c>
      <c r="U127" s="18">
        <f>Source!Y45</f>
        <v>267.07</v>
      </c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8"/>
      <c r="DT127" s="18"/>
      <c r="DU127" s="18"/>
      <c r="DV127" s="18"/>
      <c r="DW127" s="18"/>
      <c r="DX127" s="18"/>
      <c r="DY127" s="18"/>
      <c r="DZ127" s="18"/>
      <c r="EA127" s="18"/>
      <c r="EB127" s="18"/>
      <c r="EC127" s="18"/>
      <c r="ED127" s="18"/>
      <c r="EE127" s="18"/>
      <c r="EF127" s="18"/>
      <c r="EG127" s="18"/>
      <c r="EH127" s="18"/>
      <c r="EI127" s="18"/>
      <c r="EJ127" s="18"/>
      <c r="EK127" s="18"/>
      <c r="EL127" s="18"/>
      <c r="EM127" s="18"/>
      <c r="EN127" s="18"/>
      <c r="EO127" s="18"/>
      <c r="EP127" s="18"/>
      <c r="EQ127" s="18"/>
      <c r="ER127" s="18"/>
      <c r="ES127" s="18"/>
      <c r="ET127" s="18"/>
      <c r="EU127" s="18"/>
      <c r="EV127" s="18"/>
      <c r="EW127" s="18"/>
      <c r="EX127" s="18"/>
      <c r="EY127" s="18"/>
      <c r="EZ127" s="18"/>
      <c r="FA127" s="18"/>
      <c r="FB127" s="18"/>
      <c r="FC127" s="18"/>
      <c r="FD127" s="18"/>
      <c r="FE127" s="18"/>
      <c r="FF127" s="18"/>
      <c r="FG127" s="18"/>
      <c r="FH127" s="18"/>
      <c r="FI127" s="18"/>
      <c r="FJ127" s="18"/>
      <c r="FK127" s="18"/>
      <c r="FL127" s="18"/>
      <c r="FM127" s="18"/>
      <c r="FN127" s="18"/>
      <c r="FO127" s="18"/>
      <c r="FP127" s="18"/>
      <c r="FQ127" s="18"/>
      <c r="FR127" s="18"/>
      <c r="FS127" s="18"/>
      <c r="FT127" s="18"/>
      <c r="FU127" s="18"/>
      <c r="FV127" s="18"/>
      <c r="FW127" s="18"/>
      <c r="FX127" s="18"/>
      <c r="FY127" s="18"/>
      <c r="FZ127" s="18"/>
      <c r="GA127" s="18"/>
      <c r="GB127" s="18"/>
      <c r="GC127" s="18"/>
      <c r="GD127" s="18"/>
      <c r="GE127" s="18"/>
      <c r="GF127" s="18"/>
      <c r="GG127" s="18"/>
      <c r="GH127" s="18"/>
      <c r="GI127" s="18"/>
      <c r="GJ127" s="18"/>
      <c r="GK127" s="18"/>
      <c r="GL127" s="18"/>
      <c r="GM127" s="18"/>
      <c r="GN127" s="18"/>
      <c r="GO127" s="18"/>
      <c r="GP127" s="18"/>
      <c r="GQ127" s="18"/>
      <c r="GR127" s="18"/>
      <c r="GS127" s="18"/>
      <c r="GT127" s="18"/>
      <c r="GU127" s="18"/>
      <c r="GV127" s="18"/>
      <c r="GW127" s="18"/>
      <c r="GX127" s="18"/>
      <c r="GY127" s="18"/>
      <c r="GZ127" s="18">
        <f>T127</f>
        <v>18.25</v>
      </c>
      <c r="HA127" s="18"/>
      <c r="HB127" s="18"/>
      <c r="HC127" s="18">
        <f>T127</f>
        <v>18.25</v>
      </c>
      <c r="HD127" s="18"/>
      <c r="HE127" s="18"/>
      <c r="HF127" s="18"/>
      <c r="HG127" s="18"/>
      <c r="HH127" s="18"/>
      <c r="HI127" s="18"/>
      <c r="HJ127" s="18"/>
      <c r="HK127" s="18"/>
      <c r="HL127" s="18"/>
      <c r="HM127" s="18"/>
      <c r="HN127" s="18"/>
      <c r="HO127" s="18"/>
      <c r="HP127" s="18"/>
      <c r="HQ127" s="18"/>
      <c r="HR127" s="18"/>
      <c r="HS127" s="18"/>
      <c r="HT127" s="18"/>
      <c r="HU127" s="18"/>
      <c r="HV127" s="18"/>
      <c r="HW127" s="18"/>
      <c r="HX127" s="18"/>
      <c r="HY127" s="18"/>
      <c r="HZ127" s="18"/>
      <c r="IA127" s="18"/>
      <c r="IB127" s="18"/>
      <c r="IC127" s="18"/>
      <c r="ID127" s="18"/>
      <c r="IE127" s="18"/>
      <c r="IF127" s="18"/>
      <c r="IG127" s="18"/>
      <c r="IH127" s="18"/>
      <c r="II127" s="18"/>
      <c r="IJ127" s="18"/>
      <c r="IK127" s="18"/>
      <c r="IL127" s="18"/>
      <c r="IM127" s="18"/>
      <c r="IN127" s="18"/>
      <c r="IO127" s="18"/>
      <c r="IP127" s="18"/>
      <c r="IQ127" s="18"/>
      <c r="IR127" s="18"/>
      <c r="IS127" s="18"/>
      <c r="IT127" s="18"/>
      <c r="IU127" s="18"/>
    </row>
    <row r="128" spans="1:255" ht="13.5" thickBot="1" x14ac:dyDescent="0.25">
      <c r="A128" s="68"/>
      <c r="B128" s="69"/>
      <c r="C128" s="69" t="s">
        <v>406</v>
      </c>
      <c r="D128" s="70" t="s">
        <v>407</v>
      </c>
      <c r="E128" s="71">
        <v>5.21</v>
      </c>
      <c r="F128" s="72"/>
      <c r="G128" s="72"/>
      <c r="H128" s="72">
        <f>ROUND(Source!AH45,2)</f>
        <v>5.21</v>
      </c>
      <c r="I128" s="73">
        <f>Source!U45</f>
        <v>1.5629999999999999</v>
      </c>
      <c r="J128" s="72"/>
      <c r="K128" s="74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  <c r="DS128" s="18"/>
      <c r="DT128" s="18"/>
      <c r="DU128" s="18"/>
      <c r="DV128" s="18"/>
      <c r="DW128" s="18"/>
      <c r="DX128" s="18"/>
      <c r="DY128" s="18"/>
      <c r="DZ128" s="18"/>
      <c r="EA128" s="18"/>
      <c r="EB128" s="18"/>
      <c r="EC128" s="18"/>
      <c r="ED128" s="18"/>
      <c r="EE128" s="18"/>
      <c r="EF128" s="18"/>
      <c r="EG128" s="18"/>
      <c r="EH128" s="18"/>
      <c r="EI128" s="18"/>
      <c r="EJ128" s="18"/>
      <c r="EK128" s="18"/>
      <c r="EL128" s="18"/>
      <c r="EM128" s="18"/>
      <c r="EN128" s="18"/>
      <c r="EO128" s="18"/>
      <c r="EP128" s="18"/>
      <c r="EQ128" s="18"/>
      <c r="ER128" s="18"/>
      <c r="ES128" s="18"/>
      <c r="ET128" s="18"/>
      <c r="EU128" s="18"/>
      <c r="EV128" s="18"/>
      <c r="EW128" s="18"/>
      <c r="EX128" s="18"/>
      <c r="EY128" s="18"/>
      <c r="EZ128" s="18"/>
      <c r="FA128" s="18"/>
      <c r="FB128" s="18"/>
      <c r="FC128" s="18"/>
      <c r="FD128" s="18"/>
      <c r="FE128" s="18"/>
      <c r="FF128" s="18"/>
      <c r="FG128" s="18"/>
      <c r="FH128" s="18"/>
      <c r="FI128" s="18"/>
      <c r="FJ128" s="18"/>
      <c r="FK128" s="18"/>
      <c r="FL128" s="18"/>
      <c r="FM128" s="18"/>
      <c r="FN128" s="18"/>
      <c r="FO128" s="18"/>
      <c r="FP128" s="18"/>
      <c r="FQ128" s="18"/>
      <c r="FR128" s="18"/>
      <c r="FS128" s="18"/>
      <c r="FT128" s="18"/>
      <c r="FU128" s="18"/>
      <c r="FV128" s="18"/>
      <c r="FW128" s="18"/>
      <c r="FX128" s="18"/>
      <c r="FY128" s="18"/>
      <c r="FZ128" s="18"/>
      <c r="GA128" s="18"/>
      <c r="GB128" s="18"/>
      <c r="GC128" s="18"/>
      <c r="GD128" s="18"/>
      <c r="GE128" s="18"/>
      <c r="GF128" s="18"/>
      <c r="GG128" s="18"/>
      <c r="GH128" s="18"/>
      <c r="GI128" s="18"/>
      <c r="GJ128" s="18"/>
      <c r="GK128" s="18"/>
      <c r="GL128" s="18"/>
      <c r="GM128" s="18"/>
      <c r="GN128" s="18"/>
      <c r="GO128" s="18"/>
      <c r="GP128" s="18"/>
      <c r="GQ128" s="18"/>
      <c r="GR128" s="18"/>
      <c r="GS128" s="18"/>
      <c r="GT128" s="18"/>
      <c r="GU128" s="18"/>
      <c r="GV128" s="18"/>
      <c r="GW128" s="18"/>
      <c r="GX128" s="18"/>
      <c r="GY128" s="18"/>
      <c r="GZ128" s="18"/>
      <c r="HA128" s="18"/>
      <c r="HB128" s="18"/>
      <c r="HC128" s="18"/>
      <c r="HD128" s="18"/>
      <c r="HE128" s="18"/>
      <c r="HF128" s="18"/>
      <c r="HG128" s="18"/>
      <c r="HH128" s="18"/>
      <c r="HI128" s="18"/>
      <c r="HJ128" s="18"/>
      <c r="HK128" s="18"/>
      <c r="HL128" s="18"/>
      <c r="HM128" s="18"/>
      <c r="HN128" s="18"/>
      <c r="HO128" s="18"/>
      <c r="HP128" s="18"/>
      <c r="HQ128" s="18"/>
      <c r="HR128" s="18"/>
      <c r="HS128" s="18"/>
      <c r="HT128" s="18"/>
      <c r="HU128" s="18"/>
      <c r="HV128" s="18"/>
      <c r="HW128" s="18"/>
      <c r="HX128" s="18"/>
      <c r="HY128" s="18"/>
      <c r="HZ128" s="18"/>
      <c r="IA128" s="18"/>
      <c r="IB128" s="18"/>
      <c r="IC128" s="18"/>
      <c r="ID128" s="18"/>
      <c r="IE128" s="18"/>
      <c r="IF128" s="18"/>
      <c r="IG128" s="18"/>
      <c r="IH128" s="18"/>
      <c r="II128" s="18"/>
      <c r="IJ128" s="18"/>
      <c r="IK128" s="18"/>
      <c r="IL128" s="18"/>
      <c r="IM128" s="18"/>
      <c r="IN128" s="18"/>
      <c r="IO128" s="18"/>
      <c r="IP128" s="18"/>
      <c r="IQ128" s="18"/>
      <c r="IR128" s="18"/>
      <c r="IS128" s="18"/>
      <c r="IT128" s="18"/>
      <c r="IU128" s="18"/>
    </row>
    <row r="129" spans="1:255" x14ac:dyDescent="0.2">
      <c r="A129" s="60"/>
      <c r="B129" s="59"/>
      <c r="C129" s="59"/>
      <c r="D129" s="59"/>
      <c r="E129" s="59"/>
      <c r="F129" s="59"/>
      <c r="G129" s="59"/>
      <c r="H129" s="110">
        <f>R129</f>
        <v>152.19</v>
      </c>
      <c r="I129" s="111"/>
      <c r="J129" s="110">
        <f>S129</f>
        <v>2111.0700000000002</v>
      </c>
      <c r="K129" s="112"/>
      <c r="O129" s="18"/>
      <c r="P129" s="18"/>
      <c r="Q129" s="18"/>
      <c r="R129" s="18">
        <f>SUM(T122:T128)</f>
        <v>152.19</v>
      </c>
      <c r="S129" s="18">
        <f>SUM(U122:U128)</f>
        <v>2111.0700000000002</v>
      </c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  <c r="EH129" s="18"/>
      <c r="EI129" s="18"/>
      <c r="EJ129" s="18"/>
      <c r="EK129" s="18"/>
      <c r="EL129" s="18"/>
      <c r="EM129" s="18"/>
      <c r="EN129" s="18"/>
      <c r="EO129" s="18"/>
      <c r="EP129" s="18"/>
      <c r="EQ129" s="18"/>
      <c r="ER129" s="18"/>
      <c r="ES129" s="18"/>
      <c r="ET129" s="18"/>
      <c r="EU129" s="18"/>
      <c r="EV129" s="18"/>
      <c r="EW129" s="18"/>
      <c r="EX129" s="18"/>
      <c r="EY129" s="18"/>
      <c r="EZ129" s="18"/>
      <c r="FA129" s="18"/>
      <c r="FB129" s="18"/>
      <c r="FC129" s="18"/>
      <c r="FD129" s="18"/>
      <c r="FE129" s="18"/>
      <c r="FF129" s="18"/>
      <c r="FG129" s="18"/>
      <c r="FH129" s="18"/>
      <c r="FI129" s="18"/>
      <c r="FJ129" s="18"/>
      <c r="FK129" s="18"/>
      <c r="FL129" s="18"/>
      <c r="FM129" s="18"/>
      <c r="FN129" s="18"/>
      <c r="FO129" s="18"/>
      <c r="FP129" s="18"/>
      <c r="FQ129" s="18"/>
      <c r="FR129" s="18"/>
      <c r="FS129" s="18"/>
      <c r="FT129" s="18"/>
      <c r="FU129" s="18"/>
      <c r="FV129" s="18"/>
      <c r="FW129" s="18"/>
      <c r="FX129" s="18"/>
      <c r="FY129" s="18"/>
      <c r="FZ129" s="18"/>
      <c r="GA129" s="18"/>
      <c r="GB129" s="18"/>
      <c r="GC129" s="18"/>
      <c r="GD129" s="18"/>
      <c r="GE129" s="18"/>
      <c r="GF129" s="18"/>
      <c r="GG129" s="18"/>
      <c r="GH129" s="18"/>
      <c r="GI129" s="18"/>
      <c r="GJ129" s="18"/>
      <c r="GK129" s="18"/>
      <c r="GL129" s="18"/>
      <c r="GM129" s="18"/>
      <c r="GN129" s="18"/>
      <c r="GO129" s="18"/>
      <c r="GP129" s="18"/>
      <c r="GQ129" s="18"/>
      <c r="GR129" s="18"/>
      <c r="GS129" s="18"/>
      <c r="GT129" s="18"/>
      <c r="GU129" s="18"/>
      <c r="GV129" s="18"/>
      <c r="GW129" s="18"/>
      <c r="GX129" s="18"/>
      <c r="GY129" s="18"/>
      <c r="GZ129" s="18"/>
      <c r="HA129" s="18">
        <f>R129</f>
        <v>152.19</v>
      </c>
      <c r="HB129" s="18"/>
      <c r="HC129" s="18"/>
      <c r="HD129" s="18"/>
      <c r="HE129" s="18"/>
      <c r="HF129" s="18"/>
      <c r="HG129" s="18"/>
      <c r="HH129" s="18"/>
      <c r="HI129" s="18"/>
      <c r="HJ129" s="18"/>
      <c r="HK129" s="18"/>
      <c r="HL129" s="18"/>
      <c r="HM129" s="18"/>
      <c r="HN129" s="18"/>
      <c r="HO129" s="18"/>
      <c r="HP129" s="18"/>
      <c r="HQ129" s="18"/>
      <c r="HR129" s="18"/>
      <c r="HS129" s="18"/>
      <c r="HT129" s="18"/>
      <c r="HU129" s="18"/>
      <c r="HV129" s="18"/>
      <c r="HW129" s="18"/>
      <c r="HX129" s="18"/>
      <c r="HY129" s="18"/>
      <c r="HZ129" s="18"/>
      <c r="IA129" s="18"/>
      <c r="IB129" s="18"/>
      <c r="IC129" s="18"/>
      <c r="ID129" s="18"/>
      <c r="IE129" s="18"/>
      <c r="IF129" s="18"/>
      <c r="IG129" s="18"/>
      <c r="IH129" s="18"/>
      <c r="II129" s="18"/>
      <c r="IJ129" s="18"/>
      <c r="IK129" s="18"/>
      <c r="IL129" s="18"/>
      <c r="IM129" s="18"/>
      <c r="IN129" s="18"/>
      <c r="IO129" s="18"/>
      <c r="IP129" s="18"/>
      <c r="IQ129" s="18"/>
      <c r="IR129" s="18"/>
      <c r="IS129" s="18"/>
      <c r="IT129" s="18"/>
      <c r="IU129" s="18"/>
    </row>
    <row r="130" spans="1:255" ht="48" x14ac:dyDescent="0.2">
      <c r="A130" s="61">
        <v>12</v>
      </c>
      <c r="B130" s="67" t="s">
        <v>77</v>
      </c>
      <c r="C130" s="62" t="s">
        <v>78</v>
      </c>
      <c r="D130" s="63" t="s">
        <v>15</v>
      </c>
      <c r="E130" s="64">
        <v>1.4E-2</v>
      </c>
      <c r="F130" s="65">
        <f>Source!AK47</f>
        <v>451.97</v>
      </c>
      <c r="G130" s="92" t="s">
        <v>3</v>
      </c>
      <c r="H130" s="65">
        <f>Source!AB47</f>
        <v>451.97</v>
      </c>
      <c r="I130" s="65"/>
      <c r="J130" s="93"/>
      <c r="K130" s="66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18"/>
      <c r="EE130" s="18"/>
      <c r="EF130" s="18"/>
      <c r="EG130" s="18"/>
      <c r="EH130" s="18"/>
      <c r="EI130" s="18"/>
      <c r="EJ130" s="18"/>
      <c r="EK130" s="18"/>
      <c r="EL130" s="18"/>
      <c r="EM130" s="18"/>
      <c r="EN130" s="18"/>
      <c r="EO130" s="18"/>
      <c r="EP130" s="18"/>
      <c r="EQ130" s="18"/>
      <c r="ER130" s="18"/>
      <c r="ES130" s="18"/>
      <c r="ET130" s="18"/>
      <c r="EU130" s="18"/>
      <c r="EV130" s="18"/>
      <c r="EW130" s="18"/>
      <c r="EX130" s="18"/>
      <c r="EY130" s="18"/>
      <c r="EZ130" s="18"/>
      <c r="FA130" s="18"/>
      <c r="FB130" s="18"/>
      <c r="FC130" s="18"/>
      <c r="FD130" s="18"/>
      <c r="FE130" s="18"/>
      <c r="FF130" s="18"/>
      <c r="FG130" s="18"/>
      <c r="FH130" s="18"/>
      <c r="FI130" s="18"/>
      <c r="FJ130" s="18"/>
      <c r="FK130" s="18"/>
      <c r="FL130" s="18"/>
      <c r="FM130" s="18"/>
      <c r="FN130" s="18"/>
      <c r="FO130" s="18"/>
      <c r="FP130" s="18"/>
      <c r="FQ130" s="18"/>
      <c r="FR130" s="18"/>
      <c r="FS130" s="18"/>
      <c r="FT130" s="18"/>
      <c r="FU130" s="18"/>
      <c r="FV130" s="18"/>
      <c r="FW130" s="18"/>
      <c r="FX130" s="18"/>
      <c r="FY130" s="18"/>
      <c r="FZ130" s="18"/>
      <c r="GA130" s="18"/>
      <c r="GB130" s="18"/>
      <c r="GC130" s="18"/>
      <c r="GD130" s="18"/>
      <c r="GE130" s="18"/>
      <c r="GF130" s="18"/>
      <c r="GG130" s="18"/>
      <c r="GH130" s="18"/>
      <c r="GI130" s="18"/>
      <c r="GJ130" s="18"/>
      <c r="GK130" s="18"/>
      <c r="GL130" s="18"/>
      <c r="GM130" s="18"/>
      <c r="GN130" s="18"/>
      <c r="GO130" s="18"/>
      <c r="GP130" s="18"/>
      <c r="GQ130" s="18"/>
      <c r="GR130" s="18"/>
      <c r="GS130" s="18"/>
      <c r="GT130" s="18"/>
      <c r="GU130" s="18"/>
      <c r="GV130" s="18"/>
      <c r="GW130" s="18"/>
      <c r="GX130" s="18"/>
      <c r="GY130" s="18"/>
      <c r="GZ130" s="18"/>
      <c r="HA130" s="18"/>
      <c r="HB130" s="18"/>
      <c r="HC130" s="18"/>
      <c r="HD130" s="18"/>
      <c r="HE130" s="18"/>
      <c r="HF130" s="18"/>
      <c r="HG130" s="18"/>
      <c r="HH130" s="18"/>
      <c r="HI130" s="18"/>
      <c r="HJ130" s="18"/>
      <c r="HK130" s="18"/>
      <c r="HL130" s="18"/>
      <c r="HM130" s="18"/>
      <c r="HN130" s="18"/>
      <c r="HO130" s="18"/>
      <c r="HP130" s="18"/>
      <c r="HQ130" s="18"/>
      <c r="HR130" s="18"/>
      <c r="HS130" s="18"/>
      <c r="HT130" s="18"/>
      <c r="HU130" s="18"/>
      <c r="HV130" s="18"/>
      <c r="HW130" s="18"/>
      <c r="HX130" s="18"/>
      <c r="HY130" s="18"/>
      <c r="HZ130" s="18"/>
      <c r="IA130" s="18"/>
      <c r="IB130" s="18"/>
      <c r="IC130" s="18"/>
      <c r="ID130" s="18"/>
      <c r="IE130" s="18"/>
      <c r="IF130" s="18"/>
      <c r="IG130" s="18"/>
      <c r="IH130" s="18"/>
      <c r="II130" s="18"/>
      <c r="IJ130" s="18"/>
      <c r="IK130" s="18"/>
      <c r="IL130" s="18"/>
      <c r="IM130" s="18"/>
      <c r="IN130" s="18"/>
      <c r="IO130" s="18"/>
      <c r="IP130" s="18"/>
      <c r="IQ130" s="18"/>
      <c r="IR130" s="18"/>
      <c r="IS130" s="18"/>
      <c r="IT130" s="18"/>
      <c r="IU130" s="18"/>
    </row>
    <row r="131" spans="1:255" x14ac:dyDescent="0.2">
      <c r="A131" s="49"/>
      <c r="B131" s="46"/>
      <c r="C131" s="46" t="s">
        <v>396</v>
      </c>
      <c r="D131" s="47"/>
      <c r="E131" s="48"/>
      <c r="F131" s="50">
        <v>451.97</v>
      </c>
      <c r="G131" s="87"/>
      <c r="H131" s="50">
        <f>Source!AD47</f>
        <v>451.97</v>
      </c>
      <c r="I131" s="50">
        <f>T131</f>
        <v>6.33</v>
      </c>
      <c r="J131" s="87">
        <v>12.5</v>
      </c>
      <c r="K131" s="51">
        <f>U131</f>
        <v>79.09</v>
      </c>
      <c r="O131" s="18"/>
      <c r="P131" s="18"/>
      <c r="Q131" s="18"/>
      <c r="R131" s="18"/>
      <c r="S131" s="18"/>
      <c r="T131" s="18">
        <f>ROUND(Source!AD47*Source!AV47*Source!I47,2)</f>
        <v>6.33</v>
      </c>
      <c r="U131" s="18">
        <f>Source!Q47</f>
        <v>79.09</v>
      </c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  <c r="FF131" s="18"/>
      <c r="FG131" s="18"/>
      <c r="FH131" s="18"/>
      <c r="FI131" s="18"/>
      <c r="FJ131" s="18"/>
      <c r="FK131" s="18"/>
      <c r="FL131" s="18"/>
      <c r="FM131" s="18"/>
      <c r="FN131" s="18"/>
      <c r="FO131" s="18"/>
      <c r="FP131" s="18"/>
      <c r="FQ131" s="18"/>
      <c r="FR131" s="18"/>
      <c r="FS131" s="18"/>
      <c r="FT131" s="18"/>
      <c r="FU131" s="18"/>
      <c r="FV131" s="18"/>
      <c r="FW131" s="18"/>
      <c r="FX131" s="18"/>
      <c r="FY131" s="18"/>
      <c r="FZ131" s="18"/>
      <c r="GA131" s="18"/>
      <c r="GB131" s="18"/>
      <c r="GC131" s="18"/>
      <c r="GD131" s="18"/>
      <c r="GE131" s="18"/>
      <c r="GF131" s="18"/>
      <c r="GG131" s="18"/>
      <c r="GH131" s="18"/>
      <c r="GI131" s="18"/>
      <c r="GJ131" s="18">
        <f>T131</f>
        <v>6.33</v>
      </c>
      <c r="GK131" s="18"/>
      <c r="GL131" s="18">
        <f>T131</f>
        <v>6.33</v>
      </c>
      <c r="GM131" s="18"/>
      <c r="GN131" s="18"/>
      <c r="GO131" s="18"/>
      <c r="GP131" s="18"/>
      <c r="GQ131" s="18"/>
      <c r="GR131" s="18"/>
      <c r="GS131" s="18"/>
      <c r="GT131" s="18"/>
      <c r="GU131" s="18"/>
      <c r="GV131" s="18"/>
      <c r="GW131" s="18"/>
      <c r="GX131" s="18"/>
      <c r="GY131" s="18"/>
      <c r="GZ131" s="18"/>
      <c r="HA131" s="18"/>
      <c r="HB131" s="18">
        <f>T131</f>
        <v>6.33</v>
      </c>
      <c r="HC131" s="18"/>
      <c r="HD131" s="18"/>
      <c r="HE131" s="18"/>
      <c r="HF131" s="18"/>
      <c r="HG131" s="18"/>
      <c r="HH131" s="18"/>
      <c r="HI131" s="18"/>
      <c r="HJ131" s="18"/>
      <c r="HK131" s="18"/>
      <c r="HL131" s="18"/>
      <c r="HM131" s="18"/>
      <c r="HN131" s="18"/>
      <c r="HO131" s="18"/>
      <c r="HP131" s="18"/>
      <c r="HQ131" s="18"/>
      <c r="HR131" s="18"/>
      <c r="HS131" s="18"/>
      <c r="HT131" s="18"/>
      <c r="HU131" s="18"/>
      <c r="HV131" s="18"/>
      <c r="HW131" s="18"/>
      <c r="HX131" s="18"/>
      <c r="HY131" s="18"/>
      <c r="HZ131" s="18"/>
      <c r="IA131" s="18"/>
      <c r="IB131" s="18"/>
      <c r="IC131" s="18"/>
      <c r="ID131" s="18"/>
      <c r="IE131" s="18"/>
      <c r="IF131" s="18"/>
      <c r="IG131" s="18"/>
      <c r="IH131" s="18"/>
      <c r="II131" s="18"/>
      <c r="IJ131" s="18"/>
      <c r="IK131" s="18"/>
      <c r="IL131" s="18"/>
      <c r="IM131" s="18"/>
      <c r="IN131" s="18"/>
      <c r="IO131" s="18"/>
      <c r="IP131" s="18"/>
      <c r="IQ131" s="18"/>
      <c r="IR131" s="18"/>
      <c r="IS131" s="18"/>
      <c r="IT131" s="18"/>
      <c r="IU131" s="18"/>
    </row>
    <row r="132" spans="1:255" x14ac:dyDescent="0.2">
      <c r="A132" s="56"/>
      <c r="B132" s="53"/>
      <c r="C132" s="53" t="s">
        <v>397</v>
      </c>
      <c r="D132" s="54"/>
      <c r="E132" s="55"/>
      <c r="F132" s="57">
        <v>88.16</v>
      </c>
      <c r="G132" s="88"/>
      <c r="H132" s="57">
        <f>Source!AE47</f>
        <v>88.16</v>
      </c>
      <c r="I132" s="57">
        <f>GM132</f>
        <v>1.23</v>
      </c>
      <c r="J132" s="88">
        <v>18.3</v>
      </c>
      <c r="K132" s="58">
        <f>Source!R47</f>
        <v>22.59</v>
      </c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18"/>
      <c r="DQ132" s="18"/>
      <c r="DR132" s="18"/>
      <c r="DS132" s="18"/>
      <c r="DT132" s="18"/>
      <c r="DU132" s="18"/>
      <c r="DV132" s="18"/>
      <c r="DW132" s="18"/>
      <c r="DX132" s="18"/>
      <c r="DY132" s="18"/>
      <c r="DZ132" s="18"/>
      <c r="EA132" s="18"/>
      <c r="EB132" s="18"/>
      <c r="EC132" s="18"/>
      <c r="ED132" s="18"/>
      <c r="EE132" s="18"/>
      <c r="EF132" s="18"/>
      <c r="EG132" s="18"/>
      <c r="EH132" s="18"/>
      <c r="EI132" s="18"/>
      <c r="EJ132" s="18"/>
      <c r="EK132" s="18"/>
      <c r="EL132" s="18"/>
      <c r="EM132" s="18"/>
      <c r="EN132" s="18"/>
      <c r="EO132" s="18"/>
      <c r="EP132" s="18"/>
      <c r="EQ132" s="18"/>
      <c r="ER132" s="18"/>
      <c r="ES132" s="18"/>
      <c r="ET132" s="18"/>
      <c r="EU132" s="18"/>
      <c r="EV132" s="18"/>
      <c r="EW132" s="18"/>
      <c r="EX132" s="18"/>
      <c r="EY132" s="18"/>
      <c r="EZ132" s="18"/>
      <c r="FA132" s="18"/>
      <c r="FB132" s="18"/>
      <c r="FC132" s="18"/>
      <c r="FD132" s="18"/>
      <c r="FE132" s="18"/>
      <c r="FF132" s="18"/>
      <c r="FG132" s="18"/>
      <c r="FH132" s="18"/>
      <c r="FI132" s="18"/>
      <c r="FJ132" s="18"/>
      <c r="FK132" s="18"/>
      <c r="FL132" s="18"/>
      <c r="FM132" s="18"/>
      <c r="FN132" s="18"/>
      <c r="FO132" s="18"/>
      <c r="FP132" s="18"/>
      <c r="FQ132" s="18"/>
      <c r="FR132" s="18"/>
      <c r="FS132" s="18"/>
      <c r="FT132" s="18"/>
      <c r="FU132" s="18"/>
      <c r="FV132" s="18"/>
      <c r="FW132" s="18"/>
      <c r="FX132" s="18"/>
      <c r="FY132" s="18"/>
      <c r="FZ132" s="18"/>
      <c r="GA132" s="18"/>
      <c r="GB132" s="18"/>
      <c r="GC132" s="18"/>
      <c r="GD132" s="18"/>
      <c r="GE132" s="18"/>
      <c r="GF132" s="18"/>
      <c r="GG132" s="18"/>
      <c r="GH132" s="18"/>
      <c r="GI132" s="18"/>
      <c r="GJ132" s="18"/>
      <c r="GK132" s="18"/>
      <c r="GL132" s="18"/>
      <c r="GM132" s="18">
        <f>ROUND(Source!AE47*Source!AV47*Source!I47,2)</f>
        <v>1.23</v>
      </c>
      <c r="GN132" s="18"/>
      <c r="GO132" s="18"/>
      <c r="GP132" s="18"/>
      <c r="GQ132" s="18"/>
      <c r="GR132" s="18"/>
      <c r="GS132" s="18"/>
      <c r="GT132" s="18"/>
      <c r="GU132" s="18"/>
      <c r="GV132" s="18"/>
      <c r="GW132" s="18"/>
      <c r="GX132" s="18"/>
      <c r="GY132" s="18"/>
      <c r="GZ132" s="18"/>
      <c r="HA132" s="18"/>
      <c r="HB132" s="18"/>
      <c r="HC132" s="18"/>
      <c r="HD132" s="18"/>
      <c r="HE132" s="18"/>
      <c r="HF132" s="18"/>
      <c r="HG132" s="18"/>
      <c r="HH132" s="18"/>
      <c r="HI132" s="18"/>
      <c r="HJ132" s="18"/>
      <c r="HK132" s="18"/>
      <c r="HL132" s="18"/>
      <c r="HM132" s="18"/>
      <c r="HN132" s="18"/>
      <c r="HO132" s="18"/>
      <c r="HP132" s="18"/>
      <c r="HQ132" s="18"/>
      <c r="HR132" s="18"/>
      <c r="HS132" s="18"/>
      <c r="HT132" s="18"/>
      <c r="HU132" s="18"/>
      <c r="HV132" s="18"/>
      <c r="HW132" s="18"/>
      <c r="HX132" s="18"/>
      <c r="HY132" s="18"/>
      <c r="HZ132" s="18"/>
      <c r="IA132" s="18"/>
      <c r="IB132" s="18"/>
      <c r="IC132" s="18"/>
      <c r="ID132" s="18"/>
      <c r="IE132" s="18"/>
      <c r="IF132" s="18"/>
      <c r="IG132" s="18"/>
      <c r="IH132" s="18"/>
      <c r="II132" s="18"/>
      <c r="IJ132" s="18"/>
      <c r="IK132" s="18"/>
      <c r="IL132" s="18"/>
      <c r="IM132" s="18"/>
      <c r="IN132" s="18"/>
      <c r="IO132" s="18"/>
      <c r="IP132" s="18"/>
      <c r="IQ132" s="18"/>
      <c r="IR132" s="18"/>
      <c r="IS132" s="18"/>
      <c r="IT132" s="18"/>
      <c r="IU132" s="18"/>
    </row>
    <row r="133" spans="1:255" x14ac:dyDescent="0.2">
      <c r="A133" s="56"/>
      <c r="B133" s="53"/>
      <c r="C133" s="53" t="s">
        <v>398</v>
      </c>
      <c r="D133" s="54"/>
      <c r="E133" s="55">
        <v>95</v>
      </c>
      <c r="F133" s="89" t="s">
        <v>399</v>
      </c>
      <c r="G133" s="88"/>
      <c r="H133" s="57">
        <f>ROUND((Source!AF47*Source!AV47+Source!AE47*Source!AV47)*(Source!FX47)/100,2)</f>
        <v>83.75</v>
      </c>
      <c r="I133" s="57">
        <f>T133</f>
        <v>1.17</v>
      </c>
      <c r="J133" s="88" t="s">
        <v>400</v>
      </c>
      <c r="K133" s="58">
        <f>U133</f>
        <v>18.3</v>
      </c>
      <c r="O133" s="18"/>
      <c r="P133" s="18"/>
      <c r="Q133" s="18"/>
      <c r="R133" s="18"/>
      <c r="S133" s="18"/>
      <c r="T133" s="18">
        <f>ROUND((ROUND(Source!AF47*Source!AV47*Source!I47,2)+ROUND(Source!AE47*Source!AV47*Source!I47,2))*(Source!FX47)/100,2)</f>
        <v>1.17</v>
      </c>
      <c r="U133" s="18">
        <f>Source!X47</f>
        <v>18.3</v>
      </c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  <c r="DM133" s="18"/>
      <c r="DN133" s="18"/>
      <c r="DO133" s="18"/>
      <c r="DP133" s="18"/>
      <c r="DQ133" s="18"/>
      <c r="DR133" s="18"/>
      <c r="DS133" s="18"/>
      <c r="DT133" s="18"/>
      <c r="DU133" s="18"/>
      <c r="DV133" s="18"/>
      <c r="DW133" s="18"/>
      <c r="DX133" s="18"/>
      <c r="DY133" s="18"/>
      <c r="DZ133" s="18"/>
      <c r="EA133" s="18"/>
      <c r="EB133" s="18"/>
      <c r="EC133" s="18"/>
      <c r="ED133" s="18"/>
      <c r="EE133" s="18"/>
      <c r="EF133" s="18"/>
      <c r="EG133" s="18"/>
      <c r="EH133" s="18"/>
      <c r="EI133" s="18"/>
      <c r="EJ133" s="18"/>
      <c r="EK133" s="18"/>
      <c r="EL133" s="18"/>
      <c r="EM133" s="18"/>
      <c r="EN133" s="18"/>
      <c r="EO133" s="18"/>
      <c r="EP133" s="18"/>
      <c r="EQ133" s="18"/>
      <c r="ER133" s="18"/>
      <c r="ES133" s="18"/>
      <c r="ET133" s="18"/>
      <c r="EU133" s="18"/>
      <c r="EV133" s="18"/>
      <c r="EW133" s="18"/>
      <c r="EX133" s="18"/>
      <c r="EY133" s="18"/>
      <c r="EZ133" s="18"/>
      <c r="FA133" s="18"/>
      <c r="FB133" s="18"/>
      <c r="FC133" s="18"/>
      <c r="FD133" s="18"/>
      <c r="FE133" s="18"/>
      <c r="FF133" s="18"/>
      <c r="FG133" s="18"/>
      <c r="FH133" s="18"/>
      <c r="FI133" s="18"/>
      <c r="FJ133" s="18"/>
      <c r="FK133" s="18"/>
      <c r="FL133" s="18"/>
      <c r="FM133" s="18"/>
      <c r="FN133" s="18"/>
      <c r="FO133" s="18"/>
      <c r="FP133" s="18"/>
      <c r="FQ133" s="18"/>
      <c r="FR133" s="18"/>
      <c r="FS133" s="18"/>
      <c r="FT133" s="18"/>
      <c r="FU133" s="18"/>
      <c r="FV133" s="18"/>
      <c r="FW133" s="18"/>
      <c r="FX133" s="18"/>
      <c r="FY133" s="18"/>
      <c r="FZ133" s="18"/>
      <c r="GA133" s="18"/>
      <c r="GB133" s="18"/>
      <c r="GC133" s="18"/>
      <c r="GD133" s="18"/>
      <c r="GE133" s="18"/>
      <c r="GF133" s="18"/>
      <c r="GG133" s="18"/>
      <c r="GH133" s="18"/>
      <c r="GI133" s="18"/>
      <c r="GJ133" s="18"/>
      <c r="GK133" s="18"/>
      <c r="GL133" s="18"/>
      <c r="GM133" s="18"/>
      <c r="GN133" s="18"/>
      <c r="GO133" s="18"/>
      <c r="GP133" s="18"/>
      <c r="GQ133" s="18"/>
      <c r="GR133" s="18"/>
      <c r="GS133" s="18"/>
      <c r="GT133" s="18"/>
      <c r="GU133" s="18"/>
      <c r="GV133" s="18"/>
      <c r="GW133" s="18"/>
      <c r="GX133" s="18"/>
      <c r="GY133" s="18">
        <f>T133</f>
        <v>1.17</v>
      </c>
      <c r="GZ133" s="18"/>
      <c r="HA133" s="18"/>
      <c r="HB133" s="18">
        <f>T133</f>
        <v>1.17</v>
      </c>
      <c r="HC133" s="18"/>
      <c r="HD133" s="18"/>
      <c r="HE133" s="18"/>
      <c r="HF133" s="18"/>
      <c r="HG133" s="18"/>
      <c r="HH133" s="18"/>
      <c r="HI133" s="18"/>
      <c r="HJ133" s="18"/>
      <c r="HK133" s="18"/>
      <c r="HL133" s="18"/>
      <c r="HM133" s="18"/>
      <c r="HN133" s="18"/>
      <c r="HO133" s="18"/>
      <c r="HP133" s="18"/>
      <c r="HQ133" s="18"/>
      <c r="HR133" s="18"/>
      <c r="HS133" s="18"/>
      <c r="HT133" s="18"/>
      <c r="HU133" s="18"/>
      <c r="HV133" s="18"/>
      <c r="HW133" s="18"/>
      <c r="HX133" s="18"/>
      <c r="HY133" s="18"/>
      <c r="HZ133" s="18"/>
      <c r="IA133" s="18"/>
      <c r="IB133" s="18"/>
      <c r="IC133" s="18"/>
      <c r="ID133" s="18"/>
      <c r="IE133" s="18"/>
      <c r="IF133" s="18"/>
      <c r="IG133" s="18"/>
      <c r="IH133" s="18"/>
      <c r="II133" s="18"/>
      <c r="IJ133" s="18"/>
      <c r="IK133" s="18"/>
      <c r="IL133" s="18"/>
      <c r="IM133" s="18"/>
      <c r="IN133" s="18"/>
      <c r="IO133" s="18"/>
      <c r="IP133" s="18"/>
      <c r="IQ133" s="18"/>
      <c r="IR133" s="18"/>
      <c r="IS133" s="18"/>
      <c r="IT133" s="18"/>
      <c r="IU133" s="18"/>
    </row>
    <row r="134" spans="1:255" ht="13.5" thickBot="1" x14ac:dyDescent="0.25">
      <c r="A134" s="68"/>
      <c r="B134" s="69"/>
      <c r="C134" s="69" t="s">
        <v>401</v>
      </c>
      <c r="D134" s="70"/>
      <c r="E134" s="71">
        <v>50</v>
      </c>
      <c r="F134" s="90" t="s">
        <v>399</v>
      </c>
      <c r="G134" s="72"/>
      <c r="H134" s="73">
        <f>ROUND((Source!AF47*Source!AV47+Source!AE47*Source!AV47)*(Source!FY47)/100,2)</f>
        <v>44.08</v>
      </c>
      <c r="I134" s="73">
        <f>T134</f>
        <v>0.62</v>
      </c>
      <c r="J134" s="72" t="s">
        <v>402</v>
      </c>
      <c r="K134" s="91">
        <f>U134</f>
        <v>9.0399999999999991</v>
      </c>
      <c r="O134" s="18"/>
      <c r="P134" s="18"/>
      <c r="Q134" s="18"/>
      <c r="R134" s="18"/>
      <c r="S134" s="18"/>
      <c r="T134" s="18">
        <f>ROUND((ROUND(Source!AF47*Source!AV47*Source!I47,2)+ROUND(Source!AE47*Source!AV47*Source!I47,2))*(Source!FY47)/100,2)</f>
        <v>0.62</v>
      </c>
      <c r="U134" s="18">
        <f>Source!Y47</f>
        <v>9.0399999999999991</v>
      </c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8"/>
      <c r="DQ134" s="18"/>
      <c r="DR134" s="18"/>
      <c r="DS134" s="18"/>
      <c r="DT134" s="18"/>
      <c r="DU134" s="18"/>
      <c r="DV134" s="18"/>
      <c r="DW134" s="18"/>
      <c r="DX134" s="18"/>
      <c r="DY134" s="18"/>
      <c r="DZ134" s="18"/>
      <c r="EA134" s="18"/>
      <c r="EB134" s="18"/>
      <c r="EC134" s="18"/>
      <c r="ED134" s="18"/>
      <c r="EE134" s="18"/>
      <c r="EF134" s="18"/>
      <c r="EG134" s="18"/>
      <c r="EH134" s="18"/>
      <c r="EI134" s="18"/>
      <c r="EJ134" s="18"/>
      <c r="EK134" s="18"/>
      <c r="EL134" s="18"/>
      <c r="EM134" s="18"/>
      <c r="EN134" s="18"/>
      <c r="EO134" s="18"/>
      <c r="EP134" s="18"/>
      <c r="EQ134" s="18"/>
      <c r="ER134" s="18"/>
      <c r="ES134" s="18"/>
      <c r="ET134" s="18"/>
      <c r="EU134" s="18"/>
      <c r="EV134" s="18"/>
      <c r="EW134" s="18"/>
      <c r="EX134" s="18"/>
      <c r="EY134" s="18"/>
      <c r="EZ134" s="18"/>
      <c r="FA134" s="18"/>
      <c r="FB134" s="18"/>
      <c r="FC134" s="18"/>
      <c r="FD134" s="18"/>
      <c r="FE134" s="18"/>
      <c r="FF134" s="18"/>
      <c r="FG134" s="18"/>
      <c r="FH134" s="18"/>
      <c r="FI134" s="18"/>
      <c r="FJ134" s="18"/>
      <c r="FK134" s="18"/>
      <c r="FL134" s="18"/>
      <c r="FM134" s="18"/>
      <c r="FN134" s="18"/>
      <c r="FO134" s="18"/>
      <c r="FP134" s="18"/>
      <c r="FQ134" s="18"/>
      <c r="FR134" s="18"/>
      <c r="FS134" s="18"/>
      <c r="FT134" s="18"/>
      <c r="FU134" s="18"/>
      <c r="FV134" s="18"/>
      <c r="FW134" s="18"/>
      <c r="FX134" s="18"/>
      <c r="FY134" s="18"/>
      <c r="FZ134" s="18"/>
      <c r="GA134" s="18"/>
      <c r="GB134" s="18"/>
      <c r="GC134" s="18"/>
      <c r="GD134" s="18"/>
      <c r="GE134" s="18"/>
      <c r="GF134" s="18"/>
      <c r="GG134" s="18"/>
      <c r="GH134" s="18"/>
      <c r="GI134" s="18"/>
      <c r="GJ134" s="18"/>
      <c r="GK134" s="18"/>
      <c r="GL134" s="18"/>
      <c r="GM134" s="18"/>
      <c r="GN134" s="18"/>
      <c r="GO134" s="18"/>
      <c r="GP134" s="18"/>
      <c r="GQ134" s="18"/>
      <c r="GR134" s="18"/>
      <c r="GS134" s="18"/>
      <c r="GT134" s="18"/>
      <c r="GU134" s="18"/>
      <c r="GV134" s="18"/>
      <c r="GW134" s="18"/>
      <c r="GX134" s="18"/>
      <c r="GY134" s="18"/>
      <c r="GZ134" s="18">
        <f>T134</f>
        <v>0.62</v>
      </c>
      <c r="HA134" s="18"/>
      <c r="HB134" s="18">
        <f>T134</f>
        <v>0.62</v>
      </c>
      <c r="HC134" s="18"/>
      <c r="HD134" s="18"/>
      <c r="HE134" s="18"/>
      <c r="HF134" s="18"/>
      <c r="HG134" s="18"/>
      <c r="HH134" s="18"/>
      <c r="HI134" s="18"/>
      <c r="HJ134" s="18"/>
      <c r="HK134" s="18"/>
      <c r="HL134" s="18"/>
      <c r="HM134" s="18"/>
      <c r="HN134" s="18"/>
      <c r="HO134" s="18"/>
      <c r="HP134" s="18"/>
      <c r="HQ134" s="18"/>
      <c r="HR134" s="18"/>
      <c r="HS134" s="18"/>
      <c r="HT134" s="18"/>
      <c r="HU134" s="18"/>
      <c r="HV134" s="18"/>
      <c r="HW134" s="18"/>
      <c r="HX134" s="18"/>
      <c r="HY134" s="18"/>
      <c r="HZ134" s="18"/>
      <c r="IA134" s="18"/>
      <c r="IB134" s="18"/>
      <c r="IC134" s="18"/>
      <c r="ID134" s="18"/>
      <c r="IE134" s="18"/>
      <c r="IF134" s="18"/>
      <c r="IG134" s="18"/>
      <c r="IH134" s="18"/>
      <c r="II134" s="18"/>
      <c r="IJ134" s="18"/>
      <c r="IK134" s="18"/>
      <c r="IL134" s="18"/>
      <c r="IM134" s="18"/>
      <c r="IN134" s="18"/>
      <c r="IO134" s="18"/>
      <c r="IP134" s="18"/>
      <c r="IQ134" s="18"/>
      <c r="IR134" s="18"/>
      <c r="IS134" s="18"/>
      <c r="IT134" s="18"/>
      <c r="IU134" s="18"/>
    </row>
    <row r="135" spans="1:255" x14ac:dyDescent="0.2">
      <c r="A135" s="60"/>
      <c r="B135" s="59"/>
      <c r="C135" s="59"/>
      <c r="D135" s="59"/>
      <c r="E135" s="59"/>
      <c r="F135" s="59"/>
      <c r="G135" s="59"/>
      <c r="H135" s="110">
        <f>R135</f>
        <v>8.1199999999999992</v>
      </c>
      <c r="I135" s="111"/>
      <c r="J135" s="110">
        <f>S135</f>
        <v>106.43</v>
      </c>
      <c r="K135" s="112"/>
      <c r="O135" s="18"/>
      <c r="P135" s="18"/>
      <c r="Q135" s="18"/>
      <c r="R135" s="18">
        <f>SUM(T130:T134)</f>
        <v>8.1199999999999992</v>
      </c>
      <c r="S135" s="18">
        <f>SUM(U130:U134)</f>
        <v>106.43</v>
      </c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B135" s="18"/>
      <c r="EC135" s="18"/>
      <c r="ED135" s="18"/>
      <c r="EE135" s="18"/>
      <c r="EF135" s="18"/>
      <c r="EG135" s="18"/>
      <c r="EH135" s="18"/>
      <c r="EI135" s="18"/>
      <c r="EJ135" s="18"/>
      <c r="EK135" s="18"/>
      <c r="EL135" s="18"/>
      <c r="EM135" s="18"/>
      <c r="EN135" s="18"/>
      <c r="EO135" s="18"/>
      <c r="EP135" s="18"/>
      <c r="EQ135" s="18"/>
      <c r="ER135" s="18"/>
      <c r="ES135" s="18"/>
      <c r="ET135" s="18"/>
      <c r="EU135" s="18"/>
      <c r="EV135" s="18"/>
      <c r="EW135" s="18"/>
      <c r="EX135" s="18"/>
      <c r="EY135" s="18"/>
      <c r="EZ135" s="18"/>
      <c r="FA135" s="18"/>
      <c r="FB135" s="18"/>
      <c r="FC135" s="18"/>
      <c r="FD135" s="18"/>
      <c r="FE135" s="18"/>
      <c r="FF135" s="18"/>
      <c r="FG135" s="18"/>
      <c r="FH135" s="18"/>
      <c r="FI135" s="18"/>
      <c r="FJ135" s="18"/>
      <c r="FK135" s="18"/>
      <c r="FL135" s="18"/>
      <c r="FM135" s="18"/>
      <c r="FN135" s="18"/>
      <c r="FO135" s="18"/>
      <c r="FP135" s="18"/>
      <c r="FQ135" s="18"/>
      <c r="FR135" s="18"/>
      <c r="FS135" s="18"/>
      <c r="FT135" s="18"/>
      <c r="FU135" s="18"/>
      <c r="FV135" s="18"/>
      <c r="FW135" s="18"/>
      <c r="FX135" s="18"/>
      <c r="FY135" s="18"/>
      <c r="FZ135" s="18"/>
      <c r="GA135" s="18"/>
      <c r="GB135" s="18"/>
      <c r="GC135" s="18"/>
      <c r="GD135" s="18"/>
      <c r="GE135" s="18"/>
      <c r="GF135" s="18"/>
      <c r="GG135" s="18"/>
      <c r="GH135" s="18"/>
      <c r="GI135" s="18"/>
      <c r="GJ135" s="18"/>
      <c r="GK135" s="18"/>
      <c r="GL135" s="18"/>
      <c r="GM135" s="18"/>
      <c r="GN135" s="18"/>
      <c r="GO135" s="18"/>
      <c r="GP135" s="18"/>
      <c r="GQ135" s="18"/>
      <c r="GR135" s="18"/>
      <c r="GS135" s="18"/>
      <c r="GT135" s="18"/>
      <c r="GU135" s="18"/>
      <c r="GV135" s="18"/>
      <c r="GW135" s="18"/>
      <c r="GX135" s="18"/>
      <c r="GY135" s="18"/>
      <c r="GZ135" s="18"/>
      <c r="HA135" s="18">
        <f>R135</f>
        <v>8.1199999999999992</v>
      </c>
      <c r="HB135" s="18"/>
      <c r="HC135" s="18"/>
      <c r="HD135" s="18"/>
      <c r="HE135" s="18"/>
      <c r="HF135" s="18"/>
      <c r="HG135" s="18"/>
      <c r="HH135" s="18"/>
      <c r="HI135" s="18"/>
      <c r="HJ135" s="18"/>
      <c r="HK135" s="18"/>
      <c r="HL135" s="18"/>
      <c r="HM135" s="18"/>
      <c r="HN135" s="18"/>
      <c r="HO135" s="18"/>
      <c r="HP135" s="18"/>
      <c r="HQ135" s="18"/>
      <c r="HR135" s="18"/>
      <c r="HS135" s="18"/>
      <c r="HT135" s="18"/>
      <c r="HU135" s="18"/>
      <c r="HV135" s="18"/>
      <c r="HW135" s="18"/>
      <c r="HX135" s="18"/>
      <c r="HY135" s="18"/>
      <c r="HZ135" s="18"/>
      <c r="IA135" s="18"/>
      <c r="IB135" s="18"/>
      <c r="IC135" s="18"/>
      <c r="ID135" s="18"/>
      <c r="IE135" s="18"/>
      <c r="IF135" s="18"/>
      <c r="IG135" s="18"/>
      <c r="IH135" s="18"/>
      <c r="II135" s="18"/>
      <c r="IJ135" s="18"/>
      <c r="IK135" s="18"/>
      <c r="IL135" s="18"/>
      <c r="IM135" s="18"/>
      <c r="IN135" s="18"/>
      <c r="IO135" s="18"/>
      <c r="IP135" s="18"/>
      <c r="IQ135" s="18"/>
      <c r="IR135" s="18"/>
      <c r="IS135" s="18"/>
      <c r="IT135" s="18"/>
      <c r="IU135" s="18"/>
    </row>
    <row r="136" spans="1:255" x14ac:dyDescent="0.2">
      <c r="A136" s="61">
        <v>13</v>
      </c>
      <c r="B136" s="67" t="s">
        <v>82</v>
      </c>
      <c r="C136" s="62" t="s">
        <v>83</v>
      </c>
      <c r="D136" s="63" t="s">
        <v>84</v>
      </c>
      <c r="E136" s="64">
        <v>98</v>
      </c>
      <c r="F136" s="65">
        <v>105.33</v>
      </c>
      <c r="G136" s="94"/>
      <c r="H136" s="65">
        <f>Source!AC49</f>
        <v>105.33</v>
      </c>
      <c r="I136" s="65">
        <f>T136</f>
        <v>10322.34</v>
      </c>
      <c r="J136" s="94">
        <v>7.5</v>
      </c>
      <c r="K136" s="66">
        <f>U136</f>
        <v>77417.55</v>
      </c>
      <c r="O136" s="18"/>
      <c r="P136" s="18"/>
      <c r="Q136" s="18"/>
      <c r="R136" s="18"/>
      <c r="S136" s="18"/>
      <c r="T136" s="18">
        <f>ROUND(Source!AC49*Source!AW49*Source!I49,2)</f>
        <v>10322.34</v>
      </c>
      <c r="U136" s="18">
        <f>Source!P49</f>
        <v>77417.55</v>
      </c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  <c r="DI136" s="18"/>
      <c r="DJ136" s="18"/>
      <c r="DK136" s="18"/>
      <c r="DL136" s="18"/>
      <c r="DM136" s="18"/>
      <c r="DN136" s="18"/>
      <c r="DO136" s="18"/>
      <c r="DP136" s="18"/>
      <c r="DQ136" s="18"/>
      <c r="DR136" s="18"/>
      <c r="DS136" s="18"/>
      <c r="DT136" s="18"/>
      <c r="DU136" s="18"/>
      <c r="DV136" s="18"/>
      <c r="DW136" s="18"/>
      <c r="DX136" s="18"/>
      <c r="DY136" s="18"/>
      <c r="DZ136" s="18"/>
      <c r="EA136" s="18"/>
      <c r="EB136" s="18"/>
      <c r="EC136" s="18"/>
      <c r="ED136" s="18"/>
      <c r="EE136" s="18"/>
      <c r="EF136" s="18"/>
      <c r="EG136" s="18"/>
      <c r="EH136" s="18"/>
      <c r="EI136" s="18"/>
      <c r="EJ136" s="18"/>
      <c r="EK136" s="18"/>
      <c r="EL136" s="18"/>
      <c r="EM136" s="18"/>
      <c r="EN136" s="18"/>
      <c r="EO136" s="18"/>
      <c r="EP136" s="18"/>
      <c r="EQ136" s="18"/>
      <c r="ER136" s="18"/>
      <c r="ES136" s="18"/>
      <c r="ET136" s="18"/>
      <c r="EU136" s="18"/>
      <c r="EV136" s="18"/>
      <c r="EW136" s="18"/>
      <c r="EX136" s="18"/>
      <c r="EY136" s="18"/>
      <c r="EZ136" s="18"/>
      <c r="FA136" s="18"/>
      <c r="FB136" s="18"/>
      <c r="FC136" s="18"/>
      <c r="FD136" s="18"/>
      <c r="FE136" s="18"/>
      <c r="FF136" s="18"/>
      <c r="FG136" s="18"/>
      <c r="FH136" s="18"/>
      <c r="FI136" s="18"/>
      <c r="FJ136" s="18"/>
      <c r="FK136" s="18"/>
      <c r="FL136" s="18"/>
      <c r="FM136" s="18"/>
      <c r="FN136" s="18"/>
      <c r="FO136" s="18"/>
      <c r="FP136" s="18"/>
      <c r="FQ136" s="18"/>
      <c r="FR136" s="18"/>
      <c r="FS136" s="18"/>
      <c r="FT136" s="18"/>
      <c r="FU136" s="18"/>
      <c r="FV136" s="18"/>
      <c r="FW136" s="18"/>
      <c r="FX136" s="18"/>
      <c r="FY136" s="18"/>
      <c r="FZ136" s="18"/>
      <c r="GA136" s="18"/>
      <c r="GB136" s="18"/>
      <c r="GC136" s="18"/>
      <c r="GD136" s="18"/>
      <c r="GE136" s="18"/>
      <c r="GF136" s="18"/>
      <c r="GG136" s="18"/>
      <c r="GH136" s="18"/>
      <c r="GI136" s="18"/>
      <c r="GJ136" s="18">
        <f>T136</f>
        <v>10322.34</v>
      </c>
      <c r="GK136" s="18"/>
      <c r="GL136" s="18"/>
      <c r="GM136" s="18"/>
      <c r="GN136" s="18">
        <f>T136</f>
        <v>10322.34</v>
      </c>
      <c r="GO136" s="18"/>
      <c r="GP136" s="18">
        <f>T136</f>
        <v>10322.34</v>
      </c>
      <c r="GQ136" s="18">
        <f>T136</f>
        <v>10322.34</v>
      </c>
      <c r="GR136" s="18"/>
      <c r="GS136" s="18">
        <f>T136</f>
        <v>10322.34</v>
      </c>
      <c r="GT136" s="18"/>
      <c r="GU136" s="18"/>
      <c r="GV136" s="18"/>
      <c r="GW136" s="18">
        <f>ROUND(Source!AG49*Source!I49,2)</f>
        <v>0</v>
      </c>
      <c r="GX136" s="18">
        <f>ROUND(Source!AJ49*Source!I49,2)</f>
        <v>0</v>
      </c>
      <c r="GY136" s="18"/>
      <c r="GZ136" s="18"/>
      <c r="HA136" s="18"/>
      <c r="HB136" s="18">
        <f>T136</f>
        <v>10322.34</v>
      </c>
      <c r="HC136" s="18"/>
      <c r="HD136" s="18"/>
      <c r="HE136" s="18"/>
      <c r="HF136" s="18"/>
      <c r="HG136" s="18"/>
      <c r="HH136" s="18"/>
      <c r="HI136" s="18"/>
      <c r="HJ136" s="18"/>
      <c r="HK136" s="18"/>
      <c r="HL136" s="18"/>
      <c r="HM136" s="18"/>
      <c r="HN136" s="18"/>
      <c r="HO136" s="18"/>
      <c r="HP136" s="18"/>
      <c r="HQ136" s="18"/>
      <c r="HR136" s="18"/>
      <c r="HS136" s="18"/>
      <c r="HT136" s="18"/>
      <c r="HU136" s="18"/>
      <c r="HV136" s="18"/>
      <c r="HW136" s="18"/>
      <c r="HX136" s="18"/>
      <c r="HY136" s="18"/>
      <c r="HZ136" s="18"/>
      <c r="IA136" s="18"/>
      <c r="IB136" s="18"/>
      <c r="IC136" s="18"/>
      <c r="ID136" s="18"/>
      <c r="IE136" s="18"/>
      <c r="IF136" s="18"/>
      <c r="IG136" s="18"/>
      <c r="IH136" s="18"/>
      <c r="II136" s="18"/>
      <c r="IJ136" s="18"/>
      <c r="IK136" s="18"/>
      <c r="IL136" s="18"/>
      <c r="IM136" s="18"/>
      <c r="IN136" s="18"/>
      <c r="IO136" s="18"/>
      <c r="IP136" s="18"/>
      <c r="IQ136" s="18"/>
      <c r="IR136" s="18"/>
      <c r="IS136" s="18"/>
      <c r="IT136" s="18"/>
      <c r="IU136" s="18"/>
    </row>
    <row r="137" spans="1:255" ht="13.5" thickBot="1" x14ac:dyDescent="0.25">
      <c r="A137" s="95"/>
      <c r="B137" s="96" t="s">
        <v>413</v>
      </c>
      <c r="C137" s="96" t="s">
        <v>414</v>
      </c>
      <c r="D137" s="97"/>
      <c r="E137" s="97"/>
      <c r="F137" s="97"/>
      <c r="G137" s="97"/>
      <c r="H137" s="97"/>
      <c r="I137" s="97"/>
      <c r="J137" s="97"/>
      <c r="K137" s="98"/>
    </row>
    <row r="138" spans="1:255" x14ac:dyDescent="0.2">
      <c r="A138" s="60"/>
      <c r="B138" s="59"/>
      <c r="C138" s="59"/>
      <c r="D138" s="59"/>
      <c r="E138" s="59"/>
      <c r="F138" s="59"/>
      <c r="G138" s="59"/>
      <c r="H138" s="110">
        <f>R138</f>
        <v>10322.34</v>
      </c>
      <c r="I138" s="111"/>
      <c r="J138" s="110">
        <f>S138</f>
        <v>77417.55</v>
      </c>
      <c r="K138" s="112"/>
      <c r="O138" s="18"/>
      <c r="P138" s="18"/>
      <c r="Q138" s="18"/>
      <c r="R138" s="18">
        <f>SUM(T136:T137)</f>
        <v>10322.34</v>
      </c>
      <c r="S138" s="18">
        <f>SUM(U136:U137)</f>
        <v>77417.55</v>
      </c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  <c r="DQ138" s="18"/>
      <c r="DR138" s="18"/>
      <c r="DS138" s="18"/>
      <c r="DT138" s="18"/>
      <c r="DU138" s="18"/>
      <c r="DV138" s="18"/>
      <c r="DW138" s="18"/>
      <c r="DX138" s="18"/>
      <c r="DY138" s="18"/>
      <c r="DZ138" s="18"/>
      <c r="EA138" s="18"/>
      <c r="EB138" s="18"/>
      <c r="EC138" s="18"/>
      <c r="ED138" s="18"/>
      <c r="EE138" s="18"/>
      <c r="EF138" s="18"/>
      <c r="EG138" s="18"/>
      <c r="EH138" s="18"/>
      <c r="EI138" s="18"/>
      <c r="EJ138" s="18"/>
      <c r="EK138" s="18"/>
      <c r="EL138" s="18"/>
      <c r="EM138" s="18"/>
      <c r="EN138" s="18"/>
      <c r="EO138" s="18"/>
      <c r="EP138" s="18"/>
      <c r="EQ138" s="18"/>
      <c r="ER138" s="18"/>
      <c r="ES138" s="18"/>
      <c r="ET138" s="18"/>
      <c r="EU138" s="18"/>
      <c r="EV138" s="18"/>
      <c r="EW138" s="18"/>
      <c r="EX138" s="18"/>
      <c r="EY138" s="18"/>
      <c r="EZ138" s="18"/>
      <c r="FA138" s="18"/>
      <c r="FB138" s="18"/>
      <c r="FC138" s="18"/>
      <c r="FD138" s="18"/>
      <c r="FE138" s="18"/>
      <c r="FF138" s="18"/>
      <c r="FG138" s="18"/>
      <c r="FH138" s="18"/>
      <c r="FI138" s="18"/>
      <c r="FJ138" s="18"/>
      <c r="FK138" s="18"/>
      <c r="FL138" s="18"/>
      <c r="FM138" s="18"/>
      <c r="FN138" s="18"/>
      <c r="FO138" s="18"/>
      <c r="FP138" s="18"/>
      <c r="FQ138" s="18"/>
      <c r="FR138" s="18"/>
      <c r="FS138" s="18"/>
      <c r="FT138" s="18"/>
      <c r="FU138" s="18"/>
      <c r="FV138" s="18"/>
      <c r="FW138" s="18"/>
      <c r="FX138" s="18"/>
      <c r="FY138" s="18"/>
      <c r="FZ138" s="18"/>
      <c r="GA138" s="18"/>
      <c r="GB138" s="18"/>
      <c r="GC138" s="18"/>
      <c r="GD138" s="18"/>
      <c r="GE138" s="18"/>
      <c r="GF138" s="18"/>
      <c r="GG138" s="18"/>
      <c r="GH138" s="18"/>
      <c r="GI138" s="18"/>
      <c r="GJ138" s="18"/>
      <c r="GK138" s="18"/>
      <c r="GL138" s="18"/>
      <c r="GM138" s="18"/>
      <c r="GN138" s="18"/>
      <c r="GO138" s="18"/>
      <c r="GP138" s="18"/>
      <c r="GQ138" s="18"/>
      <c r="GR138" s="18"/>
      <c r="GS138" s="18"/>
      <c r="GT138" s="18"/>
      <c r="GU138" s="18"/>
      <c r="GV138" s="18"/>
      <c r="GW138" s="18"/>
      <c r="GX138" s="18"/>
      <c r="GY138" s="18"/>
      <c r="GZ138" s="18"/>
      <c r="HA138" s="18">
        <f>R138</f>
        <v>10322.34</v>
      </c>
      <c r="HB138" s="18"/>
      <c r="HC138" s="18"/>
      <c r="HD138" s="18"/>
      <c r="HE138" s="18"/>
      <c r="HF138" s="18"/>
      <c r="HG138" s="18"/>
      <c r="HH138" s="18"/>
      <c r="HI138" s="18"/>
      <c r="HJ138" s="18"/>
      <c r="HK138" s="18"/>
      <c r="HL138" s="18"/>
      <c r="HM138" s="18"/>
      <c r="HN138" s="18"/>
      <c r="HO138" s="18"/>
      <c r="HP138" s="18"/>
      <c r="HQ138" s="18"/>
      <c r="HR138" s="18"/>
      <c r="HS138" s="18"/>
      <c r="HT138" s="18"/>
      <c r="HU138" s="18"/>
      <c r="HV138" s="18"/>
      <c r="HW138" s="18"/>
      <c r="HX138" s="18"/>
      <c r="HY138" s="18"/>
      <c r="HZ138" s="18"/>
      <c r="IA138" s="18"/>
      <c r="IB138" s="18"/>
      <c r="IC138" s="18"/>
      <c r="ID138" s="18"/>
      <c r="IE138" s="18"/>
      <c r="IF138" s="18"/>
      <c r="IG138" s="18"/>
      <c r="IH138" s="18"/>
      <c r="II138" s="18"/>
      <c r="IJ138" s="18"/>
      <c r="IK138" s="18"/>
      <c r="IL138" s="18"/>
      <c r="IM138" s="18"/>
      <c r="IN138" s="18"/>
      <c r="IO138" s="18"/>
      <c r="IP138" s="18"/>
      <c r="IQ138" s="18"/>
      <c r="IR138" s="18"/>
      <c r="IS138" s="18"/>
      <c r="IT138" s="18"/>
      <c r="IU138" s="18"/>
    </row>
    <row r="139" spans="1:255" x14ac:dyDescent="0.2">
      <c r="A139" s="61">
        <v>14</v>
      </c>
      <c r="B139" s="67" t="s">
        <v>82</v>
      </c>
      <c r="C139" s="62" t="s">
        <v>90</v>
      </c>
      <c r="D139" s="63" t="s">
        <v>84</v>
      </c>
      <c r="E139" s="64">
        <v>40</v>
      </c>
      <c r="F139" s="65">
        <v>45.59</v>
      </c>
      <c r="G139" s="94"/>
      <c r="H139" s="65">
        <f>Source!AC51</f>
        <v>45.59</v>
      </c>
      <c r="I139" s="65">
        <f>T139</f>
        <v>1823.6</v>
      </c>
      <c r="J139" s="94">
        <v>7.5</v>
      </c>
      <c r="K139" s="66">
        <f>U139</f>
        <v>13677</v>
      </c>
      <c r="O139" s="18"/>
      <c r="P139" s="18"/>
      <c r="Q139" s="18"/>
      <c r="R139" s="18"/>
      <c r="S139" s="18"/>
      <c r="T139" s="18">
        <f>ROUND(Source!AC51*Source!AW51*Source!I51,2)</f>
        <v>1823.6</v>
      </c>
      <c r="U139" s="18">
        <f>Source!P51</f>
        <v>13677</v>
      </c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8"/>
      <c r="DC139" s="18"/>
      <c r="DD139" s="18"/>
      <c r="DE139" s="18"/>
      <c r="DF139" s="18"/>
      <c r="DG139" s="18"/>
      <c r="DH139" s="18"/>
      <c r="DI139" s="18"/>
      <c r="DJ139" s="18"/>
      <c r="DK139" s="18"/>
      <c r="DL139" s="18"/>
      <c r="DM139" s="18"/>
      <c r="DN139" s="18"/>
      <c r="DO139" s="18"/>
      <c r="DP139" s="18"/>
      <c r="DQ139" s="18"/>
      <c r="DR139" s="18"/>
      <c r="DS139" s="18"/>
      <c r="DT139" s="18"/>
      <c r="DU139" s="18"/>
      <c r="DV139" s="18"/>
      <c r="DW139" s="18"/>
      <c r="DX139" s="18"/>
      <c r="DY139" s="18"/>
      <c r="DZ139" s="18"/>
      <c r="EA139" s="18"/>
      <c r="EB139" s="18"/>
      <c r="EC139" s="18"/>
      <c r="ED139" s="18"/>
      <c r="EE139" s="18"/>
      <c r="EF139" s="18"/>
      <c r="EG139" s="18"/>
      <c r="EH139" s="18"/>
      <c r="EI139" s="18"/>
      <c r="EJ139" s="18"/>
      <c r="EK139" s="18"/>
      <c r="EL139" s="18"/>
      <c r="EM139" s="18"/>
      <c r="EN139" s="18"/>
      <c r="EO139" s="18"/>
      <c r="EP139" s="18"/>
      <c r="EQ139" s="18"/>
      <c r="ER139" s="18"/>
      <c r="ES139" s="18"/>
      <c r="ET139" s="18"/>
      <c r="EU139" s="18"/>
      <c r="EV139" s="18"/>
      <c r="EW139" s="18"/>
      <c r="EX139" s="18"/>
      <c r="EY139" s="18"/>
      <c r="EZ139" s="18"/>
      <c r="FA139" s="18"/>
      <c r="FB139" s="18"/>
      <c r="FC139" s="18"/>
      <c r="FD139" s="18"/>
      <c r="FE139" s="18"/>
      <c r="FF139" s="18"/>
      <c r="FG139" s="18"/>
      <c r="FH139" s="18"/>
      <c r="FI139" s="18"/>
      <c r="FJ139" s="18"/>
      <c r="FK139" s="18"/>
      <c r="FL139" s="18"/>
      <c r="FM139" s="18"/>
      <c r="FN139" s="18"/>
      <c r="FO139" s="18"/>
      <c r="FP139" s="18"/>
      <c r="FQ139" s="18"/>
      <c r="FR139" s="18"/>
      <c r="FS139" s="18"/>
      <c r="FT139" s="18"/>
      <c r="FU139" s="18"/>
      <c r="FV139" s="18"/>
      <c r="FW139" s="18"/>
      <c r="FX139" s="18"/>
      <c r="FY139" s="18"/>
      <c r="FZ139" s="18"/>
      <c r="GA139" s="18"/>
      <c r="GB139" s="18"/>
      <c r="GC139" s="18"/>
      <c r="GD139" s="18"/>
      <c r="GE139" s="18"/>
      <c r="GF139" s="18"/>
      <c r="GG139" s="18"/>
      <c r="GH139" s="18"/>
      <c r="GI139" s="18"/>
      <c r="GJ139" s="18">
        <f>T139</f>
        <v>1823.6</v>
      </c>
      <c r="GK139" s="18"/>
      <c r="GL139" s="18"/>
      <c r="GM139" s="18"/>
      <c r="GN139" s="18">
        <f>T139</f>
        <v>1823.6</v>
      </c>
      <c r="GO139" s="18"/>
      <c r="GP139" s="18">
        <f>T139</f>
        <v>1823.6</v>
      </c>
      <c r="GQ139" s="18">
        <f>T139</f>
        <v>1823.6</v>
      </c>
      <c r="GR139" s="18"/>
      <c r="GS139" s="18">
        <f>T139</f>
        <v>1823.6</v>
      </c>
      <c r="GT139" s="18"/>
      <c r="GU139" s="18"/>
      <c r="GV139" s="18"/>
      <c r="GW139" s="18">
        <f>ROUND(Source!AG51*Source!I51,2)</f>
        <v>0</v>
      </c>
      <c r="GX139" s="18">
        <f>ROUND(Source!AJ51*Source!I51,2)</f>
        <v>0</v>
      </c>
      <c r="GY139" s="18"/>
      <c r="GZ139" s="18"/>
      <c r="HA139" s="18"/>
      <c r="HB139" s="18">
        <f>T139</f>
        <v>1823.6</v>
      </c>
      <c r="HC139" s="18"/>
      <c r="HD139" s="18"/>
      <c r="HE139" s="18"/>
      <c r="HF139" s="18"/>
      <c r="HG139" s="18"/>
      <c r="HH139" s="18"/>
      <c r="HI139" s="18"/>
      <c r="HJ139" s="18"/>
      <c r="HK139" s="18"/>
      <c r="HL139" s="18"/>
      <c r="HM139" s="18"/>
      <c r="HN139" s="18"/>
      <c r="HO139" s="18"/>
      <c r="HP139" s="18"/>
      <c r="HQ139" s="18"/>
      <c r="HR139" s="18"/>
      <c r="HS139" s="18"/>
      <c r="HT139" s="18"/>
      <c r="HU139" s="18"/>
      <c r="HV139" s="18"/>
      <c r="HW139" s="18"/>
      <c r="HX139" s="18"/>
      <c r="HY139" s="18"/>
      <c r="HZ139" s="18"/>
      <c r="IA139" s="18"/>
      <c r="IB139" s="18"/>
      <c r="IC139" s="18"/>
      <c r="ID139" s="18"/>
      <c r="IE139" s="18"/>
      <c r="IF139" s="18"/>
      <c r="IG139" s="18"/>
      <c r="IH139" s="18"/>
      <c r="II139" s="18"/>
      <c r="IJ139" s="18"/>
      <c r="IK139" s="18"/>
      <c r="IL139" s="18"/>
      <c r="IM139" s="18"/>
      <c r="IN139" s="18"/>
      <c r="IO139" s="18"/>
      <c r="IP139" s="18"/>
      <c r="IQ139" s="18"/>
      <c r="IR139" s="18"/>
      <c r="IS139" s="18"/>
      <c r="IT139" s="18"/>
      <c r="IU139" s="18"/>
    </row>
    <row r="140" spans="1:255" ht="13.5" thickBot="1" x14ac:dyDescent="0.25">
      <c r="A140" s="95"/>
      <c r="B140" s="96" t="s">
        <v>413</v>
      </c>
      <c r="C140" s="96" t="s">
        <v>415</v>
      </c>
      <c r="D140" s="97"/>
      <c r="E140" s="97"/>
      <c r="F140" s="97"/>
      <c r="G140" s="97"/>
      <c r="H140" s="97"/>
      <c r="I140" s="97"/>
      <c r="J140" s="97"/>
      <c r="K140" s="98"/>
    </row>
    <row r="141" spans="1:255" x14ac:dyDescent="0.2">
      <c r="A141" s="60"/>
      <c r="B141" s="59"/>
      <c r="C141" s="59"/>
      <c r="D141" s="59"/>
      <c r="E141" s="59"/>
      <c r="F141" s="59"/>
      <c r="G141" s="59"/>
      <c r="H141" s="110">
        <f>R141</f>
        <v>1823.6</v>
      </c>
      <c r="I141" s="111"/>
      <c r="J141" s="110">
        <f>S141</f>
        <v>13677</v>
      </c>
      <c r="K141" s="112"/>
      <c r="O141" s="18"/>
      <c r="P141" s="18"/>
      <c r="Q141" s="18"/>
      <c r="R141" s="18">
        <f>SUM(T139:T140)</f>
        <v>1823.6</v>
      </c>
      <c r="S141" s="18">
        <f>SUM(U139:U140)</f>
        <v>13677</v>
      </c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  <c r="DC141" s="18"/>
      <c r="DD141" s="18"/>
      <c r="DE141" s="18"/>
      <c r="DF141" s="18"/>
      <c r="DG141" s="18"/>
      <c r="DH141" s="18"/>
      <c r="DI141" s="18"/>
      <c r="DJ141" s="18"/>
      <c r="DK141" s="18"/>
      <c r="DL141" s="18"/>
      <c r="DM141" s="18"/>
      <c r="DN141" s="18"/>
      <c r="DO141" s="18"/>
      <c r="DP141" s="18"/>
      <c r="DQ141" s="18"/>
      <c r="DR141" s="18"/>
      <c r="DS141" s="18"/>
      <c r="DT141" s="18"/>
      <c r="DU141" s="18"/>
      <c r="DV141" s="18"/>
      <c r="DW141" s="18"/>
      <c r="DX141" s="18"/>
      <c r="DY141" s="18"/>
      <c r="DZ141" s="18"/>
      <c r="EA141" s="18"/>
      <c r="EB141" s="18"/>
      <c r="EC141" s="18"/>
      <c r="ED141" s="18"/>
      <c r="EE141" s="18"/>
      <c r="EF141" s="18"/>
      <c r="EG141" s="18"/>
      <c r="EH141" s="18"/>
      <c r="EI141" s="18"/>
      <c r="EJ141" s="18"/>
      <c r="EK141" s="18"/>
      <c r="EL141" s="18"/>
      <c r="EM141" s="18"/>
      <c r="EN141" s="18"/>
      <c r="EO141" s="18"/>
      <c r="EP141" s="18"/>
      <c r="EQ141" s="18"/>
      <c r="ER141" s="18"/>
      <c r="ES141" s="18"/>
      <c r="ET141" s="18"/>
      <c r="EU141" s="18"/>
      <c r="EV141" s="18"/>
      <c r="EW141" s="18"/>
      <c r="EX141" s="18"/>
      <c r="EY141" s="18"/>
      <c r="EZ141" s="18"/>
      <c r="FA141" s="18"/>
      <c r="FB141" s="18"/>
      <c r="FC141" s="18"/>
      <c r="FD141" s="18"/>
      <c r="FE141" s="18"/>
      <c r="FF141" s="18"/>
      <c r="FG141" s="18"/>
      <c r="FH141" s="18"/>
      <c r="FI141" s="18"/>
      <c r="FJ141" s="18"/>
      <c r="FK141" s="18"/>
      <c r="FL141" s="18"/>
      <c r="FM141" s="18"/>
      <c r="FN141" s="18"/>
      <c r="FO141" s="18"/>
      <c r="FP141" s="18"/>
      <c r="FQ141" s="18"/>
      <c r="FR141" s="18"/>
      <c r="FS141" s="18"/>
      <c r="FT141" s="18"/>
      <c r="FU141" s="18"/>
      <c r="FV141" s="18"/>
      <c r="FW141" s="18"/>
      <c r="FX141" s="18"/>
      <c r="FY141" s="18"/>
      <c r="FZ141" s="18"/>
      <c r="GA141" s="18"/>
      <c r="GB141" s="18"/>
      <c r="GC141" s="18"/>
      <c r="GD141" s="18"/>
      <c r="GE141" s="18"/>
      <c r="GF141" s="18"/>
      <c r="GG141" s="18"/>
      <c r="GH141" s="18"/>
      <c r="GI141" s="18"/>
      <c r="GJ141" s="18"/>
      <c r="GK141" s="18"/>
      <c r="GL141" s="18"/>
      <c r="GM141" s="18"/>
      <c r="GN141" s="18"/>
      <c r="GO141" s="18"/>
      <c r="GP141" s="18"/>
      <c r="GQ141" s="18"/>
      <c r="GR141" s="18"/>
      <c r="GS141" s="18"/>
      <c r="GT141" s="18"/>
      <c r="GU141" s="18"/>
      <c r="GV141" s="18"/>
      <c r="GW141" s="18"/>
      <c r="GX141" s="18"/>
      <c r="GY141" s="18"/>
      <c r="GZ141" s="18"/>
      <c r="HA141" s="18">
        <f>R141</f>
        <v>1823.6</v>
      </c>
      <c r="HB141" s="18"/>
      <c r="HC141" s="18"/>
      <c r="HD141" s="18"/>
      <c r="HE141" s="18"/>
      <c r="HF141" s="18"/>
      <c r="HG141" s="18"/>
      <c r="HH141" s="18"/>
      <c r="HI141" s="18"/>
      <c r="HJ141" s="18"/>
      <c r="HK141" s="18"/>
      <c r="HL141" s="18"/>
      <c r="HM141" s="18"/>
      <c r="HN141" s="18"/>
      <c r="HO141" s="18"/>
      <c r="HP141" s="18"/>
      <c r="HQ141" s="18"/>
      <c r="HR141" s="18"/>
      <c r="HS141" s="18"/>
      <c r="HT141" s="18"/>
      <c r="HU141" s="18"/>
      <c r="HV141" s="18"/>
      <c r="HW141" s="18"/>
      <c r="HX141" s="18"/>
      <c r="HY141" s="18"/>
      <c r="HZ141" s="18"/>
      <c r="IA141" s="18"/>
      <c r="IB141" s="18"/>
      <c r="IC141" s="18"/>
      <c r="ID141" s="18"/>
      <c r="IE141" s="18"/>
      <c r="IF141" s="18"/>
      <c r="IG141" s="18"/>
      <c r="IH141" s="18"/>
      <c r="II141" s="18"/>
      <c r="IJ141" s="18"/>
      <c r="IK141" s="18"/>
      <c r="IL141" s="18"/>
      <c r="IM141" s="18"/>
      <c r="IN141" s="18"/>
      <c r="IO141" s="18"/>
      <c r="IP141" s="18"/>
      <c r="IQ141" s="18"/>
      <c r="IR141" s="18"/>
      <c r="IS141" s="18"/>
      <c r="IT141" s="18"/>
      <c r="IU141" s="18"/>
    </row>
    <row r="142" spans="1:255" x14ac:dyDescent="0.2">
      <c r="A142" s="61">
        <v>15</v>
      </c>
      <c r="B142" s="67" t="s">
        <v>82</v>
      </c>
      <c r="C142" s="62" t="s">
        <v>93</v>
      </c>
      <c r="D142" s="63" t="s">
        <v>94</v>
      </c>
      <c r="E142" s="64">
        <v>1</v>
      </c>
      <c r="F142" s="65">
        <v>401.27</v>
      </c>
      <c r="G142" s="94"/>
      <c r="H142" s="65">
        <f>Source!AC53</f>
        <v>401.27</v>
      </c>
      <c r="I142" s="65">
        <f>T142</f>
        <v>401.27</v>
      </c>
      <c r="J142" s="94">
        <v>7.5</v>
      </c>
      <c r="K142" s="66">
        <f>U142</f>
        <v>3009.53</v>
      </c>
      <c r="O142" s="18"/>
      <c r="P142" s="18"/>
      <c r="Q142" s="18"/>
      <c r="R142" s="18"/>
      <c r="S142" s="18"/>
      <c r="T142" s="18">
        <f>ROUND(Source!AC53*Source!AW53*Source!I53,2)</f>
        <v>401.27</v>
      </c>
      <c r="U142" s="18">
        <f>Source!P53</f>
        <v>3009.53</v>
      </c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8"/>
      <c r="CL142" s="18"/>
      <c r="CM142" s="18"/>
      <c r="CN142" s="18"/>
      <c r="CO142" s="18"/>
      <c r="CP142" s="18"/>
      <c r="CQ142" s="18"/>
      <c r="CR142" s="18"/>
      <c r="CS142" s="18"/>
      <c r="CT142" s="18"/>
      <c r="CU142" s="18"/>
      <c r="CV142" s="18"/>
      <c r="CW142" s="18"/>
      <c r="CX142" s="18"/>
      <c r="CY142" s="18"/>
      <c r="CZ142" s="18"/>
      <c r="DA142" s="18"/>
      <c r="DB142" s="18"/>
      <c r="DC142" s="18"/>
      <c r="DD142" s="18"/>
      <c r="DE142" s="18"/>
      <c r="DF142" s="18"/>
      <c r="DG142" s="18"/>
      <c r="DH142" s="18"/>
      <c r="DI142" s="18"/>
      <c r="DJ142" s="18"/>
      <c r="DK142" s="18"/>
      <c r="DL142" s="18"/>
      <c r="DM142" s="18"/>
      <c r="DN142" s="18"/>
      <c r="DO142" s="18"/>
      <c r="DP142" s="18"/>
      <c r="DQ142" s="18"/>
      <c r="DR142" s="18"/>
      <c r="DS142" s="18"/>
      <c r="DT142" s="18"/>
      <c r="DU142" s="18"/>
      <c r="DV142" s="18"/>
      <c r="DW142" s="18"/>
      <c r="DX142" s="18"/>
      <c r="DY142" s="18"/>
      <c r="DZ142" s="18"/>
      <c r="EA142" s="18"/>
      <c r="EB142" s="18"/>
      <c r="EC142" s="18"/>
      <c r="ED142" s="18"/>
      <c r="EE142" s="18"/>
      <c r="EF142" s="18"/>
      <c r="EG142" s="18"/>
      <c r="EH142" s="18"/>
      <c r="EI142" s="18"/>
      <c r="EJ142" s="18"/>
      <c r="EK142" s="18"/>
      <c r="EL142" s="18"/>
      <c r="EM142" s="18"/>
      <c r="EN142" s="18"/>
      <c r="EO142" s="18"/>
      <c r="EP142" s="18"/>
      <c r="EQ142" s="18"/>
      <c r="ER142" s="18"/>
      <c r="ES142" s="18"/>
      <c r="ET142" s="18"/>
      <c r="EU142" s="18"/>
      <c r="EV142" s="18"/>
      <c r="EW142" s="18"/>
      <c r="EX142" s="18"/>
      <c r="EY142" s="18"/>
      <c r="EZ142" s="18"/>
      <c r="FA142" s="18"/>
      <c r="FB142" s="18"/>
      <c r="FC142" s="18"/>
      <c r="FD142" s="18"/>
      <c r="FE142" s="18"/>
      <c r="FF142" s="18"/>
      <c r="FG142" s="18"/>
      <c r="FH142" s="18"/>
      <c r="FI142" s="18"/>
      <c r="FJ142" s="18"/>
      <c r="FK142" s="18"/>
      <c r="FL142" s="18"/>
      <c r="FM142" s="18"/>
      <c r="FN142" s="18"/>
      <c r="FO142" s="18"/>
      <c r="FP142" s="18"/>
      <c r="FQ142" s="18"/>
      <c r="FR142" s="18"/>
      <c r="FS142" s="18"/>
      <c r="FT142" s="18"/>
      <c r="FU142" s="18"/>
      <c r="FV142" s="18"/>
      <c r="FW142" s="18"/>
      <c r="FX142" s="18"/>
      <c r="FY142" s="18"/>
      <c r="FZ142" s="18"/>
      <c r="GA142" s="18"/>
      <c r="GB142" s="18"/>
      <c r="GC142" s="18"/>
      <c r="GD142" s="18"/>
      <c r="GE142" s="18"/>
      <c r="GF142" s="18"/>
      <c r="GG142" s="18"/>
      <c r="GH142" s="18"/>
      <c r="GI142" s="18"/>
      <c r="GJ142" s="18">
        <f>T142</f>
        <v>401.27</v>
      </c>
      <c r="GK142" s="18"/>
      <c r="GL142" s="18"/>
      <c r="GM142" s="18"/>
      <c r="GN142" s="18">
        <f>T142</f>
        <v>401.27</v>
      </c>
      <c r="GO142" s="18"/>
      <c r="GP142" s="18">
        <f>T142</f>
        <v>401.27</v>
      </c>
      <c r="GQ142" s="18">
        <f>T142</f>
        <v>401.27</v>
      </c>
      <c r="GR142" s="18"/>
      <c r="GS142" s="18">
        <f>T142</f>
        <v>401.27</v>
      </c>
      <c r="GT142" s="18"/>
      <c r="GU142" s="18"/>
      <c r="GV142" s="18"/>
      <c r="GW142" s="18">
        <f>ROUND(Source!AG53*Source!I53,2)</f>
        <v>0</v>
      </c>
      <c r="GX142" s="18">
        <f>ROUND(Source!AJ53*Source!I53,2)</f>
        <v>0</v>
      </c>
      <c r="GY142" s="18"/>
      <c r="GZ142" s="18"/>
      <c r="HA142" s="18"/>
      <c r="HB142" s="18">
        <f>T142</f>
        <v>401.27</v>
      </c>
      <c r="HC142" s="18"/>
      <c r="HD142" s="18"/>
      <c r="HE142" s="18"/>
      <c r="HF142" s="18"/>
      <c r="HG142" s="18"/>
      <c r="HH142" s="18"/>
      <c r="HI142" s="18"/>
      <c r="HJ142" s="18"/>
      <c r="HK142" s="18"/>
      <c r="HL142" s="18"/>
      <c r="HM142" s="18"/>
      <c r="HN142" s="18"/>
      <c r="HO142" s="18"/>
      <c r="HP142" s="18"/>
      <c r="HQ142" s="18"/>
      <c r="HR142" s="18"/>
      <c r="HS142" s="18"/>
      <c r="HT142" s="18"/>
      <c r="HU142" s="18"/>
      <c r="HV142" s="18"/>
      <c r="HW142" s="18"/>
      <c r="HX142" s="18"/>
      <c r="HY142" s="18"/>
      <c r="HZ142" s="18"/>
      <c r="IA142" s="18"/>
      <c r="IB142" s="18"/>
      <c r="IC142" s="18"/>
      <c r="ID142" s="18"/>
      <c r="IE142" s="18"/>
      <c r="IF142" s="18"/>
      <c r="IG142" s="18"/>
      <c r="IH142" s="18"/>
      <c r="II142" s="18"/>
      <c r="IJ142" s="18"/>
      <c r="IK142" s="18"/>
      <c r="IL142" s="18"/>
      <c r="IM142" s="18"/>
      <c r="IN142" s="18"/>
      <c r="IO142" s="18"/>
      <c r="IP142" s="18"/>
      <c r="IQ142" s="18"/>
      <c r="IR142" s="18"/>
      <c r="IS142" s="18"/>
      <c r="IT142" s="18"/>
      <c r="IU142" s="18"/>
    </row>
    <row r="143" spans="1:255" ht="13.5" thickBot="1" x14ac:dyDescent="0.25">
      <c r="A143" s="95"/>
      <c r="B143" s="96" t="s">
        <v>413</v>
      </c>
      <c r="C143" s="96" t="s">
        <v>416</v>
      </c>
      <c r="D143" s="97"/>
      <c r="E143" s="97"/>
      <c r="F143" s="97"/>
      <c r="G143" s="97"/>
      <c r="H143" s="97"/>
      <c r="I143" s="97"/>
      <c r="J143" s="97"/>
      <c r="K143" s="98"/>
    </row>
    <row r="144" spans="1:255" x14ac:dyDescent="0.2">
      <c r="A144" s="60"/>
      <c r="B144" s="59"/>
      <c r="C144" s="59"/>
      <c r="D144" s="59"/>
      <c r="E144" s="59"/>
      <c r="F144" s="59"/>
      <c r="G144" s="59"/>
      <c r="H144" s="110">
        <f>R144</f>
        <v>401.27</v>
      </c>
      <c r="I144" s="111"/>
      <c r="J144" s="110">
        <f>S144</f>
        <v>3009.53</v>
      </c>
      <c r="K144" s="112"/>
      <c r="O144" s="18"/>
      <c r="P144" s="18"/>
      <c r="Q144" s="18"/>
      <c r="R144" s="18">
        <f>SUM(T142:T143)</f>
        <v>401.27</v>
      </c>
      <c r="S144" s="18">
        <f>SUM(U142:U143)</f>
        <v>3009.53</v>
      </c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  <c r="DM144" s="18"/>
      <c r="DN144" s="18"/>
      <c r="DO144" s="18"/>
      <c r="DP144" s="18"/>
      <c r="DQ144" s="18"/>
      <c r="DR144" s="18"/>
      <c r="DS144" s="18"/>
      <c r="DT144" s="18"/>
      <c r="DU144" s="18"/>
      <c r="DV144" s="18"/>
      <c r="DW144" s="18"/>
      <c r="DX144" s="18"/>
      <c r="DY144" s="18"/>
      <c r="DZ144" s="18"/>
      <c r="EA144" s="18"/>
      <c r="EB144" s="18"/>
      <c r="EC144" s="18"/>
      <c r="ED144" s="18"/>
      <c r="EE144" s="18"/>
      <c r="EF144" s="18"/>
      <c r="EG144" s="18"/>
      <c r="EH144" s="18"/>
      <c r="EI144" s="18"/>
      <c r="EJ144" s="18"/>
      <c r="EK144" s="18"/>
      <c r="EL144" s="18"/>
      <c r="EM144" s="18"/>
      <c r="EN144" s="18"/>
      <c r="EO144" s="18"/>
      <c r="EP144" s="18"/>
      <c r="EQ144" s="18"/>
      <c r="ER144" s="18"/>
      <c r="ES144" s="18"/>
      <c r="ET144" s="18"/>
      <c r="EU144" s="18"/>
      <c r="EV144" s="18"/>
      <c r="EW144" s="18"/>
      <c r="EX144" s="18"/>
      <c r="EY144" s="18"/>
      <c r="EZ144" s="18"/>
      <c r="FA144" s="18"/>
      <c r="FB144" s="18"/>
      <c r="FC144" s="18"/>
      <c r="FD144" s="18"/>
      <c r="FE144" s="18"/>
      <c r="FF144" s="18"/>
      <c r="FG144" s="18"/>
      <c r="FH144" s="18"/>
      <c r="FI144" s="18"/>
      <c r="FJ144" s="18"/>
      <c r="FK144" s="18"/>
      <c r="FL144" s="18"/>
      <c r="FM144" s="18"/>
      <c r="FN144" s="18"/>
      <c r="FO144" s="18"/>
      <c r="FP144" s="18"/>
      <c r="FQ144" s="18"/>
      <c r="FR144" s="18"/>
      <c r="FS144" s="18"/>
      <c r="FT144" s="18"/>
      <c r="FU144" s="18"/>
      <c r="FV144" s="18"/>
      <c r="FW144" s="18"/>
      <c r="FX144" s="18"/>
      <c r="FY144" s="18"/>
      <c r="FZ144" s="18"/>
      <c r="GA144" s="18"/>
      <c r="GB144" s="18"/>
      <c r="GC144" s="18"/>
      <c r="GD144" s="18"/>
      <c r="GE144" s="18"/>
      <c r="GF144" s="18"/>
      <c r="GG144" s="18"/>
      <c r="GH144" s="18"/>
      <c r="GI144" s="18"/>
      <c r="GJ144" s="18"/>
      <c r="GK144" s="18"/>
      <c r="GL144" s="18"/>
      <c r="GM144" s="18"/>
      <c r="GN144" s="18"/>
      <c r="GO144" s="18"/>
      <c r="GP144" s="18"/>
      <c r="GQ144" s="18"/>
      <c r="GR144" s="18"/>
      <c r="GS144" s="18"/>
      <c r="GT144" s="18"/>
      <c r="GU144" s="18"/>
      <c r="GV144" s="18"/>
      <c r="GW144" s="18"/>
      <c r="GX144" s="18"/>
      <c r="GY144" s="18"/>
      <c r="GZ144" s="18"/>
      <c r="HA144" s="18">
        <f>R144</f>
        <v>401.27</v>
      </c>
      <c r="HB144" s="18"/>
      <c r="HC144" s="18"/>
      <c r="HD144" s="18"/>
      <c r="HE144" s="18"/>
      <c r="HF144" s="18"/>
      <c r="HG144" s="18"/>
      <c r="HH144" s="18"/>
      <c r="HI144" s="18"/>
      <c r="HJ144" s="18"/>
      <c r="HK144" s="18"/>
      <c r="HL144" s="18"/>
      <c r="HM144" s="18"/>
      <c r="HN144" s="18"/>
      <c r="HO144" s="18"/>
      <c r="HP144" s="18"/>
      <c r="HQ144" s="18"/>
      <c r="HR144" s="18"/>
      <c r="HS144" s="18"/>
      <c r="HT144" s="18"/>
      <c r="HU144" s="18"/>
      <c r="HV144" s="18"/>
      <c r="HW144" s="18"/>
      <c r="HX144" s="18"/>
      <c r="HY144" s="18"/>
      <c r="HZ144" s="18"/>
      <c r="IA144" s="18"/>
      <c r="IB144" s="18"/>
      <c r="IC144" s="18"/>
      <c r="ID144" s="18"/>
      <c r="IE144" s="18"/>
      <c r="IF144" s="18"/>
      <c r="IG144" s="18"/>
      <c r="IH144" s="18"/>
      <c r="II144" s="18"/>
      <c r="IJ144" s="18"/>
      <c r="IK144" s="18"/>
      <c r="IL144" s="18"/>
      <c r="IM144" s="18"/>
      <c r="IN144" s="18"/>
      <c r="IO144" s="18"/>
      <c r="IP144" s="18"/>
      <c r="IQ144" s="18"/>
      <c r="IR144" s="18"/>
      <c r="IS144" s="18"/>
      <c r="IT144" s="18"/>
      <c r="IU144" s="18"/>
    </row>
    <row r="145" spans="1:255" x14ac:dyDescent="0.2">
      <c r="A145" s="61">
        <v>16</v>
      </c>
      <c r="B145" s="67" t="s">
        <v>82</v>
      </c>
      <c r="C145" s="62" t="s">
        <v>97</v>
      </c>
      <c r="D145" s="63" t="s">
        <v>94</v>
      </c>
      <c r="E145" s="64">
        <v>1</v>
      </c>
      <c r="F145" s="65">
        <v>179.16</v>
      </c>
      <c r="G145" s="94"/>
      <c r="H145" s="65">
        <f>Source!AC55</f>
        <v>179.16</v>
      </c>
      <c r="I145" s="65">
        <f>T145</f>
        <v>179.16</v>
      </c>
      <c r="J145" s="94">
        <v>7.5</v>
      </c>
      <c r="K145" s="66">
        <f>U145</f>
        <v>1343.7</v>
      </c>
      <c r="O145" s="18"/>
      <c r="P145" s="18"/>
      <c r="Q145" s="18"/>
      <c r="R145" s="18"/>
      <c r="S145" s="18"/>
      <c r="T145" s="18">
        <f>ROUND(Source!AC55*Source!AW55*Source!I55,2)</f>
        <v>179.16</v>
      </c>
      <c r="U145" s="18">
        <f>Source!P55</f>
        <v>1343.7</v>
      </c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18"/>
      <c r="CK145" s="18"/>
      <c r="CL145" s="18"/>
      <c r="CM145" s="18"/>
      <c r="CN145" s="18"/>
      <c r="CO145" s="18"/>
      <c r="CP145" s="18"/>
      <c r="CQ145" s="18"/>
      <c r="CR145" s="18"/>
      <c r="CS145" s="18"/>
      <c r="CT145" s="18"/>
      <c r="CU145" s="18"/>
      <c r="CV145" s="18"/>
      <c r="CW145" s="18"/>
      <c r="CX145" s="18"/>
      <c r="CY145" s="18"/>
      <c r="CZ145" s="18"/>
      <c r="DA145" s="18"/>
      <c r="DB145" s="18"/>
      <c r="DC145" s="18"/>
      <c r="DD145" s="18"/>
      <c r="DE145" s="18"/>
      <c r="DF145" s="18"/>
      <c r="DG145" s="18"/>
      <c r="DH145" s="18"/>
      <c r="DI145" s="18"/>
      <c r="DJ145" s="18"/>
      <c r="DK145" s="18"/>
      <c r="DL145" s="18"/>
      <c r="DM145" s="18"/>
      <c r="DN145" s="18"/>
      <c r="DO145" s="18"/>
      <c r="DP145" s="18"/>
      <c r="DQ145" s="18"/>
      <c r="DR145" s="18"/>
      <c r="DS145" s="18"/>
      <c r="DT145" s="18"/>
      <c r="DU145" s="18"/>
      <c r="DV145" s="18"/>
      <c r="DW145" s="18"/>
      <c r="DX145" s="18"/>
      <c r="DY145" s="18"/>
      <c r="DZ145" s="18"/>
      <c r="EA145" s="18"/>
      <c r="EB145" s="18"/>
      <c r="EC145" s="18"/>
      <c r="ED145" s="18"/>
      <c r="EE145" s="18"/>
      <c r="EF145" s="18"/>
      <c r="EG145" s="18"/>
      <c r="EH145" s="18"/>
      <c r="EI145" s="18"/>
      <c r="EJ145" s="18"/>
      <c r="EK145" s="18"/>
      <c r="EL145" s="18"/>
      <c r="EM145" s="18"/>
      <c r="EN145" s="18"/>
      <c r="EO145" s="18"/>
      <c r="EP145" s="18"/>
      <c r="EQ145" s="18"/>
      <c r="ER145" s="18"/>
      <c r="ES145" s="18"/>
      <c r="ET145" s="18"/>
      <c r="EU145" s="18"/>
      <c r="EV145" s="18"/>
      <c r="EW145" s="18"/>
      <c r="EX145" s="18"/>
      <c r="EY145" s="18"/>
      <c r="EZ145" s="18"/>
      <c r="FA145" s="18"/>
      <c r="FB145" s="18"/>
      <c r="FC145" s="18"/>
      <c r="FD145" s="18"/>
      <c r="FE145" s="18"/>
      <c r="FF145" s="18"/>
      <c r="FG145" s="18"/>
      <c r="FH145" s="18"/>
      <c r="FI145" s="18"/>
      <c r="FJ145" s="18"/>
      <c r="FK145" s="18"/>
      <c r="FL145" s="18"/>
      <c r="FM145" s="18"/>
      <c r="FN145" s="18"/>
      <c r="FO145" s="18"/>
      <c r="FP145" s="18"/>
      <c r="FQ145" s="18"/>
      <c r="FR145" s="18"/>
      <c r="FS145" s="18"/>
      <c r="FT145" s="18"/>
      <c r="FU145" s="18"/>
      <c r="FV145" s="18"/>
      <c r="FW145" s="18"/>
      <c r="FX145" s="18"/>
      <c r="FY145" s="18"/>
      <c r="FZ145" s="18"/>
      <c r="GA145" s="18"/>
      <c r="GB145" s="18"/>
      <c r="GC145" s="18"/>
      <c r="GD145" s="18"/>
      <c r="GE145" s="18"/>
      <c r="GF145" s="18"/>
      <c r="GG145" s="18"/>
      <c r="GH145" s="18"/>
      <c r="GI145" s="18"/>
      <c r="GJ145" s="18">
        <f>T145</f>
        <v>179.16</v>
      </c>
      <c r="GK145" s="18"/>
      <c r="GL145" s="18"/>
      <c r="GM145" s="18"/>
      <c r="GN145" s="18">
        <f>T145</f>
        <v>179.16</v>
      </c>
      <c r="GO145" s="18"/>
      <c r="GP145" s="18">
        <f>T145</f>
        <v>179.16</v>
      </c>
      <c r="GQ145" s="18">
        <f>T145</f>
        <v>179.16</v>
      </c>
      <c r="GR145" s="18"/>
      <c r="GS145" s="18">
        <f>T145</f>
        <v>179.16</v>
      </c>
      <c r="GT145" s="18"/>
      <c r="GU145" s="18"/>
      <c r="GV145" s="18"/>
      <c r="GW145" s="18">
        <f>ROUND(Source!AG55*Source!I55,2)</f>
        <v>0</v>
      </c>
      <c r="GX145" s="18">
        <f>ROUND(Source!AJ55*Source!I55,2)</f>
        <v>0</v>
      </c>
      <c r="GY145" s="18"/>
      <c r="GZ145" s="18"/>
      <c r="HA145" s="18"/>
      <c r="HB145" s="18">
        <f>T145</f>
        <v>179.16</v>
      </c>
      <c r="HC145" s="18"/>
      <c r="HD145" s="18"/>
      <c r="HE145" s="18"/>
      <c r="HF145" s="18"/>
      <c r="HG145" s="18"/>
      <c r="HH145" s="18"/>
      <c r="HI145" s="18"/>
      <c r="HJ145" s="18"/>
      <c r="HK145" s="18"/>
      <c r="HL145" s="18"/>
      <c r="HM145" s="18"/>
      <c r="HN145" s="18"/>
      <c r="HO145" s="18"/>
      <c r="HP145" s="18"/>
      <c r="HQ145" s="18"/>
      <c r="HR145" s="18"/>
      <c r="HS145" s="18"/>
      <c r="HT145" s="18"/>
      <c r="HU145" s="18"/>
      <c r="HV145" s="18"/>
      <c r="HW145" s="18"/>
      <c r="HX145" s="18"/>
      <c r="HY145" s="18"/>
      <c r="HZ145" s="18"/>
      <c r="IA145" s="18"/>
      <c r="IB145" s="18"/>
      <c r="IC145" s="18"/>
      <c r="ID145" s="18"/>
      <c r="IE145" s="18"/>
      <c r="IF145" s="18"/>
      <c r="IG145" s="18"/>
      <c r="IH145" s="18"/>
      <c r="II145" s="18"/>
      <c r="IJ145" s="18"/>
      <c r="IK145" s="18"/>
      <c r="IL145" s="18"/>
      <c r="IM145" s="18"/>
      <c r="IN145" s="18"/>
      <c r="IO145" s="18"/>
      <c r="IP145" s="18"/>
      <c r="IQ145" s="18"/>
      <c r="IR145" s="18"/>
      <c r="IS145" s="18"/>
      <c r="IT145" s="18"/>
      <c r="IU145" s="18"/>
    </row>
    <row r="146" spans="1:255" ht="13.5" thickBot="1" x14ac:dyDescent="0.25">
      <c r="A146" s="95"/>
      <c r="B146" s="96" t="s">
        <v>413</v>
      </c>
      <c r="C146" s="96" t="s">
        <v>417</v>
      </c>
      <c r="D146" s="97"/>
      <c r="E146" s="97"/>
      <c r="F146" s="97"/>
      <c r="G146" s="97"/>
      <c r="H146" s="97"/>
      <c r="I146" s="97"/>
      <c r="J146" s="97"/>
      <c r="K146" s="98"/>
    </row>
    <row r="147" spans="1:255" x14ac:dyDescent="0.2">
      <c r="A147" s="60"/>
      <c r="B147" s="59"/>
      <c r="C147" s="59"/>
      <c r="D147" s="59"/>
      <c r="E147" s="59"/>
      <c r="F147" s="59"/>
      <c r="G147" s="59"/>
      <c r="H147" s="110">
        <f>R147</f>
        <v>179.16</v>
      </c>
      <c r="I147" s="111"/>
      <c r="J147" s="110">
        <f>S147</f>
        <v>1343.7</v>
      </c>
      <c r="K147" s="112"/>
      <c r="O147" s="18"/>
      <c r="P147" s="18"/>
      <c r="Q147" s="18"/>
      <c r="R147" s="18">
        <f>SUM(T145:T146)</f>
        <v>179.16</v>
      </c>
      <c r="S147" s="18">
        <f>SUM(U145:U146)</f>
        <v>1343.7</v>
      </c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/>
      <c r="CK147" s="18"/>
      <c r="CL147" s="18"/>
      <c r="CM147" s="18"/>
      <c r="CN147" s="18"/>
      <c r="CO147" s="18"/>
      <c r="CP147" s="18"/>
      <c r="CQ147" s="18"/>
      <c r="CR147" s="18"/>
      <c r="CS147" s="18"/>
      <c r="CT147" s="18"/>
      <c r="CU147" s="18"/>
      <c r="CV147" s="18"/>
      <c r="CW147" s="18"/>
      <c r="CX147" s="18"/>
      <c r="CY147" s="18"/>
      <c r="CZ147" s="18"/>
      <c r="DA147" s="18"/>
      <c r="DB147" s="18"/>
      <c r="DC147" s="18"/>
      <c r="DD147" s="18"/>
      <c r="DE147" s="18"/>
      <c r="DF147" s="18"/>
      <c r="DG147" s="18"/>
      <c r="DH147" s="18"/>
      <c r="DI147" s="18"/>
      <c r="DJ147" s="18"/>
      <c r="DK147" s="18"/>
      <c r="DL147" s="18"/>
      <c r="DM147" s="18"/>
      <c r="DN147" s="18"/>
      <c r="DO147" s="18"/>
      <c r="DP147" s="18"/>
      <c r="DQ147" s="18"/>
      <c r="DR147" s="18"/>
      <c r="DS147" s="18"/>
      <c r="DT147" s="18"/>
      <c r="DU147" s="18"/>
      <c r="DV147" s="18"/>
      <c r="DW147" s="18"/>
      <c r="DX147" s="18"/>
      <c r="DY147" s="18"/>
      <c r="DZ147" s="18"/>
      <c r="EA147" s="18"/>
      <c r="EB147" s="18"/>
      <c r="EC147" s="18"/>
      <c r="ED147" s="18"/>
      <c r="EE147" s="18"/>
      <c r="EF147" s="18"/>
      <c r="EG147" s="18"/>
      <c r="EH147" s="18"/>
      <c r="EI147" s="18"/>
      <c r="EJ147" s="18"/>
      <c r="EK147" s="18"/>
      <c r="EL147" s="18"/>
      <c r="EM147" s="18"/>
      <c r="EN147" s="18"/>
      <c r="EO147" s="18"/>
      <c r="EP147" s="18"/>
      <c r="EQ147" s="18"/>
      <c r="ER147" s="18"/>
      <c r="ES147" s="18"/>
      <c r="ET147" s="18"/>
      <c r="EU147" s="18"/>
      <c r="EV147" s="18"/>
      <c r="EW147" s="18"/>
      <c r="EX147" s="18"/>
      <c r="EY147" s="18"/>
      <c r="EZ147" s="18"/>
      <c r="FA147" s="18"/>
      <c r="FB147" s="18"/>
      <c r="FC147" s="18"/>
      <c r="FD147" s="18"/>
      <c r="FE147" s="18"/>
      <c r="FF147" s="18"/>
      <c r="FG147" s="18"/>
      <c r="FH147" s="18"/>
      <c r="FI147" s="18"/>
      <c r="FJ147" s="18"/>
      <c r="FK147" s="18"/>
      <c r="FL147" s="18"/>
      <c r="FM147" s="18"/>
      <c r="FN147" s="18"/>
      <c r="FO147" s="18"/>
      <c r="FP147" s="18"/>
      <c r="FQ147" s="18"/>
      <c r="FR147" s="18"/>
      <c r="FS147" s="18"/>
      <c r="FT147" s="18"/>
      <c r="FU147" s="18"/>
      <c r="FV147" s="18"/>
      <c r="FW147" s="18"/>
      <c r="FX147" s="18"/>
      <c r="FY147" s="18"/>
      <c r="FZ147" s="18"/>
      <c r="GA147" s="18"/>
      <c r="GB147" s="18"/>
      <c r="GC147" s="18"/>
      <c r="GD147" s="18"/>
      <c r="GE147" s="18"/>
      <c r="GF147" s="18"/>
      <c r="GG147" s="18"/>
      <c r="GH147" s="18"/>
      <c r="GI147" s="18"/>
      <c r="GJ147" s="18"/>
      <c r="GK147" s="18"/>
      <c r="GL147" s="18"/>
      <c r="GM147" s="18"/>
      <c r="GN147" s="18"/>
      <c r="GO147" s="18"/>
      <c r="GP147" s="18"/>
      <c r="GQ147" s="18"/>
      <c r="GR147" s="18"/>
      <c r="GS147" s="18"/>
      <c r="GT147" s="18"/>
      <c r="GU147" s="18"/>
      <c r="GV147" s="18"/>
      <c r="GW147" s="18"/>
      <c r="GX147" s="18"/>
      <c r="GY147" s="18"/>
      <c r="GZ147" s="18"/>
      <c r="HA147" s="18">
        <f>R147</f>
        <v>179.16</v>
      </c>
      <c r="HB147" s="18"/>
      <c r="HC147" s="18"/>
      <c r="HD147" s="18"/>
      <c r="HE147" s="18"/>
      <c r="HF147" s="18"/>
      <c r="HG147" s="18"/>
      <c r="HH147" s="18"/>
      <c r="HI147" s="18"/>
      <c r="HJ147" s="18"/>
      <c r="HK147" s="18"/>
      <c r="HL147" s="18"/>
      <c r="HM147" s="18"/>
      <c r="HN147" s="18"/>
      <c r="HO147" s="18"/>
      <c r="HP147" s="18"/>
      <c r="HQ147" s="18"/>
      <c r="HR147" s="18"/>
      <c r="HS147" s="18"/>
      <c r="HT147" s="18"/>
      <c r="HU147" s="18"/>
      <c r="HV147" s="18"/>
      <c r="HW147" s="18"/>
      <c r="HX147" s="18"/>
      <c r="HY147" s="18"/>
      <c r="HZ147" s="18"/>
      <c r="IA147" s="18"/>
      <c r="IB147" s="18"/>
      <c r="IC147" s="18"/>
      <c r="ID147" s="18"/>
      <c r="IE147" s="18"/>
      <c r="IF147" s="18"/>
      <c r="IG147" s="18"/>
      <c r="IH147" s="18"/>
      <c r="II147" s="18"/>
      <c r="IJ147" s="18"/>
      <c r="IK147" s="18"/>
      <c r="IL147" s="18"/>
      <c r="IM147" s="18"/>
      <c r="IN147" s="18"/>
      <c r="IO147" s="18"/>
      <c r="IP147" s="18"/>
      <c r="IQ147" s="18"/>
      <c r="IR147" s="18"/>
      <c r="IS147" s="18"/>
      <c r="IT147" s="18"/>
      <c r="IU147" s="18"/>
    </row>
    <row r="148" spans="1:255" x14ac:dyDescent="0.2">
      <c r="A148" s="61">
        <v>17</v>
      </c>
      <c r="B148" s="67" t="s">
        <v>82</v>
      </c>
      <c r="C148" s="62" t="s">
        <v>100</v>
      </c>
      <c r="D148" s="63" t="s">
        <v>94</v>
      </c>
      <c r="E148" s="64">
        <v>597</v>
      </c>
      <c r="F148" s="65">
        <v>1.75</v>
      </c>
      <c r="G148" s="94"/>
      <c r="H148" s="65">
        <f>Source!AC57</f>
        <v>1.75</v>
      </c>
      <c r="I148" s="65">
        <f>T148</f>
        <v>1044.75</v>
      </c>
      <c r="J148" s="94">
        <v>7.5</v>
      </c>
      <c r="K148" s="66">
        <f>U148</f>
        <v>7835.63</v>
      </c>
      <c r="O148" s="18"/>
      <c r="P148" s="18"/>
      <c r="Q148" s="18"/>
      <c r="R148" s="18"/>
      <c r="S148" s="18"/>
      <c r="T148" s="18">
        <f>ROUND(Source!AC57*Source!AW57*Source!I57,2)</f>
        <v>1044.75</v>
      </c>
      <c r="U148" s="18">
        <f>Source!P57</f>
        <v>7835.63</v>
      </c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8"/>
      <c r="CI148" s="18"/>
      <c r="CJ148" s="18"/>
      <c r="CK148" s="18"/>
      <c r="CL148" s="18"/>
      <c r="CM148" s="18"/>
      <c r="CN148" s="18"/>
      <c r="CO148" s="18"/>
      <c r="CP148" s="18"/>
      <c r="CQ148" s="18"/>
      <c r="CR148" s="18"/>
      <c r="CS148" s="18"/>
      <c r="CT148" s="18"/>
      <c r="CU148" s="18"/>
      <c r="CV148" s="18"/>
      <c r="CW148" s="18"/>
      <c r="CX148" s="18"/>
      <c r="CY148" s="18"/>
      <c r="CZ148" s="18"/>
      <c r="DA148" s="18"/>
      <c r="DB148" s="18"/>
      <c r="DC148" s="18"/>
      <c r="DD148" s="18"/>
      <c r="DE148" s="18"/>
      <c r="DF148" s="18"/>
      <c r="DG148" s="18"/>
      <c r="DH148" s="18"/>
      <c r="DI148" s="18"/>
      <c r="DJ148" s="18"/>
      <c r="DK148" s="18"/>
      <c r="DL148" s="18"/>
      <c r="DM148" s="18"/>
      <c r="DN148" s="18"/>
      <c r="DO148" s="18"/>
      <c r="DP148" s="18"/>
      <c r="DQ148" s="18"/>
      <c r="DR148" s="18"/>
      <c r="DS148" s="18"/>
      <c r="DT148" s="18"/>
      <c r="DU148" s="18"/>
      <c r="DV148" s="18"/>
      <c r="DW148" s="18"/>
      <c r="DX148" s="18"/>
      <c r="DY148" s="18"/>
      <c r="DZ148" s="18"/>
      <c r="EA148" s="18"/>
      <c r="EB148" s="18"/>
      <c r="EC148" s="18"/>
      <c r="ED148" s="18"/>
      <c r="EE148" s="18"/>
      <c r="EF148" s="18"/>
      <c r="EG148" s="18"/>
      <c r="EH148" s="18"/>
      <c r="EI148" s="18"/>
      <c r="EJ148" s="18"/>
      <c r="EK148" s="18"/>
      <c r="EL148" s="18"/>
      <c r="EM148" s="18"/>
      <c r="EN148" s="18"/>
      <c r="EO148" s="18"/>
      <c r="EP148" s="18"/>
      <c r="EQ148" s="18"/>
      <c r="ER148" s="18"/>
      <c r="ES148" s="18"/>
      <c r="ET148" s="18"/>
      <c r="EU148" s="18"/>
      <c r="EV148" s="18"/>
      <c r="EW148" s="18"/>
      <c r="EX148" s="18"/>
      <c r="EY148" s="18"/>
      <c r="EZ148" s="18"/>
      <c r="FA148" s="18"/>
      <c r="FB148" s="18"/>
      <c r="FC148" s="18"/>
      <c r="FD148" s="18"/>
      <c r="FE148" s="18"/>
      <c r="FF148" s="18"/>
      <c r="FG148" s="18"/>
      <c r="FH148" s="18"/>
      <c r="FI148" s="18"/>
      <c r="FJ148" s="18"/>
      <c r="FK148" s="18"/>
      <c r="FL148" s="18"/>
      <c r="FM148" s="18"/>
      <c r="FN148" s="18"/>
      <c r="FO148" s="18"/>
      <c r="FP148" s="18"/>
      <c r="FQ148" s="18"/>
      <c r="FR148" s="18"/>
      <c r="FS148" s="18"/>
      <c r="FT148" s="18"/>
      <c r="FU148" s="18"/>
      <c r="FV148" s="18"/>
      <c r="FW148" s="18"/>
      <c r="FX148" s="18"/>
      <c r="FY148" s="18"/>
      <c r="FZ148" s="18"/>
      <c r="GA148" s="18"/>
      <c r="GB148" s="18"/>
      <c r="GC148" s="18"/>
      <c r="GD148" s="18"/>
      <c r="GE148" s="18"/>
      <c r="GF148" s="18"/>
      <c r="GG148" s="18"/>
      <c r="GH148" s="18"/>
      <c r="GI148" s="18"/>
      <c r="GJ148" s="18">
        <f>T148</f>
        <v>1044.75</v>
      </c>
      <c r="GK148" s="18"/>
      <c r="GL148" s="18"/>
      <c r="GM148" s="18"/>
      <c r="GN148" s="18">
        <f>T148</f>
        <v>1044.75</v>
      </c>
      <c r="GO148" s="18"/>
      <c r="GP148" s="18">
        <f>T148</f>
        <v>1044.75</v>
      </c>
      <c r="GQ148" s="18">
        <f>T148</f>
        <v>1044.75</v>
      </c>
      <c r="GR148" s="18"/>
      <c r="GS148" s="18">
        <f>T148</f>
        <v>1044.75</v>
      </c>
      <c r="GT148" s="18"/>
      <c r="GU148" s="18"/>
      <c r="GV148" s="18"/>
      <c r="GW148" s="18">
        <f>ROUND(Source!AG57*Source!I57,2)</f>
        <v>0</v>
      </c>
      <c r="GX148" s="18">
        <f>ROUND(Source!AJ57*Source!I57,2)</f>
        <v>0</v>
      </c>
      <c r="GY148" s="18"/>
      <c r="GZ148" s="18"/>
      <c r="HA148" s="18"/>
      <c r="HB148" s="18">
        <f>T148</f>
        <v>1044.75</v>
      </c>
      <c r="HC148" s="18"/>
      <c r="HD148" s="18"/>
      <c r="HE148" s="18"/>
      <c r="HF148" s="18"/>
      <c r="HG148" s="18"/>
      <c r="HH148" s="18"/>
      <c r="HI148" s="18"/>
      <c r="HJ148" s="18"/>
      <c r="HK148" s="18"/>
      <c r="HL148" s="18"/>
      <c r="HM148" s="18"/>
      <c r="HN148" s="18"/>
      <c r="HO148" s="18"/>
      <c r="HP148" s="18"/>
      <c r="HQ148" s="18"/>
      <c r="HR148" s="18"/>
      <c r="HS148" s="18"/>
      <c r="HT148" s="18"/>
      <c r="HU148" s="18"/>
      <c r="HV148" s="18"/>
      <c r="HW148" s="18"/>
      <c r="HX148" s="18"/>
      <c r="HY148" s="18"/>
      <c r="HZ148" s="18"/>
      <c r="IA148" s="18"/>
      <c r="IB148" s="18"/>
      <c r="IC148" s="18"/>
      <c r="ID148" s="18"/>
      <c r="IE148" s="18"/>
      <c r="IF148" s="18"/>
      <c r="IG148" s="18"/>
      <c r="IH148" s="18"/>
      <c r="II148" s="18"/>
      <c r="IJ148" s="18"/>
      <c r="IK148" s="18"/>
      <c r="IL148" s="18"/>
      <c r="IM148" s="18"/>
      <c r="IN148" s="18"/>
      <c r="IO148" s="18"/>
      <c r="IP148" s="18"/>
      <c r="IQ148" s="18"/>
      <c r="IR148" s="18"/>
      <c r="IS148" s="18"/>
      <c r="IT148" s="18"/>
      <c r="IU148" s="18"/>
    </row>
    <row r="149" spans="1:255" ht="13.5" thickBot="1" x14ac:dyDescent="0.25">
      <c r="A149" s="95"/>
      <c r="B149" s="96" t="s">
        <v>413</v>
      </c>
      <c r="C149" s="96" t="s">
        <v>418</v>
      </c>
      <c r="D149" s="97"/>
      <c r="E149" s="97"/>
      <c r="F149" s="97"/>
      <c r="G149" s="97"/>
      <c r="H149" s="97"/>
      <c r="I149" s="97"/>
      <c r="J149" s="97"/>
      <c r="K149" s="98"/>
    </row>
    <row r="150" spans="1:255" x14ac:dyDescent="0.2">
      <c r="A150" s="60"/>
      <c r="B150" s="59"/>
      <c r="C150" s="59"/>
      <c r="D150" s="59"/>
      <c r="E150" s="59"/>
      <c r="F150" s="59"/>
      <c r="G150" s="59"/>
      <c r="H150" s="110">
        <f>R150</f>
        <v>1044.75</v>
      </c>
      <c r="I150" s="111"/>
      <c r="J150" s="110">
        <f>S150</f>
        <v>7835.63</v>
      </c>
      <c r="K150" s="112"/>
      <c r="O150" s="18"/>
      <c r="P150" s="18"/>
      <c r="Q150" s="18"/>
      <c r="R150" s="18">
        <f>SUM(T148:T149)</f>
        <v>1044.75</v>
      </c>
      <c r="S150" s="18">
        <f>SUM(U148:U149)</f>
        <v>7835.63</v>
      </c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18"/>
      <c r="CK150" s="18"/>
      <c r="CL150" s="18"/>
      <c r="CM150" s="18"/>
      <c r="CN150" s="18"/>
      <c r="CO150" s="18"/>
      <c r="CP150" s="18"/>
      <c r="CQ150" s="18"/>
      <c r="CR150" s="18"/>
      <c r="CS150" s="18"/>
      <c r="CT150" s="18"/>
      <c r="CU150" s="18"/>
      <c r="CV150" s="18"/>
      <c r="CW150" s="18"/>
      <c r="CX150" s="18"/>
      <c r="CY150" s="18"/>
      <c r="CZ150" s="18"/>
      <c r="DA150" s="18"/>
      <c r="DB150" s="18"/>
      <c r="DC150" s="18"/>
      <c r="DD150" s="18"/>
      <c r="DE150" s="18"/>
      <c r="DF150" s="18"/>
      <c r="DG150" s="18"/>
      <c r="DH150" s="18"/>
      <c r="DI150" s="18"/>
      <c r="DJ150" s="18"/>
      <c r="DK150" s="18"/>
      <c r="DL150" s="18"/>
      <c r="DM150" s="18"/>
      <c r="DN150" s="18"/>
      <c r="DO150" s="18"/>
      <c r="DP150" s="18"/>
      <c r="DQ150" s="18"/>
      <c r="DR150" s="18"/>
      <c r="DS150" s="18"/>
      <c r="DT150" s="18"/>
      <c r="DU150" s="18"/>
      <c r="DV150" s="18"/>
      <c r="DW150" s="18"/>
      <c r="DX150" s="18"/>
      <c r="DY150" s="18"/>
      <c r="DZ150" s="18"/>
      <c r="EA150" s="18"/>
      <c r="EB150" s="18"/>
      <c r="EC150" s="18"/>
      <c r="ED150" s="18"/>
      <c r="EE150" s="18"/>
      <c r="EF150" s="18"/>
      <c r="EG150" s="18"/>
      <c r="EH150" s="18"/>
      <c r="EI150" s="18"/>
      <c r="EJ150" s="18"/>
      <c r="EK150" s="18"/>
      <c r="EL150" s="18"/>
      <c r="EM150" s="18"/>
      <c r="EN150" s="18"/>
      <c r="EO150" s="18"/>
      <c r="EP150" s="18"/>
      <c r="EQ150" s="18"/>
      <c r="ER150" s="18"/>
      <c r="ES150" s="18"/>
      <c r="ET150" s="18"/>
      <c r="EU150" s="18"/>
      <c r="EV150" s="18"/>
      <c r="EW150" s="18"/>
      <c r="EX150" s="18"/>
      <c r="EY150" s="18"/>
      <c r="EZ150" s="18"/>
      <c r="FA150" s="18"/>
      <c r="FB150" s="18"/>
      <c r="FC150" s="18"/>
      <c r="FD150" s="18"/>
      <c r="FE150" s="18"/>
      <c r="FF150" s="18"/>
      <c r="FG150" s="18"/>
      <c r="FH150" s="18"/>
      <c r="FI150" s="18"/>
      <c r="FJ150" s="18"/>
      <c r="FK150" s="18"/>
      <c r="FL150" s="18"/>
      <c r="FM150" s="18"/>
      <c r="FN150" s="18"/>
      <c r="FO150" s="18"/>
      <c r="FP150" s="18"/>
      <c r="FQ150" s="18"/>
      <c r="FR150" s="18"/>
      <c r="FS150" s="18"/>
      <c r="FT150" s="18"/>
      <c r="FU150" s="18"/>
      <c r="FV150" s="18"/>
      <c r="FW150" s="18"/>
      <c r="FX150" s="18"/>
      <c r="FY150" s="18"/>
      <c r="FZ150" s="18"/>
      <c r="GA150" s="18"/>
      <c r="GB150" s="18"/>
      <c r="GC150" s="18"/>
      <c r="GD150" s="18"/>
      <c r="GE150" s="18"/>
      <c r="GF150" s="18"/>
      <c r="GG150" s="18"/>
      <c r="GH150" s="18"/>
      <c r="GI150" s="18"/>
      <c r="GJ150" s="18"/>
      <c r="GK150" s="18"/>
      <c r="GL150" s="18"/>
      <c r="GM150" s="18"/>
      <c r="GN150" s="18"/>
      <c r="GO150" s="18"/>
      <c r="GP150" s="18"/>
      <c r="GQ150" s="18"/>
      <c r="GR150" s="18"/>
      <c r="GS150" s="18"/>
      <c r="GT150" s="18"/>
      <c r="GU150" s="18"/>
      <c r="GV150" s="18"/>
      <c r="GW150" s="18"/>
      <c r="GX150" s="18"/>
      <c r="GY150" s="18"/>
      <c r="GZ150" s="18"/>
      <c r="HA150" s="18">
        <f>R150</f>
        <v>1044.75</v>
      </c>
      <c r="HB150" s="18"/>
      <c r="HC150" s="18"/>
      <c r="HD150" s="18"/>
      <c r="HE150" s="18"/>
      <c r="HF150" s="18"/>
      <c r="HG150" s="18"/>
      <c r="HH150" s="18"/>
      <c r="HI150" s="18"/>
      <c r="HJ150" s="18"/>
      <c r="HK150" s="18"/>
      <c r="HL150" s="18"/>
      <c r="HM150" s="18"/>
      <c r="HN150" s="18"/>
      <c r="HO150" s="18"/>
      <c r="HP150" s="18"/>
      <c r="HQ150" s="18"/>
      <c r="HR150" s="18"/>
      <c r="HS150" s="18"/>
      <c r="HT150" s="18"/>
      <c r="HU150" s="18"/>
      <c r="HV150" s="18"/>
      <c r="HW150" s="18"/>
      <c r="HX150" s="18"/>
      <c r="HY150" s="18"/>
      <c r="HZ150" s="18"/>
      <c r="IA150" s="18"/>
      <c r="IB150" s="18"/>
      <c r="IC150" s="18"/>
      <c r="ID150" s="18"/>
      <c r="IE150" s="18"/>
      <c r="IF150" s="18"/>
      <c r="IG150" s="18"/>
      <c r="IH150" s="18"/>
      <c r="II150" s="18"/>
      <c r="IJ150" s="18"/>
      <c r="IK150" s="18"/>
      <c r="IL150" s="18"/>
      <c r="IM150" s="18"/>
      <c r="IN150" s="18"/>
      <c r="IO150" s="18"/>
      <c r="IP150" s="18"/>
      <c r="IQ150" s="18"/>
      <c r="IR150" s="18"/>
      <c r="IS150" s="18"/>
      <c r="IT150" s="18"/>
      <c r="IU150" s="18"/>
    </row>
    <row r="151" spans="1:255" x14ac:dyDescent="0.2">
      <c r="A151" s="61">
        <v>18</v>
      </c>
      <c r="B151" s="67" t="s">
        <v>82</v>
      </c>
      <c r="C151" s="62" t="s">
        <v>103</v>
      </c>
      <c r="D151" s="63" t="s">
        <v>104</v>
      </c>
      <c r="E151" s="64">
        <v>7</v>
      </c>
      <c r="F151" s="65">
        <v>23.73</v>
      </c>
      <c r="G151" s="94"/>
      <c r="H151" s="65">
        <f>Source!AC59</f>
        <v>23.73</v>
      </c>
      <c r="I151" s="65">
        <f>T151</f>
        <v>166.11</v>
      </c>
      <c r="J151" s="94">
        <v>7.5</v>
      </c>
      <c r="K151" s="66">
        <f>U151</f>
        <v>1245.83</v>
      </c>
      <c r="O151" s="18"/>
      <c r="P151" s="18"/>
      <c r="Q151" s="18"/>
      <c r="R151" s="18"/>
      <c r="S151" s="18"/>
      <c r="T151" s="18">
        <f>ROUND(Source!AC59*Source!AW59*Source!I59,2)</f>
        <v>166.11</v>
      </c>
      <c r="U151" s="18">
        <f>Source!P59</f>
        <v>1245.83</v>
      </c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18"/>
      <c r="CK151" s="18"/>
      <c r="CL151" s="18"/>
      <c r="CM151" s="18"/>
      <c r="CN151" s="18"/>
      <c r="CO151" s="18"/>
      <c r="CP151" s="18"/>
      <c r="CQ151" s="18"/>
      <c r="CR151" s="18"/>
      <c r="CS151" s="18"/>
      <c r="CT151" s="18"/>
      <c r="CU151" s="18"/>
      <c r="CV151" s="18"/>
      <c r="CW151" s="18"/>
      <c r="CX151" s="18"/>
      <c r="CY151" s="18"/>
      <c r="CZ151" s="18"/>
      <c r="DA151" s="18"/>
      <c r="DB151" s="18"/>
      <c r="DC151" s="18"/>
      <c r="DD151" s="18"/>
      <c r="DE151" s="18"/>
      <c r="DF151" s="18"/>
      <c r="DG151" s="18"/>
      <c r="DH151" s="18"/>
      <c r="DI151" s="18"/>
      <c r="DJ151" s="18"/>
      <c r="DK151" s="18"/>
      <c r="DL151" s="18"/>
      <c r="DM151" s="18"/>
      <c r="DN151" s="18"/>
      <c r="DO151" s="18"/>
      <c r="DP151" s="18"/>
      <c r="DQ151" s="18"/>
      <c r="DR151" s="18"/>
      <c r="DS151" s="18"/>
      <c r="DT151" s="18"/>
      <c r="DU151" s="18"/>
      <c r="DV151" s="18"/>
      <c r="DW151" s="18"/>
      <c r="DX151" s="18"/>
      <c r="DY151" s="18"/>
      <c r="DZ151" s="18"/>
      <c r="EA151" s="18"/>
      <c r="EB151" s="18"/>
      <c r="EC151" s="18"/>
      <c r="ED151" s="18"/>
      <c r="EE151" s="18"/>
      <c r="EF151" s="18"/>
      <c r="EG151" s="18"/>
      <c r="EH151" s="18"/>
      <c r="EI151" s="18"/>
      <c r="EJ151" s="18"/>
      <c r="EK151" s="18"/>
      <c r="EL151" s="18"/>
      <c r="EM151" s="18"/>
      <c r="EN151" s="18"/>
      <c r="EO151" s="18"/>
      <c r="EP151" s="18"/>
      <c r="EQ151" s="18"/>
      <c r="ER151" s="18"/>
      <c r="ES151" s="18"/>
      <c r="ET151" s="18"/>
      <c r="EU151" s="18"/>
      <c r="EV151" s="18"/>
      <c r="EW151" s="18"/>
      <c r="EX151" s="18"/>
      <c r="EY151" s="18"/>
      <c r="EZ151" s="18"/>
      <c r="FA151" s="18"/>
      <c r="FB151" s="18"/>
      <c r="FC151" s="18"/>
      <c r="FD151" s="18"/>
      <c r="FE151" s="18"/>
      <c r="FF151" s="18"/>
      <c r="FG151" s="18"/>
      <c r="FH151" s="18"/>
      <c r="FI151" s="18"/>
      <c r="FJ151" s="18"/>
      <c r="FK151" s="18"/>
      <c r="FL151" s="18"/>
      <c r="FM151" s="18"/>
      <c r="FN151" s="18"/>
      <c r="FO151" s="18"/>
      <c r="FP151" s="18"/>
      <c r="FQ151" s="18"/>
      <c r="FR151" s="18"/>
      <c r="FS151" s="18"/>
      <c r="FT151" s="18"/>
      <c r="FU151" s="18"/>
      <c r="FV151" s="18"/>
      <c r="FW151" s="18"/>
      <c r="FX151" s="18"/>
      <c r="FY151" s="18"/>
      <c r="FZ151" s="18"/>
      <c r="GA151" s="18"/>
      <c r="GB151" s="18"/>
      <c r="GC151" s="18"/>
      <c r="GD151" s="18"/>
      <c r="GE151" s="18"/>
      <c r="GF151" s="18"/>
      <c r="GG151" s="18"/>
      <c r="GH151" s="18"/>
      <c r="GI151" s="18"/>
      <c r="GJ151" s="18">
        <f>T151</f>
        <v>166.11</v>
      </c>
      <c r="GK151" s="18"/>
      <c r="GL151" s="18"/>
      <c r="GM151" s="18"/>
      <c r="GN151" s="18">
        <f>T151</f>
        <v>166.11</v>
      </c>
      <c r="GO151" s="18"/>
      <c r="GP151" s="18">
        <f>T151</f>
        <v>166.11</v>
      </c>
      <c r="GQ151" s="18">
        <f>T151</f>
        <v>166.11</v>
      </c>
      <c r="GR151" s="18"/>
      <c r="GS151" s="18">
        <f>T151</f>
        <v>166.11</v>
      </c>
      <c r="GT151" s="18"/>
      <c r="GU151" s="18"/>
      <c r="GV151" s="18"/>
      <c r="GW151" s="18">
        <f>ROUND(Source!AG59*Source!I59,2)</f>
        <v>0</v>
      </c>
      <c r="GX151" s="18">
        <f>ROUND(Source!AJ59*Source!I59,2)</f>
        <v>0</v>
      </c>
      <c r="GY151" s="18"/>
      <c r="GZ151" s="18"/>
      <c r="HA151" s="18"/>
      <c r="HB151" s="18">
        <f>T151</f>
        <v>166.11</v>
      </c>
      <c r="HC151" s="18"/>
      <c r="HD151" s="18"/>
      <c r="HE151" s="18"/>
      <c r="HF151" s="18"/>
      <c r="HG151" s="18"/>
      <c r="HH151" s="18"/>
      <c r="HI151" s="18"/>
      <c r="HJ151" s="18"/>
      <c r="HK151" s="18"/>
      <c r="HL151" s="18"/>
      <c r="HM151" s="18"/>
      <c r="HN151" s="18"/>
      <c r="HO151" s="18"/>
      <c r="HP151" s="18"/>
      <c r="HQ151" s="18"/>
      <c r="HR151" s="18"/>
      <c r="HS151" s="18"/>
      <c r="HT151" s="18"/>
      <c r="HU151" s="18"/>
      <c r="HV151" s="18"/>
      <c r="HW151" s="18"/>
      <c r="HX151" s="18"/>
      <c r="HY151" s="18"/>
      <c r="HZ151" s="18"/>
      <c r="IA151" s="18"/>
      <c r="IB151" s="18"/>
      <c r="IC151" s="18"/>
      <c r="ID151" s="18"/>
      <c r="IE151" s="18"/>
      <c r="IF151" s="18"/>
      <c r="IG151" s="18"/>
      <c r="IH151" s="18"/>
      <c r="II151" s="18"/>
      <c r="IJ151" s="18"/>
      <c r="IK151" s="18"/>
      <c r="IL151" s="18"/>
      <c r="IM151" s="18"/>
      <c r="IN151" s="18"/>
      <c r="IO151" s="18"/>
      <c r="IP151" s="18"/>
      <c r="IQ151" s="18"/>
      <c r="IR151" s="18"/>
      <c r="IS151" s="18"/>
      <c r="IT151" s="18"/>
      <c r="IU151" s="18"/>
    </row>
    <row r="152" spans="1:255" ht="13.5" thickBot="1" x14ac:dyDescent="0.25">
      <c r="A152" s="95"/>
      <c r="B152" s="96" t="s">
        <v>413</v>
      </c>
      <c r="C152" s="96" t="s">
        <v>419</v>
      </c>
      <c r="D152" s="97"/>
      <c r="E152" s="97"/>
      <c r="F152" s="97"/>
      <c r="G152" s="97"/>
      <c r="H152" s="97"/>
      <c r="I152" s="97"/>
      <c r="J152" s="97"/>
      <c r="K152" s="98"/>
    </row>
    <row r="153" spans="1:255" x14ac:dyDescent="0.2">
      <c r="A153" s="60"/>
      <c r="B153" s="59"/>
      <c r="C153" s="59"/>
      <c r="D153" s="59"/>
      <c r="E153" s="59"/>
      <c r="F153" s="59"/>
      <c r="G153" s="59"/>
      <c r="H153" s="110">
        <f>R153</f>
        <v>166.11</v>
      </c>
      <c r="I153" s="111"/>
      <c r="J153" s="110">
        <f>S153</f>
        <v>1245.83</v>
      </c>
      <c r="K153" s="112"/>
      <c r="O153" s="18"/>
      <c r="P153" s="18"/>
      <c r="Q153" s="18"/>
      <c r="R153" s="18">
        <f>SUM(T151:T152)</f>
        <v>166.11</v>
      </c>
      <c r="S153" s="18">
        <f>SUM(U151:U152)</f>
        <v>1245.83</v>
      </c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  <c r="CZ153" s="18"/>
      <c r="DA153" s="18"/>
      <c r="DB153" s="18"/>
      <c r="DC153" s="18"/>
      <c r="DD153" s="18"/>
      <c r="DE153" s="18"/>
      <c r="DF153" s="18"/>
      <c r="DG153" s="18"/>
      <c r="DH153" s="18"/>
      <c r="DI153" s="18"/>
      <c r="DJ153" s="18"/>
      <c r="DK153" s="18"/>
      <c r="DL153" s="18"/>
      <c r="DM153" s="18"/>
      <c r="DN153" s="18"/>
      <c r="DO153" s="18"/>
      <c r="DP153" s="18"/>
      <c r="DQ153" s="18"/>
      <c r="DR153" s="18"/>
      <c r="DS153" s="18"/>
      <c r="DT153" s="18"/>
      <c r="DU153" s="18"/>
      <c r="DV153" s="18"/>
      <c r="DW153" s="18"/>
      <c r="DX153" s="18"/>
      <c r="DY153" s="18"/>
      <c r="DZ153" s="18"/>
      <c r="EA153" s="18"/>
      <c r="EB153" s="18"/>
      <c r="EC153" s="18"/>
      <c r="ED153" s="18"/>
      <c r="EE153" s="18"/>
      <c r="EF153" s="18"/>
      <c r="EG153" s="18"/>
      <c r="EH153" s="18"/>
      <c r="EI153" s="18"/>
      <c r="EJ153" s="18"/>
      <c r="EK153" s="18"/>
      <c r="EL153" s="18"/>
      <c r="EM153" s="18"/>
      <c r="EN153" s="18"/>
      <c r="EO153" s="18"/>
      <c r="EP153" s="18"/>
      <c r="EQ153" s="18"/>
      <c r="ER153" s="18"/>
      <c r="ES153" s="18"/>
      <c r="ET153" s="18"/>
      <c r="EU153" s="18"/>
      <c r="EV153" s="18"/>
      <c r="EW153" s="18"/>
      <c r="EX153" s="18"/>
      <c r="EY153" s="18"/>
      <c r="EZ153" s="18"/>
      <c r="FA153" s="18"/>
      <c r="FB153" s="18"/>
      <c r="FC153" s="18"/>
      <c r="FD153" s="18"/>
      <c r="FE153" s="18"/>
      <c r="FF153" s="18"/>
      <c r="FG153" s="18"/>
      <c r="FH153" s="18"/>
      <c r="FI153" s="18"/>
      <c r="FJ153" s="18"/>
      <c r="FK153" s="18"/>
      <c r="FL153" s="18"/>
      <c r="FM153" s="18"/>
      <c r="FN153" s="18"/>
      <c r="FO153" s="18"/>
      <c r="FP153" s="18"/>
      <c r="FQ153" s="18"/>
      <c r="FR153" s="18"/>
      <c r="FS153" s="18"/>
      <c r="FT153" s="18"/>
      <c r="FU153" s="18"/>
      <c r="FV153" s="18"/>
      <c r="FW153" s="18"/>
      <c r="FX153" s="18"/>
      <c r="FY153" s="18"/>
      <c r="FZ153" s="18"/>
      <c r="GA153" s="18"/>
      <c r="GB153" s="18"/>
      <c r="GC153" s="18"/>
      <c r="GD153" s="18"/>
      <c r="GE153" s="18"/>
      <c r="GF153" s="18"/>
      <c r="GG153" s="18"/>
      <c r="GH153" s="18"/>
      <c r="GI153" s="18"/>
      <c r="GJ153" s="18"/>
      <c r="GK153" s="18"/>
      <c r="GL153" s="18"/>
      <c r="GM153" s="18"/>
      <c r="GN153" s="18"/>
      <c r="GO153" s="18"/>
      <c r="GP153" s="18"/>
      <c r="GQ153" s="18"/>
      <c r="GR153" s="18"/>
      <c r="GS153" s="18"/>
      <c r="GT153" s="18"/>
      <c r="GU153" s="18"/>
      <c r="GV153" s="18"/>
      <c r="GW153" s="18"/>
      <c r="GX153" s="18"/>
      <c r="GY153" s="18"/>
      <c r="GZ153" s="18"/>
      <c r="HA153" s="18">
        <f>R153</f>
        <v>166.11</v>
      </c>
      <c r="HB153" s="18"/>
      <c r="HC153" s="18"/>
      <c r="HD153" s="18"/>
      <c r="HE153" s="18"/>
      <c r="HF153" s="18"/>
      <c r="HG153" s="18"/>
      <c r="HH153" s="18"/>
      <c r="HI153" s="18"/>
      <c r="HJ153" s="18"/>
      <c r="HK153" s="18"/>
      <c r="HL153" s="18"/>
      <c r="HM153" s="18"/>
      <c r="HN153" s="18"/>
      <c r="HO153" s="18"/>
      <c r="HP153" s="18"/>
      <c r="HQ153" s="18"/>
      <c r="HR153" s="18"/>
      <c r="HS153" s="18"/>
      <c r="HT153" s="18"/>
      <c r="HU153" s="18"/>
      <c r="HV153" s="18"/>
      <c r="HW153" s="18"/>
      <c r="HX153" s="18"/>
      <c r="HY153" s="18"/>
      <c r="HZ153" s="18"/>
      <c r="IA153" s="18"/>
      <c r="IB153" s="18"/>
      <c r="IC153" s="18"/>
      <c r="ID153" s="18"/>
      <c r="IE153" s="18"/>
      <c r="IF153" s="18"/>
      <c r="IG153" s="18"/>
      <c r="IH153" s="18"/>
      <c r="II153" s="18"/>
      <c r="IJ153" s="18"/>
      <c r="IK153" s="18"/>
      <c r="IL153" s="18"/>
      <c r="IM153" s="18"/>
      <c r="IN153" s="18"/>
      <c r="IO153" s="18"/>
      <c r="IP153" s="18"/>
      <c r="IQ153" s="18"/>
      <c r="IR153" s="18"/>
      <c r="IS153" s="18"/>
      <c r="IT153" s="18"/>
      <c r="IU153" s="18"/>
    </row>
    <row r="154" spans="1:255" x14ac:dyDescent="0.2">
      <c r="A154" s="61">
        <v>19</v>
      </c>
      <c r="B154" s="67" t="s">
        <v>82</v>
      </c>
      <c r="C154" s="62" t="s">
        <v>107</v>
      </c>
      <c r="D154" s="63" t="s">
        <v>108</v>
      </c>
      <c r="E154" s="64">
        <v>1</v>
      </c>
      <c r="F154" s="65">
        <v>79.930000000000007</v>
      </c>
      <c r="G154" s="94"/>
      <c r="H154" s="65">
        <f>Source!AC61</f>
        <v>79.930000000000007</v>
      </c>
      <c r="I154" s="65">
        <f>T154</f>
        <v>79.930000000000007</v>
      </c>
      <c r="J154" s="94">
        <v>7.5</v>
      </c>
      <c r="K154" s="66">
        <f>U154</f>
        <v>599.48</v>
      </c>
      <c r="O154" s="18"/>
      <c r="P154" s="18"/>
      <c r="Q154" s="18"/>
      <c r="R154" s="18"/>
      <c r="S154" s="18"/>
      <c r="T154" s="18">
        <f>ROUND(Source!AC61*Source!AW61*Source!I61,2)</f>
        <v>79.930000000000007</v>
      </c>
      <c r="U154" s="18">
        <f>Source!P61</f>
        <v>599.48</v>
      </c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  <c r="CH154" s="18"/>
      <c r="CI154" s="18"/>
      <c r="CJ154" s="18"/>
      <c r="CK154" s="18"/>
      <c r="CL154" s="18"/>
      <c r="CM154" s="18"/>
      <c r="CN154" s="18"/>
      <c r="CO154" s="18"/>
      <c r="CP154" s="18"/>
      <c r="CQ154" s="18"/>
      <c r="CR154" s="18"/>
      <c r="CS154" s="18"/>
      <c r="CT154" s="18"/>
      <c r="CU154" s="18"/>
      <c r="CV154" s="18"/>
      <c r="CW154" s="18"/>
      <c r="CX154" s="18"/>
      <c r="CY154" s="18"/>
      <c r="CZ154" s="18"/>
      <c r="DA154" s="18"/>
      <c r="DB154" s="18"/>
      <c r="DC154" s="18"/>
      <c r="DD154" s="18"/>
      <c r="DE154" s="18"/>
      <c r="DF154" s="18"/>
      <c r="DG154" s="18"/>
      <c r="DH154" s="18"/>
      <c r="DI154" s="18"/>
      <c r="DJ154" s="18"/>
      <c r="DK154" s="18"/>
      <c r="DL154" s="18"/>
      <c r="DM154" s="18"/>
      <c r="DN154" s="18"/>
      <c r="DO154" s="18"/>
      <c r="DP154" s="18"/>
      <c r="DQ154" s="18"/>
      <c r="DR154" s="18"/>
      <c r="DS154" s="18"/>
      <c r="DT154" s="18"/>
      <c r="DU154" s="18"/>
      <c r="DV154" s="18"/>
      <c r="DW154" s="18"/>
      <c r="DX154" s="18"/>
      <c r="DY154" s="18"/>
      <c r="DZ154" s="18"/>
      <c r="EA154" s="18"/>
      <c r="EB154" s="18"/>
      <c r="EC154" s="18"/>
      <c r="ED154" s="18"/>
      <c r="EE154" s="18"/>
      <c r="EF154" s="18"/>
      <c r="EG154" s="18"/>
      <c r="EH154" s="18"/>
      <c r="EI154" s="18"/>
      <c r="EJ154" s="18"/>
      <c r="EK154" s="18"/>
      <c r="EL154" s="18"/>
      <c r="EM154" s="18"/>
      <c r="EN154" s="18"/>
      <c r="EO154" s="18"/>
      <c r="EP154" s="18"/>
      <c r="EQ154" s="18"/>
      <c r="ER154" s="18"/>
      <c r="ES154" s="18"/>
      <c r="ET154" s="18"/>
      <c r="EU154" s="18"/>
      <c r="EV154" s="18"/>
      <c r="EW154" s="18"/>
      <c r="EX154" s="18"/>
      <c r="EY154" s="18"/>
      <c r="EZ154" s="18"/>
      <c r="FA154" s="18"/>
      <c r="FB154" s="18"/>
      <c r="FC154" s="18"/>
      <c r="FD154" s="18"/>
      <c r="FE154" s="18"/>
      <c r="FF154" s="18"/>
      <c r="FG154" s="18"/>
      <c r="FH154" s="18"/>
      <c r="FI154" s="18"/>
      <c r="FJ154" s="18"/>
      <c r="FK154" s="18"/>
      <c r="FL154" s="18"/>
      <c r="FM154" s="18"/>
      <c r="FN154" s="18"/>
      <c r="FO154" s="18"/>
      <c r="FP154" s="18"/>
      <c r="FQ154" s="18"/>
      <c r="FR154" s="18"/>
      <c r="FS154" s="18"/>
      <c r="FT154" s="18"/>
      <c r="FU154" s="18"/>
      <c r="FV154" s="18"/>
      <c r="FW154" s="18"/>
      <c r="FX154" s="18"/>
      <c r="FY154" s="18"/>
      <c r="FZ154" s="18"/>
      <c r="GA154" s="18"/>
      <c r="GB154" s="18"/>
      <c r="GC154" s="18"/>
      <c r="GD154" s="18"/>
      <c r="GE154" s="18"/>
      <c r="GF154" s="18"/>
      <c r="GG154" s="18"/>
      <c r="GH154" s="18"/>
      <c r="GI154" s="18"/>
      <c r="GJ154" s="18">
        <f>T154</f>
        <v>79.930000000000007</v>
      </c>
      <c r="GK154" s="18"/>
      <c r="GL154" s="18"/>
      <c r="GM154" s="18"/>
      <c r="GN154" s="18">
        <f>T154</f>
        <v>79.930000000000007</v>
      </c>
      <c r="GO154" s="18"/>
      <c r="GP154" s="18">
        <f>T154</f>
        <v>79.930000000000007</v>
      </c>
      <c r="GQ154" s="18">
        <f>T154</f>
        <v>79.930000000000007</v>
      </c>
      <c r="GR154" s="18"/>
      <c r="GS154" s="18">
        <f>T154</f>
        <v>79.930000000000007</v>
      </c>
      <c r="GT154" s="18"/>
      <c r="GU154" s="18"/>
      <c r="GV154" s="18"/>
      <c r="GW154" s="18">
        <f>ROUND(Source!AG61*Source!I61,2)</f>
        <v>0</v>
      </c>
      <c r="GX154" s="18">
        <f>ROUND(Source!AJ61*Source!I61,2)</f>
        <v>0</v>
      </c>
      <c r="GY154" s="18"/>
      <c r="GZ154" s="18"/>
      <c r="HA154" s="18"/>
      <c r="HB154" s="18">
        <f>T154</f>
        <v>79.930000000000007</v>
      </c>
      <c r="HC154" s="18"/>
      <c r="HD154" s="18"/>
      <c r="HE154" s="18"/>
      <c r="HF154" s="18"/>
      <c r="HG154" s="18"/>
      <c r="HH154" s="18"/>
      <c r="HI154" s="18"/>
      <c r="HJ154" s="18"/>
      <c r="HK154" s="18"/>
      <c r="HL154" s="18"/>
      <c r="HM154" s="18"/>
      <c r="HN154" s="18"/>
      <c r="HO154" s="18"/>
      <c r="HP154" s="18"/>
      <c r="HQ154" s="18"/>
      <c r="HR154" s="18"/>
      <c r="HS154" s="18"/>
      <c r="HT154" s="18"/>
      <c r="HU154" s="18"/>
      <c r="HV154" s="18"/>
      <c r="HW154" s="18"/>
      <c r="HX154" s="18"/>
      <c r="HY154" s="18"/>
      <c r="HZ154" s="18"/>
      <c r="IA154" s="18"/>
      <c r="IB154" s="18"/>
      <c r="IC154" s="18"/>
      <c r="ID154" s="18"/>
      <c r="IE154" s="18"/>
      <c r="IF154" s="18"/>
      <c r="IG154" s="18"/>
      <c r="IH154" s="18"/>
      <c r="II154" s="18"/>
      <c r="IJ154" s="18"/>
      <c r="IK154" s="18"/>
      <c r="IL154" s="18"/>
      <c r="IM154" s="18"/>
      <c r="IN154" s="18"/>
      <c r="IO154" s="18"/>
      <c r="IP154" s="18"/>
      <c r="IQ154" s="18"/>
      <c r="IR154" s="18"/>
      <c r="IS154" s="18"/>
      <c r="IT154" s="18"/>
      <c r="IU154" s="18"/>
    </row>
    <row r="155" spans="1:255" ht="13.5" thickBot="1" x14ac:dyDescent="0.25">
      <c r="A155" s="95"/>
      <c r="B155" s="96" t="s">
        <v>413</v>
      </c>
      <c r="C155" s="96" t="s">
        <v>420</v>
      </c>
      <c r="D155" s="97"/>
      <c r="E155" s="97"/>
      <c r="F155" s="97"/>
      <c r="G155" s="97"/>
      <c r="H155" s="97"/>
      <c r="I155" s="97"/>
      <c r="J155" s="97"/>
      <c r="K155" s="98"/>
    </row>
    <row r="156" spans="1:255" x14ac:dyDescent="0.2">
      <c r="A156" s="60"/>
      <c r="B156" s="59"/>
      <c r="C156" s="59"/>
      <c r="D156" s="59"/>
      <c r="E156" s="59"/>
      <c r="F156" s="59"/>
      <c r="G156" s="59"/>
      <c r="H156" s="110">
        <f>R156</f>
        <v>79.930000000000007</v>
      </c>
      <c r="I156" s="111"/>
      <c r="J156" s="110">
        <f>S156</f>
        <v>599.48</v>
      </c>
      <c r="K156" s="112"/>
      <c r="O156" s="18"/>
      <c r="P156" s="18"/>
      <c r="Q156" s="18"/>
      <c r="R156" s="18">
        <f>SUM(T154:T155)</f>
        <v>79.930000000000007</v>
      </c>
      <c r="S156" s="18">
        <f>SUM(U154:U155)</f>
        <v>599.48</v>
      </c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  <c r="CT156" s="18"/>
      <c r="CU156" s="18"/>
      <c r="CV156" s="18"/>
      <c r="CW156" s="18"/>
      <c r="CX156" s="18"/>
      <c r="CY156" s="18"/>
      <c r="CZ156" s="18"/>
      <c r="DA156" s="18"/>
      <c r="DB156" s="18"/>
      <c r="DC156" s="18"/>
      <c r="DD156" s="18"/>
      <c r="DE156" s="18"/>
      <c r="DF156" s="18"/>
      <c r="DG156" s="18"/>
      <c r="DH156" s="18"/>
      <c r="DI156" s="18"/>
      <c r="DJ156" s="18"/>
      <c r="DK156" s="18"/>
      <c r="DL156" s="18"/>
      <c r="DM156" s="18"/>
      <c r="DN156" s="18"/>
      <c r="DO156" s="18"/>
      <c r="DP156" s="18"/>
      <c r="DQ156" s="18"/>
      <c r="DR156" s="18"/>
      <c r="DS156" s="18"/>
      <c r="DT156" s="18"/>
      <c r="DU156" s="18"/>
      <c r="DV156" s="18"/>
      <c r="DW156" s="18"/>
      <c r="DX156" s="18"/>
      <c r="DY156" s="18"/>
      <c r="DZ156" s="18"/>
      <c r="EA156" s="18"/>
      <c r="EB156" s="18"/>
      <c r="EC156" s="18"/>
      <c r="ED156" s="18"/>
      <c r="EE156" s="18"/>
      <c r="EF156" s="18"/>
      <c r="EG156" s="18"/>
      <c r="EH156" s="18"/>
      <c r="EI156" s="18"/>
      <c r="EJ156" s="18"/>
      <c r="EK156" s="18"/>
      <c r="EL156" s="18"/>
      <c r="EM156" s="18"/>
      <c r="EN156" s="18"/>
      <c r="EO156" s="18"/>
      <c r="EP156" s="18"/>
      <c r="EQ156" s="18"/>
      <c r="ER156" s="18"/>
      <c r="ES156" s="18"/>
      <c r="ET156" s="18"/>
      <c r="EU156" s="18"/>
      <c r="EV156" s="18"/>
      <c r="EW156" s="18"/>
      <c r="EX156" s="18"/>
      <c r="EY156" s="18"/>
      <c r="EZ156" s="18"/>
      <c r="FA156" s="18"/>
      <c r="FB156" s="18"/>
      <c r="FC156" s="18"/>
      <c r="FD156" s="18"/>
      <c r="FE156" s="18"/>
      <c r="FF156" s="18"/>
      <c r="FG156" s="18"/>
      <c r="FH156" s="18"/>
      <c r="FI156" s="18"/>
      <c r="FJ156" s="18"/>
      <c r="FK156" s="18"/>
      <c r="FL156" s="18"/>
      <c r="FM156" s="18"/>
      <c r="FN156" s="18"/>
      <c r="FO156" s="18"/>
      <c r="FP156" s="18"/>
      <c r="FQ156" s="18"/>
      <c r="FR156" s="18"/>
      <c r="FS156" s="18"/>
      <c r="FT156" s="18"/>
      <c r="FU156" s="18"/>
      <c r="FV156" s="18"/>
      <c r="FW156" s="18"/>
      <c r="FX156" s="18"/>
      <c r="FY156" s="18"/>
      <c r="FZ156" s="18"/>
      <c r="GA156" s="18"/>
      <c r="GB156" s="18"/>
      <c r="GC156" s="18"/>
      <c r="GD156" s="18"/>
      <c r="GE156" s="18"/>
      <c r="GF156" s="18"/>
      <c r="GG156" s="18"/>
      <c r="GH156" s="18"/>
      <c r="GI156" s="18"/>
      <c r="GJ156" s="18"/>
      <c r="GK156" s="18"/>
      <c r="GL156" s="18"/>
      <c r="GM156" s="18"/>
      <c r="GN156" s="18"/>
      <c r="GO156" s="18"/>
      <c r="GP156" s="18"/>
      <c r="GQ156" s="18"/>
      <c r="GR156" s="18"/>
      <c r="GS156" s="18"/>
      <c r="GT156" s="18"/>
      <c r="GU156" s="18"/>
      <c r="GV156" s="18"/>
      <c r="GW156" s="18"/>
      <c r="GX156" s="18"/>
      <c r="GY156" s="18"/>
      <c r="GZ156" s="18"/>
      <c r="HA156" s="18">
        <f>R156</f>
        <v>79.930000000000007</v>
      </c>
      <c r="HB156" s="18"/>
      <c r="HC156" s="18"/>
      <c r="HD156" s="18"/>
      <c r="HE156" s="18"/>
      <c r="HF156" s="18"/>
      <c r="HG156" s="18"/>
      <c r="HH156" s="18"/>
      <c r="HI156" s="18"/>
      <c r="HJ156" s="18"/>
      <c r="HK156" s="18"/>
      <c r="HL156" s="18"/>
      <c r="HM156" s="18"/>
      <c r="HN156" s="18"/>
      <c r="HO156" s="18"/>
      <c r="HP156" s="18"/>
      <c r="HQ156" s="18"/>
      <c r="HR156" s="18"/>
      <c r="HS156" s="18"/>
      <c r="HT156" s="18"/>
      <c r="HU156" s="18"/>
      <c r="HV156" s="18"/>
      <c r="HW156" s="18"/>
      <c r="HX156" s="18"/>
      <c r="HY156" s="18"/>
      <c r="HZ156" s="18"/>
      <c r="IA156" s="18"/>
      <c r="IB156" s="18"/>
      <c r="IC156" s="18"/>
      <c r="ID156" s="18"/>
      <c r="IE156" s="18"/>
      <c r="IF156" s="18"/>
      <c r="IG156" s="18"/>
      <c r="IH156" s="18"/>
      <c r="II156" s="18"/>
      <c r="IJ156" s="18"/>
      <c r="IK156" s="18"/>
      <c r="IL156" s="18"/>
      <c r="IM156" s="18"/>
      <c r="IN156" s="18"/>
      <c r="IO156" s="18"/>
      <c r="IP156" s="18"/>
      <c r="IQ156" s="18"/>
      <c r="IR156" s="18"/>
      <c r="IS156" s="18"/>
      <c r="IT156" s="18"/>
      <c r="IU156" s="18"/>
    </row>
    <row r="157" spans="1:255" x14ac:dyDescent="0.2">
      <c r="A157" s="61">
        <v>20</v>
      </c>
      <c r="B157" s="67" t="s">
        <v>82</v>
      </c>
      <c r="C157" s="62" t="s">
        <v>111</v>
      </c>
      <c r="D157" s="63" t="s">
        <v>94</v>
      </c>
      <c r="E157" s="64">
        <v>1</v>
      </c>
      <c r="F157" s="65">
        <v>31.14</v>
      </c>
      <c r="G157" s="94"/>
      <c r="H157" s="65">
        <f>Source!AC63</f>
        <v>31.14</v>
      </c>
      <c r="I157" s="65">
        <f>T157</f>
        <v>31.14</v>
      </c>
      <c r="J157" s="94">
        <v>7.5</v>
      </c>
      <c r="K157" s="66">
        <f>U157</f>
        <v>233.55</v>
      </c>
      <c r="O157" s="18"/>
      <c r="P157" s="18"/>
      <c r="Q157" s="18"/>
      <c r="R157" s="18"/>
      <c r="S157" s="18"/>
      <c r="T157" s="18">
        <f>ROUND(Source!AC63*Source!AW63*Source!I63,2)</f>
        <v>31.14</v>
      </c>
      <c r="U157" s="18">
        <f>Source!P63</f>
        <v>233.55</v>
      </c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18"/>
      <c r="CK157" s="18"/>
      <c r="CL157" s="18"/>
      <c r="CM157" s="18"/>
      <c r="CN157" s="18"/>
      <c r="CO157" s="18"/>
      <c r="CP157" s="18"/>
      <c r="CQ157" s="18"/>
      <c r="CR157" s="18"/>
      <c r="CS157" s="18"/>
      <c r="CT157" s="18"/>
      <c r="CU157" s="18"/>
      <c r="CV157" s="18"/>
      <c r="CW157" s="18"/>
      <c r="CX157" s="18"/>
      <c r="CY157" s="18"/>
      <c r="CZ157" s="18"/>
      <c r="DA157" s="18"/>
      <c r="DB157" s="18"/>
      <c r="DC157" s="18"/>
      <c r="DD157" s="18"/>
      <c r="DE157" s="18"/>
      <c r="DF157" s="18"/>
      <c r="DG157" s="18"/>
      <c r="DH157" s="18"/>
      <c r="DI157" s="18"/>
      <c r="DJ157" s="18"/>
      <c r="DK157" s="18"/>
      <c r="DL157" s="18"/>
      <c r="DM157" s="18"/>
      <c r="DN157" s="18"/>
      <c r="DO157" s="18"/>
      <c r="DP157" s="18"/>
      <c r="DQ157" s="18"/>
      <c r="DR157" s="18"/>
      <c r="DS157" s="18"/>
      <c r="DT157" s="18"/>
      <c r="DU157" s="18"/>
      <c r="DV157" s="18"/>
      <c r="DW157" s="18"/>
      <c r="DX157" s="18"/>
      <c r="DY157" s="18"/>
      <c r="DZ157" s="18"/>
      <c r="EA157" s="18"/>
      <c r="EB157" s="18"/>
      <c r="EC157" s="18"/>
      <c r="ED157" s="18"/>
      <c r="EE157" s="18"/>
      <c r="EF157" s="18"/>
      <c r="EG157" s="18"/>
      <c r="EH157" s="18"/>
      <c r="EI157" s="18"/>
      <c r="EJ157" s="18"/>
      <c r="EK157" s="18"/>
      <c r="EL157" s="18"/>
      <c r="EM157" s="18"/>
      <c r="EN157" s="18"/>
      <c r="EO157" s="18"/>
      <c r="EP157" s="18"/>
      <c r="EQ157" s="18"/>
      <c r="ER157" s="18"/>
      <c r="ES157" s="18"/>
      <c r="ET157" s="18"/>
      <c r="EU157" s="18"/>
      <c r="EV157" s="18"/>
      <c r="EW157" s="18"/>
      <c r="EX157" s="18"/>
      <c r="EY157" s="18"/>
      <c r="EZ157" s="18"/>
      <c r="FA157" s="18"/>
      <c r="FB157" s="18"/>
      <c r="FC157" s="18"/>
      <c r="FD157" s="18"/>
      <c r="FE157" s="18"/>
      <c r="FF157" s="18"/>
      <c r="FG157" s="18"/>
      <c r="FH157" s="18"/>
      <c r="FI157" s="18"/>
      <c r="FJ157" s="18"/>
      <c r="FK157" s="18"/>
      <c r="FL157" s="18"/>
      <c r="FM157" s="18"/>
      <c r="FN157" s="18"/>
      <c r="FO157" s="18"/>
      <c r="FP157" s="18"/>
      <c r="FQ157" s="18"/>
      <c r="FR157" s="18"/>
      <c r="FS157" s="18"/>
      <c r="FT157" s="18"/>
      <c r="FU157" s="18"/>
      <c r="FV157" s="18"/>
      <c r="FW157" s="18"/>
      <c r="FX157" s="18"/>
      <c r="FY157" s="18"/>
      <c r="FZ157" s="18"/>
      <c r="GA157" s="18"/>
      <c r="GB157" s="18"/>
      <c r="GC157" s="18"/>
      <c r="GD157" s="18"/>
      <c r="GE157" s="18"/>
      <c r="GF157" s="18"/>
      <c r="GG157" s="18"/>
      <c r="GH157" s="18"/>
      <c r="GI157" s="18"/>
      <c r="GJ157" s="18">
        <f>T157</f>
        <v>31.14</v>
      </c>
      <c r="GK157" s="18"/>
      <c r="GL157" s="18"/>
      <c r="GM157" s="18"/>
      <c r="GN157" s="18">
        <f>T157</f>
        <v>31.14</v>
      </c>
      <c r="GO157" s="18"/>
      <c r="GP157" s="18">
        <f>T157</f>
        <v>31.14</v>
      </c>
      <c r="GQ157" s="18">
        <f>T157</f>
        <v>31.14</v>
      </c>
      <c r="GR157" s="18"/>
      <c r="GS157" s="18">
        <f>T157</f>
        <v>31.14</v>
      </c>
      <c r="GT157" s="18"/>
      <c r="GU157" s="18"/>
      <c r="GV157" s="18"/>
      <c r="GW157" s="18">
        <f>ROUND(Source!AG63*Source!I63,2)</f>
        <v>0</v>
      </c>
      <c r="GX157" s="18">
        <f>ROUND(Source!AJ63*Source!I63,2)</f>
        <v>0</v>
      </c>
      <c r="GY157" s="18"/>
      <c r="GZ157" s="18"/>
      <c r="HA157" s="18"/>
      <c r="HB157" s="18">
        <f>T157</f>
        <v>31.14</v>
      </c>
      <c r="HC157" s="18"/>
      <c r="HD157" s="18"/>
      <c r="HE157" s="18"/>
      <c r="HF157" s="18"/>
      <c r="HG157" s="18"/>
      <c r="HH157" s="18"/>
      <c r="HI157" s="18"/>
      <c r="HJ157" s="18"/>
      <c r="HK157" s="18"/>
      <c r="HL157" s="18"/>
      <c r="HM157" s="18"/>
      <c r="HN157" s="18"/>
      <c r="HO157" s="18"/>
      <c r="HP157" s="18"/>
      <c r="HQ157" s="18"/>
      <c r="HR157" s="18"/>
      <c r="HS157" s="18"/>
      <c r="HT157" s="18"/>
      <c r="HU157" s="18"/>
      <c r="HV157" s="18"/>
      <c r="HW157" s="18"/>
      <c r="HX157" s="18"/>
      <c r="HY157" s="18"/>
      <c r="HZ157" s="18"/>
      <c r="IA157" s="18"/>
      <c r="IB157" s="18"/>
      <c r="IC157" s="18"/>
      <c r="ID157" s="18"/>
      <c r="IE157" s="18"/>
      <c r="IF157" s="18"/>
      <c r="IG157" s="18"/>
      <c r="IH157" s="18"/>
      <c r="II157" s="18"/>
      <c r="IJ157" s="18"/>
      <c r="IK157" s="18"/>
      <c r="IL157" s="18"/>
      <c r="IM157" s="18"/>
      <c r="IN157" s="18"/>
      <c r="IO157" s="18"/>
      <c r="IP157" s="18"/>
      <c r="IQ157" s="18"/>
      <c r="IR157" s="18"/>
      <c r="IS157" s="18"/>
      <c r="IT157" s="18"/>
      <c r="IU157" s="18"/>
    </row>
    <row r="158" spans="1:255" ht="13.5" thickBot="1" x14ac:dyDescent="0.25">
      <c r="A158" s="95"/>
      <c r="B158" s="96" t="s">
        <v>413</v>
      </c>
      <c r="C158" s="96" t="s">
        <v>421</v>
      </c>
      <c r="D158" s="97"/>
      <c r="E158" s="97"/>
      <c r="F158" s="97"/>
      <c r="G158" s="97"/>
      <c r="H158" s="97"/>
      <c r="I158" s="97"/>
      <c r="J158" s="97"/>
      <c r="K158" s="98"/>
    </row>
    <row r="159" spans="1:255" x14ac:dyDescent="0.2">
      <c r="A159" s="60"/>
      <c r="B159" s="59"/>
      <c r="C159" s="59"/>
      <c r="D159" s="59"/>
      <c r="E159" s="59"/>
      <c r="F159" s="59"/>
      <c r="G159" s="59"/>
      <c r="H159" s="110">
        <f>R159</f>
        <v>31.14</v>
      </c>
      <c r="I159" s="111"/>
      <c r="J159" s="110">
        <f>S159</f>
        <v>233.55</v>
      </c>
      <c r="K159" s="112"/>
      <c r="O159" s="18"/>
      <c r="P159" s="18"/>
      <c r="Q159" s="18"/>
      <c r="R159" s="18">
        <f>SUM(T157:T158)</f>
        <v>31.14</v>
      </c>
      <c r="S159" s="18">
        <f>SUM(U157:U158)</f>
        <v>233.55</v>
      </c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18"/>
      <c r="DC159" s="18"/>
      <c r="DD159" s="18"/>
      <c r="DE159" s="18"/>
      <c r="DF159" s="18"/>
      <c r="DG159" s="18"/>
      <c r="DH159" s="18"/>
      <c r="DI159" s="18"/>
      <c r="DJ159" s="18"/>
      <c r="DK159" s="18"/>
      <c r="DL159" s="18"/>
      <c r="DM159" s="18"/>
      <c r="DN159" s="18"/>
      <c r="DO159" s="18"/>
      <c r="DP159" s="18"/>
      <c r="DQ159" s="18"/>
      <c r="DR159" s="18"/>
      <c r="DS159" s="18"/>
      <c r="DT159" s="18"/>
      <c r="DU159" s="18"/>
      <c r="DV159" s="18"/>
      <c r="DW159" s="18"/>
      <c r="DX159" s="18"/>
      <c r="DY159" s="18"/>
      <c r="DZ159" s="18"/>
      <c r="EA159" s="18"/>
      <c r="EB159" s="18"/>
      <c r="EC159" s="18"/>
      <c r="ED159" s="18"/>
      <c r="EE159" s="18"/>
      <c r="EF159" s="18"/>
      <c r="EG159" s="18"/>
      <c r="EH159" s="18"/>
      <c r="EI159" s="18"/>
      <c r="EJ159" s="18"/>
      <c r="EK159" s="18"/>
      <c r="EL159" s="18"/>
      <c r="EM159" s="18"/>
      <c r="EN159" s="18"/>
      <c r="EO159" s="18"/>
      <c r="EP159" s="18"/>
      <c r="EQ159" s="18"/>
      <c r="ER159" s="18"/>
      <c r="ES159" s="18"/>
      <c r="ET159" s="18"/>
      <c r="EU159" s="18"/>
      <c r="EV159" s="18"/>
      <c r="EW159" s="18"/>
      <c r="EX159" s="18"/>
      <c r="EY159" s="18"/>
      <c r="EZ159" s="18"/>
      <c r="FA159" s="18"/>
      <c r="FB159" s="18"/>
      <c r="FC159" s="18"/>
      <c r="FD159" s="18"/>
      <c r="FE159" s="18"/>
      <c r="FF159" s="18"/>
      <c r="FG159" s="18"/>
      <c r="FH159" s="18"/>
      <c r="FI159" s="18"/>
      <c r="FJ159" s="18"/>
      <c r="FK159" s="18"/>
      <c r="FL159" s="18"/>
      <c r="FM159" s="18"/>
      <c r="FN159" s="18"/>
      <c r="FO159" s="18"/>
      <c r="FP159" s="18"/>
      <c r="FQ159" s="18"/>
      <c r="FR159" s="18"/>
      <c r="FS159" s="18"/>
      <c r="FT159" s="18"/>
      <c r="FU159" s="18"/>
      <c r="FV159" s="18"/>
      <c r="FW159" s="18"/>
      <c r="FX159" s="18"/>
      <c r="FY159" s="18"/>
      <c r="FZ159" s="18"/>
      <c r="GA159" s="18"/>
      <c r="GB159" s="18"/>
      <c r="GC159" s="18"/>
      <c r="GD159" s="18"/>
      <c r="GE159" s="18"/>
      <c r="GF159" s="18"/>
      <c r="GG159" s="18"/>
      <c r="GH159" s="18"/>
      <c r="GI159" s="18"/>
      <c r="GJ159" s="18"/>
      <c r="GK159" s="18"/>
      <c r="GL159" s="18"/>
      <c r="GM159" s="18"/>
      <c r="GN159" s="18"/>
      <c r="GO159" s="18"/>
      <c r="GP159" s="18"/>
      <c r="GQ159" s="18"/>
      <c r="GR159" s="18"/>
      <c r="GS159" s="18"/>
      <c r="GT159" s="18"/>
      <c r="GU159" s="18"/>
      <c r="GV159" s="18"/>
      <c r="GW159" s="18"/>
      <c r="GX159" s="18"/>
      <c r="GY159" s="18"/>
      <c r="GZ159" s="18"/>
      <c r="HA159" s="18">
        <f>R159</f>
        <v>31.14</v>
      </c>
      <c r="HB159" s="18"/>
      <c r="HC159" s="18"/>
      <c r="HD159" s="18"/>
      <c r="HE159" s="18"/>
      <c r="HF159" s="18"/>
      <c r="HG159" s="18"/>
      <c r="HH159" s="18"/>
      <c r="HI159" s="18"/>
      <c r="HJ159" s="18"/>
      <c r="HK159" s="18"/>
      <c r="HL159" s="18"/>
      <c r="HM159" s="18"/>
      <c r="HN159" s="18"/>
      <c r="HO159" s="18"/>
      <c r="HP159" s="18"/>
      <c r="HQ159" s="18"/>
      <c r="HR159" s="18"/>
      <c r="HS159" s="18"/>
      <c r="HT159" s="18"/>
      <c r="HU159" s="18"/>
      <c r="HV159" s="18"/>
      <c r="HW159" s="18"/>
      <c r="HX159" s="18"/>
      <c r="HY159" s="18"/>
      <c r="HZ159" s="18"/>
      <c r="IA159" s="18"/>
      <c r="IB159" s="18"/>
      <c r="IC159" s="18"/>
      <c r="ID159" s="18"/>
      <c r="IE159" s="18"/>
      <c r="IF159" s="18"/>
      <c r="IG159" s="18"/>
      <c r="IH159" s="18"/>
      <c r="II159" s="18"/>
      <c r="IJ159" s="18"/>
      <c r="IK159" s="18"/>
      <c r="IL159" s="18"/>
      <c r="IM159" s="18"/>
      <c r="IN159" s="18"/>
      <c r="IO159" s="18"/>
      <c r="IP159" s="18"/>
      <c r="IQ159" s="18"/>
      <c r="IR159" s="18"/>
      <c r="IS159" s="18"/>
      <c r="IT159" s="18"/>
      <c r="IU159" s="18"/>
    </row>
    <row r="160" spans="1:255" x14ac:dyDescent="0.2">
      <c r="A160" s="61">
        <v>21</v>
      </c>
      <c r="B160" s="67" t="s">
        <v>82</v>
      </c>
      <c r="C160" s="62" t="s">
        <v>114</v>
      </c>
      <c r="D160" s="63" t="s">
        <v>115</v>
      </c>
      <c r="E160" s="64">
        <v>20</v>
      </c>
      <c r="F160" s="65">
        <v>4.6900000000000004</v>
      </c>
      <c r="G160" s="94"/>
      <c r="H160" s="65">
        <f>Source!AC65</f>
        <v>4.6900000000000004</v>
      </c>
      <c r="I160" s="65">
        <f>T160</f>
        <v>93.8</v>
      </c>
      <c r="J160" s="94">
        <v>7.5</v>
      </c>
      <c r="K160" s="66">
        <f>U160</f>
        <v>703.5</v>
      </c>
      <c r="O160" s="18"/>
      <c r="P160" s="18"/>
      <c r="Q160" s="18"/>
      <c r="R160" s="18"/>
      <c r="S160" s="18"/>
      <c r="T160" s="18">
        <f>ROUND(Source!AC65*Source!AW65*Source!I65,2)</f>
        <v>93.8</v>
      </c>
      <c r="U160" s="18">
        <f>Source!P65</f>
        <v>703.5</v>
      </c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  <c r="CT160" s="18"/>
      <c r="CU160" s="18"/>
      <c r="CV160" s="18"/>
      <c r="CW160" s="18"/>
      <c r="CX160" s="18"/>
      <c r="CY160" s="18"/>
      <c r="CZ160" s="18"/>
      <c r="DA160" s="18"/>
      <c r="DB160" s="18"/>
      <c r="DC160" s="18"/>
      <c r="DD160" s="18"/>
      <c r="DE160" s="18"/>
      <c r="DF160" s="18"/>
      <c r="DG160" s="18"/>
      <c r="DH160" s="18"/>
      <c r="DI160" s="18"/>
      <c r="DJ160" s="18"/>
      <c r="DK160" s="18"/>
      <c r="DL160" s="18"/>
      <c r="DM160" s="18"/>
      <c r="DN160" s="18"/>
      <c r="DO160" s="18"/>
      <c r="DP160" s="18"/>
      <c r="DQ160" s="18"/>
      <c r="DR160" s="18"/>
      <c r="DS160" s="18"/>
      <c r="DT160" s="18"/>
      <c r="DU160" s="18"/>
      <c r="DV160" s="18"/>
      <c r="DW160" s="18"/>
      <c r="DX160" s="18"/>
      <c r="DY160" s="18"/>
      <c r="DZ160" s="18"/>
      <c r="EA160" s="18"/>
      <c r="EB160" s="18"/>
      <c r="EC160" s="18"/>
      <c r="ED160" s="18"/>
      <c r="EE160" s="18"/>
      <c r="EF160" s="18"/>
      <c r="EG160" s="18"/>
      <c r="EH160" s="18"/>
      <c r="EI160" s="18"/>
      <c r="EJ160" s="18"/>
      <c r="EK160" s="18"/>
      <c r="EL160" s="18"/>
      <c r="EM160" s="18"/>
      <c r="EN160" s="18"/>
      <c r="EO160" s="18"/>
      <c r="EP160" s="18"/>
      <c r="EQ160" s="18"/>
      <c r="ER160" s="18"/>
      <c r="ES160" s="18"/>
      <c r="ET160" s="18"/>
      <c r="EU160" s="18"/>
      <c r="EV160" s="18"/>
      <c r="EW160" s="18"/>
      <c r="EX160" s="18"/>
      <c r="EY160" s="18"/>
      <c r="EZ160" s="18"/>
      <c r="FA160" s="18"/>
      <c r="FB160" s="18"/>
      <c r="FC160" s="18"/>
      <c r="FD160" s="18"/>
      <c r="FE160" s="18"/>
      <c r="FF160" s="18"/>
      <c r="FG160" s="18"/>
      <c r="FH160" s="18"/>
      <c r="FI160" s="18"/>
      <c r="FJ160" s="18"/>
      <c r="FK160" s="18"/>
      <c r="FL160" s="18"/>
      <c r="FM160" s="18"/>
      <c r="FN160" s="18"/>
      <c r="FO160" s="18"/>
      <c r="FP160" s="18"/>
      <c r="FQ160" s="18"/>
      <c r="FR160" s="18"/>
      <c r="FS160" s="18"/>
      <c r="FT160" s="18"/>
      <c r="FU160" s="18"/>
      <c r="FV160" s="18"/>
      <c r="FW160" s="18"/>
      <c r="FX160" s="18"/>
      <c r="FY160" s="18"/>
      <c r="FZ160" s="18"/>
      <c r="GA160" s="18"/>
      <c r="GB160" s="18"/>
      <c r="GC160" s="18"/>
      <c r="GD160" s="18"/>
      <c r="GE160" s="18"/>
      <c r="GF160" s="18"/>
      <c r="GG160" s="18"/>
      <c r="GH160" s="18"/>
      <c r="GI160" s="18"/>
      <c r="GJ160" s="18">
        <f>T160</f>
        <v>93.8</v>
      </c>
      <c r="GK160" s="18"/>
      <c r="GL160" s="18"/>
      <c r="GM160" s="18"/>
      <c r="GN160" s="18">
        <f>T160</f>
        <v>93.8</v>
      </c>
      <c r="GO160" s="18"/>
      <c r="GP160" s="18">
        <f>T160</f>
        <v>93.8</v>
      </c>
      <c r="GQ160" s="18">
        <f>T160</f>
        <v>93.8</v>
      </c>
      <c r="GR160" s="18"/>
      <c r="GS160" s="18">
        <f>T160</f>
        <v>93.8</v>
      </c>
      <c r="GT160" s="18"/>
      <c r="GU160" s="18"/>
      <c r="GV160" s="18"/>
      <c r="GW160" s="18">
        <f>ROUND(Source!AG65*Source!I65,2)</f>
        <v>0</v>
      </c>
      <c r="GX160" s="18">
        <f>ROUND(Source!AJ65*Source!I65,2)</f>
        <v>0</v>
      </c>
      <c r="GY160" s="18"/>
      <c r="GZ160" s="18"/>
      <c r="HA160" s="18"/>
      <c r="HB160" s="18">
        <f>T160</f>
        <v>93.8</v>
      </c>
      <c r="HC160" s="18"/>
      <c r="HD160" s="18"/>
      <c r="HE160" s="18"/>
      <c r="HF160" s="18"/>
      <c r="HG160" s="18"/>
      <c r="HH160" s="18"/>
      <c r="HI160" s="18"/>
      <c r="HJ160" s="18"/>
      <c r="HK160" s="18"/>
      <c r="HL160" s="18"/>
      <c r="HM160" s="18"/>
      <c r="HN160" s="18"/>
      <c r="HO160" s="18"/>
      <c r="HP160" s="18"/>
      <c r="HQ160" s="18"/>
      <c r="HR160" s="18"/>
      <c r="HS160" s="18"/>
      <c r="HT160" s="18"/>
      <c r="HU160" s="18"/>
      <c r="HV160" s="18"/>
      <c r="HW160" s="18"/>
      <c r="HX160" s="18"/>
      <c r="HY160" s="18"/>
      <c r="HZ160" s="18"/>
      <c r="IA160" s="18"/>
      <c r="IB160" s="18"/>
      <c r="IC160" s="18"/>
      <c r="ID160" s="18"/>
      <c r="IE160" s="18"/>
      <c r="IF160" s="18"/>
      <c r="IG160" s="18"/>
      <c r="IH160" s="18"/>
      <c r="II160" s="18"/>
      <c r="IJ160" s="18"/>
      <c r="IK160" s="18"/>
      <c r="IL160" s="18"/>
      <c r="IM160" s="18"/>
      <c r="IN160" s="18"/>
      <c r="IO160" s="18"/>
      <c r="IP160" s="18"/>
      <c r="IQ160" s="18"/>
      <c r="IR160" s="18"/>
      <c r="IS160" s="18"/>
      <c r="IT160" s="18"/>
      <c r="IU160" s="18"/>
    </row>
    <row r="161" spans="1:255" ht="13.5" thickBot="1" x14ac:dyDescent="0.25">
      <c r="A161" s="95"/>
      <c r="B161" s="96" t="s">
        <v>413</v>
      </c>
      <c r="C161" s="96" t="s">
        <v>422</v>
      </c>
      <c r="D161" s="97"/>
      <c r="E161" s="97"/>
      <c r="F161" s="97"/>
      <c r="G161" s="97"/>
      <c r="H161" s="97"/>
      <c r="I161" s="97"/>
      <c r="J161" s="97"/>
      <c r="K161" s="98"/>
    </row>
    <row r="162" spans="1:255" x14ac:dyDescent="0.2">
      <c r="A162" s="60"/>
      <c r="B162" s="59"/>
      <c r="C162" s="59"/>
      <c r="D162" s="59"/>
      <c r="E162" s="59"/>
      <c r="F162" s="59"/>
      <c r="G162" s="59"/>
      <c r="H162" s="110">
        <f>R162</f>
        <v>93.8</v>
      </c>
      <c r="I162" s="111"/>
      <c r="J162" s="110">
        <f>S162</f>
        <v>703.5</v>
      </c>
      <c r="K162" s="112"/>
      <c r="O162" s="18"/>
      <c r="P162" s="18"/>
      <c r="Q162" s="18"/>
      <c r="R162" s="18">
        <f>SUM(T160:T161)</f>
        <v>93.8</v>
      </c>
      <c r="S162" s="18">
        <f>SUM(U160:U161)</f>
        <v>703.5</v>
      </c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  <c r="CU162" s="18"/>
      <c r="CV162" s="18"/>
      <c r="CW162" s="18"/>
      <c r="CX162" s="18"/>
      <c r="CY162" s="18"/>
      <c r="CZ162" s="18"/>
      <c r="DA162" s="18"/>
      <c r="DB162" s="18"/>
      <c r="DC162" s="18"/>
      <c r="DD162" s="18"/>
      <c r="DE162" s="18"/>
      <c r="DF162" s="18"/>
      <c r="DG162" s="18"/>
      <c r="DH162" s="18"/>
      <c r="DI162" s="18"/>
      <c r="DJ162" s="18"/>
      <c r="DK162" s="18"/>
      <c r="DL162" s="18"/>
      <c r="DM162" s="18"/>
      <c r="DN162" s="18"/>
      <c r="DO162" s="18"/>
      <c r="DP162" s="18"/>
      <c r="DQ162" s="18"/>
      <c r="DR162" s="18"/>
      <c r="DS162" s="18"/>
      <c r="DT162" s="18"/>
      <c r="DU162" s="18"/>
      <c r="DV162" s="18"/>
      <c r="DW162" s="18"/>
      <c r="DX162" s="18"/>
      <c r="DY162" s="18"/>
      <c r="DZ162" s="18"/>
      <c r="EA162" s="18"/>
      <c r="EB162" s="18"/>
      <c r="EC162" s="18"/>
      <c r="ED162" s="18"/>
      <c r="EE162" s="18"/>
      <c r="EF162" s="18"/>
      <c r="EG162" s="18"/>
      <c r="EH162" s="18"/>
      <c r="EI162" s="18"/>
      <c r="EJ162" s="18"/>
      <c r="EK162" s="18"/>
      <c r="EL162" s="18"/>
      <c r="EM162" s="18"/>
      <c r="EN162" s="18"/>
      <c r="EO162" s="18"/>
      <c r="EP162" s="18"/>
      <c r="EQ162" s="18"/>
      <c r="ER162" s="18"/>
      <c r="ES162" s="18"/>
      <c r="ET162" s="18"/>
      <c r="EU162" s="18"/>
      <c r="EV162" s="18"/>
      <c r="EW162" s="18"/>
      <c r="EX162" s="18"/>
      <c r="EY162" s="18"/>
      <c r="EZ162" s="18"/>
      <c r="FA162" s="18"/>
      <c r="FB162" s="18"/>
      <c r="FC162" s="18"/>
      <c r="FD162" s="18"/>
      <c r="FE162" s="18"/>
      <c r="FF162" s="18"/>
      <c r="FG162" s="18"/>
      <c r="FH162" s="18"/>
      <c r="FI162" s="18"/>
      <c r="FJ162" s="18"/>
      <c r="FK162" s="18"/>
      <c r="FL162" s="18"/>
      <c r="FM162" s="18"/>
      <c r="FN162" s="18"/>
      <c r="FO162" s="18"/>
      <c r="FP162" s="18"/>
      <c r="FQ162" s="18"/>
      <c r="FR162" s="18"/>
      <c r="FS162" s="18"/>
      <c r="FT162" s="18"/>
      <c r="FU162" s="18"/>
      <c r="FV162" s="18"/>
      <c r="FW162" s="18"/>
      <c r="FX162" s="18"/>
      <c r="FY162" s="18"/>
      <c r="FZ162" s="18"/>
      <c r="GA162" s="18"/>
      <c r="GB162" s="18"/>
      <c r="GC162" s="18"/>
      <c r="GD162" s="18"/>
      <c r="GE162" s="18"/>
      <c r="GF162" s="18"/>
      <c r="GG162" s="18"/>
      <c r="GH162" s="18"/>
      <c r="GI162" s="18"/>
      <c r="GJ162" s="18"/>
      <c r="GK162" s="18"/>
      <c r="GL162" s="18"/>
      <c r="GM162" s="18"/>
      <c r="GN162" s="18"/>
      <c r="GO162" s="18"/>
      <c r="GP162" s="18"/>
      <c r="GQ162" s="18"/>
      <c r="GR162" s="18"/>
      <c r="GS162" s="18"/>
      <c r="GT162" s="18"/>
      <c r="GU162" s="18"/>
      <c r="GV162" s="18"/>
      <c r="GW162" s="18"/>
      <c r="GX162" s="18"/>
      <c r="GY162" s="18"/>
      <c r="GZ162" s="18"/>
      <c r="HA162" s="18">
        <f>R162</f>
        <v>93.8</v>
      </c>
      <c r="HB162" s="18"/>
      <c r="HC162" s="18"/>
      <c r="HD162" s="18"/>
      <c r="HE162" s="18"/>
      <c r="HF162" s="18"/>
      <c r="HG162" s="18"/>
      <c r="HH162" s="18"/>
      <c r="HI162" s="18"/>
      <c r="HJ162" s="18"/>
      <c r="HK162" s="18"/>
      <c r="HL162" s="18"/>
      <c r="HM162" s="18"/>
      <c r="HN162" s="18"/>
      <c r="HO162" s="18"/>
      <c r="HP162" s="18"/>
      <c r="HQ162" s="18"/>
      <c r="HR162" s="18"/>
      <c r="HS162" s="18"/>
      <c r="HT162" s="18"/>
      <c r="HU162" s="18"/>
      <c r="HV162" s="18"/>
      <c r="HW162" s="18"/>
      <c r="HX162" s="18"/>
      <c r="HY162" s="18"/>
      <c r="HZ162" s="18"/>
      <c r="IA162" s="18"/>
      <c r="IB162" s="18"/>
      <c r="IC162" s="18"/>
      <c r="ID162" s="18"/>
      <c r="IE162" s="18"/>
      <c r="IF162" s="18"/>
      <c r="IG162" s="18"/>
      <c r="IH162" s="18"/>
      <c r="II162" s="18"/>
      <c r="IJ162" s="18"/>
      <c r="IK162" s="18"/>
      <c r="IL162" s="18"/>
      <c r="IM162" s="18"/>
      <c r="IN162" s="18"/>
      <c r="IO162" s="18"/>
      <c r="IP162" s="18"/>
      <c r="IQ162" s="18"/>
      <c r="IR162" s="18"/>
      <c r="IS162" s="18"/>
      <c r="IT162" s="18"/>
      <c r="IU162" s="18"/>
    </row>
    <row r="163" spans="1:255" x14ac:dyDescent="0.2">
      <c r="A163" s="61">
        <v>22</v>
      </c>
      <c r="B163" s="67" t="s">
        <v>82</v>
      </c>
      <c r="C163" s="62" t="s">
        <v>118</v>
      </c>
      <c r="D163" s="63" t="s">
        <v>104</v>
      </c>
      <c r="E163" s="64">
        <v>2</v>
      </c>
      <c r="F163" s="65">
        <v>118.03</v>
      </c>
      <c r="G163" s="94"/>
      <c r="H163" s="65">
        <f>Source!AC67</f>
        <v>118.03</v>
      </c>
      <c r="I163" s="65">
        <f>T163</f>
        <v>236.06</v>
      </c>
      <c r="J163" s="94">
        <v>7.5</v>
      </c>
      <c r="K163" s="66">
        <f>U163</f>
        <v>1770.45</v>
      </c>
      <c r="O163" s="18"/>
      <c r="P163" s="18"/>
      <c r="Q163" s="18"/>
      <c r="R163" s="18"/>
      <c r="S163" s="18"/>
      <c r="T163" s="18">
        <f>ROUND(Source!AC67*Source!AW67*Source!I67,2)</f>
        <v>236.06</v>
      </c>
      <c r="U163" s="18">
        <f>Source!P67</f>
        <v>1770.45</v>
      </c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18"/>
      <c r="CJ163" s="18"/>
      <c r="CK163" s="18"/>
      <c r="CL163" s="18"/>
      <c r="CM163" s="18"/>
      <c r="CN163" s="18"/>
      <c r="CO163" s="18"/>
      <c r="CP163" s="18"/>
      <c r="CQ163" s="18"/>
      <c r="CR163" s="18"/>
      <c r="CS163" s="18"/>
      <c r="CT163" s="18"/>
      <c r="CU163" s="18"/>
      <c r="CV163" s="18"/>
      <c r="CW163" s="18"/>
      <c r="CX163" s="18"/>
      <c r="CY163" s="18"/>
      <c r="CZ163" s="18"/>
      <c r="DA163" s="18"/>
      <c r="DB163" s="18"/>
      <c r="DC163" s="18"/>
      <c r="DD163" s="18"/>
      <c r="DE163" s="18"/>
      <c r="DF163" s="18"/>
      <c r="DG163" s="18"/>
      <c r="DH163" s="18"/>
      <c r="DI163" s="18"/>
      <c r="DJ163" s="18"/>
      <c r="DK163" s="18"/>
      <c r="DL163" s="18"/>
      <c r="DM163" s="18"/>
      <c r="DN163" s="18"/>
      <c r="DO163" s="18"/>
      <c r="DP163" s="18"/>
      <c r="DQ163" s="18"/>
      <c r="DR163" s="18"/>
      <c r="DS163" s="18"/>
      <c r="DT163" s="18"/>
      <c r="DU163" s="18"/>
      <c r="DV163" s="18"/>
      <c r="DW163" s="18"/>
      <c r="DX163" s="18"/>
      <c r="DY163" s="18"/>
      <c r="DZ163" s="18"/>
      <c r="EA163" s="18"/>
      <c r="EB163" s="18"/>
      <c r="EC163" s="18"/>
      <c r="ED163" s="18"/>
      <c r="EE163" s="18"/>
      <c r="EF163" s="18"/>
      <c r="EG163" s="18"/>
      <c r="EH163" s="18"/>
      <c r="EI163" s="18"/>
      <c r="EJ163" s="18"/>
      <c r="EK163" s="18"/>
      <c r="EL163" s="18"/>
      <c r="EM163" s="18"/>
      <c r="EN163" s="18"/>
      <c r="EO163" s="18"/>
      <c r="EP163" s="18"/>
      <c r="EQ163" s="18"/>
      <c r="ER163" s="18"/>
      <c r="ES163" s="18"/>
      <c r="ET163" s="18"/>
      <c r="EU163" s="18"/>
      <c r="EV163" s="18"/>
      <c r="EW163" s="18"/>
      <c r="EX163" s="18"/>
      <c r="EY163" s="18"/>
      <c r="EZ163" s="18"/>
      <c r="FA163" s="18"/>
      <c r="FB163" s="18"/>
      <c r="FC163" s="18"/>
      <c r="FD163" s="18"/>
      <c r="FE163" s="18"/>
      <c r="FF163" s="18"/>
      <c r="FG163" s="18"/>
      <c r="FH163" s="18"/>
      <c r="FI163" s="18"/>
      <c r="FJ163" s="18"/>
      <c r="FK163" s="18"/>
      <c r="FL163" s="18"/>
      <c r="FM163" s="18"/>
      <c r="FN163" s="18"/>
      <c r="FO163" s="18"/>
      <c r="FP163" s="18"/>
      <c r="FQ163" s="18"/>
      <c r="FR163" s="18"/>
      <c r="FS163" s="18"/>
      <c r="FT163" s="18"/>
      <c r="FU163" s="18"/>
      <c r="FV163" s="18"/>
      <c r="FW163" s="18"/>
      <c r="FX163" s="18"/>
      <c r="FY163" s="18"/>
      <c r="FZ163" s="18"/>
      <c r="GA163" s="18"/>
      <c r="GB163" s="18"/>
      <c r="GC163" s="18"/>
      <c r="GD163" s="18"/>
      <c r="GE163" s="18"/>
      <c r="GF163" s="18"/>
      <c r="GG163" s="18"/>
      <c r="GH163" s="18"/>
      <c r="GI163" s="18"/>
      <c r="GJ163" s="18">
        <f>T163</f>
        <v>236.06</v>
      </c>
      <c r="GK163" s="18"/>
      <c r="GL163" s="18"/>
      <c r="GM163" s="18"/>
      <c r="GN163" s="18">
        <f>T163</f>
        <v>236.06</v>
      </c>
      <c r="GO163" s="18"/>
      <c r="GP163" s="18">
        <f>T163</f>
        <v>236.06</v>
      </c>
      <c r="GQ163" s="18">
        <f>T163</f>
        <v>236.06</v>
      </c>
      <c r="GR163" s="18"/>
      <c r="GS163" s="18">
        <f>T163</f>
        <v>236.06</v>
      </c>
      <c r="GT163" s="18"/>
      <c r="GU163" s="18"/>
      <c r="GV163" s="18"/>
      <c r="GW163" s="18">
        <f>ROUND(Source!AG67*Source!I67,2)</f>
        <v>0</v>
      </c>
      <c r="GX163" s="18">
        <f>ROUND(Source!AJ67*Source!I67,2)</f>
        <v>0</v>
      </c>
      <c r="GY163" s="18"/>
      <c r="GZ163" s="18"/>
      <c r="HA163" s="18"/>
      <c r="HB163" s="18">
        <f>T163</f>
        <v>236.06</v>
      </c>
      <c r="HC163" s="18"/>
      <c r="HD163" s="18"/>
      <c r="HE163" s="18"/>
      <c r="HF163" s="18"/>
      <c r="HG163" s="18"/>
      <c r="HH163" s="18"/>
      <c r="HI163" s="18"/>
      <c r="HJ163" s="18"/>
      <c r="HK163" s="18"/>
      <c r="HL163" s="18"/>
      <c r="HM163" s="18"/>
      <c r="HN163" s="18"/>
      <c r="HO163" s="18"/>
      <c r="HP163" s="18"/>
      <c r="HQ163" s="18"/>
      <c r="HR163" s="18"/>
      <c r="HS163" s="18"/>
      <c r="HT163" s="18"/>
      <c r="HU163" s="18"/>
      <c r="HV163" s="18"/>
      <c r="HW163" s="18"/>
      <c r="HX163" s="18"/>
      <c r="HY163" s="18"/>
      <c r="HZ163" s="18"/>
      <c r="IA163" s="18"/>
      <c r="IB163" s="18"/>
      <c r="IC163" s="18"/>
      <c r="ID163" s="18"/>
      <c r="IE163" s="18"/>
      <c r="IF163" s="18"/>
      <c r="IG163" s="18"/>
      <c r="IH163" s="18"/>
      <c r="II163" s="18"/>
      <c r="IJ163" s="18"/>
      <c r="IK163" s="18"/>
      <c r="IL163" s="18"/>
      <c r="IM163" s="18"/>
      <c r="IN163" s="18"/>
      <c r="IO163" s="18"/>
      <c r="IP163" s="18"/>
      <c r="IQ163" s="18"/>
      <c r="IR163" s="18"/>
      <c r="IS163" s="18"/>
      <c r="IT163" s="18"/>
      <c r="IU163" s="18"/>
    </row>
    <row r="164" spans="1:255" ht="13.5" thickBot="1" x14ac:dyDescent="0.25">
      <c r="A164" s="95"/>
      <c r="B164" s="96" t="s">
        <v>413</v>
      </c>
      <c r="C164" s="96" t="s">
        <v>423</v>
      </c>
      <c r="D164" s="97"/>
      <c r="E164" s="97"/>
      <c r="F164" s="97"/>
      <c r="G164" s="97"/>
      <c r="H164" s="97"/>
      <c r="I164" s="97"/>
      <c r="J164" s="97"/>
      <c r="K164" s="98"/>
    </row>
    <row r="165" spans="1:255" x14ac:dyDescent="0.2">
      <c r="A165" s="60"/>
      <c r="B165" s="59"/>
      <c r="C165" s="59"/>
      <c r="D165" s="59"/>
      <c r="E165" s="59"/>
      <c r="F165" s="59"/>
      <c r="G165" s="59"/>
      <c r="H165" s="110">
        <f>R165</f>
        <v>236.06</v>
      </c>
      <c r="I165" s="111"/>
      <c r="J165" s="110">
        <f>S165</f>
        <v>1770.45</v>
      </c>
      <c r="K165" s="112"/>
      <c r="O165" s="18"/>
      <c r="P165" s="18"/>
      <c r="Q165" s="18"/>
      <c r="R165" s="18">
        <f>SUM(T163:T164)</f>
        <v>236.06</v>
      </c>
      <c r="S165" s="18">
        <f>SUM(U163:U164)</f>
        <v>1770.45</v>
      </c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  <c r="CT165" s="18"/>
      <c r="CU165" s="18"/>
      <c r="CV165" s="18"/>
      <c r="CW165" s="18"/>
      <c r="CX165" s="18"/>
      <c r="CY165" s="18"/>
      <c r="CZ165" s="18"/>
      <c r="DA165" s="18"/>
      <c r="DB165" s="18"/>
      <c r="DC165" s="18"/>
      <c r="DD165" s="18"/>
      <c r="DE165" s="18"/>
      <c r="DF165" s="18"/>
      <c r="DG165" s="18"/>
      <c r="DH165" s="18"/>
      <c r="DI165" s="18"/>
      <c r="DJ165" s="18"/>
      <c r="DK165" s="18"/>
      <c r="DL165" s="18"/>
      <c r="DM165" s="18"/>
      <c r="DN165" s="18"/>
      <c r="DO165" s="18"/>
      <c r="DP165" s="18"/>
      <c r="DQ165" s="18"/>
      <c r="DR165" s="18"/>
      <c r="DS165" s="18"/>
      <c r="DT165" s="18"/>
      <c r="DU165" s="18"/>
      <c r="DV165" s="18"/>
      <c r="DW165" s="18"/>
      <c r="DX165" s="18"/>
      <c r="DY165" s="18"/>
      <c r="DZ165" s="18"/>
      <c r="EA165" s="18"/>
      <c r="EB165" s="18"/>
      <c r="EC165" s="18"/>
      <c r="ED165" s="18"/>
      <c r="EE165" s="18"/>
      <c r="EF165" s="18"/>
      <c r="EG165" s="18"/>
      <c r="EH165" s="18"/>
      <c r="EI165" s="18"/>
      <c r="EJ165" s="18"/>
      <c r="EK165" s="18"/>
      <c r="EL165" s="18"/>
      <c r="EM165" s="18"/>
      <c r="EN165" s="18"/>
      <c r="EO165" s="18"/>
      <c r="EP165" s="18"/>
      <c r="EQ165" s="18"/>
      <c r="ER165" s="18"/>
      <c r="ES165" s="18"/>
      <c r="ET165" s="18"/>
      <c r="EU165" s="18"/>
      <c r="EV165" s="18"/>
      <c r="EW165" s="18"/>
      <c r="EX165" s="18"/>
      <c r="EY165" s="18"/>
      <c r="EZ165" s="18"/>
      <c r="FA165" s="18"/>
      <c r="FB165" s="18"/>
      <c r="FC165" s="18"/>
      <c r="FD165" s="18"/>
      <c r="FE165" s="18"/>
      <c r="FF165" s="18"/>
      <c r="FG165" s="18"/>
      <c r="FH165" s="18"/>
      <c r="FI165" s="18"/>
      <c r="FJ165" s="18"/>
      <c r="FK165" s="18"/>
      <c r="FL165" s="18"/>
      <c r="FM165" s="18"/>
      <c r="FN165" s="18"/>
      <c r="FO165" s="18"/>
      <c r="FP165" s="18"/>
      <c r="FQ165" s="18"/>
      <c r="FR165" s="18"/>
      <c r="FS165" s="18"/>
      <c r="FT165" s="18"/>
      <c r="FU165" s="18"/>
      <c r="FV165" s="18"/>
      <c r="FW165" s="18"/>
      <c r="FX165" s="18"/>
      <c r="FY165" s="18"/>
      <c r="FZ165" s="18"/>
      <c r="GA165" s="18"/>
      <c r="GB165" s="18"/>
      <c r="GC165" s="18"/>
      <c r="GD165" s="18"/>
      <c r="GE165" s="18"/>
      <c r="GF165" s="18"/>
      <c r="GG165" s="18"/>
      <c r="GH165" s="18"/>
      <c r="GI165" s="18"/>
      <c r="GJ165" s="18"/>
      <c r="GK165" s="18"/>
      <c r="GL165" s="18"/>
      <c r="GM165" s="18"/>
      <c r="GN165" s="18"/>
      <c r="GO165" s="18"/>
      <c r="GP165" s="18"/>
      <c r="GQ165" s="18"/>
      <c r="GR165" s="18"/>
      <c r="GS165" s="18"/>
      <c r="GT165" s="18"/>
      <c r="GU165" s="18"/>
      <c r="GV165" s="18"/>
      <c r="GW165" s="18"/>
      <c r="GX165" s="18"/>
      <c r="GY165" s="18"/>
      <c r="GZ165" s="18"/>
      <c r="HA165" s="18">
        <f>R165</f>
        <v>236.06</v>
      </c>
      <c r="HB165" s="18"/>
      <c r="HC165" s="18"/>
      <c r="HD165" s="18"/>
      <c r="HE165" s="18"/>
      <c r="HF165" s="18"/>
      <c r="HG165" s="18"/>
      <c r="HH165" s="18"/>
      <c r="HI165" s="18"/>
      <c r="HJ165" s="18"/>
      <c r="HK165" s="18"/>
      <c r="HL165" s="18"/>
      <c r="HM165" s="18"/>
      <c r="HN165" s="18"/>
      <c r="HO165" s="18"/>
      <c r="HP165" s="18"/>
      <c r="HQ165" s="18"/>
      <c r="HR165" s="18"/>
      <c r="HS165" s="18"/>
      <c r="HT165" s="18"/>
      <c r="HU165" s="18"/>
      <c r="HV165" s="18"/>
      <c r="HW165" s="18"/>
      <c r="HX165" s="18"/>
      <c r="HY165" s="18"/>
      <c r="HZ165" s="18"/>
      <c r="IA165" s="18"/>
      <c r="IB165" s="18"/>
      <c r="IC165" s="18"/>
      <c r="ID165" s="18"/>
      <c r="IE165" s="18"/>
      <c r="IF165" s="18"/>
      <c r="IG165" s="18"/>
      <c r="IH165" s="18"/>
      <c r="II165" s="18"/>
      <c r="IJ165" s="18"/>
      <c r="IK165" s="18"/>
      <c r="IL165" s="18"/>
      <c r="IM165" s="18"/>
      <c r="IN165" s="18"/>
      <c r="IO165" s="18"/>
      <c r="IP165" s="18"/>
      <c r="IQ165" s="18"/>
      <c r="IR165" s="18"/>
      <c r="IS165" s="18"/>
      <c r="IT165" s="18"/>
      <c r="IU165" s="18"/>
    </row>
    <row r="166" spans="1:255" x14ac:dyDescent="0.2">
      <c r="A166" s="61">
        <v>23</v>
      </c>
      <c r="B166" s="67" t="s">
        <v>82</v>
      </c>
      <c r="C166" s="62" t="s">
        <v>121</v>
      </c>
      <c r="D166" s="63" t="s">
        <v>122</v>
      </c>
      <c r="E166" s="64">
        <v>2</v>
      </c>
      <c r="F166" s="65">
        <v>36.159999999999997</v>
      </c>
      <c r="G166" s="94"/>
      <c r="H166" s="65">
        <f>Source!AC69</f>
        <v>36.159999999999997</v>
      </c>
      <c r="I166" s="65">
        <f>T166</f>
        <v>72.319999999999993</v>
      </c>
      <c r="J166" s="94">
        <v>7.5</v>
      </c>
      <c r="K166" s="66">
        <f>U166</f>
        <v>542.4</v>
      </c>
      <c r="O166" s="18"/>
      <c r="P166" s="18"/>
      <c r="Q166" s="18"/>
      <c r="R166" s="18"/>
      <c r="S166" s="18"/>
      <c r="T166" s="18">
        <f>ROUND(Source!AC69*Source!AW69*Source!I69,2)</f>
        <v>72.319999999999993</v>
      </c>
      <c r="U166" s="18">
        <f>Source!P69</f>
        <v>542.4</v>
      </c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8"/>
      <c r="CI166" s="18"/>
      <c r="CJ166" s="18"/>
      <c r="CK166" s="18"/>
      <c r="CL166" s="18"/>
      <c r="CM166" s="18"/>
      <c r="CN166" s="18"/>
      <c r="CO166" s="18"/>
      <c r="CP166" s="18"/>
      <c r="CQ166" s="18"/>
      <c r="CR166" s="18"/>
      <c r="CS166" s="18"/>
      <c r="CT166" s="18"/>
      <c r="CU166" s="18"/>
      <c r="CV166" s="18"/>
      <c r="CW166" s="18"/>
      <c r="CX166" s="18"/>
      <c r="CY166" s="18"/>
      <c r="CZ166" s="18"/>
      <c r="DA166" s="18"/>
      <c r="DB166" s="18"/>
      <c r="DC166" s="18"/>
      <c r="DD166" s="18"/>
      <c r="DE166" s="18"/>
      <c r="DF166" s="18"/>
      <c r="DG166" s="18"/>
      <c r="DH166" s="18"/>
      <c r="DI166" s="18"/>
      <c r="DJ166" s="18"/>
      <c r="DK166" s="18"/>
      <c r="DL166" s="18"/>
      <c r="DM166" s="18"/>
      <c r="DN166" s="18"/>
      <c r="DO166" s="18"/>
      <c r="DP166" s="18"/>
      <c r="DQ166" s="18"/>
      <c r="DR166" s="18"/>
      <c r="DS166" s="18"/>
      <c r="DT166" s="18"/>
      <c r="DU166" s="18"/>
      <c r="DV166" s="18"/>
      <c r="DW166" s="18"/>
      <c r="DX166" s="18"/>
      <c r="DY166" s="18"/>
      <c r="DZ166" s="18"/>
      <c r="EA166" s="18"/>
      <c r="EB166" s="18"/>
      <c r="EC166" s="18"/>
      <c r="ED166" s="18"/>
      <c r="EE166" s="18"/>
      <c r="EF166" s="18"/>
      <c r="EG166" s="18"/>
      <c r="EH166" s="18"/>
      <c r="EI166" s="18"/>
      <c r="EJ166" s="18"/>
      <c r="EK166" s="18"/>
      <c r="EL166" s="18"/>
      <c r="EM166" s="18"/>
      <c r="EN166" s="18"/>
      <c r="EO166" s="18"/>
      <c r="EP166" s="18"/>
      <c r="EQ166" s="18"/>
      <c r="ER166" s="18"/>
      <c r="ES166" s="18"/>
      <c r="ET166" s="18"/>
      <c r="EU166" s="18"/>
      <c r="EV166" s="18"/>
      <c r="EW166" s="18"/>
      <c r="EX166" s="18"/>
      <c r="EY166" s="18"/>
      <c r="EZ166" s="18"/>
      <c r="FA166" s="18"/>
      <c r="FB166" s="18"/>
      <c r="FC166" s="18"/>
      <c r="FD166" s="18"/>
      <c r="FE166" s="18"/>
      <c r="FF166" s="18"/>
      <c r="FG166" s="18"/>
      <c r="FH166" s="18"/>
      <c r="FI166" s="18"/>
      <c r="FJ166" s="18"/>
      <c r="FK166" s="18"/>
      <c r="FL166" s="18"/>
      <c r="FM166" s="18"/>
      <c r="FN166" s="18"/>
      <c r="FO166" s="18"/>
      <c r="FP166" s="18"/>
      <c r="FQ166" s="18"/>
      <c r="FR166" s="18"/>
      <c r="FS166" s="18"/>
      <c r="FT166" s="18"/>
      <c r="FU166" s="18"/>
      <c r="FV166" s="18"/>
      <c r="FW166" s="18"/>
      <c r="FX166" s="18"/>
      <c r="FY166" s="18"/>
      <c r="FZ166" s="18"/>
      <c r="GA166" s="18"/>
      <c r="GB166" s="18"/>
      <c r="GC166" s="18"/>
      <c r="GD166" s="18"/>
      <c r="GE166" s="18"/>
      <c r="GF166" s="18"/>
      <c r="GG166" s="18"/>
      <c r="GH166" s="18"/>
      <c r="GI166" s="18"/>
      <c r="GJ166" s="18">
        <f>T166</f>
        <v>72.319999999999993</v>
      </c>
      <c r="GK166" s="18"/>
      <c r="GL166" s="18"/>
      <c r="GM166" s="18"/>
      <c r="GN166" s="18">
        <f>T166</f>
        <v>72.319999999999993</v>
      </c>
      <c r="GO166" s="18"/>
      <c r="GP166" s="18">
        <f>T166</f>
        <v>72.319999999999993</v>
      </c>
      <c r="GQ166" s="18">
        <f>T166</f>
        <v>72.319999999999993</v>
      </c>
      <c r="GR166" s="18"/>
      <c r="GS166" s="18">
        <f>T166</f>
        <v>72.319999999999993</v>
      </c>
      <c r="GT166" s="18"/>
      <c r="GU166" s="18"/>
      <c r="GV166" s="18"/>
      <c r="GW166" s="18">
        <f>ROUND(Source!AG69*Source!I69,2)</f>
        <v>0</v>
      </c>
      <c r="GX166" s="18">
        <f>ROUND(Source!AJ69*Source!I69,2)</f>
        <v>0</v>
      </c>
      <c r="GY166" s="18"/>
      <c r="GZ166" s="18"/>
      <c r="HA166" s="18"/>
      <c r="HB166" s="18">
        <f>T166</f>
        <v>72.319999999999993</v>
      </c>
      <c r="HC166" s="18"/>
      <c r="HD166" s="18"/>
      <c r="HE166" s="18"/>
      <c r="HF166" s="18"/>
      <c r="HG166" s="18"/>
      <c r="HH166" s="18"/>
      <c r="HI166" s="18"/>
      <c r="HJ166" s="18"/>
      <c r="HK166" s="18"/>
      <c r="HL166" s="18"/>
      <c r="HM166" s="18"/>
      <c r="HN166" s="18"/>
      <c r="HO166" s="18"/>
      <c r="HP166" s="18"/>
      <c r="HQ166" s="18"/>
      <c r="HR166" s="18"/>
      <c r="HS166" s="18"/>
      <c r="HT166" s="18"/>
      <c r="HU166" s="18"/>
      <c r="HV166" s="18"/>
      <c r="HW166" s="18"/>
      <c r="HX166" s="18"/>
      <c r="HY166" s="18"/>
      <c r="HZ166" s="18"/>
      <c r="IA166" s="18"/>
      <c r="IB166" s="18"/>
      <c r="IC166" s="18"/>
      <c r="ID166" s="18"/>
      <c r="IE166" s="18"/>
      <c r="IF166" s="18"/>
      <c r="IG166" s="18"/>
      <c r="IH166" s="18"/>
      <c r="II166" s="18"/>
      <c r="IJ166" s="18"/>
      <c r="IK166" s="18"/>
      <c r="IL166" s="18"/>
      <c r="IM166" s="18"/>
      <c r="IN166" s="18"/>
      <c r="IO166" s="18"/>
      <c r="IP166" s="18"/>
      <c r="IQ166" s="18"/>
      <c r="IR166" s="18"/>
      <c r="IS166" s="18"/>
      <c r="IT166" s="18"/>
      <c r="IU166" s="18"/>
    </row>
    <row r="167" spans="1:255" ht="13.5" thickBot="1" x14ac:dyDescent="0.25">
      <c r="A167" s="95"/>
      <c r="B167" s="96" t="s">
        <v>413</v>
      </c>
      <c r="C167" s="96" t="s">
        <v>424</v>
      </c>
      <c r="D167" s="97"/>
      <c r="E167" s="97"/>
      <c r="F167" s="97"/>
      <c r="G167" s="97"/>
      <c r="H167" s="97"/>
      <c r="I167" s="97"/>
      <c r="J167" s="97"/>
      <c r="K167" s="98"/>
    </row>
    <row r="168" spans="1:255" x14ac:dyDescent="0.2">
      <c r="A168" s="60"/>
      <c r="B168" s="59"/>
      <c r="C168" s="59"/>
      <c r="D168" s="59"/>
      <c r="E168" s="59"/>
      <c r="F168" s="59"/>
      <c r="G168" s="59"/>
      <c r="H168" s="110">
        <f>R168</f>
        <v>72.319999999999993</v>
      </c>
      <c r="I168" s="111"/>
      <c r="J168" s="110">
        <f>S168</f>
        <v>542.4</v>
      </c>
      <c r="K168" s="112"/>
      <c r="O168" s="18"/>
      <c r="P168" s="18"/>
      <c r="Q168" s="18"/>
      <c r="R168" s="18">
        <f>SUM(T166:T167)</f>
        <v>72.319999999999993</v>
      </c>
      <c r="S168" s="18">
        <f>SUM(U166:U167)</f>
        <v>542.4</v>
      </c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  <c r="CT168" s="18"/>
      <c r="CU168" s="18"/>
      <c r="CV168" s="18"/>
      <c r="CW168" s="18"/>
      <c r="CX168" s="18"/>
      <c r="CY168" s="18"/>
      <c r="CZ168" s="18"/>
      <c r="DA168" s="18"/>
      <c r="DB168" s="18"/>
      <c r="DC168" s="18"/>
      <c r="DD168" s="18"/>
      <c r="DE168" s="18"/>
      <c r="DF168" s="18"/>
      <c r="DG168" s="18"/>
      <c r="DH168" s="18"/>
      <c r="DI168" s="18"/>
      <c r="DJ168" s="18"/>
      <c r="DK168" s="18"/>
      <c r="DL168" s="18"/>
      <c r="DM168" s="18"/>
      <c r="DN168" s="18"/>
      <c r="DO168" s="18"/>
      <c r="DP168" s="18"/>
      <c r="DQ168" s="18"/>
      <c r="DR168" s="18"/>
      <c r="DS168" s="18"/>
      <c r="DT168" s="18"/>
      <c r="DU168" s="18"/>
      <c r="DV168" s="18"/>
      <c r="DW168" s="18"/>
      <c r="DX168" s="18"/>
      <c r="DY168" s="18"/>
      <c r="DZ168" s="18"/>
      <c r="EA168" s="18"/>
      <c r="EB168" s="18"/>
      <c r="EC168" s="18"/>
      <c r="ED168" s="18"/>
      <c r="EE168" s="18"/>
      <c r="EF168" s="18"/>
      <c r="EG168" s="18"/>
      <c r="EH168" s="18"/>
      <c r="EI168" s="18"/>
      <c r="EJ168" s="18"/>
      <c r="EK168" s="18"/>
      <c r="EL168" s="18"/>
      <c r="EM168" s="18"/>
      <c r="EN168" s="18"/>
      <c r="EO168" s="18"/>
      <c r="EP168" s="18"/>
      <c r="EQ168" s="18"/>
      <c r="ER168" s="18"/>
      <c r="ES168" s="18"/>
      <c r="ET168" s="18"/>
      <c r="EU168" s="18"/>
      <c r="EV168" s="18"/>
      <c r="EW168" s="18"/>
      <c r="EX168" s="18"/>
      <c r="EY168" s="18"/>
      <c r="EZ168" s="18"/>
      <c r="FA168" s="18"/>
      <c r="FB168" s="18"/>
      <c r="FC168" s="18"/>
      <c r="FD168" s="18"/>
      <c r="FE168" s="18"/>
      <c r="FF168" s="18"/>
      <c r="FG168" s="18"/>
      <c r="FH168" s="18"/>
      <c r="FI168" s="18"/>
      <c r="FJ168" s="18"/>
      <c r="FK168" s="18"/>
      <c r="FL168" s="18"/>
      <c r="FM168" s="18"/>
      <c r="FN168" s="18"/>
      <c r="FO168" s="18"/>
      <c r="FP168" s="18"/>
      <c r="FQ168" s="18"/>
      <c r="FR168" s="18"/>
      <c r="FS168" s="18"/>
      <c r="FT168" s="18"/>
      <c r="FU168" s="18"/>
      <c r="FV168" s="18"/>
      <c r="FW168" s="18"/>
      <c r="FX168" s="18"/>
      <c r="FY168" s="18"/>
      <c r="FZ168" s="18"/>
      <c r="GA168" s="18"/>
      <c r="GB168" s="18"/>
      <c r="GC168" s="18"/>
      <c r="GD168" s="18"/>
      <c r="GE168" s="18"/>
      <c r="GF168" s="18"/>
      <c r="GG168" s="18"/>
      <c r="GH168" s="18"/>
      <c r="GI168" s="18"/>
      <c r="GJ168" s="18"/>
      <c r="GK168" s="18"/>
      <c r="GL168" s="18"/>
      <c r="GM168" s="18"/>
      <c r="GN168" s="18"/>
      <c r="GO168" s="18"/>
      <c r="GP168" s="18"/>
      <c r="GQ168" s="18"/>
      <c r="GR168" s="18"/>
      <c r="GS168" s="18"/>
      <c r="GT168" s="18"/>
      <c r="GU168" s="18"/>
      <c r="GV168" s="18"/>
      <c r="GW168" s="18"/>
      <c r="GX168" s="18"/>
      <c r="GY168" s="18"/>
      <c r="GZ168" s="18"/>
      <c r="HA168" s="18">
        <f>R168</f>
        <v>72.319999999999993</v>
      </c>
      <c r="HB168" s="18"/>
      <c r="HC168" s="18"/>
      <c r="HD168" s="18"/>
      <c r="HE168" s="18"/>
      <c r="HF168" s="18"/>
      <c r="HG168" s="18"/>
      <c r="HH168" s="18"/>
      <c r="HI168" s="18"/>
      <c r="HJ168" s="18"/>
      <c r="HK168" s="18"/>
      <c r="HL168" s="18"/>
      <c r="HM168" s="18"/>
      <c r="HN168" s="18"/>
      <c r="HO168" s="18"/>
      <c r="HP168" s="18"/>
      <c r="HQ168" s="18"/>
      <c r="HR168" s="18"/>
      <c r="HS168" s="18"/>
      <c r="HT168" s="18"/>
      <c r="HU168" s="18"/>
      <c r="HV168" s="18"/>
      <c r="HW168" s="18"/>
      <c r="HX168" s="18"/>
      <c r="HY168" s="18"/>
      <c r="HZ168" s="18"/>
      <c r="IA168" s="18"/>
      <c r="IB168" s="18"/>
      <c r="IC168" s="18"/>
      <c r="ID168" s="18"/>
      <c r="IE168" s="18"/>
      <c r="IF168" s="18"/>
      <c r="IG168" s="18"/>
      <c r="IH168" s="18"/>
      <c r="II168" s="18"/>
      <c r="IJ168" s="18"/>
      <c r="IK168" s="18"/>
      <c r="IL168" s="18"/>
      <c r="IM168" s="18"/>
      <c r="IN168" s="18"/>
      <c r="IO168" s="18"/>
      <c r="IP168" s="18"/>
      <c r="IQ168" s="18"/>
      <c r="IR168" s="18"/>
      <c r="IS168" s="18"/>
      <c r="IT168" s="18"/>
      <c r="IU168" s="18"/>
    </row>
    <row r="169" spans="1:255" x14ac:dyDescent="0.2">
      <c r="A169" s="61">
        <v>24</v>
      </c>
      <c r="B169" s="67" t="s">
        <v>82</v>
      </c>
      <c r="C169" s="62" t="s">
        <v>125</v>
      </c>
      <c r="D169" s="63" t="s">
        <v>58</v>
      </c>
      <c r="E169" s="64">
        <v>1</v>
      </c>
      <c r="F169" s="65">
        <v>58.8</v>
      </c>
      <c r="G169" s="94"/>
      <c r="H169" s="65">
        <f>Source!AC71</f>
        <v>58.8</v>
      </c>
      <c r="I169" s="65">
        <f>T169</f>
        <v>58.8</v>
      </c>
      <c r="J169" s="94">
        <v>7.5</v>
      </c>
      <c r="K169" s="66">
        <f>U169</f>
        <v>441</v>
      </c>
      <c r="O169" s="18"/>
      <c r="P169" s="18"/>
      <c r="Q169" s="18"/>
      <c r="R169" s="18"/>
      <c r="S169" s="18"/>
      <c r="T169" s="18">
        <f>ROUND(Source!AC71*Source!AW71*Source!I71,2)</f>
        <v>58.8</v>
      </c>
      <c r="U169" s="18">
        <f>Source!P71</f>
        <v>441</v>
      </c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18"/>
      <c r="CK169" s="18"/>
      <c r="CL169" s="18"/>
      <c r="CM169" s="18"/>
      <c r="CN169" s="18"/>
      <c r="CO169" s="18"/>
      <c r="CP169" s="18"/>
      <c r="CQ169" s="18"/>
      <c r="CR169" s="18"/>
      <c r="CS169" s="18"/>
      <c r="CT169" s="18"/>
      <c r="CU169" s="18"/>
      <c r="CV169" s="18"/>
      <c r="CW169" s="18"/>
      <c r="CX169" s="18"/>
      <c r="CY169" s="18"/>
      <c r="CZ169" s="18"/>
      <c r="DA169" s="18"/>
      <c r="DB169" s="18"/>
      <c r="DC169" s="18"/>
      <c r="DD169" s="18"/>
      <c r="DE169" s="18"/>
      <c r="DF169" s="18"/>
      <c r="DG169" s="18"/>
      <c r="DH169" s="18"/>
      <c r="DI169" s="18"/>
      <c r="DJ169" s="18"/>
      <c r="DK169" s="18"/>
      <c r="DL169" s="18"/>
      <c r="DM169" s="18"/>
      <c r="DN169" s="18"/>
      <c r="DO169" s="18"/>
      <c r="DP169" s="18"/>
      <c r="DQ169" s="18"/>
      <c r="DR169" s="18"/>
      <c r="DS169" s="18"/>
      <c r="DT169" s="18"/>
      <c r="DU169" s="18"/>
      <c r="DV169" s="18"/>
      <c r="DW169" s="18"/>
      <c r="DX169" s="18"/>
      <c r="DY169" s="18"/>
      <c r="DZ169" s="18"/>
      <c r="EA169" s="18"/>
      <c r="EB169" s="18"/>
      <c r="EC169" s="18"/>
      <c r="ED169" s="18"/>
      <c r="EE169" s="18"/>
      <c r="EF169" s="18"/>
      <c r="EG169" s="18"/>
      <c r="EH169" s="18"/>
      <c r="EI169" s="18"/>
      <c r="EJ169" s="18"/>
      <c r="EK169" s="18"/>
      <c r="EL169" s="18"/>
      <c r="EM169" s="18"/>
      <c r="EN169" s="18"/>
      <c r="EO169" s="18"/>
      <c r="EP169" s="18"/>
      <c r="EQ169" s="18"/>
      <c r="ER169" s="18"/>
      <c r="ES169" s="18"/>
      <c r="ET169" s="18"/>
      <c r="EU169" s="18"/>
      <c r="EV169" s="18"/>
      <c r="EW169" s="18"/>
      <c r="EX169" s="18"/>
      <c r="EY169" s="18"/>
      <c r="EZ169" s="18"/>
      <c r="FA169" s="18"/>
      <c r="FB169" s="18"/>
      <c r="FC169" s="18"/>
      <c r="FD169" s="18"/>
      <c r="FE169" s="18"/>
      <c r="FF169" s="18"/>
      <c r="FG169" s="18"/>
      <c r="FH169" s="18"/>
      <c r="FI169" s="18"/>
      <c r="FJ169" s="18"/>
      <c r="FK169" s="18"/>
      <c r="FL169" s="18"/>
      <c r="FM169" s="18"/>
      <c r="FN169" s="18"/>
      <c r="FO169" s="18"/>
      <c r="FP169" s="18"/>
      <c r="FQ169" s="18"/>
      <c r="FR169" s="18"/>
      <c r="FS169" s="18"/>
      <c r="FT169" s="18"/>
      <c r="FU169" s="18"/>
      <c r="FV169" s="18"/>
      <c r="FW169" s="18"/>
      <c r="FX169" s="18"/>
      <c r="FY169" s="18"/>
      <c r="FZ169" s="18"/>
      <c r="GA169" s="18"/>
      <c r="GB169" s="18"/>
      <c r="GC169" s="18"/>
      <c r="GD169" s="18"/>
      <c r="GE169" s="18"/>
      <c r="GF169" s="18"/>
      <c r="GG169" s="18"/>
      <c r="GH169" s="18"/>
      <c r="GI169" s="18"/>
      <c r="GJ169" s="18">
        <f>T169</f>
        <v>58.8</v>
      </c>
      <c r="GK169" s="18"/>
      <c r="GL169" s="18"/>
      <c r="GM169" s="18"/>
      <c r="GN169" s="18">
        <f>T169</f>
        <v>58.8</v>
      </c>
      <c r="GO169" s="18"/>
      <c r="GP169" s="18">
        <f>T169</f>
        <v>58.8</v>
      </c>
      <c r="GQ169" s="18">
        <f>T169</f>
        <v>58.8</v>
      </c>
      <c r="GR169" s="18"/>
      <c r="GS169" s="18">
        <f>T169</f>
        <v>58.8</v>
      </c>
      <c r="GT169" s="18"/>
      <c r="GU169" s="18"/>
      <c r="GV169" s="18"/>
      <c r="GW169" s="18">
        <f>ROUND(Source!AG71*Source!I71,2)</f>
        <v>0</v>
      </c>
      <c r="GX169" s="18">
        <f>ROUND(Source!AJ71*Source!I71,2)</f>
        <v>0</v>
      </c>
      <c r="GY169" s="18"/>
      <c r="GZ169" s="18"/>
      <c r="HA169" s="18"/>
      <c r="HB169" s="18">
        <f>T169</f>
        <v>58.8</v>
      </c>
      <c r="HC169" s="18"/>
      <c r="HD169" s="18"/>
      <c r="HE169" s="18"/>
      <c r="HF169" s="18"/>
      <c r="HG169" s="18"/>
      <c r="HH169" s="18"/>
      <c r="HI169" s="18"/>
      <c r="HJ169" s="18"/>
      <c r="HK169" s="18"/>
      <c r="HL169" s="18"/>
      <c r="HM169" s="18"/>
      <c r="HN169" s="18"/>
      <c r="HO169" s="18"/>
      <c r="HP169" s="18"/>
      <c r="HQ169" s="18"/>
      <c r="HR169" s="18"/>
      <c r="HS169" s="18"/>
      <c r="HT169" s="18"/>
      <c r="HU169" s="18"/>
      <c r="HV169" s="18"/>
      <c r="HW169" s="18"/>
      <c r="HX169" s="18"/>
      <c r="HY169" s="18"/>
      <c r="HZ169" s="18"/>
      <c r="IA169" s="18"/>
      <c r="IB169" s="18"/>
      <c r="IC169" s="18"/>
      <c r="ID169" s="18"/>
      <c r="IE169" s="18"/>
      <c r="IF169" s="18"/>
      <c r="IG169" s="18"/>
      <c r="IH169" s="18"/>
      <c r="II169" s="18"/>
      <c r="IJ169" s="18"/>
      <c r="IK169" s="18"/>
      <c r="IL169" s="18"/>
      <c r="IM169" s="18"/>
      <c r="IN169" s="18"/>
      <c r="IO169" s="18"/>
      <c r="IP169" s="18"/>
      <c r="IQ169" s="18"/>
      <c r="IR169" s="18"/>
      <c r="IS169" s="18"/>
      <c r="IT169" s="18"/>
      <c r="IU169" s="18"/>
    </row>
    <row r="170" spans="1:255" ht="13.5" thickBot="1" x14ac:dyDescent="0.25">
      <c r="A170" s="95"/>
      <c r="B170" s="96" t="s">
        <v>413</v>
      </c>
      <c r="C170" s="96" t="s">
        <v>425</v>
      </c>
      <c r="D170" s="97"/>
      <c r="E170" s="97"/>
      <c r="F170" s="97"/>
      <c r="G170" s="97"/>
      <c r="H170" s="97"/>
      <c r="I170" s="97"/>
      <c r="J170" s="97"/>
      <c r="K170" s="98"/>
    </row>
    <row r="171" spans="1:255" ht="13.5" thickBot="1" x14ac:dyDescent="0.25">
      <c r="A171" s="60"/>
      <c r="B171" s="59"/>
      <c r="C171" s="59"/>
      <c r="D171" s="59"/>
      <c r="E171" s="59"/>
      <c r="F171" s="59"/>
      <c r="G171" s="59"/>
      <c r="H171" s="110">
        <f>R171</f>
        <v>58.8</v>
      </c>
      <c r="I171" s="111"/>
      <c r="J171" s="110">
        <f>S171</f>
        <v>441</v>
      </c>
      <c r="K171" s="112"/>
      <c r="O171" s="18"/>
      <c r="P171" s="18"/>
      <c r="Q171" s="18"/>
      <c r="R171" s="18">
        <f>SUM(T169:T170)</f>
        <v>58.8</v>
      </c>
      <c r="S171" s="18">
        <f>SUM(U169:U170)</f>
        <v>441</v>
      </c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18"/>
      <c r="CJ171" s="18"/>
      <c r="CK171" s="18"/>
      <c r="CL171" s="18"/>
      <c r="CM171" s="18"/>
      <c r="CN171" s="18"/>
      <c r="CO171" s="18"/>
      <c r="CP171" s="18"/>
      <c r="CQ171" s="18"/>
      <c r="CR171" s="18"/>
      <c r="CS171" s="18"/>
      <c r="CT171" s="18"/>
      <c r="CU171" s="18"/>
      <c r="CV171" s="18"/>
      <c r="CW171" s="18"/>
      <c r="CX171" s="18"/>
      <c r="CY171" s="18"/>
      <c r="CZ171" s="18"/>
      <c r="DA171" s="18"/>
      <c r="DB171" s="18"/>
      <c r="DC171" s="18"/>
      <c r="DD171" s="18"/>
      <c r="DE171" s="18"/>
      <c r="DF171" s="18"/>
      <c r="DG171" s="18"/>
      <c r="DH171" s="18"/>
      <c r="DI171" s="18"/>
      <c r="DJ171" s="18"/>
      <c r="DK171" s="18"/>
      <c r="DL171" s="18"/>
      <c r="DM171" s="18"/>
      <c r="DN171" s="18"/>
      <c r="DO171" s="18"/>
      <c r="DP171" s="18"/>
      <c r="DQ171" s="18"/>
      <c r="DR171" s="18"/>
      <c r="DS171" s="18"/>
      <c r="DT171" s="18"/>
      <c r="DU171" s="18"/>
      <c r="DV171" s="18"/>
      <c r="DW171" s="18"/>
      <c r="DX171" s="18"/>
      <c r="DY171" s="18"/>
      <c r="DZ171" s="18"/>
      <c r="EA171" s="18"/>
      <c r="EB171" s="18"/>
      <c r="EC171" s="18"/>
      <c r="ED171" s="18"/>
      <c r="EE171" s="18"/>
      <c r="EF171" s="18"/>
      <c r="EG171" s="18"/>
      <c r="EH171" s="18"/>
      <c r="EI171" s="18"/>
      <c r="EJ171" s="18"/>
      <c r="EK171" s="18"/>
      <c r="EL171" s="18"/>
      <c r="EM171" s="18"/>
      <c r="EN171" s="18"/>
      <c r="EO171" s="18"/>
      <c r="EP171" s="18"/>
      <c r="EQ171" s="18"/>
      <c r="ER171" s="18"/>
      <c r="ES171" s="18"/>
      <c r="ET171" s="18"/>
      <c r="EU171" s="18"/>
      <c r="EV171" s="18"/>
      <c r="EW171" s="18"/>
      <c r="EX171" s="18"/>
      <c r="EY171" s="18"/>
      <c r="EZ171" s="18"/>
      <c r="FA171" s="18"/>
      <c r="FB171" s="18"/>
      <c r="FC171" s="18"/>
      <c r="FD171" s="18"/>
      <c r="FE171" s="18"/>
      <c r="FF171" s="18"/>
      <c r="FG171" s="18"/>
      <c r="FH171" s="18"/>
      <c r="FI171" s="18"/>
      <c r="FJ171" s="18"/>
      <c r="FK171" s="18"/>
      <c r="FL171" s="18"/>
      <c r="FM171" s="18"/>
      <c r="FN171" s="18"/>
      <c r="FO171" s="18"/>
      <c r="FP171" s="18"/>
      <c r="FQ171" s="18"/>
      <c r="FR171" s="18"/>
      <c r="FS171" s="18"/>
      <c r="FT171" s="18"/>
      <c r="FU171" s="18"/>
      <c r="FV171" s="18"/>
      <c r="FW171" s="18"/>
      <c r="FX171" s="18"/>
      <c r="FY171" s="18"/>
      <c r="FZ171" s="18"/>
      <c r="GA171" s="18"/>
      <c r="GB171" s="18"/>
      <c r="GC171" s="18"/>
      <c r="GD171" s="18"/>
      <c r="GE171" s="18"/>
      <c r="GF171" s="18"/>
      <c r="GG171" s="18"/>
      <c r="GH171" s="18"/>
      <c r="GI171" s="18"/>
      <c r="GJ171" s="18"/>
      <c r="GK171" s="18"/>
      <c r="GL171" s="18"/>
      <c r="GM171" s="18"/>
      <c r="GN171" s="18"/>
      <c r="GO171" s="18"/>
      <c r="GP171" s="18"/>
      <c r="GQ171" s="18"/>
      <c r="GR171" s="18"/>
      <c r="GS171" s="18"/>
      <c r="GT171" s="18"/>
      <c r="GU171" s="18"/>
      <c r="GV171" s="18"/>
      <c r="GW171" s="18"/>
      <c r="GX171" s="18"/>
      <c r="GY171" s="18"/>
      <c r="GZ171" s="18"/>
      <c r="HA171" s="18">
        <f>R171</f>
        <v>58.8</v>
      </c>
      <c r="HB171" s="18"/>
      <c r="HC171" s="18"/>
      <c r="HD171" s="18"/>
      <c r="HE171" s="18"/>
      <c r="HF171" s="18"/>
      <c r="HG171" s="18"/>
      <c r="HH171" s="18"/>
      <c r="HI171" s="18"/>
      <c r="HJ171" s="18"/>
      <c r="HK171" s="18"/>
      <c r="HL171" s="18"/>
      <c r="HM171" s="18"/>
      <c r="HN171" s="18"/>
      <c r="HO171" s="18"/>
      <c r="HP171" s="18"/>
      <c r="HQ171" s="18"/>
      <c r="HR171" s="18"/>
      <c r="HS171" s="18"/>
      <c r="HT171" s="18"/>
      <c r="HU171" s="18"/>
      <c r="HV171" s="18"/>
      <c r="HW171" s="18"/>
      <c r="HX171" s="18"/>
      <c r="HY171" s="18"/>
      <c r="HZ171" s="18"/>
      <c r="IA171" s="18"/>
      <c r="IB171" s="18"/>
      <c r="IC171" s="18"/>
      <c r="ID171" s="18"/>
      <c r="IE171" s="18"/>
      <c r="IF171" s="18"/>
      <c r="IG171" s="18"/>
      <c r="IH171" s="18"/>
      <c r="II171" s="18"/>
      <c r="IJ171" s="18"/>
      <c r="IK171" s="18"/>
      <c r="IL171" s="18"/>
      <c r="IM171" s="18"/>
      <c r="IN171" s="18"/>
      <c r="IO171" s="18"/>
      <c r="IP171" s="18"/>
      <c r="IQ171" s="18"/>
      <c r="IR171" s="18"/>
      <c r="IS171" s="18"/>
      <c r="IT171" s="18"/>
      <c r="IU171" s="18"/>
    </row>
    <row r="172" spans="1:255" x14ac:dyDescent="0.2">
      <c r="A172" s="99"/>
      <c r="B172" s="99"/>
      <c r="C172" s="75" t="s">
        <v>426</v>
      </c>
      <c r="D172" s="75"/>
      <c r="E172" s="75"/>
      <c r="F172" s="75"/>
      <c r="G172" s="75"/>
      <c r="H172" s="109">
        <f>FM172</f>
        <v>25743.08</v>
      </c>
      <c r="I172" s="109"/>
      <c r="J172" s="109">
        <f>DP172</f>
        <v>260045.46</v>
      </c>
      <c r="K172" s="109"/>
      <c r="P172" s="18">
        <f>SUM(R46:R171)</f>
        <v>25743.08</v>
      </c>
      <c r="Q172" s="18">
        <f>SUM(S46:S171)</f>
        <v>260045.46000000002</v>
      </c>
      <c r="R172" s="18"/>
      <c r="S172" s="18"/>
      <c r="T172" s="18"/>
      <c r="U172" s="18"/>
      <c r="V172" s="18"/>
      <c r="W172" s="18"/>
      <c r="X172" s="18"/>
      <c r="Y172" s="18">
        <v>513</v>
      </c>
      <c r="Z172" s="18" t="s">
        <v>427</v>
      </c>
      <c r="AA172" s="18"/>
      <c r="AB172" s="18" t="s">
        <v>377</v>
      </c>
      <c r="AC172" s="18" t="str">
        <f>Source!G79</f>
        <v>Новая локальная смета</v>
      </c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  <c r="CI172" s="18"/>
      <c r="CJ172" s="18"/>
      <c r="CK172" s="18"/>
      <c r="CL172" s="18"/>
      <c r="CM172" s="18"/>
      <c r="CN172" s="18"/>
      <c r="CO172" s="18"/>
      <c r="CP172" s="18"/>
      <c r="CQ172" s="18"/>
      <c r="CR172" s="18"/>
      <c r="CS172" s="18"/>
      <c r="CT172" s="18"/>
      <c r="CU172" s="18"/>
      <c r="CV172" s="18"/>
      <c r="CW172" s="18">
        <f>Source!DM79</f>
        <v>84.720200000000006</v>
      </c>
      <c r="CX172" s="18">
        <f>Source!DN79</f>
        <v>36.397199999999998</v>
      </c>
      <c r="CY172" s="18">
        <f>Source!DG79</f>
        <v>227322.03</v>
      </c>
      <c r="CZ172" s="18">
        <f>Source!DK79</f>
        <v>15751.29</v>
      </c>
      <c r="DA172" s="18">
        <f>Source!DI79</f>
        <v>102751.12</v>
      </c>
      <c r="DB172" s="18">
        <f>Source!DJ79</f>
        <v>8950.7199999999993</v>
      </c>
      <c r="DC172" s="18">
        <f>Source!DH79</f>
        <v>108819.62</v>
      </c>
      <c r="DD172" s="18">
        <f>Source!EG79</f>
        <v>0</v>
      </c>
      <c r="DE172" s="18">
        <f>Source!EN79</f>
        <v>108819.62</v>
      </c>
      <c r="DF172" s="18">
        <f>Source!EO79</f>
        <v>108819.62</v>
      </c>
      <c r="DG172" s="18">
        <f>Source!EP79</f>
        <v>0</v>
      </c>
      <c r="DH172" s="18">
        <f>Source!EQ79</f>
        <v>108819.62</v>
      </c>
      <c r="DI172" s="18">
        <f>Source!EH79</f>
        <v>0</v>
      </c>
      <c r="DJ172" s="18">
        <f>Source!EI79</f>
        <v>0</v>
      </c>
      <c r="DK172" s="18">
        <f>Source!ER79</f>
        <v>0</v>
      </c>
      <c r="DL172" s="18">
        <f>Source!DL79</f>
        <v>0</v>
      </c>
      <c r="DM172" s="18">
        <f>Source!DO79</f>
        <v>0</v>
      </c>
      <c r="DN172" s="18">
        <f>Source!DP79</f>
        <v>20200.689999999999</v>
      </c>
      <c r="DO172" s="18">
        <f>Source!DQ79</f>
        <v>12522.74</v>
      </c>
      <c r="DP172" s="18">
        <f>Source!EJ79</f>
        <v>260045.46</v>
      </c>
      <c r="DQ172" s="18">
        <f>Source!EK79</f>
        <v>220196.54</v>
      </c>
      <c r="DR172" s="18">
        <f>Source!EL79</f>
        <v>37232.379999999997</v>
      </c>
      <c r="DS172" s="18">
        <f>Source!EH79</f>
        <v>0</v>
      </c>
      <c r="DT172" s="18">
        <f>Source!EM79</f>
        <v>2616.54</v>
      </c>
      <c r="DU172" s="18">
        <f>Source!EK79+Source!EL79</f>
        <v>257428.92</v>
      </c>
      <c r="DV172" s="18"/>
      <c r="DW172" s="18">
        <f>Source!ES79</f>
        <v>0</v>
      </c>
      <c r="DX172" s="18">
        <f>Source!ET79</f>
        <v>0</v>
      </c>
      <c r="DY172" s="18">
        <f>Source!EU79</f>
        <v>0</v>
      </c>
      <c r="DZ172" s="18"/>
      <c r="EA172" s="18"/>
      <c r="EB172" s="18"/>
      <c r="EC172" s="18"/>
      <c r="ED172" s="18"/>
      <c r="EE172" s="18"/>
      <c r="EF172" s="18"/>
      <c r="EG172" s="18"/>
      <c r="EH172" s="18"/>
      <c r="EI172" s="18"/>
      <c r="EJ172" s="18"/>
      <c r="EK172" s="18"/>
      <c r="EL172" s="18"/>
      <c r="EM172" s="18"/>
      <c r="EN172" s="18"/>
      <c r="EO172" s="18"/>
      <c r="EP172" s="18"/>
      <c r="EQ172" s="18"/>
      <c r="ER172" s="18"/>
      <c r="ES172" s="18"/>
      <c r="ET172" s="18">
        <f>Source!DM79</f>
        <v>84.720200000000006</v>
      </c>
      <c r="EU172" s="18">
        <f>Source!DN79</f>
        <v>36.397199999999998</v>
      </c>
      <c r="EV172" s="18">
        <f t="shared" ref="EV172:FQ172" si="0">SUM(GJ46:GJ171)</f>
        <v>23590.19</v>
      </c>
      <c r="EW172" s="18">
        <f t="shared" si="0"/>
        <v>860.73</v>
      </c>
      <c r="EX172" s="18">
        <f t="shared" si="0"/>
        <v>8220.1099999999988</v>
      </c>
      <c r="EY172" s="18">
        <f t="shared" si="0"/>
        <v>489.10999999999996</v>
      </c>
      <c r="EZ172" s="18">
        <f t="shared" si="0"/>
        <v>14509.349999999999</v>
      </c>
      <c r="FA172" s="18">
        <f t="shared" si="0"/>
        <v>0</v>
      </c>
      <c r="FB172" s="18">
        <f t="shared" si="0"/>
        <v>14509.349999999999</v>
      </c>
      <c r="FC172" s="18">
        <f t="shared" si="0"/>
        <v>14509.349999999999</v>
      </c>
      <c r="FD172" s="18">
        <f t="shared" si="0"/>
        <v>0</v>
      </c>
      <c r="FE172" s="18">
        <f t="shared" si="0"/>
        <v>14509.349999999999</v>
      </c>
      <c r="FF172" s="18">
        <f t="shared" si="0"/>
        <v>0</v>
      </c>
      <c r="FG172" s="18">
        <f t="shared" si="0"/>
        <v>0</v>
      </c>
      <c r="FH172" s="18">
        <f t="shared" si="0"/>
        <v>0</v>
      </c>
      <c r="FI172" s="18">
        <f t="shared" si="0"/>
        <v>0</v>
      </c>
      <c r="FJ172" s="18">
        <f t="shared" si="0"/>
        <v>0</v>
      </c>
      <c r="FK172" s="18">
        <f t="shared" si="0"/>
        <v>1297.5100000000002</v>
      </c>
      <c r="FL172" s="18">
        <f t="shared" si="0"/>
        <v>855.37999999999988</v>
      </c>
      <c r="FM172" s="18">
        <f t="shared" si="0"/>
        <v>25743.08</v>
      </c>
      <c r="FN172" s="18">
        <f t="shared" si="0"/>
        <v>22909.73</v>
      </c>
      <c r="FO172" s="18">
        <f t="shared" si="0"/>
        <v>2676.6099999999997</v>
      </c>
      <c r="FP172" s="18">
        <f t="shared" si="0"/>
        <v>0</v>
      </c>
      <c r="FQ172" s="18">
        <f t="shared" si="0"/>
        <v>156.74</v>
      </c>
      <c r="FR172" s="18">
        <f>FN172+FO172</f>
        <v>25586.34</v>
      </c>
      <c r="FS172" s="18">
        <f>SUM(HG46:HG171)</f>
        <v>0</v>
      </c>
      <c r="FT172" s="18">
        <f>SUM(HH46:HH171)</f>
        <v>0</v>
      </c>
      <c r="FU172" s="18">
        <f>SUM(HI46:HI171)</f>
        <v>0</v>
      </c>
      <c r="FV172" s="18">
        <f>SUM(HJ46:HJ171)</f>
        <v>0</v>
      </c>
      <c r="FW172" s="18"/>
      <c r="FX172" s="18"/>
      <c r="FY172" s="18"/>
      <c r="FZ172" s="18"/>
      <c r="GA172" s="18"/>
      <c r="GB172" s="18"/>
      <c r="GC172" s="18"/>
      <c r="GD172" s="18"/>
      <c r="GE172" s="18"/>
      <c r="GF172" s="18"/>
      <c r="GG172" s="18"/>
      <c r="GH172" s="18"/>
      <c r="GI172" s="18"/>
      <c r="GJ172" s="18"/>
      <c r="GK172" s="18"/>
      <c r="GL172" s="18"/>
      <c r="GM172" s="18"/>
      <c r="GN172" s="18"/>
      <c r="GO172" s="18"/>
      <c r="GP172" s="18"/>
      <c r="GQ172" s="18"/>
      <c r="GR172" s="18"/>
      <c r="GS172" s="18"/>
      <c r="GT172" s="18"/>
      <c r="GU172" s="18"/>
      <c r="GV172" s="18"/>
      <c r="GW172" s="18"/>
      <c r="GX172" s="18"/>
      <c r="GY172" s="18"/>
      <c r="GZ172" s="18"/>
      <c r="HA172" s="18"/>
      <c r="HB172" s="18"/>
      <c r="HC172" s="18"/>
      <c r="HD172" s="18"/>
      <c r="HE172" s="18"/>
      <c r="HF172" s="18"/>
      <c r="HG172" s="18"/>
      <c r="HH172" s="18"/>
      <c r="HI172" s="18"/>
      <c r="HJ172" s="18"/>
      <c r="HK172" s="18"/>
      <c r="HL172" s="18"/>
      <c r="HM172" s="18"/>
      <c r="HN172" s="18"/>
      <c r="HO172" s="18"/>
      <c r="HP172" s="18"/>
      <c r="HQ172" s="18"/>
      <c r="HR172" s="18"/>
      <c r="HS172" s="18"/>
      <c r="HT172" s="18"/>
      <c r="HU172" s="18"/>
      <c r="HV172" s="18"/>
      <c r="HW172" s="18"/>
      <c r="HX172" s="18"/>
      <c r="HY172" s="18"/>
      <c r="HZ172" s="18"/>
      <c r="IA172" s="18"/>
      <c r="IB172" s="18"/>
      <c r="IC172" s="18"/>
      <c r="ID172" s="18"/>
      <c r="IE172" s="18"/>
      <c r="IF172" s="18"/>
      <c r="IG172" s="18"/>
      <c r="IH172" s="18"/>
      <c r="II172" s="18"/>
      <c r="IJ172" s="18"/>
      <c r="IK172" s="18"/>
      <c r="IL172" s="18"/>
      <c r="IM172" s="18"/>
      <c r="IN172" s="18"/>
      <c r="IO172" s="18"/>
      <c r="IP172" s="18"/>
      <c r="IQ172" s="18"/>
      <c r="IR172" s="18"/>
      <c r="IS172" s="18"/>
      <c r="IT172" s="18"/>
      <c r="IU172" s="18"/>
    </row>
    <row r="173" spans="1:255" x14ac:dyDescent="0.2">
      <c r="A173" s="83"/>
      <c r="B173" s="83"/>
      <c r="C173" s="83"/>
      <c r="D173" s="83"/>
      <c r="E173" s="83"/>
      <c r="F173" s="83"/>
      <c r="G173" s="83"/>
      <c r="H173" s="108"/>
      <c r="I173" s="108"/>
      <c r="J173" s="108"/>
      <c r="K173" s="108"/>
    </row>
    <row r="174" spans="1:255" x14ac:dyDescent="0.2">
      <c r="A174" s="83"/>
      <c r="B174" s="83"/>
      <c r="C174" s="19" t="s">
        <v>133</v>
      </c>
      <c r="D174" s="19"/>
      <c r="E174" s="19"/>
      <c r="F174" s="19"/>
      <c r="G174" s="19"/>
      <c r="H174" s="104">
        <f>EV172</f>
        <v>23590.19</v>
      </c>
      <c r="I174" s="104"/>
      <c r="J174" s="104">
        <f>CY172</f>
        <v>227322.03</v>
      </c>
      <c r="K174" s="106"/>
    </row>
    <row r="175" spans="1:255" x14ac:dyDescent="0.2">
      <c r="A175" s="83"/>
      <c r="B175" s="83"/>
      <c r="C175" s="19" t="s">
        <v>430</v>
      </c>
      <c r="D175" s="19"/>
      <c r="E175" s="19"/>
      <c r="F175" s="19"/>
      <c r="G175" s="19"/>
      <c r="H175" s="107"/>
      <c r="I175" s="107"/>
      <c r="J175" s="107"/>
      <c r="K175" s="108"/>
    </row>
    <row r="176" spans="1:255" x14ac:dyDescent="0.2">
      <c r="A176" s="83"/>
      <c r="B176" s="83"/>
      <c r="C176" s="19" t="s">
        <v>431</v>
      </c>
      <c r="D176" s="19"/>
      <c r="E176" s="19"/>
      <c r="F176" s="19"/>
      <c r="G176" s="19"/>
      <c r="H176" s="104">
        <f>EW172</f>
        <v>860.73</v>
      </c>
      <c r="I176" s="104"/>
      <c r="J176" s="104">
        <f>CZ172</f>
        <v>15751.29</v>
      </c>
      <c r="K176" s="106"/>
    </row>
    <row r="177" spans="1:11" x14ac:dyDescent="0.2">
      <c r="A177" s="83"/>
      <c r="B177" s="83"/>
      <c r="C177" s="19" t="s">
        <v>432</v>
      </c>
      <c r="D177" s="19"/>
      <c r="E177" s="19"/>
      <c r="F177" s="19"/>
      <c r="G177" s="19"/>
      <c r="H177" s="104">
        <f>EX172</f>
        <v>8220.1099999999988</v>
      </c>
      <c r="I177" s="104"/>
      <c r="J177" s="104">
        <f>DA172</f>
        <v>102751.12</v>
      </c>
      <c r="K177" s="106"/>
    </row>
    <row r="178" spans="1:11" x14ac:dyDescent="0.2">
      <c r="A178" s="83"/>
      <c r="B178" s="83"/>
      <c r="C178" s="19" t="s">
        <v>433</v>
      </c>
      <c r="D178" s="19"/>
      <c r="E178" s="19"/>
      <c r="F178" s="19"/>
      <c r="G178" s="19"/>
      <c r="H178" s="104">
        <f>EZ172</f>
        <v>14509.349999999999</v>
      </c>
      <c r="I178" s="104"/>
      <c r="J178" s="104">
        <f>DC172</f>
        <v>108819.62</v>
      </c>
      <c r="K178" s="106"/>
    </row>
    <row r="179" spans="1:11" x14ac:dyDescent="0.2">
      <c r="A179" s="83"/>
      <c r="B179" s="83"/>
      <c r="C179" s="19"/>
      <c r="D179" s="19"/>
      <c r="E179" s="19"/>
      <c r="F179" s="19"/>
      <c r="G179" s="19"/>
      <c r="H179" s="107"/>
      <c r="I179" s="107"/>
      <c r="J179" s="107"/>
      <c r="K179" s="108"/>
    </row>
    <row r="180" spans="1:11" x14ac:dyDescent="0.2">
      <c r="A180" s="83"/>
      <c r="B180" s="83"/>
      <c r="C180" s="19" t="s">
        <v>434</v>
      </c>
      <c r="D180" s="19"/>
      <c r="E180" s="19"/>
      <c r="F180" s="19"/>
      <c r="G180" s="19"/>
      <c r="H180" s="104">
        <f>FK172</f>
        <v>1297.5100000000002</v>
      </c>
      <c r="I180" s="104"/>
      <c r="J180" s="104">
        <f>DN172</f>
        <v>20200.689999999999</v>
      </c>
      <c r="K180" s="106"/>
    </row>
    <row r="181" spans="1:11" x14ac:dyDescent="0.2">
      <c r="A181" s="83"/>
      <c r="B181" s="83"/>
      <c r="C181" s="19" t="s">
        <v>435</v>
      </c>
      <c r="D181" s="19"/>
      <c r="E181" s="19"/>
      <c r="F181" s="19"/>
      <c r="G181" s="19"/>
      <c r="H181" s="104">
        <f>FL172</f>
        <v>855.37999999999988</v>
      </c>
      <c r="I181" s="104"/>
      <c r="J181" s="104">
        <f>DO172</f>
        <v>12522.74</v>
      </c>
      <c r="K181" s="106"/>
    </row>
    <row r="182" spans="1:11" x14ac:dyDescent="0.2">
      <c r="A182" s="83"/>
      <c r="B182" s="83"/>
      <c r="C182" s="19" t="s">
        <v>436</v>
      </c>
      <c r="D182" s="19"/>
      <c r="E182" s="19"/>
      <c r="F182" s="19"/>
      <c r="G182" s="19"/>
      <c r="H182" s="104">
        <f>FM172</f>
        <v>25743.08</v>
      </c>
      <c r="I182" s="104"/>
      <c r="J182" s="104">
        <f>DP172</f>
        <v>260045.46</v>
      </c>
      <c r="K182" s="106"/>
    </row>
    <row r="183" spans="1:11" x14ac:dyDescent="0.2">
      <c r="A183" s="83"/>
      <c r="B183" s="83"/>
      <c r="C183" s="19" t="s">
        <v>437</v>
      </c>
      <c r="D183" s="19"/>
      <c r="E183" s="19"/>
      <c r="F183" s="19"/>
      <c r="G183" s="19"/>
      <c r="H183" s="107"/>
      <c r="I183" s="107"/>
      <c r="J183" s="107"/>
      <c r="K183" s="108"/>
    </row>
    <row r="184" spans="1:11" x14ac:dyDescent="0.2">
      <c r="A184" s="83"/>
      <c r="B184" s="83"/>
      <c r="C184" s="19" t="s">
        <v>438</v>
      </c>
      <c r="D184" s="19"/>
      <c r="E184" s="19"/>
      <c r="F184" s="19"/>
      <c r="G184" s="19"/>
      <c r="H184" s="104">
        <f>FN172</f>
        <v>22909.73</v>
      </c>
      <c r="I184" s="104"/>
      <c r="J184" s="104">
        <f>DQ172</f>
        <v>220196.54</v>
      </c>
      <c r="K184" s="106"/>
    </row>
    <row r="185" spans="1:11" x14ac:dyDescent="0.2">
      <c r="A185" s="83"/>
      <c r="B185" s="83"/>
      <c r="C185" s="19" t="s">
        <v>439</v>
      </c>
      <c r="D185" s="19"/>
      <c r="E185" s="19"/>
      <c r="F185" s="19"/>
      <c r="G185" s="19"/>
      <c r="H185" s="104">
        <f>FO172</f>
        <v>2676.6099999999997</v>
      </c>
      <c r="I185" s="104"/>
      <c r="J185" s="104">
        <f>DR172</f>
        <v>37232.379999999997</v>
      </c>
      <c r="K185" s="106"/>
    </row>
    <row r="186" spans="1:11" hidden="1" x14ac:dyDescent="0.2">
      <c r="A186" s="83"/>
      <c r="B186" s="83"/>
      <c r="C186" s="19" t="s">
        <v>440</v>
      </c>
      <c r="D186" s="19"/>
      <c r="E186" s="19"/>
      <c r="F186" s="19"/>
      <c r="G186" s="19"/>
      <c r="H186" s="104">
        <f>FP172</f>
        <v>0</v>
      </c>
      <c r="I186" s="104"/>
      <c r="J186" s="104">
        <f>DS172</f>
        <v>0</v>
      </c>
      <c r="K186" s="106"/>
    </row>
    <row r="187" spans="1:11" x14ac:dyDescent="0.2">
      <c r="A187" s="83"/>
      <c r="B187" s="83"/>
      <c r="C187" s="19" t="s">
        <v>441</v>
      </c>
      <c r="D187" s="19"/>
      <c r="E187" s="19"/>
      <c r="F187" s="19"/>
      <c r="G187" s="19"/>
      <c r="H187" s="104">
        <f>FQ172</f>
        <v>156.74</v>
      </c>
      <c r="I187" s="104"/>
      <c r="J187" s="104">
        <f>DT172</f>
        <v>2616.54</v>
      </c>
      <c r="K187" s="106"/>
    </row>
    <row r="188" spans="1:11" x14ac:dyDescent="0.2">
      <c r="A188" s="83"/>
      <c r="B188" s="83"/>
      <c r="C188" s="19"/>
      <c r="D188" s="19"/>
      <c r="E188" s="19"/>
      <c r="F188" s="19"/>
      <c r="G188" s="19"/>
      <c r="H188" s="107"/>
      <c r="I188" s="107"/>
      <c r="J188" s="107"/>
      <c r="K188" s="108"/>
    </row>
    <row r="189" spans="1:11" x14ac:dyDescent="0.2">
      <c r="A189" s="83"/>
      <c r="B189" s="83"/>
      <c r="C189" s="19" t="s">
        <v>442</v>
      </c>
      <c r="D189" s="19"/>
      <c r="E189" s="19"/>
      <c r="F189" s="19"/>
      <c r="G189" s="19"/>
      <c r="H189" s="104">
        <f>H182</f>
        <v>25743.08</v>
      </c>
      <c r="I189" s="104"/>
      <c r="J189" s="104">
        <f>J182</f>
        <v>260045.46</v>
      </c>
      <c r="K189" s="106"/>
    </row>
    <row r="190" spans="1:11" hidden="1" x14ac:dyDescent="0.2">
      <c r="A190" s="83"/>
      <c r="B190" s="83"/>
      <c r="C190" s="19" t="s">
        <v>443</v>
      </c>
      <c r="D190" s="19"/>
      <c r="E190" s="76">
        <v>18</v>
      </c>
      <c r="F190" s="77" t="s">
        <v>399</v>
      </c>
      <c r="G190" s="19"/>
      <c r="H190" s="19"/>
      <c r="I190" s="19"/>
      <c r="J190" s="104">
        <f>ROUND(J189*E190/100,2)</f>
        <v>46808.18</v>
      </c>
      <c r="K190" s="105"/>
    </row>
    <row r="191" spans="1:11" hidden="1" x14ac:dyDescent="0.2">
      <c r="A191" s="83"/>
      <c r="B191" s="83"/>
      <c r="C191" s="19" t="s">
        <v>444</v>
      </c>
      <c r="D191" s="19"/>
      <c r="E191" s="19"/>
      <c r="F191" s="19"/>
      <c r="G191" s="19"/>
      <c r="H191" s="19"/>
      <c r="I191" s="19"/>
      <c r="J191" s="104">
        <f>J190+J189</f>
        <v>306853.64</v>
      </c>
      <c r="K191" s="106"/>
    </row>
    <row r="192" spans="1:11" x14ac:dyDescent="0.2">
      <c r="A192" s="83"/>
      <c r="B192" s="83"/>
      <c r="C192" s="19"/>
      <c r="D192" s="19"/>
      <c r="E192" s="19"/>
      <c r="F192" s="19"/>
      <c r="G192" s="19"/>
      <c r="H192" s="19"/>
      <c r="I192" s="19"/>
      <c r="J192" s="107"/>
      <c r="K192" s="108"/>
    </row>
    <row r="193" spans="1:255" hidden="1" outlineLevel="1" x14ac:dyDescent="0.2">
      <c r="A193" s="83"/>
      <c r="B193" s="83"/>
      <c r="C193" s="19"/>
      <c r="D193" s="19"/>
      <c r="E193" s="19"/>
      <c r="F193" s="19"/>
      <c r="G193" s="19"/>
      <c r="H193" s="19"/>
      <c r="I193" s="19"/>
      <c r="J193" s="19"/>
      <c r="K193" s="83"/>
    </row>
    <row r="194" spans="1:255" hidden="1" outlineLevel="1" x14ac:dyDescent="0.2">
      <c r="A194" s="83"/>
      <c r="B194" s="83"/>
      <c r="C194" s="83"/>
      <c r="D194" s="83"/>
      <c r="E194" s="83"/>
      <c r="F194" s="83"/>
      <c r="G194" s="83"/>
      <c r="H194" s="83"/>
      <c r="I194" s="83"/>
      <c r="J194" s="83"/>
      <c r="K194" s="83"/>
    </row>
    <row r="195" spans="1:255" hidden="1" outlineLevel="1" x14ac:dyDescent="0.2">
      <c r="A195" s="78" t="s">
        <v>445</v>
      </c>
      <c r="B195" s="78"/>
      <c r="C195" s="103"/>
      <c r="D195" s="103"/>
      <c r="E195" s="103"/>
      <c r="F195" s="103"/>
      <c r="G195" s="79"/>
      <c r="H195" s="79"/>
      <c r="I195" s="103"/>
      <c r="J195" s="103"/>
      <c r="K195" s="83"/>
      <c r="BY195" s="80">
        <f>C195</f>
        <v>0</v>
      </c>
      <c r="BZ195" s="80">
        <f>I195</f>
        <v>0</v>
      </c>
      <c r="IU195" s="18"/>
    </row>
    <row r="196" spans="1:255" s="82" customFormat="1" ht="11.25" hidden="1" outlineLevel="1" x14ac:dyDescent="0.2">
      <c r="A196" s="81"/>
      <c r="B196" s="81"/>
      <c r="C196" s="102" t="s">
        <v>446</v>
      </c>
      <c r="D196" s="102"/>
      <c r="E196" s="102"/>
      <c r="F196" s="102"/>
      <c r="G196" s="102"/>
      <c r="H196" s="102"/>
      <c r="I196" s="102" t="s">
        <v>447</v>
      </c>
      <c r="J196" s="102"/>
    </row>
    <row r="197" spans="1:255" hidden="1" outlineLevel="1" x14ac:dyDescent="0.2">
      <c r="A197" s="100"/>
      <c r="B197" s="100"/>
      <c r="C197" s="100"/>
      <c r="D197" s="100"/>
      <c r="E197" s="100"/>
      <c r="F197" s="100"/>
      <c r="G197" s="101" t="s">
        <v>448</v>
      </c>
      <c r="H197" s="100"/>
      <c r="I197" s="100"/>
      <c r="J197" s="100"/>
      <c r="K197" s="83"/>
    </row>
    <row r="198" spans="1:255" hidden="1" outlineLevel="1" x14ac:dyDescent="0.2">
      <c r="A198" s="78" t="s">
        <v>449</v>
      </c>
      <c r="B198" s="78"/>
      <c r="C198" s="103"/>
      <c r="D198" s="103"/>
      <c r="E198" s="103"/>
      <c r="F198" s="103"/>
      <c r="G198" s="79"/>
      <c r="H198" s="79"/>
      <c r="I198" s="103"/>
      <c r="J198" s="103"/>
      <c r="K198" s="83"/>
      <c r="BY198" s="80">
        <f>C198</f>
        <v>0</v>
      </c>
      <c r="BZ198" s="80">
        <f>I198</f>
        <v>0</v>
      </c>
      <c r="IU198" s="18"/>
    </row>
    <row r="199" spans="1:255" s="82" customFormat="1" ht="11.25" hidden="1" outlineLevel="1" x14ac:dyDescent="0.2">
      <c r="A199" s="81"/>
      <c r="B199" s="81"/>
      <c r="C199" s="102" t="s">
        <v>446</v>
      </c>
      <c r="D199" s="102"/>
      <c r="E199" s="102"/>
      <c r="F199" s="102"/>
      <c r="G199" s="102"/>
      <c r="H199" s="102"/>
      <c r="I199" s="102" t="s">
        <v>447</v>
      </c>
      <c r="J199" s="102"/>
    </row>
    <row r="200" spans="1:255" hidden="1" outlineLevel="1" x14ac:dyDescent="0.2">
      <c r="A200" s="100"/>
      <c r="B200" s="100"/>
      <c r="C200" s="100"/>
      <c r="D200" s="100"/>
      <c r="E200" s="100"/>
      <c r="F200" s="100"/>
      <c r="G200" s="101" t="s">
        <v>448</v>
      </c>
      <c r="H200" s="100"/>
      <c r="I200" s="100"/>
      <c r="J200" s="100"/>
      <c r="K200" s="83"/>
    </row>
    <row r="201" spans="1:255" collapsed="1" x14ac:dyDescent="0.2">
      <c r="A201" s="83"/>
      <c r="B201" s="83"/>
      <c r="C201" s="83"/>
      <c r="D201" s="83"/>
      <c r="E201" s="83"/>
      <c r="F201" s="83"/>
      <c r="G201" s="83"/>
      <c r="H201" s="83"/>
      <c r="I201" s="83"/>
      <c r="J201" s="83"/>
      <c r="K201" s="83"/>
    </row>
    <row r="202" spans="1:255" outlineLevel="1" x14ac:dyDescent="0.2">
      <c r="A202" s="83"/>
      <c r="B202" s="83"/>
      <c r="C202" s="83"/>
      <c r="D202" s="83"/>
      <c r="E202" s="83"/>
      <c r="F202" s="83"/>
      <c r="G202" s="83"/>
      <c r="H202" s="83"/>
      <c r="I202" s="83"/>
      <c r="J202" s="83"/>
      <c r="K202" s="83"/>
    </row>
    <row r="203" spans="1:255" outlineLevel="1" x14ac:dyDescent="0.2">
      <c r="A203" s="83"/>
      <c r="B203" s="83"/>
      <c r="C203" s="83"/>
      <c r="D203" s="83"/>
      <c r="E203" s="83"/>
      <c r="F203" s="83"/>
      <c r="G203" s="83"/>
      <c r="H203" s="83"/>
      <c r="I203" s="83"/>
      <c r="J203" s="83"/>
      <c r="K203" s="83"/>
    </row>
    <row r="204" spans="1:255" outlineLevel="1" x14ac:dyDescent="0.2">
      <c r="A204" s="78" t="s">
        <v>352</v>
      </c>
      <c r="B204" s="78"/>
      <c r="C204" s="103"/>
      <c r="D204" s="103"/>
      <c r="E204" s="103"/>
      <c r="F204" s="103"/>
      <c r="G204" s="79"/>
      <c r="H204" s="79"/>
      <c r="I204" s="103"/>
      <c r="J204" s="103"/>
      <c r="K204" s="83"/>
      <c r="BY204" s="80">
        <f>C204</f>
        <v>0</v>
      </c>
      <c r="BZ204" s="80">
        <f>I204</f>
        <v>0</v>
      </c>
      <c r="IU204" s="18"/>
    </row>
    <row r="205" spans="1:255" s="82" customFormat="1" ht="11.25" outlineLevel="1" x14ac:dyDescent="0.2">
      <c r="A205" s="81"/>
      <c r="B205" s="81"/>
      <c r="C205" s="102" t="s">
        <v>446</v>
      </c>
      <c r="D205" s="102"/>
      <c r="E205" s="102"/>
      <c r="F205" s="102"/>
      <c r="G205" s="102"/>
      <c r="H205" s="102"/>
      <c r="I205" s="102" t="s">
        <v>447</v>
      </c>
      <c r="J205" s="102"/>
    </row>
    <row r="206" spans="1:255" outlineLevel="1" x14ac:dyDescent="0.2">
      <c r="A206" s="100"/>
      <c r="B206" s="100"/>
      <c r="C206" s="100"/>
      <c r="D206" s="100"/>
      <c r="E206" s="100"/>
      <c r="F206" s="100"/>
      <c r="G206" s="101" t="s">
        <v>448</v>
      </c>
      <c r="H206" s="100"/>
      <c r="I206" s="100"/>
      <c r="J206" s="100"/>
      <c r="K206" s="83"/>
    </row>
    <row r="207" spans="1:255" outlineLevel="1" x14ac:dyDescent="0.2">
      <c r="A207" s="78" t="s">
        <v>455</v>
      </c>
      <c r="B207" s="78"/>
      <c r="C207" s="103"/>
      <c r="D207" s="103"/>
      <c r="E207" s="103"/>
      <c r="F207" s="103"/>
      <c r="G207" s="79"/>
      <c r="H207" s="79"/>
      <c r="I207" s="103"/>
      <c r="J207" s="103"/>
      <c r="K207" s="83"/>
      <c r="BY207" s="80">
        <f>C207</f>
        <v>0</v>
      </c>
      <c r="BZ207" s="80">
        <f>I207</f>
        <v>0</v>
      </c>
      <c r="IU207" s="18"/>
    </row>
    <row r="208" spans="1:255" s="82" customFormat="1" ht="11.25" outlineLevel="1" x14ac:dyDescent="0.2">
      <c r="A208" s="81"/>
      <c r="B208" s="81"/>
      <c r="C208" s="102" t="s">
        <v>446</v>
      </c>
      <c r="D208" s="102"/>
      <c r="E208" s="102"/>
      <c r="F208" s="102"/>
      <c r="G208" s="102"/>
      <c r="H208" s="102"/>
      <c r="I208" s="102" t="s">
        <v>447</v>
      </c>
      <c r="J208" s="102"/>
    </row>
    <row r="209" spans="1:255" outlineLevel="1" x14ac:dyDescent="0.2">
      <c r="A209" s="100"/>
      <c r="B209" s="100"/>
      <c r="C209" s="100"/>
      <c r="D209" s="100"/>
      <c r="E209" s="100"/>
      <c r="F209" s="100"/>
      <c r="G209" s="101" t="s">
        <v>448</v>
      </c>
      <c r="H209" s="100"/>
      <c r="I209" s="100"/>
      <c r="J209" s="100"/>
      <c r="K209" s="83"/>
    </row>
    <row r="210" spans="1:255" x14ac:dyDescent="0.2">
      <c r="A210" s="83"/>
      <c r="B210" s="83"/>
      <c r="C210" s="83"/>
      <c r="D210" s="83"/>
      <c r="E210" s="83"/>
      <c r="F210" s="83"/>
      <c r="G210" s="83"/>
      <c r="H210" s="83"/>
      <c r="I210" s="83"/>
      <c r="J210" s="83"/>
      <c r="K210" s="83"/>
    </row>
    <row r="211" spans="1:255" x14ac:dyDescent="0.2">
      <c r="A211" s="83"/>
      <c r="B211" s="83"/>
      <c r="C211" s="83"/>
      <c r="D211" s="83"/>
      <c r="E211" s="83"/>
      <c r="F211" s="83"/>
      <c r="G211" s="83"/>
      <c r="H211" s="83"/>
      <c r="I211" s="83"/>
      <c r="J211" s="83"/>
      <c r="K211" s="83"/>
      <c r="Y211" s="18">
        <v>999</v>
      </c>
      <c r="Z211" s="18" t="s">
        <v>450</v>
      </c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18"/>
      <c r="CF211" s="18"/>
      <c r="CG211" s="18"/>
      <c r="CH211" s="18"/>
      <c r="CI211" s="18"/>
      <c r="CJ211" s="18"/>
      <c r="CK211" s="18"/>
      <c r="CL211" s="18"/>
      <c r="CM211" s="18"/>
      <c r="CN211" s="18"/>
      <c r="CO211" s="18"/>
      <c r="CP211" s="18"/>
      <c r="CQ211" s="18"/>
      <c r="CR211" s="18"/>
      <c r="CS211" s="18"/>
      <c r="CT211" s="18"/>
      <c r="CU211" s="18"/>
      <c r="CV211" s="18"/>
      <c r="CW211" s="18"/>
      <c r="CX211" s="18"/>
      <c r="CY211" s="18"/>
      <c r="CZ211" s="18"/>
      <c r="DA211" s="18"/>
      <c r="DB211" s="18"/>
      <c r="DC211" s="18"/>
      <c r="DD211" s="18"/>
      <c r="DE211" s="18"/>
      <c r="DF211" s="18"/>
      <c r="DG211" s="18"/>
      <c r="DH211" s="18"/>
      <c r="DI211" s="18"/>
      <c r="DJ211" s="18"/>
      <c r="DK211" s="18"/>
      <c r="DL211" s="18"/>
      <c r="DM211" s="18"/>
      <c r="DN211" s="18"/>
      <c r="DO211" s="18"/>
      <c r="DP211" s="18"/>
      <c r="DQ211" s="18"/>
      <c r="DR211" s="18"/>
      <c r="DS211" s="18"/>
      <c r="DT211" s="18"/>
      <c r="DU211" s="18"/>
      <c r="DV211" s="18"/>
      <c r="DW211" s="18"/>
      <c r="DX211" s="18"/>
      <c r="DY211" s="18"/>
      <c r="DZ211" s="18"/>
      <c r="EA211" s="18"/>
      <c r="EB211" s="18"/>
      <c r="EC211" s="18"/>
      <c r="ED211" s="18"/>
      <c r="EE211" s="18"/>
      <c r="EF211" s="18"/>
      <c r="EG211" s="18"/>
      <c r="EH211" s="18"/>
      <c r="EI211" s="18"/>
      <c r="EJ211" s="18"/>
      <c r="EK211" s="18"/>
      <c r="EL211" s="18"/>
      <c r="EM211" s="18"/>
      <c r="EN211" s="18"/>
      <c r="EO211" s="18"/>
      <c r="EP211" s="18"/>
      <c r="EQ211" s="18"/>
      <c r="ER211" s="18"/>
      <c r="ES211" s="18"/>
      <c r="ET211" s="18"/>
      <c r="EU211" s="18"/>
      <c r="EV211" s="18"/>
      <c r="EW211" s="18"/>
      <c r="EX211" s="18"/>
      <c r="EY211" s="18"/>
      <c r="EZ211" s="18"/>
      <c r="FA211" s="18"/>
      <c r="FB211" s="18"/>
      <c r="FC211" s="18"/>
      <c r="FD211" s="18"/>
      <c r="FE211" s="18"/>
      <c r="FF211" s="18"/>
      <c r="FG211" s="18"/>
      <c r="FH211" s="18"/>
      <c r="FI211" s="18"/>
      <c r="FJ211" s="18"/>
      <c r="FK211" s="18"/>
      <c r="FL211" s="18"/>
      <c r="FM211" s="18"/>
      <c r="FN211" s="18"/>
      <c r="FO211" s="18"/>
      <c r="FP211" s="18"/>
      <c r="FQ211" s="18"/>
      <c r="FR211" s="18"/>
      <c r="FS211" s="18"/>
      <c r="FT211" s="18"/>
      <c r="FU211" s="18"/>
      <c r="FV211" s="18"/>
      <c r="FW211" s="18"/>
      <c r="FX211" s="18"/>
      <c r="FY211" s="18"/>
      <c r="FZ211" s="18"/>
      <c r="GA211" s="18"/>
      <c r="GB211" s="18"/>
      <c r="GC211" s="18"/>
      <c r="GD211" s="18"/>
      <c r="GE211" s="18"/>
      <c r="GF211" s="18"/>
      <c r="GG211" s="18"/>
      <c r="GH211" s="18"/>
      <c r="GI211" s="18"/>
      <c r="GJ211" s="18"/>
      <c r="GK211" s="18"/>
      <c r="GL211" s="18"/>
      <c r="GM211" s="18"/>
      <c r="GN211" s="18"/>
      <c r="GO211" s="18"/>
      <c r="GP211" s="18"/>
      <c r="GQ211" s="18"/>
      <c r="GR211" s="18"/>
      <c r="GS211" s="18"/>
      <c r="GT211" s="18"/>
      <c r="GU211" s="18"/>
      <c r="GV211" s="18"/>
      <c r="GW211" s="18"/>
      <c r="GX211" s="18"/>
      <c r="GY211" s="18"/>
      <c r="GZ211" s="18"/>
      <c r="HA211" s="18"/>
      <c r="HB211" s="18"/>
      <c r="HC211" s="18"/>
      <c r="HD211" s="18"/>
      <c r="HE211" s="18"/>
      <c r="HF211" s="18"/>
      <c r="HG211" s="18"/>
      <c r="HH211" s="18"/>
      <c r="HI211" s="18"/>
      <c r="HJ211" s="18"/>
      <c r="HK211" s="18"/>
      <c r="HL211" s="18"/>
      <c r="HM211" s="18"/>
      <c r="HN211" s="18"/>
      <c r="HO211" s="18"/>
      <c r="HP211" s="18"/>
      <c r="HQ211" s="18"/>
      <c r="HR211" s="18"/>
      <c r="HS211" s="18"/>
      <c r="HT211" s="18"/>
      <c r="HU211" s="18"/>
      <c r="HV211" s="18"/>
      <c r="HW211" s="18"/>
      <c r="HX211" s="18"/>
      <c r="HY211" s="18"/>
      <c r="HZ211" s="18"/>
      <c r="IA211" s="18"/>
      <c r="IB211" s="18"/>
      <c r="IC211" s="18"/>
      <c r="ID211" s="18"/>
      <c r="IE211" s="18"/>
      <c r="IF211" s="18"/>
      <c r="IG211" s="18"/>
      <c r="IH211" s="18"/>
      <c r="II211" s="18"/>
      <c r="IJ211" s="18"/>
      <c r="IK211" s="18"/>
      <c r="IL211" s="18"/>
      <c r="IM211" s="18"/>
      <c r="IN211" s="18"/>
      <c r="IO211" s="18"/>
      <c r="IP211" s="18"/>
      <c r="IQ211" s="18"/>
      <c r="IR211" s="18"/>
      <c r="IS211" s="18"/>
      <c r="IT211" s="18"/>
      <c r="IU211" s="18"/>
    </row>
  </sheetData>
  <mergeCells count="151">
    <mergeCell ref="H2:K2"/>
    <mergeCell ref="H3:K3"/>
    <mergeCell ref="H4:K4"/>
    <mergeCell ref="J5:K5"/>
    <mergeCell ref="J6:K6"/>
    <mergeCell ref="C7:G7"/>
    <mergeCell ref="J7:K7"/>
    <mergeCell ref="C11:G11"/>
    <mergeCell ref="J11:K11"/>
    <mergeCell ref="C12:G12"/>
    <mergeCell ref="J12:K12"/>
    <mergeCell ref="C13:G13"/>
    <mergeCell ref="J13:K13"/>
    <mergeCell ref="C8:G8"/>
    <mergeCell ref="J8:K8"/>
    <mergeCell ref="C9:G9"/>
    <mergeCell ref="J9:K9"/>
    <mergeCell ref="C10:G10"/>
    <mergeCell ref="J10:K10"/>
    <mergeCell ref="C20:F20"/>
    <mergeCell ref="C21:F21"/>
    <mergeCell ref="A22:K22"/>
    <mergeCell ref="A23:K23"/>
    <mergeCell ref="E26:F26"/>
    <mergeCell ref="C30:K30"/>
    <mergeCell ref="G14:H14"/>
    <mergeCell ref="J14:K14"/>
    <mergeCell ref="J15:K15"/>
    <mergeCell ref="J16:K16"/>
    <mergeCell ref="G18:G19"/>
    <mergeCell ref="H18:H19"/>
    <mergeCell ref="I18:J18"/>
    <mergeCell ref="C31:K31"/>
    <mergeCell ref="C32:K32"/>
    <mergeCell ref="A34:K34"/>
    <mergeCell ref="A35:K35"/>
    <mergeCell ref="C36:K36"/>
    <mergeCell ref="A41:A44"/>
    <mergeCell ref="B41:B44"/>
    <mergeCell ref="C41:C44"/>
    <mergeCell ref="D41:D44"/>
    <mergeCell ref="E41:E44"/>
    <mergeCell ref="H51:I51"/>
    <mergeCell ref="J51:K51"/>
    <mergeCell ref="H57:I57"/>
    <mergeCell ref="J57:K57"/>
    <mergeCell ref="H66:I66"/>
    <mergeCell ref="J66:K66"/>
    <mergeCell ref="F41:F44"/>
    <mergeCell ref="G41:G44"/>
    <mergeCell ref="H41:H44"/>
    <mergeCell ref="I41:I44"/>
    <mergeCell ref="J41:J44"/>
    <mergeCell ref="K41:K44"/>
    <mergeCell ref="H100:I100"/>
    <mergeCell ref="J100:K100"/>
    <mergeCell ref="H109:I109"/>
    <mergeCell ref="J109:K109"/>
    <mergeCell ref="H115:I115"/>
    <mergeCell ref="J115:K115"/>
    <mergeCell ref="H75:I75"/>
    <mergeCell ref="J75:K75"/>
    <mergeCell ref="H83:I83"/>
    <mergeCell ref="J83:K83"/>
    <mergeCell ref="H91:I91"/>
    <mergeCell ref="J91:K91"/>
    <mergeCell ref="H138:I138"/>
    <mergeCell ref="J138:K138"/>
    <mergeCell ref="H141:I141"/>
    <mergeCell ref="J141:K141"/>
    <mergeCell ref="H144:I144"/>
    <mergeCell ref="J144:K144"/>
    <mergeCell ref="H121:I121"/>
    <mergeCell ref="J121:K121"/>
    <mergeCell ref="H129:I129"/>
    <mergeCell ref="J129:K129"/>
    <mergeCell ref="H135:I135"/>
    <mergeCell ref="J135:K135"/>
    <mergeCell ref="H156:I156"/>
    <mergeCell ref="J156:K156"/>
    <mergeCell ref="H159:I159"/>
    <mergeCell ref="J159:K159"/>
    <mergeCell ref="H162:I162"/>
    <mergeCell ref="J162:K162"/>
    <mergeCell ref="H147:I147"/>
    <mergeCell ref="J147:K147"/>
    <mergeCell ref="H150:I150"/>
    <mergeCell ref="J150:K150"/>
    <mergeCell ref="H153:I153"/>
    <mergeCell ref="J153:K153"/>
    <mergeCell ref="H172:I172"/>
    <mergeCell ref="J172:K172"/>
    <mergeCell ref="H173:I173"/>
    <mergeCell ref="J173:K173"/>
    <mergeCell ref="H174:I174"/>
    <mergeCell ref="J174:K174"/>
    <mergeCell ref="H165:I165"/>
    <mergeCell ref="J165:K165"/>
    <mergeCell ref="H168:I168"/>
    <mergeCell ref="J168:K168"/>
    <mergeCell ref="H171:I171"/>
    <mergeCell ref="J171:K171"/>
    <mergeCell ref="H178:I178"/>
    <mergeCell ref="J178:K178"/>
    <mergeCell ref="H179:I179"/>
    <mergeCell ref="J179:K179"/>
    <mergeCell ref="H180:I180"/>
    <mergeCell ref="J180:K180"/>
    <mergeCell ref="H175:I175"/>
    <mergeCell ref="J175:K175"/>
    <mergeCell ref="H176:I176"/>
    <mergeCell ref="J176:K176"/>
    <mergeCell ref="H177:I177"/>
    <mergeCell ref="J177:K177"/>
    <mergeCell ref="H184:I184"/>
    <mergeCell ref="J184:K184"/>
    <mergeCell ref="H185:I185"/>
    <mergeCell ref="J185:K185"/>
    <mergeCell ref="H186:I186"/>
    <mergeCell ref="J186:K186"/>
    <mergeCell ref="H181:I181"/>
    <mergeCell ref="J181:K181"/>
    <mergeCell ref="H182:I182"/>
    <mergeCell ref="J182:K182"/>
    <mergeCell ref="H183:I183"/>
    <mergeCell ref="J183:K183"/>
    <mergeCell ref="J190:K190"/>
    <mergeCell ref="J191:K191"/>
    <mergeCell ref="J192:K192"/>
    <mergeCell ref="C195:F195"/>
    <mergeCell ref="I195:J195"/>
    <mergeCell ref="C196:H196"/>
    <mergeCell ref="I196:J196"/>
    <mergeCell ref="H187:I187"/>
    <mergeCell ref="J187:K187"/>
    <mergeCell ref="H188:I188"/>
    <mergeCell ref="J188:K188"/>
    <mergeCell ref="H189:I189"/>
    <mergeCell ref="J189:K189"/>
    <mergeCell ref="C205:H205"/>
    <mergeCell ref="I205:J205"/>
    <mergeCell ref="C207:F207"/>
    <mergeCell ref="I207:J207"/>
    <mergeCell ref="C208:H208"/>
    <mergeCell ref="I208:J208"/>
    <mergeCell ref="C198:F198"/>
    <mergeCell ref="I198:J198"/>
    <mergeCell ref="C199:H199"/>
    <mergeCell ref="I199:J199"/>
    <mergeCell ref="C204:F204"/>
    <mergeCell ref="I204:J204"/>
  </mergeCells>
  <printOptions horizontalCentered="1"/>
  <pageMargins left="0.39370078740157499" right="0.39370078740157499" top="1.1811023622047201" bottom="0.39370078740157499" header="0" footer="0"/>
  <pageSetup paperSize="9" orientation="landscape" r:id="rId1"/>
  <headerFooter>
    <oddHeader>&amp;CСтраница &amp;P из &amp;N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77"/>
  <sheetViews>
    <sheetView workbookViewId="0">
      <selection activeCell="A173" sqref="A173:AH173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</row>
    <row r="5" spans="1:133" x14ac:dyDescent="0.2">
      <c r="G5">
        <v>2</v>
      </c>
      <c r="H5" t="s">
        <v>342</v>
      </c>
    </row>
    <row r="6" spans="1:133" x14ac:dyDescent="0.2">
      <c r="G6">
        <v>10</v>
      </c>
      <c r="H6" t="s">
        <v>338</v>
      </c>
    </row>
    <row r="7" spans="1:133" x14ac:dyDescent="0.2">
      <c r="G7">
        <v>2</v>
      </c>
      <c r="H7" t="s">
        <v>339</v>
      </c>
    </row>
    <row r="8" spans="1:133" x14ac:dyDescent="0.2">
      <c r="G8">
        <f>IF((Source!AR79&lt;&gt;'1.Смета.или.Акт'!P172),0,1)</f>
        <v>1</v>
      </c>
      <c r="H8" t="s">
        <v>428</v>
      </c>
    </row>
    <row r="9" spans="1:133" x14ac:dyDescent="0.2">
      <c r="G9" s="11" t="s">
        <v>340</v>
      </c>
      <c r="H9" t="s">
        <v>341</v>
      </c>
    </row>
    <row r="12" spans="1:133" x14ac:dyDescent="0.2">
      <c r="A12" s="1">
        <v>1</v>
      </c>
      <c r="B12" s="1">
        <v>171</v>
      </c>
      <c r="C12" s="1">
        <v>0</v>
      </c>
      <c r="D12" s="1">
        <f>ROW(A108)</f>
        <v>108</v>
      </c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55" x14ac:dyDescent="0.2">
      <c r="A18" s="3">
        <v>52</v>
      </c>
      <c r="B18" s="3">
        <f t="shared" ref="B18:G18" si="0">B108</f>
        <v>171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 t="str">
        <f t="shared" si="0"/>
        <v/>
      </c>
      <c r="G18" s="3" t="str">
        <f t="shared" si="0"/>
        <v>Коррект_Реконструкция КЛ 10 кВ №03 от ячейки 03 до опоры №1 ВЛ 10 кВ №3 ПС ЭЧЭ-61 п.Змиёвка</v>
      </c>
      <c r="H18" s="3"/>
      <c r="I18" s="3"/>
      <c r="J18" s="3"/>
      <c r="K18" s="3"/>
      <c r="L18" s="3"/>
      <c r="M18" s="3"/>
      <c r="N18" s="3"/>
      <c r="O18" s="3">
        <f t="shared" ref="O18:AT18" si="1">O108</f>
        <v>23590.19</v>
      </c>
      <c r="P18" s="3">
        <f t="shared" si="1"/>
        <v>14509.35</v>
      </c>
      <c r="Q18" s="3">
        <f t="shared" si="1"/>
        <v>8220.11</v>
      </c>
      <c r="R18" s="3">
        <f t="shared" si="1"/>
        <v>489.11</v>
      </c>
      <c r="S18" s="3">
        <f t="shared" si="1"/>
        <v>860.73</v>
      </c>
      <c r="T18" s="3">
        <f t="shared" si="1"/>
        <v>0</v>
      </c>
      <c r="U18" s="3">
        <f t="shared" si="1"/>
        <v>84.720200000000006</v>
      </c>
      <c r="V18" s="3">
        <f t="shared" si="1"/>
        <v>36.397199999999998</v>
      </c>
      <c r="W18" s="3">
        <f t="shared" si="1"/>
        <v>0</v>
      </c>
      <c r="X18" s="3">
        <f t="shared" si="1"/>
        <v>1297.51</v>
      </c>
      <c r="Y18" s="3">
        <f t="shared" si="1"/>
        <v>855.38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25743.08</v>
      </c>
      <c r="AS18" s="3">
        <f t="shared" si="1"/>
        <v>22909.73</v>
      </c>
      <c r="AT18" s="3">
        <f t="shared" si="1"/>
        <v>2676.61</v>
      </c>
      <c r="AU18" s="3">
        <f t="shared" ref="AU18:BZ18" si="2">AU108</f>
        <v>156.74</v>
      </c>
      <c r="AV18" s="3">
        <f t="shared" si="2"/>
        <v>14509.35</v>
      </c>
      <c r="AW18" s="3">
        <f t="shared" si="2"/>
        <v>14509.35</v>
      </c>
      <c r="AX18" s="3">
        <f t="shared" si="2"/>
        <v>0</v>
      </c>
      <c r="AY18" s="3">
        <f t="shared" si="2"/>
        <v>14509.35</v>
      </c>
      <c r="AZ18" s="3">
        <f t="shared" si="2"/>
        <v>0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0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t="shared" ref="CA18:DF18" si="3">CA108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4">
        <f t="shared" ref="DG18:EL18" si="4">DG108</f>
        <v>227322.03</v>
      </c>
      <c r="DH18" s="4">
        <f t="shared" si="4"/>
        <v>108819.62</v>
      </c>
      <c r="DI18" s="4">
        <f t="shared" si="4"/>
        <v>102751.12</v>
      </c>
      <c r="DJ18" s="4">
        <f t="shared" si="4"/>
        <v>8950.7199999999993</v>
      </c>
      <c r="DK18" s="4">
        <f t="shared" si="4"/>
        <v>15751.29</v>
      </c>
      <c r="DL18" s="4">
        <f t="shared" si="4"/>
        <v>0</v>
      </c>
      <c r="DM18" s="4">
        <f t="shared" si="4"/>
        <v>84.720200000000006</v>
      </c>
      <c r="DN18" s="4">
        <f t="shared" si="4"/>
        <v>36.397199999999998</v>
      </c>
      <c r="DO18" s="4">
        <f t="shared" si="4"/>
        <v>0</v>
      </c>
      <c r="DP18" s="4">
        <f t="shared" si="4"/>
        <v>20200.689999999999</v>
      </c>
      <c r="DQ18" s="4">
        <f t="shared" si="4"/>
        <v>12522.74</v>
      </c>
      <c r="DR18" s="4">
        <f t="shared" si="4"/>
        <v>0</v>
      </c>
      <c r="DS18" s="4">
        <f t="shared" si="4"/>
        <v>0</v>
      </c>
      <c r="DT18" s="4">
        <f t="shared" si="4"/>
        <v>0</v>
      </c>
      <c r="DU18" s="4">
        <f t="shared" si="4"/>
        <v>0</v>
      </c>
      <c r="DV18" s="4">
        <f t="shared" si="4"/>
        <v>0</v>
      </c>
      <c r="DW18" s="4">
        <f t="shared" si="4"/>
        <v>0</v>
      </c>
      <c r="DX18" s="4">
        <f t="shared" si="4"/>
        <v>0</v>
      </c>
      <c r="DY18" s="4">
        <f t="shared" si="4"/>
        <v>0</v>
      </c>
      <c r="DZ18" s="4">
        <f t="shared" si="4"/>
        <v>0</v>
      </c>
      <c r="EA18" s="4">
        <f t="shared" si="4"/>
        <v>0</v>
      </c>
      <c r="EB18" s="4">
        <f t="shared" si="4"/>
        <v>0</v>
      </c>
      <c r="EC18" s="4">
        <f t="shared" si="4"/>
        <v>0</v>
      </c>
      <c r="ED18" s="4">
        <f t="shared" si="4"/>
        <v>0</v>
      </c>
      <c r="EE18" s="4">
        <f t="shared" si="4"/>
        <v>0</v>
      </c>
      <c r="EF18" s="4">
        <f t="shared" si="4"/>
        <v>0</v>
      </c>
      <c r="EG18" s="4">
        <f t="shared" si="4"/>
        <v>0</v>
      </c>
      <c r="EH18" s="4">
        <f t="shared" si="4"/>
        <v>0</v>
      </c>
      <c r="EI18" s="4">
        <f t="shared" si="4"/>
        <v>0</v>
      </c>
      <c r="EJ18" s="4">
        <f t="shared" si="4"/>
        <v>260045.46</v>
      </c>
      <c r="EK18" s="4">
        <f t="shared" si="4"/>
        <v>220196.54</v>
      </c>
      <c r="EL18" s="4">
        <f t="shared" si="4"/>
        <v>37232.379999999997</v>
      </c>
      <c r="EM18" s="4">
        <f t="shared" ref="EM18:FR18" si="5">EM108</f>
        <v>2616.54</v>
      </c>
      <c r="EN18" s="4">
        <f t="shared" si="5"/>
        <v>108819.62</v>
      </c>
      <c r="EO18" s="4">
        <f t="shared" si="5"/>
        <v>108819.62</v>
      </c>
      <c r="EP18" s="4">
        <f t="shared" si="5"/>
        <v>0</v>
      </c>
      <c r="EQ18" s="4">
        <f t="shared" si="5"/>
        <v>108819.62</v>
      </c>
      <c r="ER18" s="4">
        <f t="shared" si="5"/>
        <v>0</v>
      </c>
      <c r="ES18" s="4">
        <f t="shared" si="5"/>
        <v>0</v>
      </c>
      <c r="ET18" s="4">
        <f t="shared" si="5"/>
        <v>0</v>
      </c>
      <c r="EU18" s="4">
        <f t="shared" si="5"/>
        <v>0</v>
      </c>
      <c r="EV18" s="4">
        <f t="shared" si="5"/>
        <v>0</v>
      </c>
      <c r="EW18" s="4">
        <f t="shared" si="5"/>
        <v>0</v>
      </c>
      <c r="EX18" s="4">
        <f t="shared" si="5"/>
        <v>0</v>
      </c>
      <c r="EY18" s="4">
        <f t="shared" si="5"/>
        <v>0</v>
      </c>
      <c r="EZ18" s="4">
        <f t="shared" si="5"/>
        <v>0</v>
      </c>
      <c r="FA18" s="4">
        <f t="shared" si="5"/>
        <v>0</v>
      </c>
      <c r="FB18" s="4">
        <f t="shared" si="5"/>
        <v>0</v>
      </c>
      <c r="FC18" s="4">
        <f t="shared" si="5"/>
        <v>0</v>
      </c>
      <c r="FD18" s="4">
        <f t="shared" si="5"/>
        <v>0</v>
      </c>
      <c r="FE18" s="4">
        <f t="shared" si="5"/>
        <v>0</v>
      </c>
      <c r="FF18" s="4">
        <f t="shared" si="5"/>
        <v>0</v>
      </c>
      <c r="FG18" s="4">
        <f t="shared" si="5"/>
        <v>0</v>
      </c>
      <c r="FH18" s="4">
        <f t="shared" si="5"/>
        <v>0</v>
      </c>
      <c r="FI18" s="4">
        <f t="shared" si="5"/>
        <v>0</v>
      </c>
      <c r="FJ18" s="4">
        <f t="shared" si="5"/>
        <v>0</v>
      </c>
      <c r="FK18" s="4">
        <f t="shared" si="5"/>
        <v>0</v>
      </c>
      <c r="FL18" s="4">
        <f t="shared" si="5"/>
        <v>0</v>
      </c>
      <c r="FM18" s="4">
        <f t="shared" si="5"/>
        <v>0</v>
      </c>
      <c r="FN18" s="4">
        <f t="shared" si="5"/>
        <v>0</v>
      </c>
      <c r="FO18" s="4">
        <f t="shared" si="5"/>
        <v>0</v>
      </c>
      <c r="FP18" s="4">
        <f t="shared" si="5"/>
        <v>0</v>
      </c>
      <c r="FQ18" s="4">
        <f t="shared" si="5"/>
        <v>0</v>
      </c>
      <c r="FR18" s="4">
        <f t="shared" si="5"/>
        <v>0</v>
      </c>
      <c r="FS18" s="4">
        <f t="shared" ref="FS18:GX18" si="6">FS108</f>
        <v>0</v>
      </c>
      <c r="FT18" s="4">
        <f t="shared" si="6"/>
        <v>0</v>
      </c>
      <c r="FU18" s="4">
        <f t="shared" si="6"/>
        <v>0</v>
      </c>
      <c r="FV18" s="4">
        <f t="shared" si="6"/>
        <v>0</v>
      </c>
      <c r="FW18" s="4">
        <f t="shared" si="6"/>
        <v>0</v>
      </c>
      <c r="FX18" s="4">
        <f t="shared" si="6"/>
        <v>0</v>
      </c>
      <c r="FY18" s="4">
        <f t="shared" si="6"/>
        <v>0</v>
      </c>
      <c r="FZ18" s="4">
        <f t="shared" si="6"/>
        <v>0</v>
      </c>
      <c r="GA18" s="4">
        <f t="shared" si="6"/>
        <v>0</v>
      </c>
      <c r="GB18" s="4">
        <f t="shared" si="6"/>
        <v>0</v>
      </c>
      <c r="GC18" s="4">
        <f t="shared" si="6"/>
        <v>0</v>
      </c>
      <c r="GD18" s="4">
        <f t="shared" si="6"/>
        <v>0</v>
      </c>
      <c r="GE18" s="4">
        <f t="shared" si="6"/>
        <v>0</v>
      </c>
      <c r="GF18" s="4">
        <f t="shared" si="6"/>
        <v>0</v>
      </c>
      <c r="GG18" s="4">
        <f t="shared" si="6"/>
        <v>0</v>
      </c>
      <c r="GH18" s="4">
        <f t="shared" si="6"/>
        <v>0</v>
      </c>
      <c r="GI18" s="4">
        <f t="shared" si="6"/>
        <v>0</v>
      </c>
      <c r="GJ18" s="4">
        <f t="shared" si="6"/>
        <v>0</v>
      </c>
      <c r="GK18" s="4">
        <f t="shared" si="6"/>
        <v>0</v>
      </c>
      <c r="GL18" s="4">
        <f t="shared" si="6"/>
        <v>0</v>
      </c>
      <c r="GM18" s="4">
        <f t="shared" si="6"/>
        <v>0</v>
      </c>
      <c r="GN18" s="4">
        <f t="shared" si="6"/>
        <v>0</v>
      </c>
      <c r="GO18" s="4">
        <f t="shared" si="6"/>
        <v>0</v>
      </c>
      <c r="GP18" s="4">
        <f t="shared" si="6"/>
        <v>0</v>
      </c>
      <c r="GQ18" s="4">
        <f t="shared" si="6"/>
        <v>0</v>
      </c>
      <c r="GR18" s="4">
        <f t="shared" si="6"/>
        <v>0</v>
      </c>
      <c r="GS18" s="4">
        <f t="shared" si="6"/>
        <v>0</v>
      </c>
      <c r="GT18" s="4">
        <f t="shared" si="6"/>
        <v>0</v>
      </c>
      <c r="GU18" s="4">
        <f t="shared" si="6"/>
        <v>0</v>
      </c>
      <c r="GV18" s="4">
        <f t="shared" si="6"/>
        <v>0</v>
      </c>
      <c r="GW18" s="4">
        <f t="shared" si="6"/>
        <v>0</v>
      </c>
      <c r="GX18" s="4">
        <f t="shared" si="6"/>
        <v>0</v>
      </c>
    </row>
    <row r="20" spans="1:255" x14ac:dyDescent="0.2">
      <c r="A20" s="1">
        <v>3</v>
      </c>
      <c r="B20" s="1">
        <v>1</v>
      </c>
      <c r="C20" s="1"/>
      <c r="D20" s="1">
        <f>ROW(A79)</f>
        <v>79</v>
      </c>
      <c r="E20" s="1"/>
      <c r="F20" s="1" t="s">
        <v>11</v>
      </c>
      <c r="G20" s="1" t="s">
        <v>11</v>
      </c>
      <c r="H20" s="1" t="s">
        <v>3</v>
      </c>
      <c r="I20" s="1">
        <v>0</v>
      </c>
      <c r="J20" s="1" t="s">
        <v>3</v>
      </c>
      <c r="K20" s="1">
        <v>0</v>
      </c>
      <c r="L20" s="1" t="s">
        <v>3</v>
      </c>
      <c r="M20" s="1"/>
      <c r="N20" s="1"/>
      <c r="O20" s="1"/>
      <c r="P20" s="1"/>
      <c r="Q20" s="1"/>
      <c r="R20" s="1"/>
      <c r="S20" s="1"/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</row>
    <row r="22" spans="1:255" x14ac:dyDescent="0.2">
      <c r="A22" s="3">
        <v>52</v>
      </c>
      <c r="B22" s="3">
        <f t="shared" ref="B22:G22" si="7">B79</f>
        <v>1</v>
      </c>
      <c r="C22" s="3">
        <f t="shared" si="7"/>
        <v>3</v>
      </c>
      <c r="D22" s="3">
        <f t="shared" si="7"/>
        <v>20</v>
      </c>
      <c r="E22" s="3">
        <f t="shared" si="7"/>
        <v>0</v>
      </c>
      <c r="F22" s="3" t="str">
        <f t="shared" si="7"/>
        <v>Новая локальная смета</v>
      </c>
      <c r="G22" s="3" t="str">
        <f t="shared" si="7"/>
        <v>Новая локальная смета</v>
      </c>
      <c r="H22" s="3"/>
      <c r="I22" s="3"/>
      <c r="J22" s="3"/>
      <c r="K22" s="3"/>
      <c r="L22" s="3"/>
      <c r="M22" s="3"/>
      <c r="N22" s="3"/>
      <c r="O22" s="3">
        <f t="shared" ref="O22:AT22" si="8">O79</f>
        <v>23590.19</v>
      </c>
      <c r="P22" s="3">
        <f t="shared" si="8"/>
        <v>14509.35</v>
      </c>
      <c r="Q22" s="3">
        <f t="shared" si="8"/>
        <v>8220.11</v>
      </c>
      <c r="R22" s="3">
        <f t="shared" si="8"/>
        <v>489.11</v>
      </c>
      <c r="S22" s="3">
        <f t="shared" si="8"/>
        <v>860.73</v>
      </c>
      <c r="T22" s="3">
        <f t="shared" si="8"/>
        <v>0</v>
      </c>
      <c r="U22" s="3">
        <f t="shared" si="8"/>
        <v>84.720200000000006</v>
      </c>
      <c r="V22" s="3">
        <f t="shared" si="8"/>
        <v>36.397199999999998</v>
      </c>
      <c r="W22" s="3">
        <f t="shared" si="8"/>
        <v>0</v>
      </c>
      <c r="X22" s="3">
        <f t="shared" si="8"/>
        <v>1297.51</v>
      </c>
      <c r="Y22" s="3">
        <f t="shared" si="8"/>
        <v>855.38</v>
      </c>
      <c r="Z22" s="3">
        <f t="shared" si="8"/>
        <v>0</v>
      </c>
      <c r="AA22" s="3">
        <f t="shared" si="8"/>
        <v>0</v>
      </c>
      <c r="AB22" s="3">
        <f t="shared" si="8"/>
        <v>23590.19</v>
      </c>
      <c r="AC22" s="3">
        <f t="shared" si="8"/>
        <v>14509.35</v>
      </c>
      <c r="AD22" s="3">
        <f t="shared" si="8"/>
        <v>8220.11</v>
      </c>
      <c r="AE22" s="3">
        <f t="shared" si="8"/>
        <v>489.11</v>
      </c>
      <c r="AF22" s="3">
        <f t="shared" si="8"/>
        <v>860.73</v>
      </c>
      <c r="AG22" s="3">
        <f t="shared" si="8"/>
        <v>0</v>
      </c>
      <c r="AH22" s="3">
        <f t="shared" si="8"/>
        <v>84.720200000000006</v>
      </c>
      <c r="AI22" s="3">
        <f t="shared" si="8"/>
        <v>36.397199999999998</v>
      </c>
      <c r="AJ22" s="3">
        <f t="shared" si="8"/>
        <v>0</v>
      </c>
      <c r="AK22" s="3">
        <f t="shared" si="8"/>
        <v>1297.51</v>
      </c>
      <c r="AL22" s="3">
        <f t="shared" si="8"/>
        <v>855.38</v>
      </c>
      <c r="AM22" s="3">
        <f t="shared" si="8"/>
        <v>0</v>
      </c>
      <c r="AN22" s="3">
        <f t="shared" si="8"/>
        <v>0</v>
      </c>
      <c r="AO22" s="3">
        <f t="shared" si="8"/>
        <v>0</v>
      </c>
      <c r="AP22" s="3">
        <f t="shared" si="8"/>
        <v>0</v>
      </c>
      <c r="AQ22" s="3">
        <f t="shared" si="8"/>
        <v>0</v>
      </c>
      <c r="AR22" s="3">
        <f t="shared" si="8"/>
        <v>25743.08</v>
      </c>
      <c r="AS22" s="3">
        <f t="shared" si="8"/>
        <v>22909.73</v>
      </c>
      <c r="AT22" s="3">
        <f t="shared" si="8"/>
        <v>2676.61</v>
      </c>
      <c r="AU22" s="3">
        <f t="shared" ref="AU22:BZ22" si="9">AU79</f>
        <v>156.74</v>
      </c>
      <c r="AV22" s="3">
        <f t="shared" si="9"/>
        <v>14509.35</v>
      </c>
      <c r="AW22" s="3">
        <f t="shared" si="9"/>
        <v>14509.35</v>
      </c>
      <c r="AX22" s="3">
        <f t="shared" si="9"/>
        <v>0</v>
      </c>
      <c r="AY22" s="3">
        <f t="shared" si="9"/>
        <v>14509.35</v>
      </c>
      <c r="AZ22" s="3">
        <f t="shared" si="9"/>
        <v>0</v>
      </c>
      <c r="BA22" s="3">
        <f t="shared" si="9"/>
        <v>0</v>
      </c>
      <c r="BB22" s="3">
        <f t="shared" si="9"/>
        <v>0</v>
      </c>
      <c r="BC22" s="3">
        <f t="shared" si="9"/>
        <v>0</v>
      </c>
      <c r="BD22" s="3">
        <f t="shared" si="9"/>
        <v>0</v>
      </c>
      <c r="BE22" s="3">
        <f t="shared" si="9"/>
        <v>0</v>
      </c>
      <c r="BF22" s="3">
        <f t="shared" si="9"/>
        <v>0</v>
      </c>
      <c r="BG22" s="3">
        <f t="shared" si="9"/>
        <v>0</v>
      </c>
      <c r="BH22" s="3">
        <f t="shared" si="9"/>
        <v>0</v>
      </c>
      <c r="BI22" s="3">
        <f t="shared" si="9"/>
        <v>0</v>
      </c>
      <c r="BJ22" s="3">
        <f t="shared" si="9"/>
        <v>0</v>
      </c>
      <c r="BK22" s="3">
        <f t="shared" si="9"/>
        <v>0</v>
      </c>
      <c r="BL22" s="3">
        <f t="shared" si="9"/>
        <v>0</v>
      </c>
      <c r="BM22" s="3">
        <f t="shared" si="9"/>
        <v>0</v>
      </c>
      <c r="BN22" s="3">
        <f t="shared" si="9"/>
        <v>0</v>
      </c>
      <c r="BO22" s="3">
        <f t="shared" si="9"/>
        <v>0</v>
      </c>
      <c r="BP22" s="3">
        <f t="shared" si="9"/>
        <v>0</v>
      </c>
      <c r="BQ22" s="3">
        <f t="shared" si="9"/>
        <v>0</v>
      </c>
      <c r="BR22" s="3">
        <f t="shared" si="9"/>
        <v>0</v>
      </c>
      <c r="BS22" s="3">
        <f t="shared" si="9"/>
        <v>0</v>
      </c>
      <c r="BT22" s="3">
        <f t="shared" si="9"/>
        <v>0</v>
      </c>
      <c r="BU22" s="3">
        <f t="shared" si="9"/>
        <v>0</v>
      </c>
      <c r="BV22" s="3">
        <f t="shared" si="9"/>
        <v>0</v>
      </c>
      <c r="BW22" s="3">
        <f t="shared" si="9"/>
        <v>0</v>
      </c>
      <c r="BX22" s="3">
        <f t="shared" si="9"/>
        <v>0</v>
      </c>
      <c r="BY22" s="3">
        <f t="shared" si="9"/>
        <v>0</v>
      </c>
      <c r="BZ22" s="3">
        <f t="shared" si="9"/>
        <v>0</v>
      </c>
      <c r="CA22" s="3">
        <f t="shared" ref="CA22:DF22" si="10">CA79</f>
        <v>25743.08</v>
      </c>
      <c r="CB22" s="3">
        <f t="shared" si="10"/>
        <v>22909.73</v>
      </c>
      <c r="CC22" s="3">
        <f t="shared" si="10"/>
        <v>2676.61</v>
      </c>
      <c r="CD22" s="3">
        <f t="shared" si="10"/>
        <v>156.74</v>
      </c>
      <c r="CE22" s="3">
        <f t="shared" si="10"/>
        <v>14509.35</v>
      </c>
      <c r="CF22" s="3">
        <f t="shared" si="10"/>
        <v>14509.35</v>
      </c>
      <c r="CG22" s="3">
        <f t="shared" si="10"/>
        <v>0</v>
      </c>
      <c r="CH22" s="3">
        <f t="shared" si="10"/>
        <v>14509.35</v>
      </c>
      <c r="CI22" s="3">
        <f t="shared" si="10"/>
        <v>0</v>
      </c>
      <c r="CJ22" s="3">
        <f t="shared" si="10"/>
        <v>0</v>
      </c>
      <c r="CK22" s="3">
        <f t="shared" si="10"/>
        <v>0</v>
      </c>
      <c r="CL22" s="3">
        <f t="shared" si="10"/>
        <v>0</v>
      </c>
      <c r="CM22" s="3">
        <f t="shared" si="10"/>
        <v>0</v>
      </c>
      <c r="CN22" s="3">
        <f t="shared" si="10"/>
        <v>0</v>
      </c>
      <c r="CO22" s="3">
        <f t="shared" si="10"/>
        <v>0</v>
      </c>
      <c r="CP22" s="3">
        <f t="shared" si="10"/>
        <v>0</v>
      </c>
      <c r="CQ22" s="3">
        <f t="shared" si="10"/>
        <v>0</v>
      </c>
      <c r="CR22" s="3">
        <f t="shared" si="10"/>
        <v>0</v>
      </c>
      <c r="CS22" s="3">
        <f t="shared" si="10"/>
        <v>0</v>
      </c>
      <c r="CT22" s="3">
        <f t="shared" si="10"/>
        <v>0</v>
      </c>
      <c r="CU22" s="3">
        <f t="shared" si="10"/>
        <v>0</v>
      </c>
      <c r="CV22" s="3">
        <f t="shared" si="10"/>
        <v>0</v>
      </c>
      <c r="CW22" s="3">
        <f t="shared" si="10"/>
        <v>0</v>
      </c>
      <c r="CX22" s="3">
        <f t="shared" si="10"/>
        <v>0</v>
      </c>
      <c r="CY22" s="3">
        <f t="shared" si="10"/>
        <v>0</v>
      </c>
      <c r="CZ22" s="3">
        <f t="shared" si="10"/>
        <v>0</v>
      </c>
      <c r="DA22" s="3">
        <f t="shared" si="10"/>
        <v>0</v>
      </c>
      <c r="DB22" s="3">
        <f t="shared" si="10"/>
        <v>0</v>
      </c>
      <c r="DC22" s="3">
        <f t="shared" si="10"/>
        <v>0</v>
      </c>
      <c r="DD22" s="3">
        <f t="shared" si="10"/>
        <v>0</v>
      </c>
      <c r="DE22" s="3">
        <f t="shared" si="10"/>
        <v>0</v>
      </c>
      <c r="DF22" s="3">
        <f t="shared" si="10"/>
        <v>0</v>
      </c>
      <c r="DG22" s="4">
        <f t="shared" ref="DG22:EL22" si="11">DG79</f>
        <v>227322.03</v>
      </c>
      <c r="DH22" s="4">
        <f t="shared" si="11"/>
        <v>108819.62</v>
      </c>
      <c r="DI22" s="4">
        <f t="shared" si="11"/>
        <v>102751.12</v>
      </c>
      <c r="DJ22" s="4">
        <f t="shared" si="11"/>
        <v>8950.7199999999993</v>
      </c>
      <c r="DK22" s="4">
        <f t="shared" si="11"/>
        <v>15751.29</v>
      </c>
      <c r="DL22" s="4">
        <f t="shared" si="11"/>
        <v>0</v>
      </c>
      <c r="DM22" s="4">
        <f t="shared" si="11"/>
        <v>84.720200000000006</v>
      </c>
      <c r="DN22" s="4">
        <f t="shared" si="11"/>
        <v>36.397199999999998</v>
      </c>
      <c r="DO22" s="4">
        <f t="shared" si="11"/>
        <v>0</v>
      </c>
      <c r="DP22" s="4">
        <f t="shared" si="11"/>
        <v>20200.689999999999</v>
      </c>
      <c r="DQ22" s="4">
        <f t="shared" si="11"/>
        <v>12522.74</v>
      </c>
      <c r="DR22" s="4">
        <f t="shared" si="11"/>
        <v>0</v>
      </c>
      <c r="DS22" s="4">
        <f t="shared" si="11"/>
        <v>0</v>
      </c>
      <c r="DT22" s="4">
        <f t="shared" si="11"/>
        <v>227322.03</v>
      </c>
      <c r="DU22" s="4">
        <f t="shared" si="11"/>
        <v>108819.62</v>
      </c>
      <c r="DV22" s="4">
        <f t="shared" si="11"/>
        <v>102751.12</v>
      </c>
      <c r="DW22" s="4">
        <f t="shared" si="11"/>
        <v>8950.7199999999993</v>
      </c>
      <c r="DX22" s="4">
        <f t="shared" si="11"/>
        <v>15751.29</v>
      </c>
      <c r="DY22" s="4">
        <f t="shared" si="11"/>
        <v>0</v>
      </c>
      <c r="DZ22" s="4">
        <f t="shared" si="11"/>
        <v>84.720200000000006</v>
      </c>
      <c r="EA22" s="4">
        <f t="shared" si="11"/>
        <v>36.397199999999998</v>
      </c>
      <c r="EB22" s="4">
        <f t="shared" si="11"/>
        <v>0</v>
      </c>
      <c r="EC22" s="4">
        <f t="shared" si="11"/>
        <v>20200.689999999999</v>
      </c>
      <c r="ED22" s="4">
        <f t="shared" si="11"/>
        <v>12522.74</v>
      </c>
      <c r="EE22" s="4">
        <f t="shared" si="11"/>
        <v>0</v>
      </c>
      <c r="EF22" s="4">
        <f t="shared" si="11"/>
        <v>0</v>
      </c>
      <c r="EG22" s="4">
        <f t="shared" si="11"/>
        <v>0</v>
      </c>
      <c r="EH22" s="4">
        <f t="shared" si="11"/>
        <v>0</v>
      </c>
      <c r="EI22" s="4">
        <f t="shared" si="11"/>
        <v>0</v>
      </c>
      <c r="EJ22" s="4">
        <f t="shared" si="11"/>
        <v>260045.46</v>
      </c>
      <c r="EK22" s="4">
        <f t="shared" si="11"/>
        <v>220196.54</v>
      </c>
      <c r="EL22" s="4">
        <f t="shared" si="11"/>
        <v>37232.379999999997</v>
      </c>
      <c r="EM22" s="4">
        <f t="shared" ref="EM22:FR22" si="12">EM79</f>
        <v>2616.54</v>
      </c>
      <c r="EN22" s="4">
        <f t="shared" si="12"/>
        <v>108819.62</v>
      </c>
      <c r="EO22" s="4">
        <f t="shared" si="12"/>
        <v>108819.62</v>
      </c>
      <c r="EP22" s="4">
        <f t="shared" si="12"/>
        <v>0</v>
      </c>
      <c r="EQ22" s="4">
        <f t="shared" si="12"/>
        <v>108819.62</v>
      </c>
      <c r="ER22" s="4">
        <f t="shared" si="12"/>
        <v>0</v>
      </c>
      <c r="ES22" s="4">
        <f t="shared" si="12"/>
        <v>0</v>
      </c>
      <c r="ET22" s="4">
        <f t="shared" si="12"/>
        <v>0</v>
      </c>
      <c r="EU22" s="4">
        <f t="shared" si="12"/>
        <v>0</v>
      </c>
      <c r="EV22" s="4">
        <f t="shared" si="12"/>
        <v>0</v>
      </c>
      <c r="EW22" s="4">
        <f t="shared" si="12"/>
        <v>0</v>
      </c>
      <c r="EX22" s="4">
        <f t="shared" si="12"/>
        <v>0</v>
      </c>
      <c r="EY22" s="4">
        <f t="shared" si="12"/>
        <v>0</v>
      </c>
      <c r="EZ22" s="4">
        <f t="shared" si="12"/>
        <v>0</v>
      </c>
      <c r="FA22" s="4">
        <f t="shared" si="12"/>
        <v>0</v>
      </c>
      <c r="FB22" s="4">
        <f t="shared" si="12"/>
        <v>0</v>
      </c>
      <c r="FC22" s="4">
        <f t="shared" si="12"/>
        <v>0</v>
      </c>
      <c r="FD22" s="4">
        <f t="shared" si="12"/>
        <v>0</v>
      </c>
      <c r="FE22" s="4">
        <f t="shared" si="12"/>
        <v>0</v>
      </c>
      <c r="FF22" s="4">
        <f t="shared" si="12"/>
        <v>0</v>
      </c>
      <c r="FG22" s="4">
        <f t="shared" si="12"/>
        <v>0</v>
      </c>
      <c r="FH22" s="4">
        <f t="shared" si="12"/>
        <v>0</v>
      </c>
      <c r="FI22" s="4">
        <f t="shared" si="12"/>
        <v>0</v>
      </c>
      <c r="FJ22" s="4">
        <f t="shared" si="12"/>
        <v>0</v>
      </c>
      <c r="FK22" s="4">
        <f t="shared" si="12"/>
        <v>0</v>
      </c>
      <c r="FL22" s="4">
        <f t="shared" si="12"/>
        <v>0</v>
      </c>
      <c r="FM22" s="4">
        <f t="shared" si="12"/>
        <v>0</v>
      </c>
      <c r="FN22" s="4">
        <f t="shared" si="12"/>
        <v>0</v>
      </c>
      <c r="FO22" s="4">
        <f t="shared" si="12"/>
        <v>0</v>
      </c>
      <c r="FP22" s="4">
        <f t="shared" si="12"/>
        <v>0</v>
      </c>
      <c r="FQ22" s="4">
        <f t="shared" si="12"/>
        <v>0</v>
      </c>
      <c r="FR22" s="4">
        <f t="shared" si="12"/>
        <v>0</v>
      </c>
      <c r="FS22" s="4">
        <f t="shared" ref="FS22:GX22" si="13">FS79</f>
        <v>260045.46</v>
      </c>
      <c r="FT22" s="4">
        <f t="shared" si="13"/>
        <v>220196.54</v>
      </c>
      <c r="FU22" s="4">
        <f t="shared" si="13"/>
        <v>37232.379999999997</v>
      </c>
      <c r="FV22" s="4">
        <f t="shared" si="13"/>
        <v>2616.54</v>
      </c>
      <c r="FW22" s="4">
        <f t="shared" si="13"/>
        <v>108819.62</v>
      </c>
      <c r="FX22" s="4">
        <f t="shared" si="13"/>
        <v>108819.62</v>
      </c>
      <c r="FY22" s="4">
        <f t="shared" si="13"/>
        <v>0</v>
      </c>
      <c r="FZ22" s="4">
        <f t="shared" si="13"/>
        <v>108819.62</v>
      </c>
      <c r="GA22" s="4">
        <f t="shared" si="13"/>
        <v>0</v>
      </c>
      <c r="GB22" s="4">
        <f t="shared" si="13"/>
        <v>0</v>
      </c>
      <c r="GC22" s="4">
        <f t="shared" si="13"/>
        <v>0</v>
      </c>
      <c r="GD22" s="4">
        <f t="shared" si="13"/>
        <v>0</v>
      </c>
      <c r="GE22" s="4">
        <f t="shared" si="13"/>
        <v>0</v>
      </c>
      <c r="GF22" s="4">
        <f t="shared" si="13"/>
        <v>0</v>
      </c>
      <c r="GG22" s="4">
        <f t="shared" si="13"/>
        <v>0</v>
      </c>
      <c r="GH22" s="4">
        <f t="shared" si="13"/>
        <v>0</v>
      </c>
      <c r="GI22" s="4">
        <f t="shared" si="13"/>
        <v>0</v>
      </c>
      <c r="GJ22" s="4">
        <f t="shared" si="13"/>
        <v>0</v>
      </c>
      <c r="GK22" s="4">
        <f t="shared" si="13"/>
        <v>0</v>
      </c>
      <c r="GL22" s="4">
        <f t="shared" si="13"/>
        <v>0</v>
      </c>
      <c r="GM22" s="4">
        <f t="shared" si="13"/>
        <v>0</v>
      </c>
      <c r="GN22" s="4">
        <f t="shared" si="13"/>
        <v>0</v>
      </c>
      <c r="GO22" s="4">
        <f t="shared" si="13"/>
        <v>0</v>
      </c>
      <c r="GP22" s="4">
        <f t="shared" si="13"/>
        <v>0</v>
      </c>
      <c r="GQ22" s="4">
        <f t="shared" si="13"/>
        <v>0</v>
      </c>
      <c r="GR22" s="4">
        <f t="shared" si="13"/>
        <v>0</v>
      </c>
      <c r="GS22" s="4">
        <f t="shared" si="13"/>
        <v>0</v>
      </c>
      <c r="GT22" s="4">
        <f t="shared" si="13"/>
        <v>0</v>
      </c>
      <c r="GU22" s="4">
        <f t="shared" si="13"/>
        <v>0</v>
      </c>
      <c r="GV22" s="4">
        <f t="shared" si="13"/>
        <v>0</v>
      </c>
      <c r="GW22" s="4">
        <f t="shared" si="13"/>
        <v>0</v>
      </c>
      <c r="GX22" s="4">
        <f t="shared" si="13"/>
        <v>0</v>
      </c>
    </row>
    <row r="24" spans="1:255" x14ac:dyDescent="0.2">
      <c r="A24" s="2">
        <v>17</v>
      </c>
      <c r="B24" s="2">
        <v>1</v>
      </c>
      <c r="C24" s="2">
        <f>ROW(SmtRes!A2)</f>
        <v>2</v>
      </c>
      <c r="D24" s="2">
        <f>ROW(EtalonRes!A2)</f>
        <v>2</v>
      </c>
      <c r="E24" s="2" t="s">
        <v>12</v>
      </c>
      <c r="F24" s="2" t="s">
        <v>13</v>
      </c>
      <c r="G24" s="2" t="s">
        <v>14</v>
      </c>
      <c r="H24" s="2" t="s">
        <v>15</v>
      </c>
      <c r="I24" s="2">
        <f>'1.Смета.или.Акт'!E46</f>
        <v>0.02</v>
      </c>
      <c r="J24" s="2">
        <v>0</v>
      </c>
      <c r="K24" s="2"/>
      <c r="L24" s="2"/>
      <c r="M24" s="2"/>
      <c r="N24" s="2"/>
      <c r="O24" s="2">
        <f t="shared" ref="O24:O55" si="14">ROUND(CP24,2)</f>
        <v>37.71</v>
      </c>
      <c r="P24" s="2">
        <f t="shared" ref="P24:P55" si="15">ROUND(CQ24*I24,2)</f>
        <v>0</v>
      </c>
      <c r="Q24" s="2">
        <f t="shared" ref="Q24:Q55" si="16">ROUND(CR24*I24,2)</f>
        <v>37.71</v>
      </c>
      <c r="R24" s="2">
        <f t="shared" ref="R24:R55" si="17">ROUND(CS24*I24,2)</f>
        <v>4.1399999999999997</v>
      </c>
      <c r="S24" s="2">
        <f t="shared" ref="S24:S55" si="18">ROUND(CT24*I24,2)</f>
        <v>0</v>
      </c>
      <c r="T24" s="2">
        <f t="shared" ref="T24:T55" si="19">ROUND(CU24*I24,2)</f>
        <v>0</v>
      </c>
      <c r="U24" s="2">
        <f t="shared" ref="U24:U55" si="20">CV24*I24</f>
        <v>0</v>
      </c>
      <c r="V24" s="2">
        <f t="shared" ref="V24:V55" si="21">CW24*I24</f>
        <v>0.30680000000000002</v>
      </c>
      <c r="W24" s="2">
        <f t="shared" ref="W24:W55" si="22">ROUND(CX24*I24,2)</f>
        <v>0</v>
      </c>
      <c r="X24" s="2">
        <f t="shared" ref="X24:X55" si="23">ROUND(CY24,2)</f>
        <v>3.93</v>
      </c>
      <c r="Y24" s="2">
        <f t="shared" ref="Y24:Y55" si="24">ROUND(CZ24,2)</f>
        <v>2.0699999999999998</v>
      </c>
      <c r="Z24" s="2"/>
      <c r="AA24" s="2">
        <v>34679561</v>
      </c>
      <c r="AB24" s="2">
        <f t="shared" ref="AB24:AB55" si="25">ROUND((AC24+AD24+AF24),2)</f>
        <v>1885.29</v>
      </c>
      <c r="AC24" s="2">
        <f>ROUND((ES24),2)</f>
        <v>0</v>
      </c>
      <c r="AD24" s="2">
        <f t="shared" ref="AD24:AD55" si="26">ROUND((((ET24)-(EU24))+AE24),2)</f>
        <v>1885.29</v>
      </c>
      <c r="AE24" s="2">
        <f t="shared" ref="AE24:AE55" si="27">ROUND((EU24),2)</f>
        <v>207.09</v>
      </c>
      <c r="AF24" s="2">
        <f t="shared" ref="AF24:AF55" si="28">ROUND((EV24),2)</f>
        <v>0</v>
      </c>
      <c r="AG24" s="2">
        <f t="shared" ref="AG24:AG55" si="29">ROUND((AP24),2)</f>
        <v>0</v>
      </c>
      <c r="AH24" s="2">
        <f t="shared" ref="AH24:AH55" si="30">(EW24)</f>
        <v>0</v>
      </c>
      <c r="AI24" s="2">
        <f t="shared" ref="AI24:AI55" si="31">(EX24)</f>
        <v>15.34</v>
      </c>
      <c r="AJ24" s="2">
        <f t="shared" ref="AJ24:AJ55" si="32">ROUND((AS24),2)</f>
        <v>0</v>
      </c>
      <c r="AK24" s="2">
        <v>1885.29</v>
      </c>
      <c r="AL24" s="2">
        <v>0</v>
      </c>
      <c r="AM24" s="2">
        <v>1885.29</v>
      </c>
      <c r="AN24" s="2">
        <v>207.09</v>
      </c>
      <c r="AO24" s="2">
        <v>0</v>
      </c>
      <c r="AP24" s="2">
        <v>0</v>
      </c>
      <c r="AQ24" s="2">
        <v>0</v>
      </c>
      <c r="AR24" s="2">
        <v>15.34</v>
      </c>
      <c r="AS24" s="2">
        <v>0</v>
      </c>
      <c r="AT24" s="2">
        <v>95</v>
      </c>
      <c r="AU24" s="2">
        <v>50</v>
      </c>
      <c r="AV24" s="2">
        <v>1</v>
      </c>
      <c r="AW24" s="2">
        <v>1</v>
      </c>
      <c r="AX24" s="2"/>
      <c r="AY24" s="2"/>
      <c r="AZ24" s="2">
        <v>1</v>
      </c>
      <c r="BA24" s="2">
        <v>1</v>
      </c>
      <c r="BB24" s="2">
        <v>1</v>
      </c>
      <c r="BC24" s="2">
        <v>1</v>
      </c>
      <c r="BD24" s="2" t="s">
        <v>3</v>
      </c>
      <c r="BE24" s="2" t="s">
        <v>3</v>
      </c>
      <c r="BF24" s="2" t="s">
        <v>3</v>
      </c>
      <c r="BG24" s="2" t="s">
        <v>3</v>
      </c>
      <c r="BH24" s="2">
        <v>0</v>
      </c>
      <c r="BI24" s="2">
        <v>1</v>
      </c>
      <c r="BJ24" s="2" t="s">
        <v>16</v>
      </c>
      <c r="BK24" s="2"/>
      <c r="BL24" s="2"/>
      <c r="BM24" s="2">
        <v>1001</v>
      </c>
      <c r="BN24" s="2">
        <v>0</v>
      </c>
      <c r="BO24" s="2" t="s">
        <v>3</v>
      </c>
      <c r="BP24" s="2">
        <v>0</v>
      </c>
      <c r="BQ24" s="2">
        <v>1</v>
      </c>
      <c r="BR24" s="2">
        <v>0</v>
      </c>
      <c r="BS24" s="2">
        <v>1</v>
      </c>
      <c r="BT24" s="2">
        <v>1</v>
      </c>
      <c r="BU24" s="2">
        <v>1</v>
      </c>
      <c r="BV24" s="2">
        <v>1</v>
      </c>
      <c r="BW24" s="2">
        <v>1</v>
      </c>
      <c r="BX24" s="2">
        <v>1</v>
      </c>
      <c r="BY24" s="2" t="s">
        <v>3</v>
      </c>
      <c r="BZ24" s="2">
        <v>95</v>
      </c>
      <c r="CA24" s="2">
        <v>50</v>
      </c>
      <c r="CB24" s="2"/>
      <c r="CC24" s="2"/>
      <c r="CD24" s="2"/>
      <c r="CE24" s="2"/>
      <c r="CF24" s="2">
        <v>0</v>
      </c>
      <c r="CG24" s="2">
        <v>0</v>
      </c>
      <c r="CH24" s="2"/>
      <c r="CI24" s="2"/>
      <c r="CJ24" s="2"/>
      <c r="CK24" s="2"/>
      <c r="CL24" s="2"/>
      <c r="CM24" s="2">
        <v>0</v>
      </c>
      <c r="CN24" s="2" t="s">
        <v>3</v>
      </c>
      <c r="CO24" s="2">
        <v>0</v>
      </c>
      <c r="CP24" s="2">
        <f t="shared" ref="CP24:CP55" si="33">(P24+Q24+S24)</f>
        <v>37.71</v>
      </c>
      <c r="CQ24" s="2">
        <f t="shared" ref="CQ24:CQ55" si="34">AC24*BC24</f>
        <v>0</v>
      </c>
      <c r="CR24" s="2">
        <f t="shared" ref="CR24:CR55" si="35">AD24*BB24</f>
        <v>1885.29</v>
      </c>
      <c r="CS24" s="2">
        <f t="shared" ref="CS24:CS55" si="36">AE24*BS24</f>
        <v>207.09</v>
      </c>
      <c r="CT24" s="2">
        <f t="shared" ref="CT24:CT55" si="37">AF24*BA24</f>
        <v>0</v>
      </c>
      <c r="CU24" s="2">
        <f t="shared" ref="CU24:CU55" si="38">AG24</f>
        <v>0</v>
      </c>
      <c r="CV24" s="2">
        <f t="shared" ref="CV24:CV55" si="39">AH24</f>
        <v>0</v>
      </c>
      <c r="CW24" s="2">
        <f t="shared" ref="CW24:CW55" si="40">AI24</f>
        <v>15.34</v>
      </c>
      <c r="CX24" s="2">
        <f t="shared" ref="CX24:CX55" si="41">AJ24</f>
        <v>0</v>
      </c>
      <c r="CY24" s="2">
        <f t="shared" ref="CY24:CY55" si="42">(((S24+(R24*IF(0,0,1)))*AT24)/100)</f>
        <v>3.9329999999999994</v>
      </c>
      <c r="CZ24" s="2">
        <f t="shared" ref="CZ24:CZ55" si="43">(((S24+(R24*IF(0,0,1)))*AU24)/100)</f>
        <v>2.0699999999999998</v>
      </c>
      <c r="DA24" s="2"/>
      <c r="DB24" s="2"/>
      <c r="DC24" s="2" t="s">
        <v>3</v>
      </c>
      <c r="DD24" s="2" t="s">
        <v>3</v>
      </c>
      <c r="DE24" s="2" t="s">
        <v>3</v>
      </c>
      <c r="DF24" s="2" t="s">
        <v>3</v>
      </c>
      <c r="DG24" s="2" t="s">
        <v>3</v>
      </c>
      <c r="DH24" s="2" t="s">
        <v>3</v>
      </c>
      <c r="DI24" s="2" t="s">
        <v>3</v>
      </c>
      <c r="DJ24" s="2" t="s">
        <v>3</v>
      </c>
      <c r="DK24" s="2" t="s">
        <v>3</v>
      </c>
      <c r="DL24" s="2" t="s">
        <v>3</v>
      </c>
      <c r="DM24" s="2" t="s">
        <v>3</v>
      </c>
      <c r="DN24" s="2">
        <v>0</v>
      </c>
      <c r="DO24" s="2">
        <v>0</v>
      </c>
      <c r="DP24" s="2">
        <v>1</v>
      </c>
      <c r="DQ24" s="2">
        <v>1</v>
      </c>
      <c r="DR24" s="2"/>
      <c r="DS24" s="2"/>
      <c r="DT24" s="2"/>
      <c r="DU24" s="2">
        <v>1007</v>
      </c>
      <c r="DV24" s="2" t="s">
        <v>15</v>
      </c>
      <c r="DW24" s="2" t="s">
        <v>15</v>
      </c>
      <c r="DX24" s="2">
        <v>1000</v>
      </c>
      <c r="DY24" s="2"/>
      <c r="DZ24" s="2"/>
      <c r="EA24" s="2"/>
      <c r="EB24" s="2"/>
      <c r="EC24" s="2"/>
      <c r="ED24" s="2"/>
      <c r="EE24" s="2">
        <v>32653332</v>
      </c>
      <c r="EF24" s="2">
        <v>1</v>
      </c>
      <c r="EG24" s="2" t="s">
        <v>17</v>
      </c>
      <c r="EH24" s="2">
        <v>0</v>
      </c>
      <c r="EI24" s="2" t="s">
        <v>3</v>
      </c>
      <c r="EJ24" s="2">
        <v>1</v>
      </c>
      <c r="EK24" s="2">
        <v>1001</v>
      </c>
      <c r="EL24" s="2" t="s">
        <v>18</v>
      </c>
      <c r="EM24" s="2" t="s">
        <v>19</v>
      </c>
      <c r="EN24" s="2"/>
      <c r="EO24" s="2" t="s">
        <v>3</v>
      </c>
      <c r="EP24" s="2"/>
      <c r="EQ24" s="2">
        <v>0</v>
      </c>
      <c r="ER24" s="2">
        <v>1885.29</v>
      </c>
      <c r="ES24" s="2">
        <v>0</v>
      </c>
      <c r="ET24" s="2">
        <v>1885.29</v>
      </c>
      <c r="EU24" s="2">
        <v>207.09</v>
      </c>
      <c r="EV24" s="2">
        <v>0</v>
      </c>
      <c r="EW24" s="2">
        <v>0</v>
      </c>
      <c r="EX24" s="2">
        <v>15.34</v>
      </c>
      <c r="EY24" s="2">
        <v>0</v>
      </c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>
        <v>0</v>
      </c>
      <c r="FR24" s="2">
        <f t="shared" ref="FR24:FR55" si="44">ROUND(IF(AND(BH24=3,BI24=3),P24,0),2)</f>
        <v>0</v>
      </c>
      <c r="FS24" s="2">
        <v>0</v>
      </c>
      <c r="FT24" s="2"/>
      <c r="FU24" s="2"/>
      <c r="FV24" s="2"/>
      <c r="FW24" s="2"/>
      <c r="FX24" s="2">
        <v>95</v>
      </c>
      <c r="FY24" s="2">
        <v>50</v>
      </c>
      <c r="FZ24" s="2"/>
      <c r="GA24" s="2" t="s">
        <v>3</v>
      </c>
      <c r="GB24" s="2"/>
      <c r="GC24" s="2"/>
      <c r="GD24" s="2">
        <v>0</v>
      </c>
      <c r="GE24" s="2"/>
      <c r="GF24" s="2">
        <v>-189134807</v>
      </c>
      <c r="GG24" s="2">
        <v>2</v>
      </c>
      <c r="GH24" s="2">
        <v>1</v>
      </c>
      <c r="GI24" s="2">
        <v>-2</v>
      </c>
      <c r="GJ24" s="2">
        <v>0</v>
      </c>
      <c r="GK24" s="2">
        <f>ROUND(R24*(R12)/100,2)</f>
        <v>0</v>
      </c>
      <c r="GL24" s="2">
        <f t="shared" ref="GL24:GL55" si="45">ROUND(IF(AND(BH24=3,BI24=3,FS24&lt;&gt;0),P24,0),2)</f>
        <v>0</v>
      </c>
      <c r="GM24" s="2">
        <f t="shared" ref="GM24:GM55" si="46">ROUND(O24+X24+Y24+GK24,2)+GX24</f>
        <v>43.71</v>
      </c>
      <c r="GN24" s="2">
        <f t="shared" ref="GN24:GN55" si="47">IF(OR(BI24=0,BI24=1),ROUND(O24+X24+Y24+GK24,2),0)</f>
        <v>43.71</v>
      </c>
      <c r="GO24" s="2">
        <f t="shared" ref="GO24:GO55" si="48">IF(BI24=2,ROUND(O24+X24+Y24+GK24,2),0)</f>
        <v>0</v>
      </c>
      <c r="GP24" s="2">
        <f t="shared" ref="GP24:GP55" si="49">IF(BI24=4,ROUND(O24+X24+Y24+GK24,2)+GX24,0)</f>
        <v>0</v>
      </c>
      <c r="GQ24" s="2"/>
      <c r="GR24" s="2">
        <v>0</v>
      </c>
      <c r="GS24" s="2">
        <v>3</v>
      </c>
      <c r="GT24" s="2">
        <v>0</v>
      </c>
      <c r="GU24" s="2" t="s">
        <v>3</v>
      </c>
      <c r="GV24" s="2">
        <f t="shared" ref="GV24:GV55" si="50">ROUND(GT24,2)</f>
        <v>0</v>
      </c>
      <c r="GW24" s="2">
        <v>1</v>
      </c>
      <c r="GX24" s="2">
        <f t="shared" ref="GX24:GX55" si="51">ROUND(GV24*GW24*I24,2)</f>
        <v>0</v>
      </c>
      <c r="GY24" s="2"/>
      <c r="GZ24" s="2"/>
      <c r="HA24" s="2">
        <v>0</v>
      </c>
      <c r="HB24" s="2">
        <v>0</v>
      </c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>
        <v>0</v>
      </c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x14ac:dyDescent="0.2">
      <c r="A25">
        <v>17</v>
      </c>
      <c r="B25">
        <v>1</v>
      </c>
      <c r="C25">
        <f>ROW(SmtRes!A4)</f>
        <v>4</v>
      </c>
      <c r="D25">
        <f>ROW(EtalonRes!A4)</f>
        <v>4</v>
      </c>
      <c r="E25" t="s">
        <v>12</v>
      </c>
      <c r="F25" t="s">
        <v>13</v>
      </c>
      <c r="G25" t="s">
        <v>14</v>
      </c>
      <c r="H25" t="s">
        <v>15</v>
      </c>
      <c r="I25">
        <f>'1.Смета.или.Акт'!E46</f>
        <v>0.02</v>
      </c>
      <c r="J25">
        <v>0</v>
      </c>
      <c r="O25">
        <f t="shared" si="14"/>
        <v>471.32</v>
      </c>
      <c r="P25">
        <f t="shared" si="15"/>
        <v>0</v>
      </c>
      <c r="Q25">
        <f t="shared" si="16"/>
        <v>471.32</v>
      </c>
      <c r="R25">
        <f t="shared" si="17"/>
        <v>75.790000000000006</v>
      </c>
      <c r="S25">
        <f t="shared" si="18"/>
        <v>0</v>
      </c>
      <c r="T25">
        <f t="shared" si="19"/>
        <v>0</v>
      </c>
      <c r="U25">
        <f t="shared" si="20"/>
        <v>0</v>
      </c>
      <c r="V25">
        <f t="shared" si="21"/>
        <v>0.30680000000000002</v>
      </c>
      <c r="W25">
        <f t="shared" si="22"/>
        <v>0</v>
      </c>
      <c r="X25">
        <f t="shared" si="23"/>
        <v>61.39</v>
      </c>
      <c r="Y25">
        <f t="shared" si="24"/>
        <v>30.32</v>
      </c>
      <c r="AA25">
        <v>34679562</v>
      </c>
      <c r="AB25">
        <f t="shared" si="25"/>
        <v>1885.29</v>
      </c>
      <c r="AC25">
        <f>ROUND((ES25),2)</f>
        <v>0</v>
      </c>
      <c r="AD25">
        <f t="shared" si="26"/>
        <v>1885.29</v>
      </c>
      <c r="AE25">
        <f t="shared" si="27"/>
        <v>207.09</v>
      </c>
      <c r="AF25">
        <f t="shared" si="28"/>
        <v>0</v>
      </c>
      <c r="AG25">
        <f t="shared" si="29"/>
        <v>0</v>
      </c>
      <c r="AH25">
        <f t="shared" si="30"/>
        <v>0</v>
      </c>
      <c r="AI25">
        <f t="shared" si="31"/>
        <v>15.34</v>
      </c>
      <c r="AJ25">
        <f t="shared" si="32"/>
        <v>0</v>
      </c>
      <c r="AK25">
        <f>AL25+AM25+AO25</f>
        <v>1885.29</v>
      </c>
      <c r="AL25">
        <v>0</v>
      </c>
      <c r="AM25" s="52">
        <f>'1.Смета.или.Акт'!F47</f>
        <v>1885.29</v>
      </c>
      <c r="AN25" s="52">
        <f>'1.Смета.или.Акт'!F48</f>
        <v>207.09</v>
      </c>
      <c r="AO25">
        <v>0</v>
      </c>
      <c r="AP25">
        <v>0</v>
      </c>
      <c r="AQ25">
        <v>0</v>
      </c>
      <c r="AR25">
        <v>15.34</v>
      </c>
      <c r="AS25">
        <v>0</v>
      </c>
      <c r="AT25">
        <v>81</v>
      </c>
      <c r="AU25">
        <v>40</v>
      </c>
      <c r="AV25">
        <v>1</v>
      </c>
      <c r="AW25">
        <v>1</v>
      </c>
      <c r="AZ25">
        <v>1</v>
      </c>
      <c r="BA25">
        <v>18.3</v>
      </c>
      <c r="BB25">
        <f>'1.Смета.или.Акт'!J47</f>
        <v>12.5</v>
      </c>
      <c r="BC25">
        <v>7.5</v>
      </c>
      <c r="BD25" t="s">
        <v>3</v>
      </c>
      <c r="BE25" t="s">
        <v>3</v>
      </c>
      <c r="BF25" t="s">
        <v>3</v>
      </c>
      <c r="BG25" t="s">
        <v>3</v>
      </c>
      <c r="BH25">
        <v>0</v>
      </c>
      <c r="BI25">
        <v>1</v>
      </c>
      <c r="BJ25" t="s">
        <v>16</v>
      </c>
      <c r="BM25">
        <v>1001</v>
      </c>
      <c r="BN25">
        <v>0</v>
      </c>
      <c r="BO25" t="s">
        <v>3</v>
      </c>
      <c r="BP25">
        <v>0</v>
      </c>
      <c r="BQ25">
        <v>1</v>
      </c>
      <c r="BR25">
        <v>0</v>
      </c>
      <c r="BS25">
        <f>'1.Смета.или.Акт'!J48</f>
        <v>18.3</v>
      </c>
      <c r="BT25">
        <v>1</v>
      </c>
      <c r="BU25">
        <v>1</v>
      </c>
      <c r="BV25">
        <v>1</v>
      </c>
      <c r="BW25">
        <v>1</v>
      </c>
      <c r="BX25">
        <v>1</v>
      </c>
      <c r="BY25" t="s">
        <v>3</v>
      </c>
      <c r="BZ25">
        <v>95</v>
      </c>
      <c r="CA25">
        <v>50</v>
      </c>
      <c r="CF25">
        <v>0</v>
      </c>
      <c r="CG25">
        <v>0</v>
      </c>
      <c r="CM25">
        <v>0</v>
      </c>
      <c r="CN25" t="s">
        <v>3</v>
      </c>
      <c r="CO25">
        <v>0</v>
      </c>
      <c r="CP25">
        <f t="shared" si="33"/>
        <v>471.32</v>
      </c>
      <c r="CQ25">
        <f t="shared" si="34"/>
        <v>0</v>
      </c>
      <c r="CR25">
        <f t="shared" si="35"/>
        <v>23566.125</v>
      </c>
      <c r="CS25">
        <f t="shared" si="36"/>
        <v>3789.7470000000003</v>
      </c>
      <c r="CT25">
        <f t="shared" si="37"/>
        <v>0</v>
      </c>
      <c r="CU25">
        <f t="shared" si="38"/>
        <v>0</v>
      </c>
      <c r="CV25">
        <f t="shared" si="39"/>
        <v>0</v>
      </c>
      <c r="CW25">
        <f t="shared" si="40"/>
        <v>15.34</v>
      </c>
      <c r="CX25">
        <f t="shared" si="41"/>
        <v>0</v>
      </c>
      <c r="CY25">
        <f t="shared" si="42"/>
        <v>61.389900000000004</v>
      </c>
      <c r="CZ25">
        <f t="shared" si="43"/>
        <v>30.316000000000003</v>
      </c>
      <c r="DC25" t="s">
        <v>3</v>
      </c>
      <c r="DD25" t="s">
        <v>3</v>
      </c>
      <c r="DE25" t="s">
        <v>3</v>
      </c>
      <c r="DF25" t="s">
        <v>3</v>
      </c>
      <c r="DG25" t="s">
        <v>3</v>
      </c>
      <c r="DH25" t="s">
        <v>3</v>
      </c>
      <c r="DI25" t="s">
        <v>3</v>
      </c>
      <c r="DJ25" t="s">
        <v>3</v>
      </c>
      <c r="DK25" t="s">
        <v>3</v>
      </c>
      <c r="DL25" t="s">
        <v>3</v>
      </c>
      <c r="DM25" t="s">
        <v>3</v>
      </c>
      <c r="DN25">
        <v>0</v>
      </c>
      <c r="DO25">
        <v>0</v>
      </c>
      <c r="DP25">
        <v>1</v>
      </c>
      <c r="DQ25">
        <v>1</v>
      </c>
      <c r="DU25">
        <v>1007</v>
      </c>
      <c r="DV25" t="s">
        <v>15</v>
      </c>
      <c r="DW25" t="str">
        <f>'1.Смета.или.Акт'!D46</f>
        <v>1000 м3</v>
      </c>
      <c r="DX25">
        <v>1000</v>
      </c>
      <c r="EE25">
        <v>32653332</v>
      </c>
      <c r="EF25">
        <v>1</v>
      </c>
      <c r="EG25" t="s">
        <v>17</v>
      </c>
      <c r="EH25">
        <v>0</v>
      </c>
      <c r="EI25" t="s">
        <v>3</v>
      </c>
      <c r="EJ25">
        <v>1</v>
      </c>
      <c r="EK25">
        <v>1001</v>
      </c>
      <c r="EL25" t="s">
        <v>18</v>
      </c>
      <c r="EM25" t="s">
        <v>19</v>
      </c>
      <c r="EO25" t="s">
        <v>3</v>
      </c>
      <c r="EQ25">
        <v>0</v>
      </c>
      <c r="ER25">
        <f>ES25+ET25+EV25</f>
        <v>1885.29</v>
      </c>
      <c r="ES25">
        <v>0</v>
      </c>
      <c r="ET25" s="52">
        <f>'1.Смета.или.Акт'!F47</f>
        <v>1885.29</v>
      </c>
      <c r="EU25" s="52">
        <f>'1.Смета.или.Акт'!F48</f>
        <v>207.09</v>
      </c>
      <c r="EV25">
        <v>0</v>
      </c>
      <c r="EW25">
        <v>0</v>
      </c>
      <c r="EX25">
        <v>15.34</v>
      </c>
      <c r="EY25">
        <v>0</v>
      </c>
      <c r="FQ25">
        <v>0</v>
      </c>
      <c r="FR25">
        <f t="shared" si="44"/>
        <v>0</v>
      </c>
      <c r="FS25">
        <v>0</v>
      </c>
      <c r="FV25" t="s">
        <v>20</v>
      </c>
      <c r="FW25" t="s">
        <v>21</v>
      </c>
      <c r="FX25">
        <v>95</v>
      </c>
      <c r="FY25">
        <v>50</v>
      </c>
      <c r="GA25" t="s">
        <v>3</v>
      </c>
      <c r="GD25">
        <v>0</v>
      </c>
      <c r="GF25">
        <v>-189134807</v>
      </c>
      <c r="GG25">
        <v>2</v>
      </c>
      <c r="GH25">
        <v>1</v>
      </c>
      <c r="GI25">
        <v>4</v>
      </c>
      <c r="GJ25">
        <v>0</v>
      </c>
      <c r="GK25">
        <f>ROUND(R25*(S12)/100,2)</f>
        <v>0</v>
      </c>
      <c r="GL25">
        <f t="shared" si="45"/>
        <v>0</v>
      </c>
      <c r="GM25">
        <f t="shared" si="46"/>
        <v>563.03</v>
      </c>
      <c r="GN25">
        <f t="shared" si="47"/>
        <v>563.03</v>
      </c>
      <c r="GO25">
        <f t="shared" si="48"/>
        <v>0</v>
      </c>
      <c r="GP25">
        <f t="shared" si="49"/>
        <v>0</v>
      </c>
      <c r="GR25">
        <v>0</v>
      </c>
      <c r="GS25">
        <v>3</v>
      </c>
      <c r="GT25">
        <v>0</v>
      </c>
      <c r="GU25" t="s">
        <v>3</v>
      </c>
      <c r="GV25">
        <f t="shared" si="50"/>
        <v>0</v>
      </c>
      <c r="GW25">
        <v>18.3</v>
      </c>
      <c r="GX25">
        <f t="shared" si="51"/>
        <v>0</v>
      </c>
      <c r="HA25">
        <v>0</v>
      </c>
      <c r="HB25">
        <v>0</v>
      </c>
      <c r="IK25">
        <v>0</v>
      </c>
    </row>
    <row r="26" spans="1:255" x14ac:dyDescent="0.2">
      <c r="A26" s="2">
        <v>17</v>
      </c>
      <c r="B26" s="2">
        <v>1</v>
      </c>
      <c r="C26" s="2">
        <f>ROW(SmtRes!A5)</f>
        <v>5</v>
      </c>
      <c r="D26" s="2">
        <f>ROW(EtalonRes!A5)</f>
        <v>5</v>
      </c>
      <c r="E26" s="2" t="s">
        <v>22</v>
      </c>
      <c r="F26" s="2" t="s">
        <v>23</v>
      </c>
      <c r="G26" s="2" t="s">
        <v>24</v>
      </c>
      <c r="H26" s="2" t="s">
        <v>25</v>
      </c>
      <c r="I26" s="2">
        <f>'1.Смета.или.Акт'!E52</f>
        <v>0.01</v>
      </c>
      <c r="J26" s="2">
        <v>0</v>
      </c>
      <c r="K26" s="2"/>
      <c r="L26" s="2"/>
      <c r="M26" s="2"/>
      <c r="N26" s="2"/>
      <c r="O26" s="2">
        <f t="shared" si="14"/>
        <v>10.48</v>
      </c>
      <c r="P26" s="2">
        <f t="shared" si="15"/>
        <v>0</v>
      </c>
      <c r="Q26" s="2">
        <f t="shared" si="16"/>
        <v>0</v>
      </c>
      <c r="R26" s="2">
        <f t="shared" si="17"/>
        <v>0</v>
      </c>
      <c r="S26" s="2">
        <f t="shared" si="18"/>
        <v>10.48</v>
      </c>
      <c r="T26" s="2">
        <f t="shared" si="19"/>
        <v>0</v>
      </c>
      <c r="U26" s="2">
        <f t="shared" si="20"/>
        <v>1.25</v>
      </c>
      <c r="V26" s="2">
        <f t="shared" si="21"/>
        <v>0</v>
      </c>
      <c r="W26" s="2">
        <f t="shared" si="22"/>
        <v>0</v>
      </c>
      <c r="X26" s="2">
        <f t="shared" si="23"/>
        <v>8.3800000000000008</v>
      </c>
      <c r="Y26" s="2">
        <f t="shared" si="24"/>
        <v>4.72</v>
      </c>
      <c r="Z26" s="2"/>
      <c r="AA26" s="2">
        <v>34679561</v>
      </c>
      <c r="AB26" s="2">
        <f t="shared" si="25"/>
        <v>1047.5</v>
      </c>
      <c r="AC26" s="2">
        <f>ROUND((ES26),2)</f>
        <v>0</v>
      </c>
      <c r="AD26" s="2">
        <f t="shared" si="26"/>
        <v>0</v>
      </c>
      <c r="AE26" s="2">
        <f t="shared" si="27"/>
        <v>0</v>
      </c>
      <c r="AF26" s="2">
        <f t="shared" si="28"/>
        <v>1047.5</v>
      </c>
      <c r="AG26" s="2">
        <f t="shared" si="29"/>
        <v>0</v>
      </c>
      <c r="AH26" s="2">
        <f t="shared" si="30"/>
        <v>125</v>
      </c>
      <c r="AI26" s="2">
        <f t="shared" si="31"/>
        <v>0</v>
      </c>
      <c r="AJ26" s="2">
        <f t="shared" si="32"/>
        <v>0</v>
      </c>
      <c r="AK26" s="2">
        <v>1047.5</v>
      </c>
      <c r="AL26" s="2">
        <v>0</v>
      </c>
      <c r="AM26" s="2">
        <v>0</v>
      </c>
      <c r="AN26" s="2">
        <v>0</v>
      </c>
      <c r="AO26" s="2">
        <v>1047.5</v>
      </c>
      <c r="AP26" s="2">
        <v>0</v>
      </c>
      <c r="AQ26" s="2">
        <v>125</v>
      </c>
      <c r="AR26" s="2">
        <v>0</v>
      </c>
      <c r="AS26" s="2">
        <v>0</v>
      </c>
      <c r="AT26" s="2">
        <v>80</v>
      </c>
      <c r="AU26" s="2">
        <v>45</v>
      </c>
      <c r="AV26" s="2">
        <v>1</v>
      </c>
      <c r="AW26" s="2">
        <v>1</v>
      </c>
      <c r="AX26" s="2"/>
      <c r="AY26" s="2"/>
      <c r="AZ26" s="2">
        <v>1</v>
      </c>
      <c r="BA26" s="2">
        <v>1</v>
      </c>
      <c r="BB26" s="2">
        <v>1</v>
      </c>
      <c r="BC26" s="2">
        <v>1</v>
      </c>
      <c r="BD26" s="2" t="s">
        <v>3</v>
      </c>
      <c r="BE26" s="2" t="s">
        <v>3</v>
      </c>
      <c r="BF26" s="2" t="s">
        <v>3</v>
      </c>
      <c r="BG26" s="2" t="s">
        <v>3</v>
      </c>
      <c r="BH26" s="2">
        <v>0</v>
      </c>
      <c r="BI26" s="2">
        <v>1</v>
      </c>
      <c r="BJ26" s="2" t="s">
        <v>26</v>
      </c>
      <c r="BK26" s="2"/>
      <c r="BL26" s="2"/>
      <c r="BM26" s="2">
        <v>1003</v>
      </c>
      <c r="BN26" s="2">
        <v>0</v>
      </c>
      <c r="BO26" s="2" t="s">
        <v>3</v>
      </c>
      <c r="BP26" s="2">
        <v>0</v>
      </c>
      <c r="BQ26" s="2">
        <v>1</v>
      </c>
      <c r="BR26" s="2">
        <v>0</v>
      </c>
      <c r="BS26" s="2">
        <v>1</v>
      </c>
      <c r="BT26" s="2">
        <v>1</v>
      </c>
      <c r="BU26" s="2">
        <v>1</v>
      </c>
      <c r="BV26" s="2">
        <v>1</v>
      </c>
      <c r="BW26" s="2">
        <v>1</v>
      </c>
      <c r="BX26" s="2">
        <v>1</v>
      </c>
      <c r="BY26" s="2" t="s">
        <v>3</v>
      </c>
      <c r="BZ26" s="2">
        <v>80</v>
      </c>
      <c r="CA26" s="2">
        <v>45</v>
      </c>
      <c r="CB26" s="2"/>
      <c r="CC26" s="2"/>
      <c r="CD26" s="2"/>
      <c r="CE26" s="2"/>
      <c r="CF26" s="2">
        <v>0</v>
      </c>
      <c r="CG26" s="2">
        <v>0</v>
      </c>
      <c r="CH26" s="2"/>
      <c r="CI26" s="2"/>
      <c r="CJ26" s="2"/>
      <c r="CK26" s="2"/>
      <c r="CL26" s="2"/>
      <c r="CM26" s="2">
        <v>0</v>
      </c>
      <c r="CN26" s="2" t="s">
        <v>3</v>
      </c>
      <c r="CO26" s="2">
        <v>0</v>
      </c>
      <c r="CP26" s="2">
        <f t="shared" si="33"/>
        <v>10.48</v>
      </c>
      <c r="CQ26" s="2">
        <f t="shared" si="34"/>
        <v>0</v>
      </c>
      <c r="CR26" s="2">
        <f t="shared" si="35"/>
        <v>0</v>
      </c>
      <c r="CS26" s="2">
        <f t="shared" si="36"/>
        <v>0</v>
      </c>
      <c r="CT26" s="2">
        <f t="shared" si="37"/>
        <v>1047.5</v>
      </c>
      <c r="CU26" s="2">
        <f t="shared" si="38"/>
        <v>0</v>
      </c>
      <c r="CV26" s="2">
        <f t="shared" si="39"/>
        <v>125</v>
      </c>
      <c r="CW26" s="2">
        <f t="shared" si="40"/>
        <v>0</v>
      </c>
      <c r="CX26" s="2">
        <f t="shared" si="41"/>
        <v>0</v>
      </c>
      <c r="CY26" s="2">
        <f t="shared" si="42"/>
        <v>8.3840000000000003</v>
      </c>
      <c r="CZ26" s="2">
        <f t="shared" si="43"/>
        <v>4.7160000000000002</v>
      </c>
      <c r="DA26" s="2"/>
      <c r="DB26" s="2"/>
      <c r="DC26" s="2" t="s">
        <v>3</v>
      </c>
      <c r="DD26" s="2" t="s">
        <v>3</v>
      </c>
      <c r="DE26" s="2" t="s">
        <v>3</v>
      </c>
      <c r="DF26" s="2" t="s">
        <v>3</v>
      </c>
      <c r="DG26" s="2" t="s">
        <v>3</v>
      </c>
      <c r="DH26" s="2" t="s">
        <v>3</v>
      </c>
      <c r="DI26" s="2" t="s">
        <v>3</v>
      </c>
      <c r="DJ26" s="2" t="s">
        <v>3</v>
      </c>
      <c r="DK26" s="2" t="s">
        <v>3</v>
      </c>
      <c r="DL26" s="2" t="s">
        <v>3</v>
      </c>
      <c r="DM26" s="2" t="s">
        <v>3</v>
      </c>
      <c r="DN26" s="2">
        <v>0</v>
      </c>
      <c r="DO26" s="2">
        <v>0</v>
      </c>
      <c r="DP26" s="2">
        <v>1</v>
      </c>
      <c r="DQ26" s="2">
        <v>1</v>
      </c>
      <c r="DR26" s="2"/>
      <c r="DS26" s="2"/>
      <c r="DT26" s="2"/>
      <c r="DU26" s="2">
        <v>1007</v>
      </c>
      <c r="DV26" s="2" t="s">
        <v>25</v>
      </c>
      <c r="DW26" s="2" t="s">
        <v>25</v>
      </c>
      <c r="DX26" s="2">
        <v>100</v>
      </c>
      <c r="DY26" s="2"/>
      <c r="DZ26" s="2"/>
      <c r="EA26" s="2"/>
      <c r="EB26" s="2"/>
      <c r="EC26" s="2"/>
      <c r="ED26" s="2"/>
      <c r="EE26" s="2">
        <v>32653334</v>
      </c>
      <c r="EF26" s="2">
        <v>1</v>
      </c>
      <c r="EG26" s="2" t="s">
        <v>17</v>
      </c>
      <c r="EH26" s="2">
        <v>0</v>
      </c>
      <c r="EI26" s="2" t="s">
        <v>3</v>
      </c>
      <c r="EJ26" s="2">
        <v>1</v>
      </c>
      <c r="EK26" s="2">
        <v>1003</v>
      </c>
      <c r="EL26" s="2" t="s">
        <v>27</v>
      </c>
      <c r="EM26" s="2" t="s">
        <v>19</v>
      </c>
      <c r="EN26" s="2"/>
      <c r="EO26" s="2" t="s">
        <v>3</v>
      </c>
      <c r="EP26" s="2"/>
      <c r="EQ26" s="2">
        <v>0</v>
      </c>
      <c r="ER26" s="2">
        <v>1047.5</v>
      </c>
      <c r="ES26" s="2">
        <v>0</v>
      </c>
      <c r="ET26" s="2">
        <v>0</v>
      </c>
      <c r="EU26" s="2">
        <v>0</v>
      </c>
      <c r="EV26" s="2">
        <v>1047.5</v>
      </c>
      <c r="EW26" s="2">
        <v>125</v>
      </c>
      <c r="EX26" s="2">
        <v>0</v>
      </c>
      <c r="EY26" s="2">
        <v>0</v>
      </c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>
        <v>0</v>
      </c>
      <c r="FR26" s="2">
        <f t="shared" si="44"/>
        <v>0</v>
      </c>
      <c r="FS26" s="2">
        <v>0</v>
      </c>
      <c r="FT26" s="2"/>
      <c r="FU26" s="2"/>
      <c r="FV26" s="2"/>
      <c r="FW26" s="2"/>
      <c r="FX26" s="2">
        <v>80</v>
      </c>
      <c r="FY26" s="2">
        <v>45</v>
      </c>
      <c r="FZ26" s="2"/>
      <c r="GA26" s="2" t="s">
        <v>3</v>
      </c>
      <c r="GB26" s="2"/>
      <c r="GC26" s="2"/>
      <c r="GD26" s="2">
        <v>0</v>
      </c>
      <c r="GE26" s="2"/>
      <c r="GF26" s="2">
        <v>-1787296709</v>
      </c>
      <c r="GG26" s="2">
        <v>2</v>
      </c>
      <c r="GH26" s="2">
        <v>1</v>
      </c>
      <c r="GI26" s="2">
        <v>-2</v>
      </c>
      <c r="GJ26" s="2">
        <v>0</v>
      </c>
      <c r="GK26" s="2">
        <f>ROUND(R26*(R12)/100,2)</f>
        <v>0</v>
      </c>
      <c r="GL26" s="2">
        <f t="shared" si="45"/>
        <v>0</v>
      </c>
      <c r="GM26" s="2">
        <f t="shared" si="46"/>
        <v>23.58</v>
      </c>
      <c r="GN26" s="2">
        <f t="shared" si="47"/>
        <v>23.58</v>
      </c>
      <c r="GO26" s="2">
        <f t="shared" si="48"/>
        <v>0</v>
      </c>
      <c r="GP26" s="2">
        <f t="shared" si="49"/>
        <v>0</v>
      </c>
      <c r="GQ26" s="2"/>
      <c r="GR26" s="2">
        <v>0</v>
      </c>
      <c r="GS26" s="2">
        <v>3</v>
      </c>
      <c r="GT26" s="2">
        <v>0</v>
      </c>
      <c r="GU26" s="2" t="s">
        <v>3</v>
      </c>
      <c r="GV26" s="2">
        <f t="shared" si="50"/>
        <v>0</v>
      </c>
      <c r="GW26" s="2">
        <v>1</v>
      </c>
      <c r="GX26" s="2">
        <f t="shared" si="51"/>
        <v>0</v>
      </c>
      <c r="GY26" s="2"/>
      <c r="GZ26" s="2"/>
      <c r="HA26" s="2">
        <v>0</v>
      </c>
      <c r="HB26" s="2">
        <v>0</v>
      </c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>
        <v>0</v>
      </c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x14ac:dyDescent="0.2">
      <c r="A27">
        <v>17</v>
      </c>
      <c r="B27">
        <v>1</v>
      </c>
      <c r="C27">
        <f>ROW(SmtRes!A6)</f>
        <v>6</v>
      </c>
      <c r="D27">
        <f>ROW(EtalonRes!A6)</f>
        <v>6</v>
      </c>
      <c r="E27" t="s">
        <v>22</v>
      </c>
      <c r="F27" t="s">
        <v>23</v>
      </c>
      <c r="G27" t="s">
        <v>24</v>
      </c>
      <c r="H27" t="s">
        <v>25</v>
      </c>
      <c r="I27">
        <f>'1.Смета.или.Акт'!E52</f>
        <v>0.01</v>
      </c>
      <c r="J27">
        <v>0</v>
      </c>
      <c r="O27">
        <f t="shared" si="14"/>
        <v>191.69</v>
      </c>
      <c r="P27">
        <f t="shared" si="15"/>
        <v>0</v>
      </c>
      <c r="Q27">
        <f t="shared" si="16"/>
        <v>0</v>
      </c>
      <c r="R27">
        <f t="shared" si="17"/>
        <v>0</v>
      </c>
      <c r="S27">
        <f t="shared" si="18"/>
        <v>191.69</v>
      </c>
      <c r="T27">
        <f t="shared" si="19"/>
        <v>0</v>
      </c>
      <c r="U27">
        <f t="shared" si="20"/>
        <v>1.25</v>
      </c>
      <c r="V27">
        <f t="shared" si="21"/>
        <v>0</v>
      </c>
      <c r="W27">
        <f t="shared" si="22"/>
        <v>0</v>
      </c>
      <c r="X27">
        <f t="shared" si="23"/>
        <v>130.35</v>
      </c>
      <c r="Y27">
        <f t="shared" si="24"/>
        <v>69.010000000000005</v>
      </c>
      <c r="AA27">
        <v>34679562</v>
      </c>
      <c r="AB27">
        <f t="shared" si="25"/>
        <v>1047.5</v>
      </c>
      <c r="AC27">
        <f>ROUND((ES27),2)</f>
        <v>0</v>
      </c>
      <c r="AD27">
        <f t="shared" si="26"/>
        <v>0</v>
      </c>
      <c r="AE27">
        <f t="shared" si="27"/>
        <v>0</v>
      </c>
      <c r="AF27">
        <f t="shared" si="28"/>
        <v>1047.5</v>
      </c>
      <c r="AG27">
        <f t="shared" si="29"/>
        <v>0</v>
      </c>
      <c r="AH27">
        <f t="shared" si="30"/>
        <v>125</v>
      </c>
      <c r="AI27">
        <f t="shared" si="31"/>
        <v>0</v>
      </c>
      <c r="AJ27">
        <f t="shared" si="32"/>
        <v>0</v>
      </c>
      <c r="AK27">
        <f>AL27+AM27+AO27</f>
        <v>1047.5</v>
      </c>
      <c r="AL27">
        <v>0</v>
      </c>
      <c r="AM27">
        <v>0</v>
      </c>
      <c r="AN27">
        <v>0</v>
      </c>
      <c r="AO27" s="52">
        <f>'1.Смета.или.Акт'!F53</f>
        <v>1047.5</v>
      </c>
      <c r="AP27">
        <v>0</v>
      </c>
      <c r="AQ27">
        <f>'1.Смета.или.Акт'!E56</f>
        <v>125</v>
      </c>
      <c r="AR27">
        <v>0</v>
      </c>
      <c r="AS27">
        <v>0</v>
      </c>
      <c r="AT27">
        <v>68</v>
      </c>
      <c r="AU27">
        <v>36</v>
      </c>
      <c r="AV27">
        <v>1</v>
      </c>
      <c r="AW27">
        <v>1</v>
      </c>
      <c r="AZ27">
        <v>1</v>
      </c>
      <c r="BA27">
        <f>'1.Смета.или.Акт'!J53</f>
        <v>18.3</v>
      </c>
      <c r="BB27">
        <v>12.5</v>
      </c>
      <c r="BC27">
        <v>7.5</v>
      </c>
      <c r="BD27" t="s">
        <v>3</v>
      </c>
      <c r="BE27" t="s">
        <v>3</v>
      </c>
      <c r="BF27" t="s">
        <v>3</v>
      </c>
      <c r="BG27" t="s">
        <v>3</v>
      </c>
      <c r="BH27">
        <v>0</v>
      </c>
      <c r="BI27">
        <v>1</v>
      </c>
      <c r="BJ27" t="s">
        <v>26</v>
      </c>
      <c r="BM27">
        <v>1003</v>
      </c>
      <c r="BN27">
        <v>0</v>
      </c>
      <c r="BO27" t="s">
        <v>3</v>
      </c>
      <c r="BP27">
        <v>0</v>
      </c>
      <c r="BQ27">
        <v>1</v>
      </c>
      <c r="BR27">
        <v>0</v>
      </c>
      <c r="BS27">
        <v>18.3</v>
      </c>
      <c r="BT27">
        <v>1</v>
      </c>
      <c r="BU27">
        <v>1</v>
      </c>
      <c r="BV27">
        <v>1</v>
      </c>
      <c r="BW27">
        <v>1</v>
      </c>
      <c r="BX27">
        <v>1</v>
      </c>
      <c r="BY27" t="s">
        <v>3</v>
      </c>
      <c r="BZ27">
        <v>80</v>
      </c>
      <c r="CA27">
        <v>45</v>
      </c>
      <c r="CF27">
        <v>0</v>
      </c>
      <c r="CG27">
        <v>0</v>
      </c>
      <c r="CM27">
        <v>0</v>
      </c>
      <c r="CN27" t="s">
        <v>3</v>
      </c>
      <c r="CO27">
        <v>0</v>
      </c>
      <c r="CP27">
        <f t="shared" si="33"/>
        <v>191.69</v>
      </c>
      <c r="CQ27">
        <f t="shared" si="34"/>
        <v>0</v>
      </c>
      <c r="CR27">
        <f t="shared" si="35"/>
        <v>0</v>
      </c>
      <c r="CS27">
        <f t="shared" si="36"/>
        <v>0</v>
      </c>
      <c r="CT27">
        <f t="shared" si="37"/>
        <v>19169.25</v>
      </c>
      <c r="CU27">
        <f t="shared" si="38"/>
        <v>0</v>
      </c>
      <c r="CV27">
        <f t="shared" si="39"/>
        <v>125</v>
      </c>
      <c r="CW27">
        <f t="shared" si="40"/>
        <v>0</v>
      </c>
      <c r="CX27">
        <f t="shared" si="41"/>
        <v>0</v>
      </c>
      <c r="CY27">
        <f t="shared" si="42"/>
        <v>130.3492</v>
      </c>
      <c r="CZ27">
        <f t="shared" si="43"/>
        <v>69.008399999999995</v>
      </c>
      <c r="DC27" t="s">
        <v>3</v>
      </c>
      <c r="DD27" t="s">
        <v>3</v>
      </c>
      <c r="DE27" t="s">
        <v>3</v>
      </c>
      <c r="DF27" t="s">
        <v>3</v>
      </c>
      <c r="DG27" t="s">
        <v>3</v>
      </c>
      <c r="DH27" t="s">
        <v>3</v>
      </c>
      <c r="DI27" t="s">
        <v>3</v>
      </c>
      <c r="DJ27" t="s">
        <v>3</v>
      </c>
      <c r="DK27" t="s">
        <v>3</v>
      </c>
      <c r="DL27" t="s">
        <v>3</v>
      </c>
      <c r="DM27" t="s">
        <v>3</v>
      </c>
      <c r="DN27">
        <v>0</v>
      </c>
      <c r="DO27">
        <v>0</v>
      </c>
      <c r="DP27">
        <v>1</v>
      </c>
      <c r="DQ27">
        <v>1</v>
      </c>
      <c r="DU27">
        <v>1007</v>
      </c>
      <c r="DV27" t="s">
        <v>25</v>
      </c>
      <c r="DW27" t="str">
        <f>'1.Смета.или.Акт'!D52</f>
        <v>100 м3</v>
      </c>
      <c r="DX27">
        <v>100</v>
      </c>
      <c r="EE27">
        <v>32653334</v>
      </c>
      <c r="EF27">
        <v>1</v>
      </c>
      <c r="EG27" t="s">
        <v>17</v>
      </c>
      <c r="EH27">
        <v>0</v>
      </c>
      <c r="EI27" t="s">
        <v>3</v>
      </c>
      <c r="EJ27">
        <v>1</v>
      </c>
      <c r="EK27">
        <v>1003</v>
      </c>
      <c r="EL27" t="s">
        <v>27</v>
      </c>
      <c r="EM27" t="s">
        <v>19</v>
      </c>
      <c r="EO27" t="s">
        <v>3</v>
      </c>
      <c r="EQ27">
        <v>0</v>
      </c>
      <c r="ER27">
        <f>ES27+ET27+EV27</f>
        <v>1047.5</v>
      </c>
      <c r="ES27">
        <v>0</v>
      </c>
      <c r="ET27">
        <v>0</v>
      </c>
      <c r="EU27">
        <v>0</v>
      </c>
      <c r="EV27" s="52">
        <f>'1.Смета.или.Акт'!F53</f>
        <v>1047.5</v>
      </c>
      <c r="EW27">
        <f>'1.Смета.или.Акт'!E56</f>
        <v>125</v>
      </c>
      <c r="EX27">
        <v>0</v>
      </c>
      <c r="EY27">
        <v>0</v>
      </c>
      <c r="FQ27">
        <v>0</v>
      </c>
      <c r="FR27">
        <f t="shared" si="44"/>
        <v>0</v>
      </c>
      <c r="FS27">
        <v>0</v>
      </c>
      <c r="FV27" t="s">
        <v>20</v>
      </c>
      <c r="FW27" t="s">
        <v>21</v>
      </c>
      <c r="FX27">
        <v>80</v>
      </c>
      <c r="FY27">
        <v>45</v>
      </c>
      <c r="GA27" t="s">
        <v>3</v>
      </c>
      <c r="GD27">
        <v>0</v>
      </c>
      <c r="GF27">
        <v>-1787296709</v>
      </c>
      <c r="GG27">
        <v>2</v>
      </c>
      <c r="GH27">
        <v>1</v>
      </c>
      <c r="GI27">
        <v>4</v>
      </c>
      <c r="GJ27">
        <v>0</v>
      </c>
      <c r="GK27">
        <f>ROUND(R27*(S12)/100,2)</f>
        <v>0</v>
      </c>
      <c r="GL27">
        <f t="shared" si="45"/>
        <v>0</v>
      </c>
      <c r="GM27">
        <f t="shared" si="46"/>
        <v>391.05</v>
      </c>
      <c r="GN27">
        <f t="shared" si="47"/>
        <v>391.05</v>
      </c>
      <c r="GO27">
        <f t="shared" si="48"/>
        <v>0</v>
      </c>
      <c r="GP27">
        <f t="shared" si="49"/>
        <v>0</v>
      </c>
      <c r="GR27">
        <v>0</v>
      </c>
      <c r="GS27">
        <v>3</v>
      </c>
      <c r="GT27">
        <v>0</v>
      </c>
      <c r="GU27" t="s">
        <v>3</v>
      </c>
      <c r="GV27">
        <f t="shared" si="50"/>
        <v>0</v>
      </c>
      <c r="GW27">
        <v>18.3</v>
      </c>
      <c r="GX27">
        <f t="shared" si="51"/>
        <v>0</v>
      </c>
      <c r="HA27">
        <v>0</v>
      </c>
      <c r="HB27">
        <v>0</v>
      </c>
      <c r="IK27">
        <v>0</v>
      </c>
    </row>
    <row r="28" spans="1:255" x14ac:dyDescent="0.2">
      <c r="A28" s="2">
        <v>17</v>
      </c>
      <c r="B28" s="2">
        <v>1</v>
      </c>
      <c r="C28" s="2">
        <f>ROW(SmtRes!A9)</f>
        <v>9</v>
      </c>
      <c r="D28" s="2">
        <f>ROW(EtalonRes!A15)</f>
        <v>15</v>
      </c>
      <c r="E28" s="2" t="s">
        <v>28</v>
      </c>
      <c r="F28" s="2" t="s">
        <v>29</v>
      </c>
      <c r="G28" s="2" t="s">
        <v>30</v>
      </c>
      <c r="H28" s="2" t="s">
        <v>31</v>
      </c>
      <c r="I28" s="2">
        <f>'1.Смета.или.Акт'!E58</f>
        <v>3</v>
      </c>
      <c r="J28" s="2">
        <v>0</v>
      </c>
      <c r="K28" s="2"/>
      <c r="L28" s="2"/>
      <c r="M28" s="2"/>
      <c r="N28" s="2"/>
      <c r="O28" s="2">
        <f t="shared" si="14"/>
        <v>5568.36</v>
      </c>
      <c r="P28" s="2">
        <f t="shared" si="15"/>
        <v>0.03</v>
      </c>
      <c r="Q28" s="2">
        <f t="shared" si="16"/>
        <v>5190.1499999999996</v>
      </c>
      <c r="R28" s="2">
        <f t="shared" si="17"/>
        <v>256.38</v>
      </c>
      <c r="S28" s="2">
        <f t="shared" si="18"/>
        <v>378.18</v>
      </c>
      <c r="T28" s="2">
        <f t="shared" si="19"/>
        <v>0</v>
      </c>
      <c r="U28" s="2">
        <f t="shared" si="20"/>
        <v>36.54</v>
      </c>
      <c r="V28" s="2">
        <f t="shared" si="21"/>
        <v>18.990000000000002</v>
      </c>
      <c r="W28" s="2">
        <f t="shared" si="22"/>
        <v>0</v>
      </c>
      <c r="X28" s="2">
        <f t="shared" si="23"/>
        <v>634.55999999999995</v>
      </c>
      <c r="Y28" s="2">
        <f t="shared" si="24"/>
        <v>412.46</v>
      </c>
      <c r="Z28" s="2"/>
      <c r="AA28" s="2">
        <v>34679561</v>
      </c>
      <c r="AB28" s="2">
        <f t="shared" si="25"/>
        <v>1856.12</v>
      </c>
      <c r="AC28" s="2">
        <f>ROUND((ES28+(SUM(SmtRes!BC7:'SmtRes'!BC9)+SUM(EtalonRes!AL7:'EtalonRes'!AL15))),2)</f>
        <v>0.01</v>
      </c>
      <c r="AD28" s="2">
        <f t="shared" si="26"/>
        <v>1730.05</v>
      </c>
      <c r="AE28" s="2">
        <f t="shared" si="27"/>
        <v>85.46</v>
      </c>
      <c r="AF28" s="2">
        <f t="shared" si="28"/>
        <v>126.06</v>
      </c>
      <c r="AG28" s="2">
        <f t="shared" si="29"/>
        <v>0</v>
      </c>
      <c r="AH28" s="2">
        <f t="shared" si="30"/>
        <v>12.18</v>
      </c>
      <c r="AI28" s="2">
        <f t="shared" si="31"/>
        <v>6.33</v>
      </c>
      <c r="AJ28" s="2">
        <f t="shared" si="32"/>
        <v>0</v>
      </c>
      <c r="AK28" s="2">
        <v>2048.42</v>
      </c>
      <c r="AL28" s="2">
        <v>192.31</v>
      </c>
      <c r="AM28" s="2">
        <v>1730.05</v>
      </c>
      <c r="AN28" s="2">
        <v>85.46</v>
      </c>
      <c r="AO28" s="2">
        <v>126.06</v>
      </c>
      <c r="AP28" s="2">
        <v>0</v>
      </c>
      <c r="AQ28" s="2">
        <v>12.18</v>
      </c>
      <c r="AR28" s="2">
        <v>6.33</v>
      </c>
      <c r="AS28" s="2">
        <v>0</v>
      </c>
      <c r="AT28" s="2">
        <v>100</v>
      </c>
      <c r="AU28" s="2">
        <v>65</v>
      </c>
      <c r="AV28" s="2">
        <v>1</v>
      </c>
      <c r="AW28" s="2">
        <v>1</v>
      </c>
      <c r="AX28" s="2"/>
      <c r="AY28" s="2"/>
      <c r="AZ28" s="2">
        <v>1</v>
      </c>
      <c r="BA28" s="2">
        <v>1</v>
      </c>
      <c r="BB28" s="2">
        <v>1</v>
      </c>
      <c r="BC28" s="2">
        <v>1</v>
      </c>
      <c r="BD28" s="2" t="s">
        <v>3</v>
      </c>
      <c r="BE28" s="2" t="s">
        <v>3</v>
      </c>
      <c r="BF28" s="2" t="s">
        <v>3</v>
      </c>
      <c r="BG28" s="2" t="s">
        <v>3</v>
      </c>
      <c r="BH28" s="2">
        <v>0</v>
      </c>
      <c r="BI28" s="2">
        <v>1</v>
      </c>
      <c r="BJ28" s="2" t="s">
        <v>32</v>
      </c>
      <c r="BK28" s="2"/>
      <c r="BL28" s="2"/>
      <c r="BM28" s="2">
        <v>34001</v>
      </c>
      <c r="BN28" s="2">
        <v>0</v>
      </c>
      <c r="BO28" s="2" t="s">
        <v>3</v>
      </c>
      <c r="BP28" s="2">
        <v>0</v>
      </c>
      <c r="BQ28" s="2">
        <v>1</v>
      </c>
      <c r="BR28" s="2">
        <v>0</v>
      </c>
      <c r="BS28" s="2">
        <v>1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 t="s">
        <v>3</v>
      </c>
      <c r="BZ28" s="2">
        <v>100</v>
      </c>
      <c r="CA28" s="2">
        <v>65</v>
      </c>
      <c r="CB28" s="2"/>
      <c r="CC28" s="2"/>
      <c r="CD28" s="2"/>
      <c r="CE28" s="2"/>
      <c r="CF28" s="2">
        <v>0</v>
      </c>
      <c r="CG28" s="2">
        <v>0</v>
      </c>
      <c r="CH28" s="2"/>
      <c r="CI28" s="2"/>
      <c r="CJ28" s="2"/>
      <c r="CK28" s="2"/>
      <c r="CL28" s="2"/>
      <c r="CM28" s="2">
        <v>0</v>
      </c>
      <c r="CN28" s="2" t="s">
        <v>3</v>
      </c>
      <c r="CO28" s="2">
        <v>0</v>
      </c>
      <c r="CP28" s="2">
        <f t="shared" si="33"/>
        <v>5568.36</v>
      </c>
      <c r="CQ28" s="2">
        <f t="shared" si="34"/>
        <v>0.01</v>
      </c>
      <c r="CR28" s="2">
        <f t="shared" si="35"/>
        <v>1730.05</v>
      </c>
      <c r="CS28" s="2">
        <f t="shared" si="36"/>
        <v>85.46</v>
      </c>
      <c r="CT28" s="2">
        <f t="shared" si="37"/>
        <v>126.06</v>
      </c>
      <c r="CU28" s="2">
        <f t="shared" si="38"/>
        <v>0</v>
      </c>
      <c r="CV28" s="2">
        <f t="shared" si="39"/>
        <v>12.18</v>
      </c>
      <c r="CW28" s="2">
        <f t="shared" si="40"/>
        <v>6.33</v>
      </c>
      <c r="CX28" s="2">
        <f t="shared" si="41"/>
        <v>0</v>
      </c>
      <c r="CY28" s="2">
        <f t="shared" si="42"/>
        <v>634.55999999999995</v>
      </c>
      <c r="CZ28" s="2">
        <f t="shared" si="43"/>
        <v>412.46399999999994</v>
      </c>
      <c r="DA28" s="2"/>
      <c r="DB28" s="2"/>
      <c r="DC28" s="2" t="s">
        <v>3</v>
      </c>
      <c r="DD28" s="2" t="s">
        <v>3</v>
      </c>
      <c r="DE28" s="2" t="s">
        <v>3</v>
      </c>
      <c r="DF28" s="2" t="s">
        <v>3</v>
      </c>
      <c r="DG28" s="2" t="s">
        <v>3</v>
      </c>
      <c r="DH28" s="2" t="s">
        <v>3</v>
      </c>
      <c r="DI28" s="2" t="s">
        <v>3</v>
      </c>
      <c r="DJ28" s="2" t="s">
        <v>3</v>
      </c>
      <c r="DK28" s="2" t="s">
        <v>3</v>
      </c>
      <c r="DL28" s="2" t="s">
        <v>3</v>
      </c>
      <c r="DM28" s="2" t="s">
        <v>3</v>
      </c>
      <c r="DN28" s="2">
        <v>0</v>
      </c>
      <c r="DO28" s="2">
        <v>0</v>
      </c>
      <c r="DP28" s="2">
        <v>1</v>
      </c>
      <c r="DQ28" s="2">
        <v>1</v>
      </c>
      <c r="DR28" s="2"/>
      <c r="DS28" s="2"/>
      <c r="DT28" s="2"/>
      <c r="DU28" s="2">
        <v>1013</v>
      </c>
      <c r="DV28" s="2" t="s">
        <v>31</v>
      </c>
      <c r="DW28" s="2" t="s">
        <v>31</v>
      </c>
      <c r="DX28" s="2">
        <v>1</v>
      </c>
      <c r="DY28" s="2"/>
      <c r="DZ28" s="2"/>
      <c r="EA28" s="2"/>
      <c r="EB28" s="2"/>
      <c r="EC28" s="2"/>
      <c r="ED28" s="2"/>
      <c r="EE28" s="2">
        <v>32653414</v>
      </c>
      <c r="EF28" s="2">
        <v>1</v>
      </c>
      <c r="EG28" s="2" t="s">
        <v>17</v>
      </c>
      <c r="EH28" s="2">
        <v>0</v>
      </c>
      <c r="EI28" s="2" t="s">
        <v>3</v>
      </c>
      <c r="EJ28" s="2">
        <v>1</v>
      </c>
      <c r="EK28" s="2">
        <v>34001</v>
      </c>
      <c r="EL28" s="2" t="s">
        <v>33</v>
      </c>
      <c r="EM28" s="2" t="s">
        <v>34</v>
      </c>
      <c r="EN28" s="2"/>
      <c r="EO28" s="2" t="s">
        <v>3</v>
      </c>
      <c r="EP28" s="2"/>
      <c r="EQ28" s="2">
        <v>0</v>
      </c>
      <c r="ER28" s="2">
        <v>2048.42</v>
      </c>
      <c r="ES28" s="2">
        <v>192.31</v>
      </c>
      <c r="ET28" s="2">
        <v>1730.05</v>
      </c>
      <c r="EU28" s="2">
        <v>85.46</v>
      </c>
      <c r="EV28" s="2">
        <v>126.06</v>
      </c>
      <c r="EW28" s="2">
        <v>12.18</v>
      </c>
      <c r="EX28" s="2">
        <v>6.33</v>
      </c>
      <c r="EY28" s="2">
        <v>1</v>
      </c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>
        <v>0</v>
      </c>
      <c r="FR28" s="2">
        <f t="shared" si="44"/>
        <v>0</v>
      </c>
      <c r="FS28" s="2">
        <v>0</v>
      </c>
      <c r="FT28" s="2"/>
      <c r="FU28" s="2"/>
      <c r="FV28" s="2"/>
      <c r="FW28" s="2"/>
      <c r="FX28" s="2">
        <v>100</v>
      </c>
      <c r="FY28" s="2">
        <v>65</v>
      </c>
      <c r="FZ28" s="2"/>
      <c r="GA28" s="2" t="s">
        <v>3</v>
      </c>
      <c r="GB28" s="2"/>
      <c r="GC28" s="2"/>
      <c r="GD28" s="2">
        <v>0</v>
      </c>
      <c r="GE28" s="2"/>
      <c r="GF28" s="2">
        <v>1540229229</v>
      </c>
      <c r="GG28" s="2">
        <v>2</v>
      </c>
      <c r="GH28" s="2">
        <v>1</v>
      </c>
      <c r="GI28" s="2">
        <v>-2</v>
      </c>
      <c r="GJ28" s="2">
        <v>0</v>
      </c>
      <c r="GK28" s="2">
        <f>ROUND(R28*(R12)/100,2)</f>
        <v>0</v>
      </c>
      <c r="GL28" s="2">
        <f t="shared" si="45"/>
        <v>0</v>
      </c>
      <c r="GM28" s="2">
        <f t="shared" si="46"/>
        <v>6615.38</v>
      </c>
      <c r="GN28" s="2">
        <f t="shared" si="47"/>
        <v>6615.38</v>
      </c>
      <c r="GO28" s="2">
        <f t="shared" si="48"/>
        <v>0</v>
      </c>
      <c r="GP28" s="2">
        <f t="shared" si="49"/>
        <v>0</v>
      </c>
      <c r="GQ28" s="2"/>
      <c r="GR28" s="2">
        <v>0</v>
      </c>
      <c r="GS28" s="2">
        <v>3</v>
      </c>
      <c r="GT28" s="2">
        <v>0</v>
      </c>
      <c r="GU28" s="2" t="s">
        <v>3</v>
      </c>
      <c r="GV28" s="2">
        <f t="shared" si="50"/>
        <v>0</v>
      </c>
      <c r="GW28" s="2">
        <v>1</v>
      </c>
      <c r="GX28" s="2">
        <f t="shared" si="51"/>
        <v>0</v>
      </c>
      <c r="GY28" s="2"/>
      <c r="GZ28" s="2"/>
      <c r="HA28" s="2">
        <v>0</v>
      </c>
      <c r="HB28" s="2">
        <v>0</v>
      </c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>
        <v>0</v>
      </c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x14ac:dyDescent="0.2">
      <c r="A29">
        <v>17</v>
      </c>
      <c r="B29">
        <v>1</v>
      </c>
      <c r="C29">
        <f>ROW(SmtRes!A12)</f>
        <v>12</v>
      </c>
      <c r="D29">
        <f>ROW(EtalonRes!A24)</f>
        <v>24</v>
      </c>
      <c r="E29" t="s">
        <v>28</v>
      </c>
      <c r="F29" t="s">
        <v>29</v>
      </c>
      <c r="G29" t="s">
        <v>30</v>
      </c>
      <c r="H29" t="s">
        <v>31</v>
      </c>
      <c r="I29">
        <f>'1.Смета.или.Акт'!E58</f>
        <v>3</v>
      </c>
      <c r="J29">
        <v>0</v>
      </c>
      <c r="O29">
        <f t="shared" si="14"/>
        <v>71797.570000000007</v>
      </c>
      <c r="P29">
        <f t="shared" si="15"/>
        <v>0</v>
      </c>
      <c r="Q29">
        <f t="shared" si="16"/>
        <v>64876.88</v>
      </c>
      <c r="R29">
        <f t="shared" si="17"/>
        <v>4691.75</v>
      </c>
      <c r="S29">
        <f t="shared" si="18"/>
        <v>6920.69</v>
      </c>
      <c r="T29">
        <f t="shared" si="19"/>
        <v>0</v>
      </c>
      <c r="U29">
        <f t="shared" si="20"/>
        <v>36.54</v>
      </c>
      <c r="V29">
        <f t="shared" si="21"/>
        <v>18.990000000000002</v>
      </c>
      <c r="W29">
        <f t="shared" si="22"/>
        <v>0</v>
      </c>
      <c r="X29">
        <f t="shared" si="23"/>
        <v>9870.57</v>
      </c>
      <c r="Y29">
        <f t="shared" si="24"/>
        <v>6038.47</v>
      </c>
      <c r="AA29">
        <v>34679562</v>
      </c>
      <c r="AB29">
        <f t="shared" si="25"/>
        <v>1856.12</v>
      </c>
      <c r="AC29">
        <f>ROUND((ES29+(SUM(SmtRes!BC10:'SmtRes'!BC12)+SUM(EtalonRes!AL16:'EtalonRes'!AL24))),2)</f>
        <v>0.01</v>
      </c>
      <c r="AD29">
        <f t="shared" si="26"/>
        <v>1730.05</v>
      </c>
      <c r="AE29">
        <f t="shared" si="27"/>
        <v>85.46</v>
      </c>
      <c r="AF29">
        <f t="shared" si="28"/>
        <v>126.06</v>
      </c>
      <c r="AG29">
        <f t="shared" si="29"/>
        <v>0</v>
      </c>
      <c r="AH29">
        <f t="shared" si="30"/>
        <v>12.18</v>
      </c>
      <c r="AI29">
        <f t="shared" si="31"/>
        <v>6.33</v>
      </c>
      <c r="AJ29">
        <f t="shared" si="32"/>
        <v>0</v>
      </c>
      <c r="AK29">
        <f>AL29+AM29+AO29</f>
        <v>2048.42</v>
      </c>
      <c r="AL29" s="52">
        <f>'1.Смета.или.Акт'!F62</f>
        <v>192.31</v>
      </c>
      <c r="AM29" s="52">
        <f>'1.Смета.или.Акт'!F60</f>
        <v>1730.05</v>
      </c>
      <c r="AN29" s="52">
        <f>'1.Смета.или.Акт'!F61</f>
        <v>85.46</v>
      </c>
      <c r="AO29" s="52">
        <f>'1.Смета.или.Акт'!F59</f>
        <v>126.06</v>
      </c>
      <c r="AP29">
        <v>0</v>
      </c>
      <c r="AQ29">
        <f>'1.Смета.или.Акт'!E65</f>
        <v>12.18</v>
      </c>
      <c r="AR29">
        <v>6.33</v>
      </c>
      <c r="AS29">
        <v>0</v>
      </c>
      <c r="AT29">
        <v>85</v>
      </c>
      <c r="AU29">
        <v>52</v>
      </c>
      <c r="AV29">
        <v>1</v>
      </c>
      <c r="AW29">
        <v>1</v>
      </c>
      <c r="AZ29">
        <v>1</v>
      </c>
      <c r="BA29">
        <f>'1.Смета.или.Акт'!J59</f>
        <v>18.3</v>
      </c>
      <c r="BB29">
        <f>'1.Смета.или.Акт'!J60</f>
        <v>12.5</v>
      </c>
      <c r="BC29">
        <f>'1.Смета.или.Акт'!J62</f>
        <v>0</v>
      </c>
      <c r="BD29" t="s">
        <v>3</v>
      </c>
      <c r="BE29" t="s">
        <v>3</v>
      </c>
      <c r="BF29" t="s">
        <v>3</v>
      </c>
      <c r="BG29" t="s">
        <v>3</v>
      </c>
      <c r="BH29">
        <v>0</v>
      </c>
      <c r="BI29">
        <v>1</v>
      </c>
      <c r="BJ29" t="s">
        <v>32</v>
      </c>
      <c r="BM29">
        <v>34001</v>
      </c>
      <c r="BN29">
        <v>0</v>
      </c>
      <c r="BO29" t="s">
        <v>3</v>
      </c>
      <c r="BP29">
        <v>0</v>
      </c>
      <c r="BQ29">
        <v>1</v>
      </c>
      <c r="BR29">
        <v>0</v>
      </c>
      <c r="BS29">
        <f>'1.Смета.или.Акт'!J61</f>
        <v>18.3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3</v>
      </c>
      <c r="BZ29">
        <v>100</v>
      </c>
      <c r="CA29">
        <v>65</v>
      </c>
      <c r="CF29">
        <v>0</v>
      </c>
      <c r="CG29">
        <v>0</v>
      </c>
      <c r="CM29">
        <v>0</v>
      </c>
      <c r="CN29" t="s">
        <v>3</v>
      </c>
      <c r="CO29">
        <v>0</v>
      </c>
      <c r="CP29">
        <f t="shared" si="33"/>
        <v>71797.569999999992</v>
      </c>
      <c r="CQ29">
        <f t="shared" si="34"/>
        <v>0</v>
      </c>
      <c r="CR29">
        <f t="shared" si="35"/>
        <v>21625.625</v>
      </c>
      <c r="CS29">
        <f t="shared" si="36"/>
        <v>1563.9179999999999</v>
      </c>
      <c r="CT29">
        <f t="shared" si="37"/>
        <v>2306.8980000000001</v>
      </c>
      <c r="CU29">
        <f t="shared" si="38"/>
        <v>0</v>
      </c>
      <c r="CV29">
        <f t="shared" si="39"/>
        <v>12.18</v>
      </c>
      <c r="CW29">
        <f t="shared" si="40"/>
        <v>6.33</v>
      </c>
      <c r="CX29">
        <f t="shared" si="41"/>
        <v>0</v>
      </c>
      <c r="CY29">
        <f t="shared" si="42"/>
        <v>9870.5739999999987</v>
      </c>
      <c r="CZ29">
        <f t="shared" si="43"/>
        <v>6038.4687999999987</v>
      </c>
      <c r="DC29" t="s">
        <v>3</v>
      </c>
      <c r="DD29" t="s">
        <v>3</v>
      </c>
      <c r="DE29" t="s">
        <v>3</v>
      </c>
      <c r="DF29" t="s">
        <v>3</v>
      </c>
      <c r="DG29" t="s">
        <v>3</v>
      </c>
      <c r="DH29" t="s">
        <v>3</v>
      </c>
      <c r="DI29" t="s">
        <v>3</v>
      </c>
      <c r="DJ29" t="s">
        <v>3</v>
      </c>
      <c r="DK29" t="s">
        <v>3</v>
      </c>
      <c r="DL29" t="s">
        <v>3</v>
      </c>
      <c r="DM29" t="s">
        <v>3</v>
      </c>
      <c r="DN29">
        <v>0</v>
      </c>
      <c r="DO29">
        <v>0</v>
      </c>
      <c r="DP29">
        <v>1</v>
      </c>
      <c r="DQ29">
        <v>1</v>
      </c>
      <c r="DU29">
        <v>1013</v>
      </c>
      <c r="DV29" t="s">
        <v>31</v>
      </c>
      <c r="DW29" t="str">
        <f>'1.Смета.или.Акт'!D58</f>
        <v>переход</v>
      </c>
      <c r="DX29">
        <v>1</v>
      </c>
      <c r="EE29">
        <v>32653414</v>
      </c>
      <c r="EF29">
        <v>1</v>
      </c>
      <c r="EG29" t="s">
        <v>17</v>
      </c>
      <c r="EH29">
        <v>0</v>
      </c>
      <c r="EI29" t="s">
        <v>3</v>
      </c>
      <c r="EJ29">
        <v>1</v>
      </c>
      <c r="EK29">
        <v>34001</v>
      </c>
      <c r="EL29" t="s">
        <v>33</v>
      </c>
      <c r="EM29" t="s">
        <v>34</v>
      </c>
      <c r="EO29" t="s">
        <v>3</v>
      </c>
      <c r="EQ29">
        <v>0</v>
      </c>
      <c r="ER29">
        <f>ES29+ET29+EV29</f>
        <v>2048.42</v>
      </c>
      <c r="ES29" s="52">
        <f>'1.Смета.или.Акт'!F62</f>
        <v>192.31</v>
      </c>
      <c r="ET29" s="52">
        <f>'1.Смета.или.Акт'!F60</f>
        <v>1730.05</v>
      </c>
      <c r="EU29" s="52">
        <f>'1.Смета.или.Акт'!F61</f>
        <v>85.46</v>
      </c>
      <c r="EV29" s="52">
        <f>'1.Смета.или.Акт'!F59</f>
        <v>126.06</v>
      </c>
      <c r="EW29">
        <f>'1.Смета.или.Акт'!E65</f>
        <v>12.18</v>
      </c>
      <c r="EX29">
        <v>6.33</v>
      </c>
      <c r="EY29">
        <v>1</v>
      </c>
      <c r="FQ29">
        <v>0</v>
      </c>
      <c r="FR29">
        <f t="shared" si="44"/>
        <v>0</v>
      </c>
      <c r="FS29">
        <v>0</v>
      </c>
      <c r="FV29" t="s">
        <v>20</v>
      </c>
      <c r="FW29" t="s">
        <v>21</v>
      </c>
      <c r="FX29">
        <v>100</v>
      </c>
      <c r="FY29">
        <v>65</v>
      </c>
      <c r="GA29" t="s">
        <v>3</v>
      </c>
      <c r="GD29">
        <v>0</v>
      </c>
      <c r="GF29">
        <v>1540229229</v>
      </c>
      <c r="GG29">
        <v>2</v>
      </c>
      <c r="GH29">
        <v>1</v>
      </c>
      <c r="GI29">
        <v>4</v>
      </c>
      <c r="GJ29">
        <v>0</v>
      </c>
      <c r="GK29">
        <f>ROUND(R29*(S12)/100,2)</f>
        <v>0</v>
      </c>
      <c r="GL29">
        <f t="shared" si="45"/>
        <v>0</v>
      </c>
      <c r="GM29">
        <f t="shared" si="46"/>
        <v>87706.61</v>
      </c>
      <c r="GN29">
        <f t="shared" si="47"/>
        <v>87706.61</v>
      </c>
      <c r="GO29">
        <f t="shared" si="48"/>
        <v>0</v>
      </c>
      <c r="GP29">
        <f t="shared" si="49"/>
        <v>0</v>
      </c>
      <c r="GR29">
        <v>0</v>
      </c>
      <c r="GS29">
        <v>3</v>
      </c>
      <c r="GT29">
        <v>0</v>
      </c>
      <c r="GU29" t="s">
        <v>3</v>
      </c>
      <c r="GV29">
        <f t="shared" si="50"/>
        <v>0</v>
      </c>
      <c r="GW29">
        <v>18.3</v>
      </c>
      <c r="GX29">
        <f t="shared" si="51"/>
        <v>0</v>
      </c>
      <c r="HA29">
        <v>0</v>
      </c>
      <c r="HB29">
        <v>0</v>
      </c>
      <c r="IK29">
        <v>0</v>
      </c>
    </row>
    <row r="30" spans="1:255" x14ac:dyDescent="0.2">
      <c r="A30" s="2">
        <v>17</v>
      </c>
      <c r="B30" s="2">
        <v>1</v>
      </c>
      <c r="C30" s="2">
        <f>ROW(SmtRes!A15)</f>
        <v>15</v>
      </c>
      <c r="D30" s="2">
        <f>ROW(EtalonRes!A33)</f>
        <v>33</v>
      </c>
      <c r="E30" s="2" t="s">
        <v>35</v>
      </c>
      <c r="F30" s="2" t="s">
        <v>36</v>
      </c>
      <c r="G30" s="2" t="s">
        <v>37</v>
      </c>
      <c r="H30" s="2" t="s">
        <v>31</v>
      </c>
      <c r="I30" s="2">
        <f>'1.Смета.или.Акт'!E67</f>
        <v>2</v>
      </c>
      <c r="J30" s="2">
        <v>0</v>
      </c>
      <c r="K30" s="2"/>
      <c r="L30" s="2"/>
      <c r="M30" s="2"/>
      <c r="N30" s="2"/>
      <c r="O30" s="2">
        <f t="shared" si="14"/>
        <v>1447.54</v>
      </c>
      <c r="P30" s="2">
        <f t="shared" si="15"/>
        <v>0.02</v>
      </c>
      <c r="Q30" s="2">
        <f t="shared" si="16"/>
        <v>1355.62</v>
      </c>
      <c r="R30" s="2">
        <f t="shared" si="17"/>
        <v>66.959999999999994</v>
      </c>
      <c r="S30" s="2">
        <f t="shared" si="18"/>
        <v>91.9</v>
      </c>
      <c r="T30" s="2">
        <f t="shared" si="19"/>
        <v>0</v>
      </c>
      <c r="U30" s="2">
        <f t="shared" si="20"/>
        <v>8.8800000000000008</v>
      </c>
      <c r="V30" s="2">
        <f t="shared" si="21"/>
        <v>4.96</v>
      </c>
      <c r="W30" s="2">
        <f t="shared" si="22"/>
        <v>0</v>
      </c>
      <c r="X30" s="2">
        <f t="shared" si="23"/>
        <v>158.86000000000001</v>
      </c>
      <c r="Y30" s="2">
        <f t="shared" si="24"/>
        <v>103.26</v>
      </c>
      <c r="Z30" s="2"/>
      <c r="AA30" s="2">
        <v>34679561</v>
      </c>
      <c r="AB30" s="2">
        <f t="shared" si="25"/>
        <v>723.77</v>
      </c>
      <c r="AC30" s="2">
        <f>ROUND((ES30+(SUM(SmtRes!BC13:'SmtRes'!BC15)+SUM(EtalonRes!AL25:'EtalonRes'!AL33))),2)</f>
        <v>0.01</v>
      </c>
      <c r="AD30" s="2">
        <f t="shared" si="26"/>
        <v>677.81</v>
      </c>
      <c r="AE30" s="2">
        <f t="shared" si="27"/>
        <v>33.479999999999997</v>
      </c>
      <c r="AF30" s="2">
        <f t="shared" si="28"/>
        <v>45.95</v>
      </c>
      <c r="AG30" s="2">
        <f t="shared" si="29"/>
        <v>0</v>
      </c>
      <c r="AH30" s="2">
        <f t="shared" si="30"/>
        <v>4.4400000000000004</v>
      </c>
      <c r="AI30" s="2">
        <f t="shared" si="31"/>
        <v>2.48</v>
      </c>
      <c r="AJ30" s="2">
        <f t="shared" si="32"/>
        <v>0</v>
      </c>
      <c r="AK30" s="2">
        <v>829.45</v>
      </c>
      <c r="AL30" s="2">
        <v>105.69</v>
      </c>
      <c r="AM30" s="2">
        <v>677.81</v>
      </c>
      <c r="AN30" s="2">
        <v>33.479999999999997</v>
      </c>
      <c r="AO30" s="2">
        <v>45.95</v>
      </c>
      <c r="AP30" s="2">
        <v>0</v>
      </c>
      <c r="AQ30" s="2">
        <v>4.4400000000000004</v>
      </c>
      <c r="AR30" s="2">
        <v>2.48</v>
      </c>
      <c r="AS30" s="2">
        <v>0</v>
      </c>
      <c r="AT30" s="2">
        <v>100</v>
      </c>
      <c r="AU30" s="2">
        <v>65</v>
      </c>
      <c r="AV30" s="2">
        <v>1</v>
      </c>
      <c r="AW30" s="2">
        <v>1</v>
      </c>
      <c r="AX30" s="2"/>
      <c r="AY30" s="2"/>
      <c r="AZ30" s="2">
        <v>1</v>
      </c>
      <c r="BA30" s="2">
        <v>1</v>
      </c>
      <c r="BB30" s="2">
        <v>1</v>
      </c>
      <c r="BC30" s="2">
        <v>1</v>
      </c>
      <c r="BD30" s="2" t="s">
        <v>3</v>
      </c>
      <c r="BE30" s="2" t="s">
        <v>3</v>
      </c>
      <c r="BF30" s="2" t="s">
        <v>3</v>
      </c>
      <c r="BG30" s="2" t="s">
        <v>3</v>
      </c>
      <c r="BH30" s="2">
        <v>0</v>
      </c>
      <c r="BI30" s="2">
        <v>1</v>
      </c>
      <c r="BJ30" s="2" t="s">
        <v>38</v>
      </c>
      <c r="BK30" s="2"/>
      <c r="BL30" s="2"/>
      <c r="BM30" s="2">
        <v>34001</v>
      </c>
      <c r="BN30" s="2">
        <v>0</v>
      </c>
      <c r="BO30" s="2" t="s">
        <v>3</v>
      </c>
      <c r="BP30" s="2">
        <v>0</v>
      </c>
      <c r="BQ30" s="2">
        <v>1</v>
      </c>
      <c r="BR30" s="2">
        <v>0</v>
      </c>
      <c r="BS30" s="2">
        <v>1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 t="s">
        <v>3</v>
      </c>
      <c r="BZ30" s="2">
        <v>100</v>
      </c>
      <c r="CA30" s="2">
        <v>65</v>
      </c>
      <c r="CB30" s="2"/>
      <c r="CC30" s="2"/>
      <c r="CD30" s="2"/>
      <c r="CE30" s="2"/>
      <c r="CF30" s="2">
        <v>0</v>
      </c>
      <c r="CG30" s="2">
        <v>0</v>
      </c>
      <c r="CH30" s="2"/>
      <c r="CI30" s="2"/>
      <c r="CJ30" s="2"/>
      <c r="CK30" s="2"/>
      <c r="CL30" s="2"/>
      <c r="CM30" s="2">
        <v>0</v>
      </c>
      <c r="CN30" s="2" t="s">
        <v>3</v>
      </c>
      <c r="CO30" s="2">
        <v>0</v>
      </c>
      <c r="CP30" s="2">
        <f t="shared" si="33"/>
        <v>1447.54</v>
      </c>
      <c r="CQ30" s="2">
        <f t="shared" si="34"/>
        <v>0.01</v>
      </c>
      <c r="CR30" s="2">
        <f t="shared" si="35"/>
        <v>677.81</v>
      </c>
      <c r="CS30" s="2">
        <f t="shared" si="36"/>
        <v>33.479999999999997</v>
      </c>
      <c r="CT30" s="2">
        <f t="shared" si="37"/>
        <v>45.95</v>
      </c>
      <c r="CU30" s="2">
        <f t="shared" si="38"/>
        <v>0</v>
      </c>
      <c r="CV30" s="2">
        <f t="shared" si="39"/>
        <v>4.4400000000000004</v>
      </c>
      <c r="CW30" s="2">
        <f t="shared" si="40"/>
        <v>2.48</v>
      </c>
      <c r="CX30" s="2">
        <f t="shared" si="41"/>
        <v>0</v>
      </c>
      <c r="CY30" s="2">
        <f t="shared" si="42"/>
        <v>158.86000000000001</v>
      </c>
      <c r="CZ30" s="2">
        <f t="shared" si="43"/>
        <v>103.25900000000001</v>
      </c>
      <c r="DA30" s="2"/>
      <c r="DB30" s="2"/>
      <c r="DC30" s="2" t="s">
        <v>3</v>
      </c>
      <c r="DD30" s="2" t="s">
        <v>3</v>
      </c>
      <c r="DE30" s="2" t="s">
        <v>3</v>
      </c>
      <c r="DF30" s="2" t="s">
        <v>3</v>
      </c>
      <c r="DG30" s="2" t="s">
        <v>3</v>
      </c>
      <c r="DH30" s="2" t="s">
        <v>3</v>
      </c>
      <c r="DI30" s="2" t="s">
        <v>3</v>
      </c>
      <c r="DJ30" s="2" t="s">
        <v>3</v>
      </c>
      <c r="DK30" s="2" t="s">
        <v>3</v>
      </c>
      <c r="DL30" s="2" t="s">
        <v>3</v>
      </c>
      <c r="DM30" s="2" t="s">
        <v>3</v>
      </c>
      <c r="DN30" s="2">
        <v>0</v>
      </c>
      <c r="DO30" s="2">
        <v>0</v>
      </c>
      <c r="DP30" s="2">
        <v>1</v>
      </c>
      <c r="DQ30" s="2">
        <v>1</v>
      </c>
      <c r="DR30" s="2"/>
      <c r="DS30" s="2"/>
      <c r="DT30" s="2"/>
      <c r="DU30" s="2">
        <v>1013</v>
      </c>
      <c r="DV30" s="2" t="s">
        <v>31</v>
      </c>
      <c r="DW30" s="2" t="s">
        <v>31</v>
      </c>
      <c r="DX30" s="2">
        <v>1</v>
      </c>
      <c r="DY30" s="2"/>
      <c r="DZ30" s="2"/>
      <c r="EA30" s="2"/>
      <c r="EB30" s="2"/>
      <c r="EC30" s="2"/>
      <c r="ED30" s="2"/>
      <c r="EE30" s="2">
        <v>32653414</v>
      </c>
      <c r="EF30" s="2">
        <v>1</v>
      </c>
      <c r="EG30" s="2" t="s">
        <v>17</v>
      </c>
      <c r="EH30" s="2">
        <v>0</v>
      </c>
      <c r="EI30" s="2" t="s">
        <v>3</v>
      </c>
      <c r="EJ30" s="2">
        <v>1</v>
      </c>
      <c r="EK30" s="2">
        <v>34001</v>
      </c>
      <c r="EL30" s="2" t="s">
        <v>33</v>
      </c>
      <c r="EM30" s="2" t="s">
        <v>34</v>
      </c>
      <c r="EN30" s="2"/>
      <c r="EO30" s="2" t="s">
        <v>3</v>
      </c>
      <c r="EP30" s="2"/>
      <c r="EQ30" s="2">
        <v>0</v>
      </c>
      <c r="ER30" s="2">
        <v>829.45</v>
      </c>
      <c r="ES30" s="2">
        <v>105.69</v>
      </c>
      <c r="ET30" s="2">
        <v>677.81</v>
      </c>
      <c r="EU30" s="2">
        <v>33.479999999999997</v>
      </c>
      <c r="EV30" s="2">
        <v>45.95</v>
      </c>
      <c r="EW30" s="2">
        <v>4.4400000000000004</v>
      </c>
      <c r="EX30" s="2">
        <v>2.48</v>
      </c>
      <c r="EY30" s="2">
        <v>1</v>
      </c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0</v>
      </c>
      <c r="FR30" s="2">
        <f t="shared" si="44"/>
        <v>0</v>
      </c>
      <c r="FS30" s="2">
        <v>0</v>
      </c>
      <c r="FT30" s="2"/>
      <c r="FU30" s="2"/>
      <c r="FV30" s="2"/>
      <c r="FW30" s="2"/>
      <c r="FX30" s="2">
        <v>100</v>
      </c>
      <c r="FY30" s="2">
        <v>65</v>
      </c>
      <c r="FZ30" s="2"/>
      <c r="GA30" s="2" t="s">
        <v>3</v>
      </c>
      <c r="GB30" s="2"/>
      <c r="GC30" s="2"/>
      <c r="GD30" s="2">
        <v>0</v>
      </c>
      <c r="GE30" s="2"/>
      <c r="GF30" s="2">
        <v>9845193</v>
      </c>
      <c r="GG30" s="2">
        <v>2</v>
      </c>
      <c r="GH30" s="2">
        <v>1</v>
      </c>
      <c r="GI30" s="2">
        <v>-2</v>
      </c>
      <c r="GJ30" s="2">
        <v>0</v>
      </c>
      <c r="GK30" s="2">
        <f>ROUND(R30*(R12)/100,2)</f>
        <v>0</v>
      </c>
      <c r="GL30" s="2">
        <f t="shared" si="45"/>
        <v>0</v>
      </c>
      <c r="GM30" s="2">
        <f t="shared" si="46"/>
        <v>1709.66</v>
      </c>
      <c r="GN30" s="2">
        <f t="shared" si="47"/>
        <v>1709.66</v>
      </c>
      <c r="GO30" s="2">
        <f t="shared" si="48"/>
        <v>0</v>
      </c>
      <c r="GP30" s="2">
        <f t="shared" si="49"/>
        <v>0</v>
      </c>
      <c r="GQ30" s="2"/>
      <c r="GR30" s="2">
        <v>0</v>
      </c>
      <c r="GS30" s="2">
        <v>3</v>
      </c>
      <c r="GT30" s="2">
        <v>0</v>
      </c>
      <c r="GU30" s="2" t="s">
        <v>3</v>
      </c>
      <c r="GV30" s="2">
        <f t="shared" si="50"/>
        <v>0</v>
      </c>
      <c r="GW30" s="2">
        <v>1</v>
      </c>
      <c r="GX30" s="2">
        <f t="shared" si="51"/>
        <v>0</v>
      </c>
      <c r="GY30" s="2"/>
      <c r="GZ30" s="2"/>
      <c r="HA30" s="2">
        <v>0</v>
      </c>
      <c r="HB30" s="2">
        <v>0</v>
      </c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>
        <v>0</v>
      </c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x14ac:dyDescent="0.2">
      <c r="A31">
        <v>17</v>
      </c>
      <c r="B31">
        <v>1</v>
      </c>
      <c r="C31">
        <f>ROW(SmtRes!A18)</f>
        <v>18</v>
      </c>
      <c r="D31">
        <f>ROW(EtalonRes!A42)</f>
        <v>42</v>
      </c>
      <c r="E31" t="s">
        <v>35</v>
      </c>
      <c r="F31" t="s">
        <v>36</v>
      </c>
      <c r="G31" t="s">
        <v>37</v>
      </c>
      <c r="H31" t="s">
        <v>31</v>
      </c>
      <c r="I31">
        <f>'1.Смета.или.Акт'!E67</f>
        <v>2</v>
      </c>
      <c r="J31">
        <v>0</v>
      </c>
      <c r="O31">
        <f t="shared" si="14"/>
        <v>18627.02</v>
      </c>
      <c r="P31">
        <f t="shared" si="15"/>
        <v>0</v>
      </c>
      <c r="Q31">
        <f t="shared" si="16"/>
        <v>16945.25</v>
      </c>
      <c r="R31">
        <f t="shared" si="17"/>
        <v>1225.3699999999999</v>
      </c>
      <c r="S31">
        <f t="shared" si="18"/>
        <v>1681.77</v>
      </c>
      <c r="T31">
        <f t="shared" si="19"/>
        <v>0</v>
      </c>
      <c r="U31">
        <f t="shared" si="20"/>
        <v>8.8800000000000008</v>
      </c>
      <c r="V31">
        <f t="shared" si="21"/>
        <v>4.96</v>
      </c>
      <c r="W31">
        <f t="shared" si="22"/>
        <v>0</v>
      </c>
      <c r="X31">
        <f t="shared" si="23"/>
        <v>2471.0700000000002</v>
      </c>
      <c r="Y31">
        <f t="shared" si="24"/>
        <v>1511.71</v>
      </c>
      <c r="AA31">
        <v>34679562</v>
      </c>
      <c r="AB31">
        <f t="shared" si="25"/>
        <v>723.77</v>
      </c>
      <c r="AC31">
        <f>ROUND((ES31+(SUM(SmtRes!BC16:'SmtRes'!BC18)+SUM(EtalonRes!AL34:'EtalonRes'!AL42))),2)</f>
        <v>0.01</v>
      </c>
      <c r="AD31">
        <f t="shared" si="26"/>
        <v>677.81</v>
      </c>
      <c r="AE31">
        <f t="shared" si="27"/>
        <v>33.479999999999997</v>
      </c>
      <c r="AF31">
        <f t="shared" si="28"/>
        <v>45.95</v>
      </c>
      <c r="AG31">
        <f t="shared" si="29"/>
        <v>0</v>
      </c>
      <c r="AH31">
        <f t="shared" si="30"/>
        <v>4.4400000000000004</v>
      </c>
      <c r="AI31">
        <f t="shared" si="31"/>
        <v>2.48</v>
      </c>
      <c r="AJ31">
        <f t="shared" si="32"/>
        <v>0</v>
      </c>
      <c r="AK31">
        <f>AL31+AM31+AO31</f>
        <v>829.45</v>
      </c>
      <c r="AL31" s="52">
        <f>'1.Смета.или.Акт'!F71</f>
        <v>105.69</v>
      </c>
      <c r="AM31" s="52">
        <f>'1.Смета.или.Акт'!F69</f>
        <v>677.81</v>
      </c>
      <c r="AN31" s="52">
        <f>'1.Смета.или.Акт'!F70</f>
        <v>33.479999999999997</v>
      </c>
      <c r="AO31" s="52">
        <f>'1.Смета.или.Акт'!F68</f>
        <v>45.95</v>
      </c>
      <c r="AP31">
        <v>0</v>
      </c>
      <c r="AQ31">
        <f>'1.Смета.или.Акт'!E74</f>
        <v>4.4400000000000004</v>
      </c>
      <c r="AR31">
        <v>2.48</v>
      </c>
      <c r="AS31">
        <v>0</v>
      </c>
      <c r="AT31">
        <v>85</v>
      </c>
      <c r="AU31">
        <v>52</v>
      </c>
      <c r="AV31">
        <v>1</v>
      </c>
      <c r="AW31">
        <v>1</v>
      </c>
      <c r="AZ31">
        <v>1</v>
      </c>
      <c r="BA31">
        <f>'1.Смета.или.Акт'!J68</f>
        <v>18.3</v>
      </c>
      <c r="BB31">
        <f>'1.Смета.или.Акт'!J69</f>
        <v>12.5</v>
      </c>
      <c r="BC31">
        <f>'1.Смета.или.Акт'!J71</f>
        <v>0</v>
      </c>
      <c r="BD31" t="s">
        <v>3</v>
      </c>
      <c r="BE31" t="s">
        <v>3</v>
      </c>
      <c r="BF31" t="s">
        <v>3</v>
      </c>
      <c r="BG31" t="s">
        <v>3</v>
      </c>
      <c r="BH31">
        <v>0</v>
      </c>
      <c r="BI31">
        <v>1</v>
      </c>
      <c r="BJ31" t="s">
        <v>38</v>
      </c>
      <c r="BM31">
        <v>34001</v>
      </c>
      <c r="BN31">
        <v>0</v>
      </c>
      <c r="BO31" t="s">
        <v>3</v>
      </c>
      <c r="BP31">
        <v>0</v>
      </c>
      <c r="BQ31">
        <v>1</v>
      </c>
      <c r="BR31">
        <v>0</v>
      </c>
      <c r="BS31">
        <f>'1.Смета.или.Акт'!J70</f>
        <v>18.3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3</v>
      </c>
      <c r="BZ31">
        <v>100</v>
      </c>
      <c r="CA31">
        <v>65</v>
      </c>
      <c r="CF31">
        <v>0</v>
      </c>
      <c r="CG31">
        <v>0</v>
      </c>
      <c r="CM31">
        <v>0</v>
      </c>
      <c r="CN31" t="s">
        <v>3</v>
      </c>
      <c r="CO31">
        <v>0</v>
      </c>
      <c r="CP31">
        <f t="shared" si="33"/>
        <v>18627.02</v>
      </c>
      <c r="CQ31">
        <f t="shared" si="34"/>
        <v>0</v>
      </c>
      <c r="CR31">
        <f t="shared" si="35"/>
        <v>8472.625</v>
      </c>
      <c r="CS31">
        <f t="shared" si="36"/>
        <v>612.68399999999997</v>
      </c>
      <c r="CT31">
        <f t="shared" si="37"/>
        <v>840.8850000000001</v>
      </c>
      <c r="CU31">
        <f t="shared" si="38"/>
        <v>0</v>
      </c>
      <c r="CV31">
        <f t="shared" si="39"/>
        <v>4.4400000000000004</v>
      </c>
      <c r="CW31">
        <f t="shared" si="40"/>
        <v>2.48</v>
      </c>
      <c r="CX31">
        <f t="shared" si="41"/>
        <v>0</v>
      </c>
      <c r="CY31">
        <f t="shared" si="42"/>
        <v>2471.069</v>
      </c>
      <c r="CZ31">
        <f t="shared" si="43"/>
        <v>1511.7128</v>
      </c>
      <c r="DC31" t="s">
        <v>3</v>
      </c>
      <c r="DD31" t="s">
        <v>3</v>
      </c>
      <c r="DE31" t="s">
        <v>3</v>
      </c>
      <c r="DF31" t="s">
        <v>3</v>
      </c>
      <c r="DG31" t="s">
        <v>3</v>
      </c>
      <c r="DH31" t="s">
        <v>3</v>
      </c>
      <c r="DI31" t="s">
        <v>3</v>
      </c>
      <c r="DJ31" t="s">
        <v>3</v>
      </c>
      <c r="DK31" t="s">
        <v>3</v>
      </c>
      <c r="DL31" t="s">
        <v>3</v>
      </c>
      <c r="DM31" t="s">
        <v>3</v>
      </c>
      <c r="DN31">
        <v>0</v>
      </c>
      <c r="DO31">
        <v>0</v>
      </c>
      <c r="DP31">
        <v>1</v>
      </c>
      <c r="DQ31">
        <v>1</v>
      </c>
      <c r="DU31">
        <v>1013</v>
      </c>
      <c r="DV31" t="s">
        <v>31</v>
      </c>
      <c r="DW31" t="str">
        <f>'1.Смета.или.Акт'!D67</f>
        <v>переход</v>
      </c>
      <c r="DX31">
        <v>1</v>
      </c>
      <c r="EE31">
        <v>32653414</v>
      </c>
      <c r="EF31">
        <v>1</v>
      </c>
      <c r="EG31" t="s">
        <v>17</v>
      </c>
      <c r="EH31">
        <v>0</v>
      </c>
      <c r="EI31" t="s">
        <v>3</v>
      </c>
      <c r="EJ31">
        <v>1</v>
      </c>
      <c r="EK31">
        <v>34001</v>
      </c>
      <c r="EL31" t="s">
        <v>33</v>
      </c>
      <c r="EM31" t="s">
        <v>34</v>
      </c>
      <c r="EO31" t="s">
        <v>3</v>
      </c>
      <c r="EQ31">
        <v>0</v>
      </c>
      <c r="ER31">
        <f>ES31+ET31+EV31</f>
        <v>829.45</v>
      </c>
      <c r="ES31" s="52">
        <f>'1.Смета.или.Акт'!F71</f>
        <v>105.69</v>
      </c>
      <c r="ET31" s="52">
        <f>'1.Смета.или.Акт'!F69</f>
        <v>677.81</v>
      </c>
      <c r="EU31" s="52">
        <f>'1.Смета.или.Акт'!F70</f>
        <v>33.479999999999997</v>
      </c>
      <c r="EV31" s="52">
        <f>'1.Смета.или.Акт'!F68</f>
        <v>45.95</v>
      </c>
      <c r="EW31">
        <f>'1.Смета.или.Акт'!E74</f>
        <v>4.4400000000000004</v>
      </c>
      <c r="EX31">
        <v>2.48</v>
      </c>
      <c r="EY31">
        <v>1</v>
      </c>
      <c r="FQ31">
        <v>0</v>
      </c>
      <c r="FR31">
        <f t="shared" si="44"/>
        <v>0</v>
      </c>
      <c r="FS31">
        <v>0</v>
      </c>
      <c r="FV31" t="s">
        <v>20</v>
      </c>
      <c r="FW31" t="s">
        <v>21</v>
      </c>
      <c r="FX31">
        <v>100</v>
      </c>
      <c r="FY31">
        <v>65</v>
      </c>
      <c r="GA31" t="s">
        <v>3</v>
      </c>
      <c r="GD31">
        <v>0</v>
      </c>
      <c r="GF31">
        <v>9845193</v>
      </c>
      <c r="GG31">
        <v>2</v>
      </c>
      <c r="GH31">
        <v>1</v>
      </c>
      <c r="GI31">
        <v>4</v>
      </c>
      <c r="GJ31">
        <v>0</v>
      </c>
      <c r="GK31">
        <f>ROUND(R31*(S12)/100,2)</f>
        <v>0</v>
      </c>
      <c r="GL31">
        <f t="shared" si="45"/>
        <v>0</v>
      </c>
      <c r="GM31">
        <f t="shared" si="46"/>
        <v>22609.8</v>
      </c>
      <c r="GN31">
        <f t="shared" si="47"/>
        <v>22609.8</v>
      </c>
      <c r="GO31">
        <f t="shared" si="48"/>
        <v>0</v>
      </c>
      <c r="GP31">
        <f t="shared" si="49"/>
        <v>0</v>
      </c>
      <c r="GR31">
        <v>0</v>
      </c>
      <c r="GS31">
        <v>3</v>
      </c>
      <c r="GT31">
        <v>0</v>
      </c>
      <c r="GU31" t="s">
        <v>3</v>
      </c>
      <c r="GV31">
        <f t="shared" si="50"/>
        <v>0</v>
      </c>
      <c r="GW31">
        <v>18.3</v>
      </c>
      <c r="GX31">
        <f t="shared" si="51"/>
        <v>0</v>
      </c>
      <c r="HA31">
        <v>0</v>
      </c>
      <c r="HB31">
        <v>0</v>
      </c>
      <c r="IK31">
        <v>0</v>
      </c>
    </row>
    <row r="32" spans="1:255" x14ac:dyDescent="0.2">
      <c r="A32" s="2">
        <v>17</v>
      </c>
      <c r="B32" s="2">
        <v>1</v>
      </c>
      <c r="C32" s="2">
        <f>ROW(SmtRes!A24)</f>
        <v>24</v>
      </c>
      <c r="D32" s="2">
        <f>ROW(EtalonRes!A54)</f>
        <v>54</v>
      </c>
      <c r="E32" s="2" t="s">
        <v>39</v>
      </c>
      <c r="F32" s="2" t="s">
        <v>40</v>
      </c>
      <c r="G32" s="2" t="s">
        <v>41</v>
      </c>
      <c r="H32" s="2" t="s">
        <v>42</v>
      </c>
      <c r="I32" s="2">
        <f>'1.Смета.или.Акт'!E76</f>
        <v>0.35</v>
      </c>
      <c r="J32" s="2">
        <v>0</v>
      </c>
      <c r="K32" s="2"/>
      <c r="L32" s="2"/>
      <c r="M32" s="2"/>
      <c r="N32" s="2"/>
      <c r="O32" s="2">
        <f t="shared" si="14"/>
        <v>152.19999999999999</v>
      </c>
      <c r="P32" s="2">
        <f t="shared" si="15"/>
        <v>0</v>
      </c>
      <c r="Q32" s="2">
        <f t="shared" si="16"/>
        <v>92.94</v>
      </c>
      <c r="R32" s="2">
        <f t="shared" si="17"/>
        <v>11.6</v>
      </c>
      <c r="S32" s="2">
        <f t="shared" si="18"/>
        <v>59.26</v>
      </c>
      <c r="T32" s="2">
        <f t="shared" si="19"/>
        <v>0</v>
      </c>
      <c r="U32" s="2">
        <f t="shared" si="20"/>
        <v>6.16</v>
      </c>
      <c r="V32" s="2">
        <f t="shared" si="21"/>
        <v>0.92399999999999993</v>
      </c>
      <c r="W32" s="2">
        <f t="shared" si="22"/>
        <v>0</v>
      </c>
      <c r="X32" s="2">
        <f t="shared" si="23"/>
        <v>67.319999999999993</v>
      </c>
      <c r="Y32" s="2">
        <f t="shared" si="24"/>
        <v>46.06</v>
      </c>
      <c r="Z32" s="2"/>
      <c r="AA32" s="2">
        <v>34679561</v>
      </c>
      <c r="AB32" s="2">
        <f t="shared" si="25"/>
        <v>434.84</v>
      </c>
      <c r="AC32" s="2">
        <f>ROUND((ES32+(SUM(SmtRes!BC19:'SmtRes'!BC24)+SUM(EtalonRes!AL43:'EtalonRes'!AL54))),2)</f>
        <v>0</v>
      </c>
      <c r="AD32" s="2">
        <f t="shared" si="26"/>
        <v>265.52999999999997</v>
      </c>
      <c r="AE32" s="2">
        <f t="shared" si="27"/>
        <v>33.130000000000003</v>
      </c>
      <c r="AF32" s="2">
        <f t="shared" si="28"/>
        <v>169.31</v>
      </c>
      <c r="AG32" s="2">
        <f t="shared" si="29"/>
        <v>0</v>
      </c>
      <c r="AH32" s="2">
        <f t="shared" si="30"/>
        <v>17.600000000000001</v>
      </c>
      <c r="AI32" s="2">
        <f t="shared" si="31"/>
        <v>2.64</v>
      </c>
      <c r="AJ32" s="2">
        <f t="shared" si="32"/>
        <v>0</v>
      </c>
      <c r="AK32" s="2">
        <v>509.63</v>
      </c>
      <c r="AL32" s="2">
        <v>74.790000000000006</v>
      </c>
      <c r="AM32" s="2">
        <v>265.52999999999997</v>
      </c>
      <c r="AN32" s="2">
        <v>33.130000000000003</v>
      </c>
      <c r="AO32" s="2">
        <v>169.31</v>
      </c>
      <c r="AP32" s="2">
        <v>0</v>
      </c>
      <c r="AQ32" s="2">
        <v>17.600000000000001</v>
      </c>
      <c r="AR32" s="2">
        <v>2.64</v>
      </c>
      <c r="AS32" s="2">
        <v>0</v>
      </c>
      <c r="AT32" s="2">
        <v>95</v>
      </c>
      <c r="AU32" s="2">
        <v>65</v>
      </c>
      <c r="AV32" s="2">
        <v>1</v>
      </c>
      <c r="AW32" s="2">
        <v>1</v>
      </c>
      <c r="AX32" s="2"/>
      <c r="AY32" s="2"/>
      <c r="AZ32" s="2">
        <v>1</v>
      </c>
      <c r="BA32" s="2">
        <v>1</v>
      </c>
      <c r="BB32" s="2">
        <v>1</v>
      </c>
      <c r="BC32" s="2">
        <v>1</v>
      </c>
      <c r="BD32" s="2" t="s">
        <v>3</v>
      </c>
      <c r="BE32" s="2" t="s">
        <v>3</v>
      </c>
      <c r="BF32" s="2" t="s">
        <v>3</v>
      </c>
      <c r="BG32" s="2" t="s">
        <v>3</v>
      </c>
      <c r="BH32" s="2">
        <v>0</v>
      </c>
      <c r="BI32" s="2">
        <v>2</v>
      </c>
      <c r="BJ32" s="2" t="s">
        <v>43</v>
      </c>
      <c r="BK32" s="2"/>
      <c r="BL32" s="2"/>
      <c r="BM32" s="2">
        <v>108001</v>
      </c>
      <c r="BN32" s="2">
        <v>0</v>
      </c>
      <c r="BO32" s="2" t="s">
        <v>3</v>
      </c>
      <c r="BP32" s="2">
        <v>0</v>
      </c>
      <c r="BQ32" s="2">
        <v>2</v>
      </c>
      <c r="BR32" s="2">
        <v>0</v>
      </c>
      <c r="BS32" s="2">
        <v>1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 t="s">
        <v>3</v>
      </c>
      <c r="BZ32" s="2">
        <v>95</v>
      </c>
      <c r="CA32" s="2">
        <v>65</v>
      </c>
      <c r="CB32" s="2"/>
      <c r="CC32" s="2"/>
      <c r="CD32" s="2"/>
      <c r="CE32" s="2"/>
      <c r="CF32" s="2">
        <v>0</v>
      </c>
      <c r="CG32" s="2">
        <v>0</v>
      </c>
      <c r="CH32" s="2"/>
      <c r="CI32" s="2"/>
      <c r="CJ32" s="2"/>
      <c r="CK32" s="2"/>
      <c r="CL32" s="2"/>
      <c r="CM32" s="2">
        <v>0</v>
      </c>
      <c r="CN32" s="2" t="s">
        <v>3</v>
      </c>
      <c r="CO32" s="2">
        <v>0</v>
      </c>
      <c r="CP32" s="2">
        <f t="shared" si="33"/>
        <v>152.19999999999999</v>
      </c>
      <c r="CQ32" s="2">
        <f t="shared" si="34"/>
        <v>0</v>
      </c>
      <c r="CR32" s="2">
        <f t="shared" si="35"/>
        <v>265.52999999999997</v>
      </c>
      <c r="CS32" s="2">
        <f t="shared" si="36"/>
        <v>33.130000000000003</v>
      </c>
      <c r="CT32" s="2">
        <f t="shared" si="37"/>
        <v>169.31</v>
      </c>
      <c r="CU32" s="2">
        <f t="shared" si="38"/>
        <v>0</v>
      </c>
      <c r="CV32" s="2">
        <f t="shared" si="39"/>
        <v>17.600000000000001</v>
      </c>
      <c r="CW32" s="2">
        <f t="shared" si="40"/>
        <v>2.64</v>
      </c>
      <c r="CX32" s="2">
        <f t="shared" si="41"/>
        <v>0</v>
      </c>
      <c r="CY32" s="2">
        <f t="shared" si="42"/>
        <v>67.316999999999993</v>
      </c>
      <c r="CZ32" s="2">
        <f t="shared" si="43"/>
        <v>46.058999999999997</v>
      </c>
      <c r="DA32" s="2"/>
      <c r="DB32" s="2"/>
      <c r="DC32" s="2" t="s">
        <v>3</v>
      </c>
      <c r="DD32" s="2" t="s">
        <v>3</v>
      </c>
      <c r="DE32" s="2" t="s">
        <v>3</v>
      </c>
      <c r="DF32" s="2" t="s">
        <v>3</v>
      </c>
      <c r="DG32" s="2" t="s">
        <v>3</v>
      </c>
      <c r="DH32" s="2" t="s">
        <v>3</v>
      </c>
      <c r="DI32" s="2" t="s">
        <v>3</v>
      </c>
      <c r="DJ32" s="2" t="s">
        <v>3</v>
      </c>
      <c r="DK32" s="2" t="s">
        <v>3</v>
      </c>
      <c r="DL32" s="2" t="s">
        <v>3</v>
      </c>
      <c r="DM32" s="2" t="s">
        <v>3</v>
      </c>
      <c r="DN32" s="2">
        <v>0</v>
      </c>
      <c r="DO32" s="2">
        <v>0</v>
      </c>
      <c r="DP32" s="2">
        <v>1</v>
      </c>
      <c r="DQ32" s="2">
        <v>1</v>
      </c>
      <c r="DR32" s="2"/>
      <c r="DS32" s="2"/>
      <c r="DT32" s="2"/>
      <c r="DU32" s="2">
        <v>1003</v>
      </c>
      <c r="DV32" s="2" t="s">
        <v>42</v>
      </c>
      <c r="DW32" s="2" t="s">
        <v>42</v>
      </c>
      <c r="DX32" s="2">
        <v>100</v>
      </c>
      <c r="DY32" s="2"/>
      <c r="DZ32" s="2"/>
      <c r="EA32" s="2"/>
      <c r="EB32" s="2"/>
      <c r="EC32" s="2"/>
      <c r="ED32" s="2"/>
      <c r="EE32" s="2">
        <v>32653241</v>
      </c>
      <c r="EF32" s="2">
        <v>2</v>
      </c>
      <c r="EG32" s="2" t="s">
        <v>44</v>
      </c>
      <c r="EH32" s="2">
        <v>0</v>
      </c>
      <c r="EI32" s="2" t="s">
        <v>3</v>
      </c>
      <c r="EJ32" s="2">
        <v>2</v>
      </c>
      <c r="EK32" s="2">
        <v>108001</v>
      </c>
      <c r="EL32" s="2" t="s">
        <v>45</v>
      </c>
      <c r="EM32" s="2" t="s">
        <v>46</v>
      </c>
      <c r="EN32" s="2"/>
      <c r="EO32" s="2" t="s">
        <v>3</v>
      </c>
      <c r="EP32" s="2"/>
      <c r="EQ32" s="2">
        <v>0</v>
      </c>
      <c r="ER32" s="2">
        <v>509.63</v>
      </c>
      <c r="ES32" s="2">
        <v>74.790000000000006</v>
      </c>
      <c r="ET32" s="2">
        <v>265.52999999999997</v>
      </c>
      <c r="EU32" s="2">
        <v>33.130000000000003</v>
      </c>
      <c r="EV32" s="2">
        <v>169.31</v>
      </c>
      <c r="EW32" s="2">
        <v>17.600000000000001</v>
      </c>
      <c r="EX32" s="2">
        <v>2.64</v>
      </c>
      <c r="EY32" s="2">
        <v>1</v>
      </c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>
        <v>0</v>
      </c>
      <c r="FR32" s="2">
        <f t="shared" si="44"/>
        <v>0</v>
      </c>
      <c r="FS32" s="2">
        <v>0</v>
      </c>
      <c r="FT32" s="2"/>
      <c r="FU32" s="2"/>
      <c r="FV32" s="2"/>
      <c r="FW32" s="2"/>
      <c r="FX32" s="2">
        <v>95</v>
      </c>
      <c r="FY32" s="2">
        <v>65</v>
      </c>
      <c r="FZ32" s="2"/>
      <c r="GA32" s="2" t="s">
        <v>3</v>
      </c>
      <c r="GB32" s="2"/>
      <c r="GC32" s="2"/>
      <c r="GD32" s="2">
        <v>0</v>
      </c>
      <c r="GE32" s="2"/>
      <c r="GF32" s="2">
        <v>486716072</v>
      </c>
      <c r="GG32" s="2">
        <v>2</v>
      </c>
      <c r="GH32" s="2">
        <v>1</v>
      </c>
      <c r="GI32" s="2">
        <v>-2</v>
      </c>
      <c r="GJ32" s="2">
        <v>0</v>
      </c>
      <c r="GK32" s="2">
        <f>ROUND(R32*(R12)/100,2)</f>
        <v>0</v>
      </c>
      <c r="GL32" s="2">
        <f t="shared" si="45"/>
        <v>0</v>
      </c>
      <c r="GM32" s="2">
        <f t="shared" si="46"/>
        <v>265.58</v>
      </c>
      <c r="GN32" s="2">
        <f t="shared" si="47"/>
        <v>0</v>
      </c>
      <c r="GO32" s="2">
        <f t="shared" si="48"/>
        <v>265.58</v>
      </c>
      <c r="GP32" s="2">
        <f t="shared" si="49"/>
        <v>0</v>
      </c>
      <c r="GQ32" s="2"/>
      <c r="GR32" s="2">
        <v>0</v>
      </c>
      <c r="GS32" s="2">
        <v>3</v>
      </c>
      <c r="GT32" s="2">
        <v>0</v>
      </c>
      <c r="GU32" s="2" t="s">
        <v>3</v>
      </c>
      <c r="GV32" s="2">
        <f t="shared" si="50"/>
        <v>0</v>
      </c>
      <c r="GW32" s="2">
        <v>1</v>
      </c>
      <c r="GX32" s="2">
        <f t="shared" si="51"/>
        <v>0</v>
      </c>
      <c r="GY32" s="2"/>
      <c r="GZ32" s="2"/>
      <c r="HA32" s="2">
        <v>0</v>
      </c>
      <c r="HB32" s="2">
        <v>0</v>
      </c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>
        <v>0</v>
      </c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x14ac:dyDescent="0.2">
      <c r="A33">
        <v>17</v>
      </c>
      <c r="B33">
        <v>1</v>
      </c>
      <c r="C33">
        <f>ROW(SmtRes!A30)</f>
        <v>30</v>
      </c>
      <c r="D33">
        <f>ROW(EtalonRes!A66)</f>
        <v>66</v>
      </c>
      <c r="E33" t="s">
        <v>39</v>
      </c>
      <c r="F33" t="s">
        <v>40</v>
      </c>
      <c r="G33" t="s">
        <v>41</v>
      </c>
      <c r="H33" t="s">
        <v>42</v>
      </c>
      <c r="I33">
        <f>'1.Смета.или.Акт'!E76</f>
        <v>0.35</v>
      </c>
      <c r="J33">
        <v>0</v>
      </c>
      <c r="O33">
        <f t="shared" si="14"/>
        <v>2246.12</v>
      </c>
      <c r="P33">
        <f t="shared" si="15"/>
        <v>0</v>
      </c>
      <c r="Q33">
        <f t="shared" si="16"/>
        <v>1161.69</v>
      </c>
      <c r="R33">
        <f t="shared" si="17"/>
        <v>212.2</v>
      </c>
      <c r="S33">
        <f t="shared" si="18"/>
        <v>1084.43</v>
      </c>
      <c r="T33">
        <f t="shared" si="19"/>
        <v>0</v>
      </c>
      <c r="U33">
        <f t="shared" si="20"/>
        <v>6.16</v>
      </c>
      <c r="V33">
        <f t="shared" si="21"/>
        <v>0.92399999999999993</v>
      </c>
      <c r="W33">
        <f t="shared" si="22"/>
        <v>0</v>
      </c>
      <c r="X33">
        <f t="shared" si="23"/>
        <v>1050.27</v>
      </c>
      <c r="Y33">
        <f t="shared" si="24"/>
        <v>674.25</v>
      </c>
      <c r="AA33">
        <v>34679562</v>
      </c>
      <c r="AB33">
        <f t="shared" si="25"/>
        <v>434.84</v>
      </c>
      <c r="AC33">
        <f>ROUND((ES33+(SUM(SmtRes!BC25:'SmtRes'!BC30)+SUM(EtalonRes!AL55:'EtalonRes'!AL66))),2)</f>
        <v>0</v>
      </c>
      <c r="AD33">
        <f t="shared" si="26"/>
        <v>265.52999999999997</v>
      </c>
      <c r="AE33">
        <f t="shared" si="27"/>
        <v>33.130000000000003</v>
      </c>
      <c r="AF33">
        <f t="shared" si="28"/>
        <v>169.31</v>
      </c>
      <c r="AG33">
        <f t="shared" si="29"/>
        <v>0</v>
      </c>
      <c r="AH33">
        <f t="shared" si="30"/>
        <v>17.600000000000001</v>
      </c>
      <c r="AI33">
        <f t="shared" si="31"/>
        <v>2.64</v>
      </c>
      <c r="AJ33">
        <f t="shared" si="32"/>
        <v>0</v>
      </c>
      <c r="AK33">
        <f>AL33+AM33+AO33</f>
        <v>509.63</v>
      </c>
      <c r="AL33">
        <v>74.790000000000006</v>
      </c>
      <c r="AM33" s="52">
        <f>'1.Смета.или.Акт'!F78</f>
        <v>265.52999999999997</v>
      </c>
      <c r="AN33" s="52">
        <f>'1.Смета.или.Акт'!F79</f>
        <v>33.130000000000003</v>
      </c>
      <c r="AO33" s="52">
        <f>'1.Смета.или.Акт'!F77</f>
        <v>169.31</v>
      </c>
      <c r="AP33">
        <v>0</v>
      </c>
      <c r="AQ33">
        <f>'1.Смета.или.Акт'!E82</f>
        <v>17.600000000000001</v>
      </c>
      <c r="AR33">
        <v>2.64</v>
      </c>
      <c r="AS33">
        <v>0</v>
      </c>
      <c r="AT33">
        <v>81</v>
      </c>
      <c r="AU33">
        <v>52</v>
      </c>
      <c r="AV33">
        <v>1</v>
      </c>
      <c r="AW33">
        <v>1</v>
      </c>
      <c r="AZ33">
        <v>1</v>
      </c>
      <c r="BA33">
        <f>'1.Смета.или.Акт'!J77</f>
        <v>18.3</v>
      </c>
      <c r="BB33">
        <f>'1.Смета.или.Акт'!J78</f>
        <v>12.5</v>
      </c>
      <c r="BC33">
        <v>7.5</v>
      </c>
      <c r="BD33" t="s">
        <v>3</v>
      </c>
      <c r="BE33" t="s">
        <v>3</v>
      </c>
      <c r="BF33" t="s">
        <v>3</v>
      </c>
      <c r="BG33" t="s">
        <v>3</v>
      </c>
      <c r="BH33">
        <v>0</v>
      </c>
      <c r="BI33">
        <v>2</v>
      </c>
      <c r="BJ33" t="s">
        <v>43</v>
      </c>
      <c r="BM33">
        <v>108001</v>
      </c>
      <c r="BN33">
        <v>0</v>
      </c>
      <c r="BO33" t="s">
        <v>3</v>
      </c>
      <c r="BP33">
        <v>0</v>
      </c>
      <c r="BQ33">
        <v>2</v>
      </c>
      <c r="BR33">
        <v>0</v>
      </c>
      <c r="BS33">
        <f>'1.Смета.или.Акт'!J79</f>
        <v>18.3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3</v>
      </c>
      <c r="BZ33">
        <v>95</v>
      </c>
      <c r="CA33">
        <v>65</v>
      </c>
      <c r="CF33">
        <v>0</v>
      </c>
      <c r="CG33">
        <v>0</v>
      </c>
      <c r="CM33">
        <v>0</v>
      </c>
      <c r="CN33" t="s">
        <v>3</v>
      </c>
      <c r="CO33">
        <v>0</v>
      </c>
      <c r="CP33">
        <f t="shared" si="33"/>
        <v>2246.12</v>
      </c>
      <c r="CQ33">
        <f t="shared" si="34"/>
        <v>0</v>
      </c>
      <c r="CR33">
        <f t="shared" si="35"/>
        <v>3319.1249999999995</v>
      </c>
      <c r="CS33">
        <f t="shared" si="36"/>
        <v>606.27900000000011</v>
      </c>
      <c r="CT33">
        <f t="shared" si="37"/>
        <v>3098.373</v>
      </c>
      <c r="CU33">
        <f t="shared" si="38"/>
        <v>0</v>
      </c>
      <c r="CV33">
        <f t="shared" si="39"/>
        <v>17.600000000000001</v>
      </c>
      <c r="CW33">
        <f t="shared" si="40"/>
        <v>2.64</v>
      </c>
      <c r="CX33">
        <f t="shared" si="41"/>
        <v>0</v>
      </c>
      <c r="CY33">
        <f t="shared" si="42"/>
        <v>1050.2703000000001</v>
      </c>
      <c r="CZ33">
        <f t="shared" si="43"/>
        <v>674.24760000000015</v>
      </c>
      <c r="DC33" t="s">
        <v>3</v>
      </c>
      <c r="DD33" t="s">
        <v>3</v>
      </c>
      <c r="DE33" t="s">
        <v>3</v>
      </c>
      <c r="DF33" t="s">
        <v>3</v>
      </c>
      <c r="DG33" t="s">
        <v>3</v>
      </c>
      <c r="DH33" t="s">
        <v>3</v>
      </c>
      <c r="DI33" t="s">
        <v>3</v>
      </c>
      <c r="DJ33" t="s">
        <v>3</v>
      </c>
      <c r="DK33" t="s">
        <v>3</v>
      </c>
      <c r="DL33" t="s">
        <v>3</v>
      </c>
      <c r="DM33" t="s">
        <v>3</v>
      </c>
      <c r="DN33">
        <v>0</v>
      </c>
      <c r="DO33">
        <v>0</v>
      </c>
      <c r="DP33">
        <v>1</v>
      </c>
      <c r="DQ33">
        <v>1</v>
      </c>
      <c r="DU33">
        <v>1003</v>
      </c>
      <c r="DV33" t="s">
        <v>42</v>
      </c>
      <c r="DW33" t="str">
        <f>'1.Смета.или.Акт'!D76</f>
        <v>100 м</v>
      </c>
      <c r="DX33">
        <v>100</v>
      </c>
      <c r="EE33">
        <v>32653241</v>
      </c>
      <c r="EF33">
        <v>2</v>
      </c>
      <c r="EG33" t="s">
        <v>44</v>
      </c>
      <c r="EH33">
        <v>0</v>
      </c>
      <c r="EI33" t="s">
        <v>3</v>
      </c>
      <c r="EJ33">
        <v>2</v>
      </c>
      <c r="EK33">
        <v>108001</v>
      </c>
      <c r="EL33" t="s">
        <v>45</v>
      </c>
      <c r="EM33" t="s">
        <v>46</v>
      </c>
      <c r="EO33" t="s">
        <v>3</v>
      </c>
      <c r="EQ33">
        <v>0</v>
      </c>
      <c r="ER33">
        <f>ES33+ET33+EV33</f>
        <v>509.63</v>
      </c>
      <c r="ES33">
        <v>74.790000000000006</v>
      </c>
      <c r="ET33" s="52">
        <f>'1.Смета.или.Акт'!F78</f>
        <v>265.52999999999997</v>
      </c>
      <c r="EU33" s="52">
        <f>'1.Смета.или.Акт'!F79</f>
        <v>33.130000000000003</v>
      </c>
      <c r="EV33" s="52">
        <f>'1.Смета.или.Акт'!F77</f>
        <v>169.31</v>
      </c>
      <c r="EW33">
        <f>'1.Смета.или.Акт'!E82</f>
        <v>17.600000000000001</v>
      </c>
      <c r="EX33">
        <v>2.64</v>
      </c>
      <c r="EY33">
        <v>1</v>
      </c>
      <c r="FQ33">
        <v>0</v>
      </c>
      <c r="FR33">
        <f t="shared" si="44"/>
        <v>0</v>
      </c>
      <c r="FS33">
        <v>0</v>
      </c>
      <c r="FV33" t="s">
        <v>20</v>
      </c>
      <c r="FW33" t="s">
        <v>21</v>
      </c>
      <c r="FX33">
        <v>95</v>
      </c>
      <c r="FY33">
        <v>65</v>
      </c>
      <c r="GA33" t="s">
        <v>3</v>
      </c>
      <c r="GD33">
        <v>0</v>
      </c>
      <c r="GF33">
        <v>486716072</v>
      </c>
      <c r="GG33">
        <v>2</v>
      </c>
      <c r="GH33">
        <v>1</v>
      </c>
      <c r="GI33">
        <v>4</v>
      </c>
      <c r="GJ33">
        <v>0</v>
      </c>
      <c r="GK33">
        <f>ROUND(R33*(S12)/100,2)</f>
        <v>0</v>
      </c>
      <c r="GL33">
        <f t="shared" si="45"/>
        <v>0</v>
      </c>
      <c r="GM33">
        <f t="shared" si="46"/>
        <v>3970.64</v>
      </c>
      <c r="GN33">
        <f t="shared" si="47"/>
        <v>0</v>
      </c>
      <c r="GO33">
        <f t="shared" si="48"/>
        <v>3970.64</v>
      </c>
      <c r="GP33">
        <f t="shared" si="49"/>
        <v>0</v>
      </c>
      <c r="GR33">
        <v>0</v>
      </c>
      <c r="GS33">
        <v>3</v>
      </c>
      <c r="GT33">
        <v>0</v>
      </c>
      <c r="GU33" t="s">
        <v>3</v>
      </c>
      <c r="GV33">
        <f t="shared" si="50"/>
        <v>0</v>
      </c>
      <c r="GW33">
        <v>18.3</v>
      </c>
      <c r="GX33">
        <f t="shared" si="51"/>
        <v>0</v>
      </c>
      <c r="HA33">
        <v>0</v>
      </c>
      <c r="HB33">
        <v>0</v>
      </c>
      <c r="IK33">
        <v>0</v>
      </c>
    </row>
    <row r="34" spans="1:255" x14ac:dyDescent="0.2">
      <c r="A34" s="2">
        <v>17</v>
      </c>
      <c r="B34" s="2">
        <v>1</v>
      </c>
      <c r="C34" s="2">
        <f>ROW(SmtRes!A36)</f>
        <v>36</v>
      </c>
      <c r="D34" s="2">
        <f>ROW(EtalonRes!A76)</f>
        <v>76</v>
      </c>
      <c r="E34" s="2" t="s">
        <v>47</v>
      </c>
      <c r="F34" s="2" t="s">
        <v>48</v>
      </c>
      <c r="G34" s="2" t="s">
        <v>49</v>
      </c>
      <c r="H34" s="2" t="s">
        <v>42</v>
      </c>
      <c r="I34" s="2">
        <f>'1.Смета.или.Акт'!E84</f>
        <v>0.4</v>
      </c>
      <c r="J34" s="2">
        <v>0</v>
      </c>
      <c r="K34" s="2"/>
      <c r="L34" s="2"/>
      <c r="M34" s="2"/>
      <c r="N34" s="2"/>
      <c r="O34" s="2">
        <f t="shared" si="14"/>
        <v>119.53</v>
      </c>
      <c r="P34" s="2">
        <f t="shared" si="15"/>
        <v>0</v>
      </c>
      <c r="Q34" s="2">
        <f t="shared" si="16"/>
        <v>30.26</v>
      </c>
      <c r="R34" s="2">
        <f t="shared" si="17"/>
        <v>2.0099999999999998</v>
      </c>
      <c r="S34" s="2">
        <f t="shared" si="18"/>
        <v>89.27</v>
      </c>
      <c r="T34" s="2">
        <f t="shared" si="19"/>
        <v>0</v>
      </c>
      <c r="U34" s="2">
        <f t="shared" si="20"/>
        <v>9.2799999999999994</v>
      </c>
      <c r="V34" s="2">
        <f t="shared" si="21"/>
        <v>0.16000000000000003</v>
      </c>
      <c r="W34" s="2">
        <f t="shared" si="22"/>
        <v>0</v>
      </c>
      <c r="X34" s="2">
        <f t="shared" si="23"/>
        <v>86.72</v>
      </c>
      <c r="Y34" s="2">
        <f t="shared" si="24"/>
        <v>59.33</v>
      </c>
      <c r="Z34" s="2"/>
      <c r="AA34" s="2">
        <v>34679561</v>
      </c>
      <c r="AB34" s="2">
        <f t="shared" si="25"/>
        <v>298.82</v>
      </c>
      <c r="AC34" s="2">
        <f>ROUND((ES34+(SUM(SmtRes!BC31:'SmtRes'!BC36)+SUM(EtalonRes!AL67:'EtalonRes'!AL76))),2)</f>
        <v>0</v>
      </c>
      <c r="AD34" s="2">
        <f t="shared" si="26"/>
        <v>75.64</v>
      </c>
      <c r="AE34" s="2">
        <f t="shared" si="27"/>
        <v>5.0199999999999996</v>
      </c>
      <c r="AF34" s="2">
        <f t="shared" si="28"/>
        <v>223.18</v>
      </c>
      <c r="AG34" s="2">
        <f t="shared" si="29"/>
        <v>0</v>
      </c>
      <c r="AH34" s="2">
        <f t="shared" si="30"/>
        <v>23.2</v>
      </c>
      <c r="AI34" s="2">
        <f t="shared" si="31"/>
        <v>0.4</v>
      </c>
      <c r="AJ34" s="2">
        <f t="shared" si="32"/>
        <v>0</v>
      </c>
      <c r="AK34" s="2">
        <v>338.93</v>
      </c>
      <c r="AL34" s="2">
        <v>40.11</v>
      </c>
      <c r="AM34" s="2">
        <v>75.64</v>
      </c>
      <c r="AN34" s="2">
        <v>5.0199999999999996</v>
      </c>
      <c r="AO34" s="2">
        <v>223.18</v>
      </c>
      <c r="AP34" s="2">
        <v>0</v>
      </c>
      <c r="AQ34" s="2">
        <v>23.2</v>
      </c>
      <c r="AR34" s="2">
        <v>0.4</v>
      </c>
      <c r="AS34" s="2">
        <v>0</v>
      </c>
      <c r="AT34" s="2">
        <v>95</v>
      </c>
      <c r="AU34" s="2">
        <v>65</v>
      </c>
      <c r="AV34" s="2">
        <v>1</v>
      </c>
      <c r="AW34" s="2">
        <v>1</v>
      </c>
      <c r="AX34" s="2"/>
      <c r="AY34" s="2"/>
      <c r="AZ34" s="2">
        <v>1</v>
      </c>
      <c r="BA34" s="2">
        <v>1</v>
      </c>
      <c r="BB34" s="2">
        <v>1</v>
      </c>
      <c r="BC34" s="2">
        <v>1</v>
      </c>
      <c r="BD34" s="2" t="s">
        <v>3</v>
      </c>
      <c r="BE34" s="2" t="s">
        <v>3</v>
      </c>
      <c r="BF34" s="2" t="s">
        <v>3</v>
      </c>
      <c r="BG34" s="2" t="s">
        <v>3</v>
      </c>
      <c r="BH34" s="2">
        <v>0</v>
      </c>
      <c r="BI34" s="2">
        <v>2</v>
      </c>
      <c r="BJ34" s="2" t="s">
        <v>50</v>
      </c>
      <c r="BK34" s="2"/>
      <c r="BL34" s="2"/>
      <c r="BM34" s="2">
        <v>108001</v>
      </c>
      <c r="BN34" s="2">
        <v>0</v>
      </c>
      <c r="BO34" s="2" t="s">
        <v>3</v>
      </c>
      <c r="BP34" s="2">
        <v>0</v>
      </c>
      <c r="BQ34" s="2">
        <v>2</v>
      </c>
      <c r="BR34" s="2">
        <v>0</v>
      </c>
      <c r="BS34" s="2">
        <v>1</v>
      </c>
      <c r="BT34" s="2">
        <v>1</v>
      </c>
      <c r="BU34" s="2">
        <v>1</v>
      </c>
      <c r="BV34" s="2">
        <v>1</v>
      </c>
      <c r="BW34" s="2">
        <v>1</v>
      </c>
      <c r="BX34" s="2">
        <v>1</v>
      </c>
      <c r="BY34" s="2" t="s">
        <v>3</v>
      </c>
      <c r="BZ34" s="2">
        <v>95</v>
      </c>
      <c r="CA34" s="2">
        <v>65</v>
      </c>
      <c r="CB34" s="2"/>
      <c r="CC34" s="2"/>
      <c r="CD34" s="2"/>
      <c r="CE34" s="2"/>
      <c r="CF34" s="2">
        <v>0</v>
      </c>
      <c r="CG34" s="2">
        <v>0</v>
      </c>
      <c r="CH34" s="2"/>
      <c r="CI34" s="2"/>
      <c r="CJ34" s="2"/>
      <c r="CK34" s="2"/>
      <c r="CL34" s="2"/>
      <c r="CM34" s="2">
        <v>0</v>
      </c>
      <c r="CN34" s="2" t="s">
        <v>3</v>
      </c>
      <c r="CO34" s="2">
        <v>0</v>
      </c>
      <c r="CP34" s="2">
        <f t="shared" si="33"/>
        <v>119.53</v>
      </c>
      <c r="CQ34" s="2">
        <f t="shared" si="34"/>
        <v>0</v>
      </c>
      <c r="CR34" s="2">
        <f t="shared" si="35"/>
        <v>75.64</v>
      </c>
      <c r="CS34" s="2">
        <f t="shared" si="36"/>
        <v>5.0199999999999996</v>
      </c>
      <c r="CT34" s="2">
        <f t="shared" si="37"/>
        <v>223.18</v>
      </c>
      <c r="CU34" s="2">
        <f t="shared" si="38"/>
        <v>0</v>
      </c>
      <c r="CV34" s="2">
        <f t="shared" si="39"/>
        <v>23.2</v>
      </c>
      <c r="CW34" s="2">
        <f t="shared" si="40"/>
        <v>0.4</v>
      </c>
      <c r="CX34" s="2">
        <f t="shared" si="41"/>
        <v>0</v>
      </c>
      <c r="CY34" s="2">
        <f t="shared" si="42"/>
        <v>86.716000000000008</v>
      </c>
      <c r="CZ34" s="2">
        <f t="shared" si="43"/>
        <v>59.332000000000001</v>
      </c>
      <c r="DA34" s="2"/>
      <c r="DB34" s="2"/>
      <c r="DC34" s="2" t="s">
        <v>3</v>
      </c>
      <c r="DD34" s="2" t="s">
        <v>3</v>
      </c>
      <c r="DE34" s="2" t="s">
        <v>3</v>
      </c>
      <c r="DF34" s="2" t="s">
        <v>3</v>
      </c>
      <c r="DG34" s="2" t="s">
        <v>3</v>
      </c>
      <c r="DH34" s="2" t="s">
        <v>3</v>
      </c>
      <c r="DI34" s="2" t="s">
        <v>3</v>
      </c>
      <c r="DJ34" s="2" t="s">
        <v>3</v>
      </c>
      <c r="DK34" s="2" t="s">
        <v>3</v>
      </c>
      <c r="DL34" s="2" t="s">
        <v>3</v>
      </c>
      <c r="DM34" s="2" t="s">
        <v>3</v>
      </c>
      <c r="DN34" s="2">
        <v>0</v>
      </c>
      <c r="DO34" s="2">
        <v>0</v>
      </c>
      <c r="DP34" s="2">
        <v>1</v>
      </c>
      <c r="DQ34" s="2">
        <v>1</v>
      </c>
      <c r="DR34" s="2"/>
      <c r="DS34" s="2"/>
      <c r="DT34" s="2"/>
      <c r="DU34" s="2">
        <v>1003</v>
      </c>
      <c r="DV34" s="2" t="s">
        <v>42</v>
      </c>
      <c r="DW34" s="2" t="s">
        <v>42</v>
      </c>
      <c r="DX34" s="2">
        <v>100</v>
      </c>
      <c r="DY34" s="2"/>
      <c r="DZ34" s="2"/>
      <c r="EA34" s="2"/>
      <c r="EB34" s="2"/>
      <c r="EC34" s="2"/>
      <c r="ED34" s="2"/>
      <c r="EE34" s="2">
        <v>32653241</v>
      </c>
      <c r="EF34" s="2">
        <v>2</v>
      </c>
      <c r="EG34" s="2" t="s">
        <v>44</v>
      </c>
      <c r="EH34" s="2">
        <v>0</v>
      </c>
      <c r="EI34" s="2" t="s">
        <v>3</v>
      </c>
      <c r="EJ34" s="2">
        <v>2</v>
      </c>
      <c r="EK34" s="2">
        <v>108001</v>
      </c>
      <c r="EL34" s="2" t="s">
        <v>45</v>
      </c>
      <c r="EM34" s="2" t="s">
        <v>46</v>
      </c>
      <c r="EN34" s="2"/>
      <c r="EO34" s="2" t="s">
        <v>3</v>
      </c>
      <c r="EP34" s="2"/>
      <c r="EQ34" s="2">
        <v>0</v>
      </c>
      <c r="ER34" s="2">
        <v>338.93</v>
      </c>
      <c r="ES34" s="2">
        <v>40.11</v>
      </c>
      <c r="ET34" s="2">
        <v>75.64</v>
      </c>
      <c r="EU34" s="2">
        <v>5.0199999999999996</v>
      </c>
      <c r="EV34" s="2">
        <v>223.18</v>
      </c>
      <c r="EW34" s="2">
        <v>23.2</v>
      </c>
      <c r="EX34" s="2">
        <v>0.4</v>
      </c>
      <c r="EY34" s="2">
        <v>1</v>
      </c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>
        <v>0</v>
      </c>
      <c r="FR34" s="2">
        <f t="shared" si="44"/>
        <v>0</v>
      </c>
      <c r="FS34" s="2">
        <v>0</v>
      </c>
      <c r="FT34" s="2"/>
      <c r="FU34" s="2"/>
      <c r="FV34" s="2"/>
      <c r="FW34" s="2"/>
      <c r="FX34" s="2">
        <v>95</v>
      </c>
      <c r="FY34" s="2">
        <v>65</v>
      </c>
      <c r="FZ34" s="2"/>
      <c r="GA34" s="2" t="s">
        <v>3</v>
      </c>
      <c r="GB34" s="2"/>
      <c r="GC34" s="2"/>
      <c r="GD34" s="2">
        <v>0</v>
      </c>
      <c r="GE34" s="2"/>
      <c r="GF34" s="2">
        <v>-2093132552</v>
      </c>
      <c r="GG34" s="2">
        <v>2</v>
      </c>
      <c r="GH34" s="2">
        <v>1</v>
      </c>
      <c r="GI34" s="2">
        <v>-2</v>
      </c>
      <c r="GJ34" s="2">
        <v>0</v>
      </c>
      <c r="GK34" s="2">
        <f>ROUND(R34*(R12)/100,2)</f>
        <v>0</v>
      </c>
      <c r="GL34" s="2">
        <f t="shared" si="45"/>
        <v>0</v>
      </c>
      <c r="GM34" s="2">
        <f t="shared" si="46"/>
        <v>265.58</v>
      </c>
      <c r="GN34" s="2">
        <f t="shared" si="47"/>
        <v>0</v>
      </c>
      <c r="GO34" s="2">
        <f t="shared" si="48"/>
        <v>265.58</v>
      </c>
      <c r="GP34" s="2">
        <f t="shared" si="49"/>
        <v>0</v>
      </c>
      <c r="GQ34" s="2"/>
      <c r="GR34" s="2">
        <v>0</v>
      </c>
      <c r="GS34" s="2">
        <v>3</v>
      </c>
      <c r="GT34" s="2">
        <v>0</v>
      </c>
      <c r="GU34" s="2" t="s">
        <v>3</v>
      </c>
      <c r="GV34" s="2">
        <f t="shared" si="50"/>
        <v>0</v>
      </c>
      <c r="GW34" s="2">
        <v>1</v>
      </c>
      <c r="GX34" s="2">
        <f t="shared" si="51"/>
        <v>0</v>
      </c>
      <c r="GY34" s="2"/>
      <c r="GZ34" s="2"/>
      <c r="HA34" s="2">
        <v>0</v>
      </c>
      <c r="HB34" s="2">
        <v>0</v>
      </c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>
        <v>0</v>
      </c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x14ac:dyDescent="0.2">
      <c r="A35">
        <v>17</v>
      </c>
      <c r="B35">
        <v>1</v>
      </c>
      <c r="C35">
        <f>ROW(SmtRes!A42)</f>
        <v>42</v>
      </c>
      <c r="D35">
        <f>ROW(EtalonRes!A86)</f>
        <v>86</v>
      </c>
      <c r="E35" t="s">
        <v>47</v>
      </c>
      <c r="F35" t="s">
        <v>48</v>
      </c>
      <c r="G35" t="s">
        <v>49</v>
      </c>
      <c r="H35" t="s">
        <v>42</v>
      </c>
      <c r="I35">
        <f>'1.Смета.или.Акт'!E84</f>
        <v>0.4</v>
      </c>
      <c r="J35">
        <v>0</v>
      </c>
      <c r="O35">
        <f t="shared" si="14"/>
        <v>2011.88</v>
      </c>
      <c r="P35">
        <f t="shared" si="15"/>
        <v>0</v>
      </c>
      <c r="Q35">
        <f t="shared" si="16"/>
        <v>378.2</v>
      </c>
      <c r="R35">
        <f t="shared" si="17"/>
        <v>36.75</v>
      </c>
      <c r="S35">
        <f t="shared" si="18"/>
        <v>1633.68</v>
      </c>
      <c r="T35">
        <f t="shared" si="19"/>
        <v>0</v>
      </c>
      <c r="U35">
        <f t="shared" si="20"/>
        <v>9.2799999999999994</v>
      </c>
      <c r="V35">
        <f t="shared" si="21"/>
        <v>0.16000000000000003</v>
      </c>
      <c r="W35">
        <f t="shared" si="22"/>
        <v>0</v>
      </c>
      <c r="X35">
        <f t="shared" si="23"/>
        <v>1353.05</v>
      </c>
      <c r="Y35">
        <f t="shared" si="24"/>
        <v>868.62</v>
      </c>
      <c r="AA35">
        <v>34679562</v>
      </c>
      <c r="AB35">
        <f t="shared" si="25"/>
        <v>298.82</v>
      </c>
      <c r="AC35">
        <f>ROUND((ES35+(SUM(SmtRes!BC37:'SmtRes'!BC42)+SUM(EtalonRes!AL77:'EtalonRes'!AL86))),2)</f>
        <v>0</v>
      </c>
      <c r="AD35">
        <f t="shared" si="26"/>
        <v>75.64</v>
      </c>
      <c r="AE35">
        <f t="shared" si="27"/>
        <v>5.0199999999999996</v>
      </c>
      <c r="AF35">
        <f t="shared" si="28"/>
        <v>223.18</v>
      </c>
      <c r="AG35">
        <f t="shared" si="29"/>
        <v>0</v>
      </c>
      <c r="AH35">
        <f t="shared" si="30"/>
        <v>23.2</v>
      </c>
      <c r="AI35">
        <f t="shared" si="31"/>
        <v>0.4</v>
      </c>
      <c r="AJ35">
        <f t="shared" si="32"/>
        <v>0</v>
      </c>
      <c r="AK35">
        <f>AL35+AM35+AO35</f>
        <v>338.93</v>
      </c>
      <c r="AL35">
        <v>40.11</v>
      </c>
      <c r="AM35" s="52">
        <f>'1.Смета.или.Акт'!F86</f>
        <v>75.64</v>
      </c>
      <c r="AN35" s="52">
        <f>'1.Смета.или.Акт'!F87</f>
        <v>5.0199999999999996</v>
      </c>
      <c r="AO35" s="52">
        <f>'1.Смета.или.Акт'!F85</f>
        <v>223.18</v>
      </c>
      <c r="AP35">
        <v>0</v>
      </c>
      <c r="AQ35">
        <f>'1.Смета.или.Акт'!E90</f>
        <v>23.2</v>
      </c>
      <c r="AR35">
        <v>0.4</v>
      </c>
      <c r="AS35">
        <v>0</v>
      </c>
      <c r="AT35">
        <v>81</v>
      </c>
      <c r="AU35">
        <v>52</v>
      </c>
      <c r="AV35">
        <v>1</v>
      </c>
      <c r="AW35">
        <v>1</v>
      </c>
      <c r="AZ35">
        <v>1</v>
      </c>
      <c r="BA35">
        <f>'1.Смета.или.Акт'!J85</f>
        <v>18.3</v>
      </c>
      <c r="BB35">
        <f>'1.Смета.или.Акт'!J86</f>
        <v>12.5</v>
      </c>
      <c r="BC35">
        <v>7.5</v>
      </c>
      <c r="BD35" t="s">
        <v>3</v>
      </c>
      <c r="BE35" t="s">
        <v>3</v>
      </c>
      <c r="BF35" t="s">
        <v>3</v>
      </c>
      <c r="BG35" t="s">
        <v>3</v>
      </c>
      <c r="BH35">
        <v>0</v>
      </c>
      <c r="BI35">
        <v>2</v>
      </c>
      <c r="BJ35" t="s">
        <v>50</v>
      </c>
      <c r="BM35">
        <v>108001</v>
      </c>
      <c r="BN35">
        <v>0</v>
      </c>
      <c r="BO35" t="s">
        <v>3</v>
      </c>
      <c r="BP35">
        <v>0</v>
      </c>
      <c r="BQ35">
        <v>2</v>
      </c>
      <c r="BR35">
        <v>0</v>
      </c>
      <c r="BS35">
        <f>'1.Смета.или.Акт'!J87</f>
        <v>18.3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3</v>
      </c>
      <c r="BZ35">
        <v>95</v>
      </c>
      <c r="CA35">
        <v>65</v>
      </c>
      <c r="CF35">
        <v>0</v>
      </c>
      <c r="CG35">
        <v>0</v>
      </c>
      <c r="CM35">
        <v>0</v>
      </c>
      <c r="CN35" t="s">
        <v>3</v>
      </c>
      <c r="CO35">
        <v>0</v>
      </c>
      <c r="CP35">
        <f t="shared" si="33"/>
        <v>2011.88</v>
      </c>
      <c r="CQ35">
        <f t="shared" si="34"/>
        <v>0</v>
      </c>
      <c r="CR35">
        <f t="shared" si="35"/>
        <v>945.5</v>
      </c>
      <c r="CS35">
        <f t="shared" si="36"/>
        <v>91.866</v>
      </c>
      <c r="CT35">
        <f t="shared" si="37"/>
        <v>4084.1940000000004</v>
      </c>
      <c r="CU35">
        <f t="shared" si="38"/>
        <v>0</v>
      </c>
      <c r="CV35">
        <f t="shared" si="39"/>
        <v>23.2</v>
      </c>
      <c r="CW35">
        <f t="shared" si="40"/>
        <v>0.4</v>
      </c>
      <c r="CX35">
        <f t="shared" si="41"/>
        <v>0</v>
      </c>
      <c r="CY35">
        <f t="shared" si="42"/>
        <v>1353.0483000000002</v>
      </c>
      <c r="CZ35">
        <f t="shared" si="43"/>
        <v>868.62360000000001</v>
      </c>
      <c r="DC35" t="s">
        <v>3</v>
      </c>
      <c r="DD35" t="s">
        <v>3</v>
      </c>
      <c r="DE35" t="s">
        <v>3</v>
      </c>
      <c r="DF35" t="s">
        <v>3</v>
      </c>
      <c r="DG35" t="s">
        <v>3</v>
      </c>
      <c r="DH35" t="s">
        <v>3</v>
      </c>
      <c r="DI35" t="s">
        <v>3</v>
      </c>
      <c r="DJ35" t="s">
        <v>3</v>
      </c>
      <c r="DK35" t="s">
        <v>3</v>
      </c>
      <c r="DL35" t="s">
        <v>3</v>
      </c>
      <c r="DM35" t="s">
        <v>3</v>
      </c>
      <c r="DN35">
        <v>0</v>
      </c>
      <c r="DO35">
        <v>0</v>
      </c>
      <c r="DP35">
        <v>1</v>
      </c>
      <c r="DQ35">
        <v>1</v>
      </c>
      <c r="DU35">
        <v>1003</v>
      </c>
      <c r="DV35" t="s">
        <v>42</v>
      </c>
      <c r="DW35" t="str">
        <f>'1.Смета.или.Акт'!D84</f>
        <v>100 м</v>
      </c>
      <c r="DX35">
        <v>100</v>
      </c>
      <c r="EE35">
        <v>32653241</v>
      </c>
      <c r="EF35">
        <v>2</v>
      </c>
      <c r="EG35" t="s">
        <v>44</v>
      </c>
      <c r="EH35">
        <v>0</v>
      </c>
      <c r="EI35" t="s">
        <v>3</v>
      </c>
      <c r="EJ35">
        <v>2</v>
      </c>
      <c r="EK35">
        <v>108001</v>
      </c>
      <c r="EL35" t="s">
        <v>45</v>
      </c>
      <c r="EM35" t="s">
        <v>46</v>
      </c>
      <c r="EO35" t="s">
        <v>3</v>
      </c>
      <c r="EQ35">
        <v>0</v>
      </c>
      <c r="ER35">
        <f>ES35+ET35+EV35</f>
        <v>338.93</v>
      </c>
      <c r="ES35">
        <v>40.11</v>
      </c>
      <c r="ET35" s="52">
        <f>'1.Смета.или.Акт'!F86</f>
        <v>75.64</v>
      </c>
      <c r="EU35" s="52">
        <f>'1.Смета.или.Акт'!F87</f>
        <v>5.0199999999999996</v>
      </c>
      <c r="EV35" s="52">
        <f>'1.Смета.или.Акт'!F85</f>
        <v>223.18</v>
      </c>
      <c r="EW35">
        <f>'1.Смета.или.Акт'!E90</f>
        <v>23.2</v>
      </c>
      <c r="EX35">
        <v>0.4</v>
      </c>
      <c r="EY35">
        <v>1</v>
      </c>
      <c r="FQ35">
        <v>0</v>
      </c>
      <c r="FR35">
        <f t="shared" si="44"/>
        <v>0</v>
      </c>
      <c r="FS35">
        <v>0</v>
      </c>
      <c r="FV35" t="s">
        <v>20</v>
      </c>
      <c r="FW35" t="s">
        <v>21</v>
      </c>
      <c r="FX35">
        <v>95</v>
      </c>
      <c r="FY35">
        <v>65</v>
      </c>
      <c r="GA35" t="s">
        <v>3</v>
      </c>
      <c r="GD35">
        <v>0</v>
      </c>
      <c r="GF35">
        <v>-2093132552</v>
      </c>
      <c r="GG35">
        <v>2</v>
      </c>
      <c r="GH35">
        <v>1</v>
      </c>
      <c r="GI35">
        <v>4</v>
      </c>
      <c r="GJ35">
        <v>0</v>
      </c>
      <c r="GK35">
        <f>ROUND(R35*(S12)/100,2)</f>
        <v>0</v>
      </c>
      <c r="GL35">
        <f t="shared" si="45"/>
        <v>0</v>
      </c>
      <c r="GM35">
        <f t="shared" si="46"/>
        <v>4233.55</v>
      </c>
      <c r="GN35">
        <f t="shared" si="47"/>
        <v>0</v>
      </c>
      <c r="GO35">
        <f t="shared" si="48"/>
        <v>4233.55</v>
      </c>
      <c r="GP35">
        <f t="shared" si="49"/>
        <v>0</v>
      </c>
      <c r="GR35">
        <v>0</v>
      </c>
      <c r="GS35">
        <v>3</v>
      </c>
      <c r="GT35">
        <v>0</v>
      </c>
      <c r="GU35" t="s">
        <v>3</v>
      </c>
      <c r="GV35">
        <f t="shared" si="50"/>
        <v>0</v>
      </c>
      <c r="GW35">
        <v>18.3</v>
      </c>
      <c r="GX35">
        <f t="shared" si="51"/>
        <v>0</v>
      </c>
      <c r="HA35">
        <v>0</v>
      </c>
      <c r="HB35">
        <v>0</v>
      </c>
      <c r="IK35">
        <v>0</v>
      </c>
    </row>
    <row r="36" spans="1:255" x14ac:dyDescent="0.2">
      <c r="A36" s="2">
        <v>17</v>
      </c>
      <c r="B36" s="2">
        <v>1</v>
      </c>
      <c r="C36" s="2">
        <f>ROW(SmtRes!A48)</f>
        <v>48</v>
      </c>
      <c r="D36" s="2">
        <f>ROW(EtalonRes!A97)</f>
        <v>97</v>
      </c>
      <c r="E36" s="2" t="s">
        <v>51</v>
      </c>
      <c r="F36" s="2" t="s">
        <v>52</v>
      </c>
      <c r="G36" s="2" t="s">
        <v>53</v>
      </c>
      <c r="H36" s="2" t="s">
        <v>42</v>
      </c>
      <c r="I36" s="2">
        <f>'1.Смета.или.Акт'!E92</f>
        <v>0.08</v>
      </c>
      <c r="J36" s="2">
        <v>0</v>
      </c>
      <c r="K36" s="2"/>
      <c r="L36" s="2"/>
      <c r="M36" s="2"/>
      <c r="N36" s="2"/>
      <c r="O36" s="2">
        <f t="shared" si="14"/>
        <v>30.11</v>
      </c>
      <c r="P36" s="2">
        <f t="shared" si="15"/>
        <v>0</v>
      </c>
      <c r="Q36" s="2">
        <f t="shared" si="16"/>
        <v>7.15</v>
      </c>
      <c r="R36" s="2">
        <f t="shared" si="17"/>
        <v>0.4</v>
      </c>
      <c r="S36" s="2">
        <f t="shared" si="18"/>
        <v>22.96</v>
      </c>
      <c r="T36" s="2">
        <f t="shared" si="19"/>
        <v>0</v>
      </c>
      <c r="U36" s="2">
        <f t="shared" si="20"/>
        <v>2.3872</v>
      </c>
      <c r="V36" s="2">
        <f t="shared" si="21"/>
        <v>3.2000000000000001E-2</v>
      </c>
      <c r="W36" s="2">
        <f t="shared" si="22"/>
        <v>0</v>
      </c>
      <c r="X36" s="2">
        <f t="shared" si="23"/>
        <v>22.19</v>
      </c>
      <c r="Y36" s="2">
        <f t="shared" si="24"/>
        <v>15.18</v>
      </c>
      <c r="Z36" s="2"/>
      <c r="AA36" s="2">
        <v>34679561</v>
      </c>
      <c r="AB36" s="2">
        <f t="shared" si="25"/>
        <v>376.43</v>
      </c>
      <c r="AC36" s="2">
        <f>ROUND((ES36+(SUM(SmtRes!BC43:'SmtRes'!BC48)+SUM(EtalonRes!AL87:'EtalonRes'!AL97))),2)</f>
        <v>0.01</v>
      </c>
      <c r="AD36" s="2">
        <f t="shared" si="26"/>
        <v>89.36</v>
      </c>
      <c r="AE36" s="2">
        <f t="shared" si="27"/>
        <v>5.0199999999999996</v>
      </c>
      <c r="AF36" s="2">
        <f t="shared" si="28"/>
        <v>287.06</v>
      </c>
      <c r="AG36" s="2">
        <f t="shared" si="29"/>
        <v>0</v>
      </c>
      <c r="AH36" s="2">
        <f t="shared" si="30"/>
        <v>29.84</v>
      </c>
      <c r="AI36" s="2">
        <f t="shared" si="31"/>
        <v>0.4</v>
      </c>
      <c r="AJ36" s="2">
        <f t="shared" si="32"/>
        <v>0</v>
      </c>
      <c r="AK36" s="2">
        <v>415.46</v>
      </c>
      <c r="AL36" s="2">
        <v>39.04</v>
      </c>
      <c r="AM36" s="2">
        <v>89.36</v>
      </c>
      <c r="AN36" s="2">
        <v>5.0199999999999996</v>
      </c>
      <c r="AO36" s="2">
        <v>287.06</v>
      </c>
      <c r="AP36" s="2">
        <v>0</v>
      </c>
      <c r="AQ36" s="2">
        <v>29.84</v>
      </c>
      <c r="AR36" s="2">
        <v>0.4</v>
      </c>
      <c r="AS36" s="2">
        <v>0</v>
      </c>
      <c r="AT36" s="2">
        <v>95</v>
      </c>
      <c r="AU36" s="2">
        <v>65</v>
      </c>
      <c r="AV36" s="2">
        <v>1</v>
      </c>
      <c r="AW36" s="2">
        <v>1</v>
      </c>
      <c r="AX36" s="2"/>
      <c r="AY36" s="2"/>
      <c r="AZ36" s="2">
        <v>1</v>
      </c>
      <c r="BA36" s="2">
        <v>1</v>
      </c>
      <c r="BB36" s="2">
        <v>1</v>
      </c>
      <c r="BC36" s="2">
        <v>1</v>
      </c>
      <c r="BD36" s="2" t="s">
        <v>3</v>
      </c>
      <c r="BE36" s="2" t="s">
        <v>3</v>
      </c>
      <c r="BF36" s="2" t="s">
        <v>3</v>
      </c>
      <c r="BG36" s="2" t="s">
        <v>3</v>
      </c>
      <c r="BH36" s="2">
        <v>0</v>
      </c>
      <c r="BI36" s="2">
        <v>2</v>
      </c>
      <c r="BJ36" s="2" t="s">
        <v>54</v>
      </c>
      <c r="BK36" s="2"/>
      <c r="BL36" s="2"/>
      <c r="BM36" s="2">
        <v>108001</v>
      </c>
      <c r="BN36" s="2">
        <v>0</v>
      </c>
      <c r="BO36" s="2" t="s">
        <v>3</v>
      </c>
      <c r="BP36" s="2">
        <v>0</v>
      </c>
      <c r="BQ36" s="2">
        <v>2</v>
      </c>
      <c r="BR36" s="2">
        <v>0</v>
      </c>
      <c r="BS36" s="2">
        <v>1</v>
      </c>
      <c r="BT36" s="2">
        <v>1</v>
      </c>
      <c r="BU36" s="2">
        <v>1</v>
      </c>
      <c r="BV36" s="2">
        <v>1</v>
      </c>
      <c r="BW36" s="2">
        <v>1</v>
      </c>
      <c r="BX36" s="2">
        <v>1</v>
      </c>
      <c r="BY36" s="2" t="s">
        <v>3</v>
      </c>
      <c r="BZ36" s="2">
        <v>95</v>
      </c>
      <c r="CA36" s="2">
        <v>65</v>
      </c>
      <c r="CB36" s="2"/>
      <c r="CC36" s="2"/>
      <c r="CD36" s="2"/>
      <c r="CE36" s="2"/>
      <c r="CF36" s="2">
        <v>0</v>
      </c>
      <c r="CG36" s="2">
        <v>0</v>
      </c>
      <c r="CH36" s="2"/>
      <c r="CI36" s="2"/>
      <c r="CJ36" s="2"/>
      <c r="CK36" s="2"/>
      <c r="CL36" s="2"/>
      <c r="CM36" s="2">
        <v>0</v>
      </c>
      <c r="CN36" s="2" t="s">
        <v>3</v>
      </c>
      <c r="CO36" s="2">
        <v>0</v>
      </c>
      <c r="CP36" s="2">
        <f t="shared" si="33"/>
        <v>30.11</v>
      </c>
      <c r="CQ36" s="2">
        <f t="shared" si="34"/>
        <v>0.01</v>
      </c>
      <c r="CR36" s="2">
        <f t="shared" si="35"/>
        <v>89.36</v>
      </c>
      <c r="CS36" s="2">
        <f t="shared" si="36"/>
        <v>5.0199999999999996</v>
      </c>
      <c r="CT36" s="2">
        <f t="shared" si="37"/>
        <v>287.06</v>
      </c>
      <c r="CU36" s="2">
        <f t="shared" si="38"/>
        <v>0</v>
      </c>
      <c r="CV36" s="2">
        <f t="shared" si="39"/>
        <v>29.84</v>
      </c>
      <c r="CW36" s="2">
        <f t="shared" si="40"/>
        <v>0.4</v>
      </c>
      <c r="CX36" s="2">
        <f t="shared" si="41"/>
        <v>0</v>
      </c>
      <c r="CY36" s="2">
        <f t="shared" si="42"/>
        <v>22.191999999999997</v>
      </c>
      <c r="CZ36" s="2">
        <f t="shared" si="43"/>
        <v>15.183999999999999</v>
      </c>
      <c r="DA36" s="2"/>
      <c r="DB36" s="2"/>
      <c r="DC36" s="2" t="s">
        <v>3</v>
      </c>
      <c r="DD36" s="2" t="s">
        <v>3</v>
      </c>
      <c r="DE36" s="2" t="s">
        <v>3</v>
      </c>
      <c r="DF36" s="2" t="s">
        <v>3</v>
      </c>
      <c r="DG36" s="2" t="s">
        <v>3</v>
      </c>
      <c r="DH36" s="2" t="s">
        <v>3</v>
      </c>
      <c r="DI36" s="2" t="s">
        <v>3</v>
      </c>
      <c r="DJ36" s="2" t="s">
        <v>3</v>
      </c>
      <c r="DK36" s="2" t="s">
        <v>3</v>
      </c>
      <c r="DL36" s="2" t="s">
        <v>3</v>
      </c>
      <c r="DM36" s="2" t="s">
        <v>3</v>
      </c>
      <c r="DN36" s="2">
        <v>0</v>
      </c>
      <c r="DO36" s="2">
        <v>0</v>
      </c>
      <c r="DP36" s="2">
        <v>1</v>
      </c>
      <c r="DQ36" s="2">
        <v>1</v>
      </c>
      <c r="DR36" s="2"/>
      <c r="DS36" s="2"/>
      <c r="DT36" s="2"/>
      <c r="DU36" s="2">
        <v>1003</v>
      </c>
      <c r="DV36" s="2" t="s">
        <v>42</v>
      </c>
      <c r="DW36" s="2" t="s">
        <v>42</v>
      </c>
      <c r="DX36" s="2">
        <v>100</v>
      </c>
      <c r="DY36" s="2"/>
      <c r="DZ36" s="2"/>
      <c r="EA36" s="2"/>
      <c r="EB36" s="2"/>
      <c r="EC36" s="2"/>
      <c r="ED36" s="2"/>
      <c r="EE36" s="2">
        <v>32653241</v>
      </c>
      <c r="EF36" s="2">
        <v>2</v>
      </c>
      <c r="EG36" s="2" t="s">
        <v>44</v>
      </c>
      <c r="EH36" s="2">
        <v>0</v>
      </c>
      <c r="EI36" s="2" t="s">
        <v>3</v>
      </c>
      <c r="EJ36" s="2">
        <v>2</v>
      </c>
      <c r="EK36" s="2">
        <v>108001</v>
      </c>
      <c r="EL36" s="2" t="s">
        <v>45</v>
      </c>
      <c r="EM36" s="2" t="s">
        <v>46</v>
      </c>
      <c r="EN36" s="2"/>
      <c r="EO36" s="2" t="s">
        <v>3</v>
      </c>
      <c r="EP36" s="2"/>
      <c r="EQ36" s="2">
        <v>0</v>
      </c>
      <c r="ER36" s="2">
        <v>415.46</v>
      </c>
      <c r="ES36" s="2">
        <v>39.04</v>
      </c>
      <c r="ET36" s="2">
        <v>89.36</v>
      </c>
      <c r="EU36" s="2">
        <v>5.0199999999999996</v>
      </c>
      <c r="EV36" s="2">
        <v>287.06</v>
      </c>
      <c r="EW36" s="2">
        <v>29.84</v>
      </c>
      <c r="EX36" s="2">
        <v>0.4</v>
      </c>
      <c r="EY36" s="2">
        <v>1</v>
      </c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>
        <v>0</v>
      </c>
      <c r="FR36" s="2">
        <f t="shared" si="44"/>
        <v>0</v>
      </c>
      <c r="FS36" s="2">
        <v>0</v>
      </c>
      <c r="FT36" s="2"/>
      <c r="FU36" s="2"/>
      <c r="FV36" s="2"/>
      <c r="FW36" s="2"/>
      <c r="FX36" s="2">
        <v>95</v>
      </c>
      <c r="FY36" s="2">
        <v>65</v>
      </c>
      <c r="FZ36" s="2"/>
      <c r="GA36" s="2" t="s">
        <v>3</v>
      </c>
      <c r="GB36" s="2"/>
      <c r="GC36" s="2"/>
      <c r="GD36" s="2">
        <v>0</v>
      </c>
      <c r="GE36" s="2"/>
      <c r="GF36" s="2">
        <v>1723812601</v>
      </c>
      <c r="GG36" s="2">
        <v>2</v>
      </c>
      <c r="GH36" s="2">
        <v>1</v>
      </c>
      <c r="GI36" s="2">
        <v>-2</v>
      </c>
      <c r="GJ36" s="2">
        <v>0</v>
      </c>
      <c r="GK36" s="2">
        <f>ROUND(R36*(R12)/100,2)</f>
        <v>0</v>
      </c>
      <c r="GL36" s="2">
        <f t="shared" si="45"/>
        <v>0</v>
      </c>
      <c r="GM36" s="2">
        <f t="shared" si="46"/>
        <v>67.48</v>
      </c>
      <c r="GN36" s="2">
        <f t="shared" si="47"/>
        <v>0</v>
      </c>
      <c r="GO36" s="2">
        <f t="shared" si="48"/>
        <v>67.48</v>
      </c>
      <c r="GP36" s="2">
        <f t="shared" si="49"/>
        <v>0</v>
      </c>
      <c r="GQ36" s="2"/>
      <c r="GR36" s="2">
        <v>0</v>
      </c>
      <c r="GS36" s="2">
        <v>3</v>
      </c>
      <c r="GT36" s="2">
        <v>0</v>
      </c>
      <c r="GU36" s="2" t="s">
        <v>3</v>
      </c>
      <c r="GV36" s="2">
        <f t="shared" si="50"/>
        <v>0</v>
      </c>
      <c r="GW36" s="2">
        <v>1</v>
      </c>
      <c r="GX36" s="2">
        <f t="shared" si="51"/>
        <v>0</v>
      </c>
      <c r="GY36" s="2"/>
      <c r="GZ36" s="2"/>
      <c r="HA36" s="2">
        <v>0</v>
      </c>
      <c r="HB36" s="2">
        <v>0</v>
      </c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>
        <v>0</v>
      </c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x14ac:dyDescent="0.2">
      <c r="A37">
        <v>17</v>
      </c>
      <c r="B37">
        <v>1</v>
      </c>
      <c r="C37">
        <f>ROW(SmtRes!A54)</f>
        <v>54</v>
      </c>
      <c r="D37">
        <f>ROW(EtalonRes!A108)</f>
        <v>108</v>
      </c>
      <c r="E37" t="s">
        <v>51</v>
      </c>
      <c r="F37" t="s">
        <v>52</v>
      </c>
      <c r="G37" t="s">
        <v>53</v>
      </c>
      <c r="H37" t="s">
        <v>42</v>
      </c>
      <c r="I37">
        <f>'1.Смета.или.Акт'!E92</f>
        <v>0.08</v>
      </c>
      <c r="J37">
        <v>0</v>
      </c>
      <c r="O37">
        <f t="shared" si="14"/>
        <v>509.62</v>
      </c>
      <c r="P37">
        <f t="shared" si="15"/>
        <v>0</v>
      </c>
      <c r="Q37">
        <f t="shared" si="16"/>
        <v>89.36</v>
      </c>
      <c r="R37">
        <f t="shared" si="17"/>
        <v>7.35</v>
      </c>
      <c r="S37">
        <f t="shared" si="18"/>
        <v>420.26</v>
      </c>
      <c r="T37">
        <f t="shared" si="19"/>
        <v>0</v>
      </c>
      <c r="U37">
        <f t="shared" si="20"/>
        <v>2.3872</v>
      </c>
      <c r="V37">
        <f t="shared" si="21"/>
        <v>3.2000000000000001E-2</v>
      </c>
      <c r="W37">
        <f t="shared" si="22"/>
        <v>0</v>
      </c>
      <c r="X37">
        <f t="shared" si="23"/>
        <v>346.36</v>
      </c>
      <c r="Y37">
        <f t="shared" si="24"/>
        <v>222.36</v>
      </c>
      <c r="AA37">
        <v>34679562</v>
      </c>
      <c r="AB37">
        <f t="shared" si="25"/>
        <v>376.43</v>
      </c>
      <c r="AC37">
        <f>ROUND((ES37+(SUM(SmtRes!BC49:'SmtRes'!BC54)+SUM(EtalonRes!AL98:'EtalonRes'!AL108))),2)</f>
        <v>0.01</v>
      </c>
      <c r="AD37">
        <f t="shared" si="26"/>
        <v>89.36</v>
      </c>
      <c r="AE37">
        <f t="shared" si="27"/>
        <v>5.0199999999999996</v>
      </c>
      <c r="AF37">
        <f t="shared" si="28"/>
        <v>287.06</v>
      </c>
      <c r="AG37">
        <f t="shared" si="29"/>
        <v>0</v>
      </c>
      <c r="AH37">
        <f t="shared" si="30"/>
        <v>29.84</v>
      </c>
      <c r="AI37">
        <f t="shared" si="31"/>
        <v>0.4</v>
      </c>
      <c r="AJ37">
        <f t="shared" si="32"/>
        <v>0</v>
      </c>
      <c r="AK37">
        <f>AL37+AM37+AO37</f>
        <v>415.46000000000004</v>
      </c>
      <c r="AL37" s="52">
        <f>'1.Смета.или.Акт'!F96</f>
        <v>39.04</v>
      </c>
      <c r="AM37" s="52">
        <f>'1.Смета.или.Акт'!F94</f>
        <v>89.36</v>
      </c>
      <c r="AN37" s="52">
        <f>'1.Смета.или.Акт'!F95</f>
        <v>5.0199999999999996</v>
      </c>
      <c r="AO37" s="52">
        <f>'1.Смета.или.Акт'!F93</f>
        <v>287.06</v>
      </c>
      <c r="AP37">
        <v>0</v>
      </c>
      <c r="AQ37">
        <f>'1.Смета.или.Акт'!E99</f>
        <v>29.84</v>
      </c>
      <c r="AR37">
        <v>0.4</v>
      </c>
      <c r="AS37">
        <v>0</v>
      </c>
      <c r="AT37">
        <v>81</v>
      </c>
      <c r="AU37">
        <v>52</v>
      </c>
      <c r="AV37">
        <v>1</v>
      </c>
      <c r="AW37">
        <v>1</v>
      </c>
      <c r="AZ37">
        <v>1</v>
      </c>
      <c r="BA37">
        <f>'1.Смета.или.Акт'!J93</f>
        <v>18.3</v>
      </c>
      <c r="BB37">
        <f>'1.Смета.или.Акт'!J94</f>
        <v>12.5</v>
      </c>
      <c r="BC37">
        <f>'1.Смета.или.Акт'!J96</f>
        <v>0</v>
      </c>
      <c r="BD37" t="s">
        <v>3</v>
      </c>
      <c r="BE37" t="s">
        <v>3</v>
      </c>
      <c r="BF37" t="s">
        <v>3</v>
      </c>
      <c r="BG37" t="s">
        <v>3</v>
      </c>
      <c r="BH37">
        <v>0</v>
      </c>
      <c r="BI37">
        <v>2</v>
      </c>
      <c r="BJ37" t="s">
        <v>54</v>
      </c>
      <c r="BM37">
        <v>108001</v>
      </c>
      <c r="BN37">
        <v>0</v>
      </c>
      <c r="BO37" t="s">
        <v>3</v>
      </c>
      <c r="BP37">
        <v>0</v>
      </c>
      <c r="BQ37">
        <v>2</v>
      </c>
      <c r="BR37">
        <v>0</v>
      </c>
      <c r="BS37">
        <f>'1.Смета.или.Акт'!J95</f>
        <v>18.3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3</v>
      </c>
      <c r="BZ37">
        <v>95</v>
      </c>
      <c r="CA37">
        <v>65</v>
      </c>
      <c r="CF37">
        <v>0</v>
      </c>
      <c r="CG37">
        <v>0</v>
      </c>
      <c r="CM37">
        <v>0</v>
      </c>
      <c r="CN37" t="s">
        <v>3</v>
      </c>
      <c r="CO37">
        <v>0</v>
      </c>
      <c r="CP37">
        <f t="shared" si="33"/>
        <v>509.62</v>
      </c>
      <c r="CQ37">
        <f t="shared" si="34"/>
        <v>0</v>
      </c>
      <c r="CR37">
        <f t="shared" si="35"/>
        <v>1117</v>
      </c>
      <c r="CS37">
        <f t="shared" si="36"/>
        <v>91.866</v>
      </c>
      <c r="CT37">
        <f t="shared" si="37"/>
        <v>5253.1980000000003</v>
      </c>
      <c r="CU37">
        <f t="shared" si="38"/>
        <v>0</v>
      </c>
      <c r="CV37">
        <f t="shared" si="39"/>
        <v>29.84</v>
      </c>
      <c r="CW37">
        <f t="shared" si="40"/>
        <v>0.4</v>
      </c>
      <c r="CX37">
        <f t="shared" si="41"/>
        <v>0</v>
      </c>
      <c r="CY37">
        <f t="shared" si="42"/>
        <v>346.36410000000001</v>
      </c>
      <c r="CZ37">
        <f t="shared" si="43"/>
        <v>222.35720000000001</v>
      </c>
      <c r="DC37" t="s">
        <v>3</v>
      </c>
      <c r="DD37" t="s">
        <v>3</v>
      </c>
      <c r="DE37" t="s">
        <v>3</v>
      </c>
      <c r="DF37" t="s">
        <v>3</v>
      </c>
      <c r="DG37" t="s">
        <v>3</v>
      </c>
      <c r="DH37" t="s">
        <v>3</v>
      </c>
      <c r="DI37" t="s">
        <v>3</v>
      </c>
      <c r="DJ37" t="s">
        <v>3</v>
      </c>
      <c r="DK37" t="s">
        <v>3</v>
      </c>
      <c r="DL37" t="s">
        <v>3</v>
      </c>
      <c r="DM37" t="s">
        <v>3</v>
      </c>
      <c r="DN37">
        <v>0</v>
      </c>
      <c r="DO37">
        <v>0</v>
      </c>
      <c r="DP37">
        <v>1</v>
      </c>
      <c r="DQ37">
        <v>1</v>
      </c>
      <c r="DU37">
        <v>1003</v>
      </c>
      <c r="DV37" t="s">
        <v>42</v>
      </c>
      <c r="DW37" t="str">
        <f>'1.Смета.или.Акт'!D92</f>
        <v>100 м</v>
      </c>
      <c r="DX37">
        <v>100</v>
      </c>
      <c r="EE37">
        <v>32653241</v>
      </c>
      <c r="EF37">
        <v>2</v>
      </c>
      <c r="EG37" t="s">
        <v>44</v>
      </c>
      <c r="EH37">
        <v>0</v>
      </c>
      <c r="EI37" t="s">
        <v>3</v>
      </c>
      <c r="EJ37">
        <v>2</v>
      </c>
      <c r="EK37">
        <v>108001</v>
      </c>
      <c r="EL37" t="s">
        <v>45</v>
      </c>
      <c r="EM37" t="s">
        <v>46</v>
      </c>
      <c r="EO37" t="s">
        <v>3</v>
      </c>
      <c r="EQ37">
        <v>0</v>
      </c>
      <c r="ER37">
        <f>ES37+ET37+EV37</f>
        <v>415.46000000000004</v>
      </c>
      <c r="ES37" s="52">
        <f>'1.Смета.или.Акт'!F96</f>
        <v>39.04</v>
      </c>
      <c r="ET37" s="52">
        <f>'1.Смета.или.Акт'!F94</f>
        <v>89.36</v>
      </c>
      <c r="EU37" s="52">
        <f>'1.Смета.или.Акт'!F95</f>
        <v>5.0199999999999996</v>
      </c>
      <c r="EV37" s="52">
        <f>'1.Смета.или.Акт'!F93</f>
        <v>287.06</v>
      </c>
      <c r="EW37">
        <f>'1.Смета.или.Акт'!E99</f>
        <v>29.84</v>
      </c>
      <c r="EX37">
        <v>0.4</v>
      </c>
      <c r="EY37">
        <v>1</v>
      </c>
      <c r="FQ37">
        <v>0</v>
      </c>
      <c r="FR37">
        <f t="shared" si="44"/>
        <v>0</v>
      </c>
      <c r="FS37">
        <v>0</v>
      </c>
      <c r="FV37" t="s">
        <v>20</v>
      </c>
      <c r="FW37" t="s">
        <v>21</v>
      </c>
      <c r="FX37">
        <v>95</v>
      </c>
      <c r="FY37">
        <v>65</v>
      </c>
      <c r="GA37" t="s">
        <v>3</v>
      </c>
      <c r="GD37">
        <v>0</v>
      </c>
      <c r="GF37">
        <v>1723812601</v>
      </c>
      <c r="GG37">
        <v>2</v>
      </c>
      <c r="GH37">
        <v>1</v>
      </c>
      <c r="GI37">
        <v>4</v>
      </c>
      <c r="GJ37">
        <v>0</v>
      </c>
      <c r="GK37">
        <f>ROUND(R37*(S12)/100,2)</f>
        <v>0</v>
      </c>
      <c r="GL37">
        <f t="shared" si="45"/>
        <v>0</v>
      </c>
      <c r="GM37">
        <f t="shared" si="46"/>
        <v>1078.3399999999999</v>
      </c>
      <c r="GN37">
        <f t="shared" si="47"/>
        <v>0</v>
      </c>
      <c r="GO37">
        <f t="shared" si="48"/>
        <v>1078.3399999999999</v>
      </c>
      <c r="GP37">
        <f t="shared" si="49"/>
        <v>0</v>
      </c>
      <c r="GR37">
        <v>0</v>
      </c>
      <c r="GS37">
        <v>3</v>
      </c>
      <c r="GT37">
        <v>0</v>
      </c>
      <c r="GU37" t="s">
        <v>3</v>
      </c>
      <c r="GV37">
        <f t="shared" si="50"/>
        <v>0</v>
      </c>
      <c r="GW37">
        <v>18.3</v>
      </c>
      <c r="GX37">
        <f t="shared" si="51"/>
        <v>0</v>
      </c>
      <c r="HA37">
        <v>0</v>
      </c>
      <c r="HB37">
        <v>0</v>
      </c>
      <c r="IK37">
        <v>0</v>
      </c>
    </row>
    <row r="38" spans="1:255" x14ac:dyDescent="0.2">
      <c r="A38" s="2">
        <v>17</v>
      </c>
      <c r="B38" s="2">
        <v>1</v>
      </c>
      <c r="C38" s="2">
        <f>ROW(SmtRes!A59)</f>
        <v>59</v>
      </c>
      <c r="D38" s="2">
        <f>ROW(EtalonRes!A117)</f>
        <v>117</v>
      </c>
      <c r="E38" s="2" t="s">
        <v>55</v>
      </c>
      <c r="F38" s="2" t="s">
        <v>56</v>
      </c>
      <c r="G38" s="2" t="s">
        <v>57</v>
      </c>
      <c r="H38" s="2" t="s">
        <v>58</v>
      </c>
      <c r="I38" s="2">
        <f>'1.Смета.или.Акт'!E101</f>
        <v>2</v>
      </c>
      <c r="J38" s="2">
        <v>0</v>
      </c>
      <c r="K38" s="2"/>
      <c r="L38" s="2"/>
      <c r="M38" s="2"/>
      <c r="N38" s="2"/>
      <c r="O38" s="2">
        <f t="shared" si="14"/>
        <v>1524.92</v>
      </c>
      <c r="P38" s="2">
        <f t="shared" si="15"/>
        <v>0.02</v>
      </c>
      <c r="Q38" s="2">
        <f t="shared" si="16"/>
        <v>1407.72</v>
      </c>
      <c r="R38" s="2">
        <f t="shared" si="17"/>
        <v>133.36000000000001</v>
      </c>
      <c r="S38" s="2">
        <f t="shared" si="18"/>
        <v>117.18</v>
      </c>
      <c r="T38" s="2">
        <f t="shared" si="19"/>
        <v>0</v>
      </c>
      <c r="U38" s="2">
        <f t="shared" si="20"/>
        <v>12.18</v>
      </c>
      <c r="V38" s="2">
        <f t="shared" si="21"/>
        <v>9.8800000000000008</v>
      </c>
      <c r="W38" s="2">
        <f t="shared" si="22"/>
        <v>0</v>
      </c>
      <c r="X38" s="2">
        <f t="shared" si="23"/>
        <v>238.01</v>
      </c>
      <c r="Y38" s="2">
        <f t="shared" si="24"/>
        <v>162.85</v>
      </c>
      <c r="Z38" s="2"/>
      <c r="AA38" s="2">
        <v>34679561</v>
      </c>
      <c r="AB38" s="2">
        <f t="shared" si="25"/>
        <v>762.46</v>
      </c>
      <c r="AC38" s="2">
        <f>ROUND((ES38+(SUM(SmtRes!BC55:'SmtRes'!BC59)+SUM(EtalonRes!AL109:'EtalonRes'!AL117))),2)</f>
        <v>0.01</v>
      </c>
      <c r="AD38" s="2">
        <f t="shared" si="26"/>
        <v>703.86</v>
      </c>
      <c r="AE38" s="2">
        <f t="shared" si="27"/>
        <v>66.680000000000007</v>
      </c>
      <c r="AF38" s="2">
        <f t="shared" si="28"/>
        <v>58.59</v>
      </c>
      <c r="AG38" s="2">
        <f t="shared" si="29"/>
        <v>0</v>
      </c>
      <c r="AH38" s="2">
        <f t="shared" si="30"/>
        <v>6.09</v>
      </c>
      <c r="AI38" s="2">
        <f t="shared" si="31"/>
        <v>4.9400000000000004</v>
      </c>
      <c r="AJ38" s="2">
        <f t="shared" si="32"/>
        <v>0</v>
      </c>
      <c r="AK38" s="2">
        <v>765.79</v>
      </c>
      <c r="AL38" s="2">
        <v>3.34</v>
      </c>
      <c r="AM38" s="2">
        <v>703.86</v>
      </c>
      <c r="AN38" s="2">
        <v>66.680000000000007</v>
      </c>
      <c r="AO38" s="2">
        <v>58.59</v>
      </c>
      <c r="AP38" s="2">
        <v>0</v>
      </c>
      <c r="AQ38" s="2">
        <v>6.09</v>
      </c>
      <c r="AR38" s="2">
        <v>4.9400000000000004</v>
      </c>
      <c r="AS38" s="2">
        <v>0</v>
      </c>
      <c r="AT38" s="2">
        <v>95</v>
      </c>
      <c r="AU38" s="2">
        <v>65</v>
      </c>
      <c r="AV38" s="2">
        <v>1</v>
      </c>
      <c r="AW38" s="2">
        <v>1</v>
      </c>
      <c r="AX38" s="2"/>
      <c r="AY38" s="2"/>
      <c r="AZ38" s="2">
        <v>1</v>
      </c>
      <c r="BA38" s="2">
        <v>1</v>
      </c>
      <c r="BB38" s="2">
        <v>1</v>
      </c>
      <c r="BC38" s="2">
        <v>1</v>
      </c>
      <c r="BD38" s="2" t="s">
        <v>3</v>
      </c>
      <c r="BE38" s="2" t="s">
        <v>3</v>
      </c>
      <c r="BF38" s="2" t="s">
        <v>3</v>
      </c>
      <c r="BG38" s="2" t="s">
        <v>3</v>
      </c>
      <c r="BH38" s="2">
        <v>0</v>
      </c>
      <c r="BI38" s="2">
        <v>2</v>
      </c>
      <c r="BJ38" s="2" t="s">
        <v>59</v>
      </c>
      <c r="BK38" s="2"/>
      <c r="BL38" s="2"/>
      <c r="BM38" s="2">
        <v>108001</v>
      </c>
      <c r="BN38" s="2">
        <v>0</v>
      </c>
      <c r="BO38" s="2" t="s">
        <v>3</v>
      </c>
      <c r="BP38" s="2">
        <v>0</v>
      </c>
      <c r="BQ38" s="2">
        <v>2</v>
      </c>
      <c r="BR38" s="2">
        <v>0</v>
      </c>
      <c r="BS38" s="2">
        <v>1</v>
      </c>
      <c r="BT38" s="2">
        <v>1</v>
      </c>
      <c r="BU38" s="2">
        <v>1</v>
      </c>
      <c r="BV38" s="2">
        <v>1</v>
      </c>
      <c r="BW38" s="2">
        <v>1</v>
      </c>
      <c r="BX38" s="2">
        <v>1</v>
      </c>
      <c r="BY38" s="2" t="s">
        <v>3</v>
      </c>
      <c r="BZ38" s="2">
        <v>95</v>
      </c>
      <c r="CA38" s="2">
        <v>65</v>
      </c>
      <c r="CB38" s="2"/>
      <c r="CC38" s="2"/>
      <c r="CD38" s="2"/>
      <c r="CE38" s="2"/>
      <c r="CF38" s="2">
        <v>0</v>
      </c>
      <c r="CG38" s="2">
        <v>0</v>
      </c>
      <c r="CH38" s="2"/>
      <c r="CI38" s="2"/>
      <c r="CJ38" s="2"/>
      <c r="CK38" s="2"/>
      <c r="CL38" s="2"/>
      <c r="CM38" s="2">
        <v>0</v>
      </c>
      <c r="CN38" s="2" t="s">
        <v>3</v>
      </c>
      <c r="CO38" s="2">
        <v>0</v>
      </c>
      <c r="CP38" s="2">
        <f t="shared" si="33"/>
        <v>1524.92</v>
      </c>
      <c r="CQ38" s="2">
        <f t="shared" si="34"/>
        <v>0.01</v>
      </c>
      <c r="CR38" s="2">
        <f t="shared" si="35"/>
        <v>703.86</v>
      </c>
      <c r="CS38" s="2">
        <f t="shared" si="36"/>
        <v>66.680000000000007</v>
      </c>
      <c r="CT38" s="2">
        <f t="shared" si="37"/>
        <v>58.59</v>
      </c>
      <c r="CU38" s="2">
        <f t="shared" si="38"/>
        <v>0</v>
      </c>
      <c r="CV38" s="2">
        <f t="shared" si="39"/>
        <v>6.09</v>
      </c>
      <c r="CW38" s="2">
        <f t="shared" si="40"/>
        <v>4.9400000000000004</v>
      </c>
      <c r="CX38" s="2">
        <f t="shared" si="41"/>
        <v>0</v>
      </c>
      <c r="CY38" s="2">
        <f t="shared" si="42"/>
        <v>238.01300000000003</v>
      </c>
      <c r="CZ38" s="2">
        <f t="shared" si="43"/>
        <v>162.85100000000003</v>
      </c>
      <c r="DA38" s="2"/>
      <c r="DB38" s="2"/>
      <c r="DC38" s="2" t="s">
        <v>3</v>
      </c>
      <c r="DD38" s="2" t="s">
        <v>3</v>
      </c>
      <c r="DE38" s="2" t="s">
        <v>3</v>
      </c>
      <c r="DF38" s="2" t="s">
        <v>3</v>
      </c>
      <c r="DG38" s="2" t="s">
        <v>3</v>
      </c>
      <c r="DH38" s="2" t="s">
        <v>3</v>
      </c>
      <c r="DI38" s="2" t="s">
        <v>3</v>
      </c>
      <c r="DJ38" s="2" t="s">
        <v>3</v>
      </c>
      <c r="DK38" s="2" t="s">
        <v>3</v>
      </c>
      <c r="DL38" s="2" t="s">
        <v>3</v>
      </c>
      <c r="DM38" s="2" t="s">
        <v>3</v>
      </c>
      <c r="DN38" s="2">
        <v>0</v>
      </c>
      <c r="DO38" s="2">
        <v>0</v>
      </c>
      <c r="DP38" s="2">
        <v>1</v>
      </c>
      <c r="DQ38" s="2">
        <v>1</v>
      </c>
      <c r="DR38" s="2"/>
      <c r="DS38" s="2"/>
      <c r="DT38" s="2"/>
      <c r="DU38" s="2">
        <v>1013</v>
      </c>
      <c r="DV38" s="2" t="s">
        <v>58</v>
      </c>
      <c r="DW38" s="2" t="s">
        <v>58</v>
      </c>
      <c r="DX38" s="2">
        <v>1</v>
      </c>
      <c r="DY38" s="2"/>
      <c r="DZ38" s="2"/>
      <c r="EA38" s="2"/>
      <c r="EB38" s="2"/>
      <c r="EC38" s="2"/>
      <c r="ED38" s="2"/>
      <c r="EE38" s="2">
        <v>32653241</v>
      </c>
      <c r="EF38" s="2">
        <v>2</v>
      </c>
      <c r="EG38" s="2" t="s">
        <v>44</v>
      </c>
      <c r="EH38" s="2">
        <v>0</v>
      </c>
      <c r="EI38" s="2" t="s">
        <v>3</v>
      </c>
      <c r="EJ38" s="2">
        <v>2</v>
      </c>
      <c r="EK38" s="2">
        <v>108001</v>
      </c>
      <c r="EL38" s="2" t="s">
        <v>45</v>
      </c>
      <c r="EM38" s="2" t="s">
        <v>46</v>
      </c>
      <c r="EN38" s="2"/>
      <c r="EO38" s="2" t="s">
        <v>3</v>
      </c>
      <c r="EP38" s="2"/>
      <c r="EQ38" s="2">
        <v>0</v>
      </c>
      <c r="ER38" s="2">
        <v>765.79</v>
      </c>
      <c r="ES38" s="2">
        <v>3.34</v>
      </c>
      <c r="ET38" s="2">
        <v>703.86</v>
      </c>
      <c r="EU38" s="2">
        <v>66.680000000000007</v>
      </c>
      <c r="EV38" s="2">
        <v>58.59</v>
      </c>
      <c r="EW38" s="2">
        <v>6.09</v>
      </c>
      <c r="EX38" s="2">
        <v>4.9400000000000004</v>
      </c>
      <c r="EY38" s="2">
        <v>1</v>
      </c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>
        <v>0</v>
      </c>
      <c r="FR38" s="2">
        <f t="shared" si="44"/>
        <v>0</v>
      </c>
      <c r="FS38" s="2">
        <v>0</v>
      </c>
      <c r="FT38" s="2"/>
      <c r="FU38" s="2"/>
      <c r="FV38" s="2"/>
      <c r="FW38" s="2"/>
      <c r="FX38" s="2">
        <v>95</v>
      </c>
      <c r="FY38" s="2">
        <v>65</v>
      </c>
      <c r="FZ38" s="2"/>
      <c r="GA38" s="2" t="s">
        <v>3</v>
      </c>
      <c r="GB38" s="2"/>
      <c r="GC38" s="2"/>
      <c r="GD38" s="2">
        <v>0</v>
      </c>
      <c r="GE38" s="2"/>
      <c r="GF38" s="2">
        <v>-5728774</v>
      </c>
      <c r="GG38" s="2">
        <v>2</v>
      </c>
      <c r="GH38" s="2">
        <v>1</v>
      </c>
      <c r="GI38" s="2">
        <v>-2</v>
      </c>
      <c r="GJ38" s="2">
        <v>0</v>
      </c>
      <c r="GK38" s="2">
        <f>ROUND(R38*(R12)/100,2)</f>
        <v>0</v>
      </c>
      <c r="GL38" s="2">
        <f t="shared" si="45"/>
        <v>0</v>
      </c>
      <c r="GM38" s="2">
        <f t="shared" si="46"/>
        <v>1925.78</v>
      </c>
      <c r="GN38" s="2">
        <f t="shared" si="47"/>
        <v>0</v>
      </c>
      <c r="GO38" s="2">
        <f t="shared" si="48"/>
        <v>1925.78</v>
      </c>
      <c r="GP38" s="2">
        <f t="shared" si="49"/>
        <v>0</v>
      </c>
      <c r="GQ38" s="2"/>
      <c r="GR38" s="2">
        <v>0</v>
      </c>
      <c r="GS38" s="2">
        <v>3</v>
      </c>
      <c r="GT38" s="2">
        <v>0</v>
      </c>
      <c r="GU38" s="2" t="s">
        <v>3</v>
      </c>
      <c r="GV38" s="2">
        <f t="shared" si="50"/>
        <v>0</v>
      </c>
      <c r="GW38" s="2">
        <v>1</v>
      </c>
      <c r="GX38" s="2">
        <f t="shared" si="51"/>
        <v>0</v>
      </c>
      <c r="GY38" s="2"/>
      <c r="GZ38" s="2"/>
      <c r="HA38" s="2">
        <v>0</v>
      </c>
      <c r="HB38" s="2">
        <v>0</v>
      </c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>
        <v>0</v>
      </c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x14ac:dyDescent="0.2">
      <c r="A39">
        <v>17</v>
      </c>
      <c r="B39">
        <v>1</v>
      </c>
      <c r="C39">
        <f>ROW(SmtRes!A64)</f>
        <v>64</v>
      </c>
      <c r="D39">
        <f>ROW(EtalonRes!A126)</f>
        <v>126</v>
      </c>
      <c r="E39" t="s">
        <v>55</v>
      </c>
      <c r="F39" t="s">
        <v>56</v>
      </c>
      <c r="G39" t="s">
        <v>57</v>
      </c>
      <c r="H39" t="s">
        <v>58</v>
      </c>
      <c r="I39">
        <f>'1.Смета.или.Акт'!E101</f>
        <v>2</v>
      </c>
      <c r="J39">
        <v>0</v>
      </c>
      <c r="O39">
        <f t="shared" si="14"/>
        <v>19740.89</v>
      </c>
      <c r="P39">
        <f t="shared" si="15"/>
        <v>0</v>
      </c>
      <c r="Q39">
        <f t="shared" si="16"/>
        <v>17596.5</v>
      </c>
      <c r="R39">
        <f t="shared" si="17"/>
        <v>2440.4899999999998</v>
      </c>
      <c r="S39">
        <f t="shared" si="18"/>
        <v>2144.39</v>
      </c>
      <c r="T39">
        <f t="shared" si="19"/>
        <v>0</v>
      </c>
      <c r="U39">
        <f t="shared" si="20"/>
        <v>12.18</v>
      </c>
      <c r="V39">
        <f t="shared" si="21"/>
        <v>9.8800000000000008</v>
      </c>
      <c r="W39">
        <f t="shared" si="22"/>
        <v>0</v>
      </c>
      <c r="X39">
        <f t="shared" si="23"/>
        <v>3713.75</v>
      </c>
      <c r="Y39">
        <f t="shared" si="24"/>
        <v>2384.14</v>
      </c>
      <c r="AA39">
        <v>34679562</v>
      </c>
      <c r="AB39">
        <f t="shared" si="25"/>
        <v>762.46</v>
      </c>
      <c r="AC39">
        <f>ROUND((ES39+(SUM(SmtRes!BC60:'SmtRes'!BC64)+SUM(EtalonRes!AL118:'EtalonRes'!AL126))),2)</f>
        <v>0.01</v>
      </c>
      <c r="AD39">
        <f t="shared" si="26"/>
        <v>703.86</v>
      </c>
      <c r="AE39">
        <f t="shared" si="27"/>
        <v>66.680000000000007</v>
      </c>
      <c r="AF39">
        <f t="shared" si="28"/>
        <v>58.59</v>
      </c>
      <c r="AG39">
        <f t="shared" si="29"/>
        <v>0</v>
      </c>
      <c r="AH39">
        <f t="shared" si="30"/>
        <v>6.09</v>
      </c>
      <c r="AI39">
        <f t="shared" si="31"/>
        <v>4.9400000000000004</v>
      </c>
      <c r="AJ39">
        <f t="shared" si="32"/>
        <v>0</v>
      </c>
      <c r="AK39">
        <f>AL39+AM39+AO39</f>
        <v>765.79000000000008</v>
      </c>
      <c r="AL39" s="52">
        <f>'1.Смета.или.Акт'!F105</f>
        <v>3.34</v>
      </c>
      <c r="AM39" s="52">
        <f>'1.Смета.или.Акт'!F103</f>
        <v>703.86</v>
      </c>
      <c r="AN39" s="52">
        <f>'1.Смета.или.Акт'!F104</f>
        <v>66.680000000000007</v>
      </c>
      <c r="AO39" s="52">
        <f>'1.Смета.или.Акт'!F102</f>
        <v>58.59</v>
      </c>
      <c r="AP39">
        <v>0</v>
      </c>
      <c r="AQ39">
        <f>'1.Смета.или.Акт'!E108</f>
        <v>6.09</v>
      </c>
      <c r="AR39">
        <v>4.9400000000000004</v>
      </c>
      <c r="AS39">
        <v>0</v>
      </c>
      <c r="AT39">
        <v>81</v>
      </c>
      <c r="AU39">
        <v>52</v>
      </c>
      <c r="AV39">
        <v>1</v>
      </c>
      <c r="AW39">
        <v>1</v>
      </c>
      <c r="AZ39">
        <v>1</v>
      </c>
      <c r="BA39">
        <f>'1.Смета.или.Акт'!J102</f>
        <v>18.3</v>
      </c>
      <c r="BB39">
        <f>'1.Смета.или.Акт'!J103</f>
        <v>12.5</v>
      </c>
      <c r="BC39">
        <f>'1.Смета.или.Акт'!J105</f>
        <v>0</v>
      </c>
      <c r="BD39" t="s">
        <v>3</v>
      </c>
      <c r="BE39" t="s">
        <v>3</v>
      </c>
      <c r="BF39" t="s">
        <v>3</v>
      </c>
      <c r="BG39" t="s">
        <v>3</v>
      </c>
      <c r="BH39">
        <v>0</v>
      </c>
      <c r="BI39">
        <v>2</v>
      </c>
      <c r="BJ39" t="s">
        <v>59</v>
      </c>
      <c r="BM39">
        <v>108001</v>
      </c>
      <c r="BN39">
        <v>0</v>
      </c>
      <c r="BO39" t="s">
        <v>3</v>
      </c>
      <c r="BP39">
        <v>0</v>
      </c>
      <c r="BQ39">
        <v>2</v>
      </c>
      <c r="BR39">
        <v>0</v>
      </c>
      <c r="BS39">
        <f>'1.Смета.или.Акт'!J104</f>
        <v>18.3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3</v>
      </c>
      <c r="BZ39">
        <v>95</v>
      </c>
      <c r="CA39">
        <v>65</v>
      </c>
      <c r="CF39">
        <v>0</v>
      </c>
      <c r="CG39">
        <v>0</v>
      </c>
      <c r="CM39">
        <v>0</v>
      </c>
      <c r="CN39" t="s">
        <v>3</v>
      </c>
      <c r="CO39">
        <v>0</v>
      </c>
      <c r="CP39">
        <f t="shared" si="33"/>
        <v>19740.89</v>
      </c>
      <c r="CQ39">
        <f t="shared" si="34"/>
        <v>0</v>
      </c>
      <c r="CR39">
        <f t="shared" si="35"/>
        <v>8798.25</v>
      </c>
      <c r="CS39">
        <f t="shared" si="36"/>
        <v>1220.2440000000001</v>
      </c>
      <c r="CT39">
        <f t="shared" si="37"/>
        <v>1072.1970000000001</v>
      </c>
      <c r="CU39">
        <f t="shared" si="38"/>
        <v>0</v>
      </c>
      <c r="CV39">
        <f t="shared" si="39"/>
        <v>6.09</v>
      </c>
      <c r="CW39">
        <f t="shared" si="40"/>
        <v>4.9400000000000004</v>
      </c>
      <c r="CX39">
        <f t="shared" si="41"/>
        <v>0</v>
      </c>
      <c r="CY39">
        <f t="shared" si="42"/>
        <v>3713.7527999999993</v>
      </c>
      <c r="CZ39">
        <f t="shared" si="43"/>
        <v>2384.1375999999996</v>
      </c>
      <c r="DC39" t="s">
        <v>3</v>
      </c>
      <c r="DD39" t="s">
        <v>3</v>
      </c>
      <c r="DE39" t="s">
        <v>3</v>
      </c>
      <c r="DF39" t="s">
        <v>3</v>
      </c>
      <c r="DG39" t="s">
        <v>3</v>
      </c>
      <c r="DH39" t="s">
        <v>3</v>
      </c>
      <c r="DI39" t="s">
        <v>3</v>
      </c>
      <c r="DJ39" t="s">
        <v>3</v>
      </c>
      <c r="DK39" t="s">
        <v>3</v>
      </c>
      <c r="DL39" t="s">
        <v>3</v>
      </c>
      <c r="DM39" t="s">
        <v>3</v>
      </c>
      <c r="DN39">
        <v>0</v>
      </c>
      <c r="DO39">
        <v>0</v>
      </c>
      <c r="DP39">
        <v>1</v>
      </c>
      <c r="DQ39">
        <v>1</v>
      </c>
      <c r="DU39">
        <v>1013</v>
      </c>
      <c r="DV39" t="s">
        <v>58</v>
      </c>
      <c r="DW39" t="str">
        <f>'1.Смета.или.Акт'!D101</f>
        <v>ШТ</v>
      </c>
      <c r="DX39">
        <v>1</v>
      </c>
      <c r="EE39">
        <v>32653241</v>
      </c>
      <c r="EF39">
        <v>2</v>
      </c>
      <c r="EG39" t="s">
        <v>44</v>
      </c>
      <c r="EH39">
        <v>0</v>
      </c>
      <c r="EI39" t="s">
        <v>3</v>
      </c>
      <c r="EJ39">
        <v>2</v>
      </c>
      <c r="EK39">
        <v>108001</v>
      </c>
      <c r="EL39" t="s">
        <v>45</v>
      </c>
      <c r="EM39" t="s">
        <v>46</v>
      </c>
      <c r="EO39" t="s">
        <v>3</v>
      </c>
      <c r="EQ39">
        <v>0</v>
      </c>
      <c r="ER39">
        <f>ES39+ET39+EV39</f>
        <v>765.79000000000008</v>
      </c>
      <c r="ES39" s="52">
        <f>'1.Смета.или.Акт'!F105</f>
        <v>3.34</v>
      </c>
      <c r="ET39" s="52">
        <f>'1.Смета.или.Акт'!F103</f>
        <v>703.86</v>
      </c>
      <c r="EU39" s="52">
        <f>'1.Смета.или.Акт'!F104</f>
        <v>66.680000000000007</v>
      </c>
      <c r="EV39" s="52">
        <f>'1.Смета.или.Акт'!F102</f>
        <v>58.59</v>
      </c>
      <c r="EW39">
        <f>'1.Смета.или.Акт'!E108</f>
        <v>6.09</v>
      </c>
      <c r="EX39">
        <v>4.9400000000000004</v>
      </c>
      <c r="EY39">
        <v>1</v>
      </c>
      <c r="FQ39">
        <v>0</v>
      </c>
      <c r="FR39">
        <f t="shared" si="44"/>
        <v>0</v>
      </c>
      <c r="FS39">
        <v>0</v>
      </c>
      <c r="FV39" t="s">
        <v>20</v>
      </c>
      <c r="FW39" t="s">
        <v>21</v>
      </c>
      <c r="FX39">
        <v>95</v>
      </c>
      <c r="FY39">
        <v>65</v>
      </c>
      <c r="GA39" t="s">
        <v>3</v>
      </c>
      <c r="GD39">
        <v>0</v>
      </c>
      <c r="GF39">
        <v>-5728774</v>
      </c>
      <c r="GG39">
        <v>2</v>
      </c>
      <c r="GH39">
        <v>1</v>
      </c>
      <c r="GI39">
        <v>4</v>
      </c>
      <c r="GJ39">
        <v>0</v>
      </c>
      <c r="GK39">
        <f>ROUND(R39*(S12)/100,2)</f>
        <v>0</v>
      </c>
      <c r="GL39">
        <f t="shared" si="45"/>
        <v>0</v>
      </c>
      <c r="GM39">
        <f t="shared" si="46"/>
        <v>25838.78</v>
      </c>
      <c r="GN39">
        <f t="shared" si="47"/>
        <v>0</v>
      </c>
      <c r="GO39">
        <f t="shared" si="48"/>
        <v>25838.78</v>
      </c>
      <c r="GP39">
        <f t="shared" si="49"/>
        <v>0</v>
      </c>
      <c r="GR39">
        <v>0</v>
      </c>
      <c r="GS39">
        <v>3</v>
      </c>
      <c r="GT39">
        <v>0</v>
      </c>
      <c r="GU39" t="s">
        <v>3</v>
      </c>
      <c r="GV39">
        <f t="shared" si="50"/>
        <v>0</v>
      </c>
      <c r="GW39">
        <v>18.3</v>
      </c>
      <c r="GX39">
        <f t="shared" si="51"/>
        <v>0</v>
      </c>
      <c r="HA39">
        <v>0</v>
      </c>
      <c r="HB39">
        <v>0</v>
      </c>
      <c r="IK39">
        <v>0</v>
      </c>
    </row>
    <row r="40" spans="1:255" x14ac:dyDescent="0.2">
      <c r="A40" s="2">
        <v>17</v>
      </c>
      <c r="B40" s="2">
        <v>1</v>
      </c>
      <c r="C40" s="2">
        <f>ROW(SmtRes!A66)</f>
        <v>66</v>
      </c>
      <c r="D40" s="2">
        <f>ROW(EtalonRes!A128)</f>
        <v>128</v>
      </c>
      <c r="E40" s="2" t="s">
        <v>60</v>
      </c>
      <c r="F40" s="2" t="s">
        <v>61</v>
      </c>
      <c r="G40" s="2" t="s">
        <v>62</v>
      </c>
      <c r="H40" s="2" t="s">
        <v>58</v>
      </c>
      <c r="I40" s="2">
        <f>'1.Смета.или.Акт'!E110</f>
        <v>1</v>
      </c>
      <c r="J40" s="2">
        <v>0</v>
      </c>
      <c r="K40" s="2"/>
      <c r="L40" s="2"/>
      <c r="M40" s="2"/>
      <c r="N40" s="2"/>
      <c r="O40" s="2">
        <f t="shared" si="14"/>
        <v>20.75</v>
      </c>
      <c r="P40" s="2">
        <f t="shared" si="15"/>
        <v>0</v>
      </c>
      <c r="Q40" s="2">
        <f t="shared" si="16"/>
        <v>0</v>
      </c>
      <c r="R40" s="2">
        <f t="shared" si="17"/>
        <v>0</v>
      </c>
      <c r="S40" s="2">
        <f t="shared" si="18"/>
        <v>20.75</v>
      </c>
      <c r="T40" s="2">
        <f t="shared" si="19"/>
        <v>0</v>
      </c>
      <c r="U40" s="2">
        <f t="shared" si="20"/>
        <v>1.62</v>
      </c>
      <c r="V40" s="2">
        <f t="shared" si="21"/>
        <v>0</v>
      </c>
      <c r="W40" s="2">
        <f t="shared" si="22"/>
        <v>0</v>
      </c>
      <c r="X40" s="2">
        <f t="shared" si="23"/>
        <v>13.49</v>
      </c>
      <c r="Y40" s="2">
        <f t="shared" si="24"/>
        <v>8.3000000000000007</v>
      </c>
      <c r="Z40" s="2"/>
      <c r="AA40" s="2">
        <v>34679561</v>
      </c>
      <c r="AB40" s="2">
        <f t="shared" si="25"/>
        <v>20.75</v>
      </c>
      <c r="AC40" s="2">
        <f>ROUND((ES40),2)</f>
        <v>0</v>
      </c>
      <c r="AD40" s="2">
        <f t="shared" si="26"/>
        <v>0</v>
      </c>
      <c r="AE40" s="2">
        <f t="shared" si="27"/>
        <v>0</v>
      </c>
      <c r="AF40" s="2">
        <f t="shared" si="28"/>
        <v>20.75</v>
      </c>
      <c r="AG40" s="2">
        <f t="shared" si="29"/>
        <v>0</v>
      </c>
      <c r="AH40" s="2">
        <f t="shared" si="30"/>
        <v>1.62</v>
      </c>
      <c r="AI40" s="2">
        <f t="shared" si="31"/>
        <v>0</v>
      </c>
      <c r="AJ40" s="2">
        <f t="shared" si="32"/>
        <v>0</v>
      </c>
      <c r="AK40" s="2">
        <v>20.75</v>
      </c>
      <c r="AL40" s="2">
        <v>0</v>
      </c>
      <c r="AM40" s="2">
        <v>0</v>
      </c>
      <c r="AN40" s="2">
        <v>0</v>
      </c>
      <c r="AO40" s="2">
        <v>20.75</v>
      </c>
      <c r="AP40" s="2">
        <v>0</v>
      </c>
      <c r="AQ40" s="2">
        <v>1.62</v>
      </c>
      <c r="AR40" s="2">
        <v>0</v>
      </c>
      <c r="AS40" s="2">
        <v>0</v>
      </c>
      <c r="AT40" s="2">
        <v>65</v>
      </c>
      <c r="AU40" s="2">
        <v>40</v>
      </c>
      <c r="AV40" s="2">
        <v>1</v>
      </c>
      <c r="AW40" s="2">
        <v>1</v>
      </c>
      <c r="AX40" s="2"/>
      <c r="AY40" s="2"/>
      <c r="AZ40" s="2">
        <v>1</v>
      </c>
      <c r="BA40" s="2">
        <v>1</v>
      </c>
      <c r="BB40" s="2">
        <v>1</v>
      </c>
      <c r="BC40" s="2">
        <v>1</v>
      </c>
      <c r="BD40" s="2" t="s">
        <v>3</v>
      </c>
      <c r="BE40" s="2" t="s">
        <v>3</v>
      </c>
      <c r="BF40" s="2" t="s">
        <v>3</v>
      </c>
      <c r="BG40" s="2" t="s">
        <v>3</v>
      </c>
      <c r="BH40" s="2">
        <v>0</v>
      </c>
      <c r="BI40" s="2">
        <v>4</v>
      </c>
      <c r="BJ40" s="2" t="s">
        <v>63</v>
      </c>
      <c r="BK40" s="2"/>
      <c r="BL40" s="2"/>
      <c r="BM40" s="2">
        <v>200001</v>
      </c>
      <c r="BN40" s="2">
        <v>0</v>
      </c>
      <c r="BO40" s="2" t="s">
        <v>3</v>
      </c>
      <c r="BP40" s="2">
        <v>0</v>
      </c>
      <c r="BQ40" s="2">
        <v>5</v>
      </c>
      <c r="BR40" s="2">
        <v>0</v>
      </c>
      <c r="BS40" s="2">
        <v>1</v>
      </c>
      <c r="BT40" s="2">
        <v>1</v>
      </c>
      <c r="BU40" s="2">
        <v>1</v>
      </c>
      <c r="BV40" s="2">
        <v>1</v>
      </c>
      <c r="BW40" s="2">
        <v>1</v>
      </c>
      <c r="BX40" s="2">
        <v>1</v>
      </c>
      <c r="BY40" s="2" t="s">
        <v>3</v>
      </c>
      <c r="BZ40" s="2">
        <v>65</v>
      </c>
      <c r="CA40" s="2">
        <v>40</v>
      </c>
      <c r="CB40" s="2"/>
      <c r="CC40" s="2"/>
      <c r="CD40" s="2"/>
      <c r="CE40" s="2"/>
      <c r="CF40" s="2">
        <v>0</v>
      </c>
      <c r="CG40" s="2">
        <v>0</v>
      </c>
      <c r="CH40" s="2"/>
      <c r="CI40" s="2"/>
      <c r="CJ40" s="2"/>
      <c r="CK40" s="2"/>
      <c r="CL40" s="2"/>
      <c r="CM40" s="2">
        <v>0</v>
      </c>
      <c r="CN40" s="2" t="s">
        <v>3</v>
      </c>
      <c r="CO40" s="2">
        <v>0</v>
      </c>
      <c r="CP40" s="2">
        <f t="shared" si="33"/>
        <v>20.75</v>
      </c>
      <c r="CQ40" s="2">
        <f t="shared" si="34"/>
        <v>0</v>
      </c>
      <c r="CR40" s="2">
        <f t="shared" si="35"/>
        <v>0</v>
      </c>
      <c r="CS40" s="2">
        <f t="shared" si="36"/>
        <v>0</v>
      </c>
      <c r="CT40" s="2">
        <f t="shared" si="37"/>
        <v>20.75</v>
      </c>
      <c r="CU40" s="2">
        <f t="shared" si="38"/>
        <v>0</v>
      </c>
      <c r="CV40" s="2">
        <f t="shared" si="39"/>
        <v>1.62</v>
      </c>
      <c r="CW40" s="2">
        <f t="shared" si="40"/>
        <v>0</v>
      </c>
      <c r="CX40" s="2">
        <f t="shared" si="41"/>
        <v>0</v>
      </c>
      <c r="CY40" s="2">
        <f t="shared" si="42"/>
        <v>13.487500000000001</v>
      </c>
      <c r="CZ40" s="2">
        <f t="shared" si="43"/>
        <v>8.3000000000000007</v>
      </c>
      <c r="DA40" s="2"/>
      <c r="DB40" s="2"/>
      <c r="DC40" s="2" t="s">
        <v>3</v>
      </c>
      <c r="DD40" s="2" t="s">
        <v>3</v>
      </c>
      <c r="DE40" s="2" t="s">
        <v>3</v>
      </c>
      <c r="DF40" s="2" t="s">
        <v>3</v>
      </c>
      <c r="DG40" s="2" t="s">
        <v>3</v>
      </c>
      <c r="DH40" s="2" t="s">
        <v>3</v>
      </c>
      <c r="DI40" s="2" t="s">
        <v>3</v>
      </c>
      <c r="DJ40" s="2" t="s">
        <v>3</v>
      </c>
      <c r="DK40" s="2" t="s">
        <v>3</v>
      </c>
      <c r="DL40" s="2" t="s">
        <v>3</v>
      </c>
      <c r="DM40" s="2" t="s">
        <v>3</v>
      </c>
      <c r="DN40" s="2">
        <v>0</v>
      </c>
      <c r="DO40" s="2">
        <v>0</v>
      </c>
      <c r="DP40" s="2">
        <v>1</v>
      </c>
      <c r="DQ40" s="2">
        <v>1</v>
      </c>
      <c r="DR40" s="2"/>
      <c r="DS40" s="2"/>
      <c r="DT40" s="2"/>
      <c r="DU40" s="2">
        <v>1013</v>
      </c>
      <c r="DV40" s="2" t="s">
        <v>58</v>
      </c>
      <c r="DW40" s="2" t="s">
        <v>58</v>
      </c>
      <c r="DX40" s="2">
        <v>1</v>
      </c>
      <c r="DY40" s="2"/>
      <c r="DZ40" s="2"/>
      <c r="EA40" s="2"/>
      <c r="EB40" s="2"/>
      <c r="EC40" s="2"/>
      <c r="ED40" s="2"/>
      <c r="EE40" s="2">
        <v>32653283</v>
      </c>
      <c r="EF40" s="2">
        <v>5</v>
      </c>
      <c r="EG40" s="2" t="s">
        <v>64</v>
      </c>
      <c r="EH40" s="2">
        <v>0</v>
      </c>
      <c r="EI40" s="2" t="s">
        <v>3</v>
      </c>
      <c r="EJ40" s="2">
        <v>4</v>
      </c>
      <c r="EK40" s="2">
        <v>200001</v>
      </c>
      <c r="EL40" s="2" t="s">
        <v>65</v>
      </c>
      <c r="EM40" s="2" t="s">
        <v>66</v>
      </c>
      <c r="EN40" s="2"/>
      <c r="EO40" s="2" t="s">
        <v>3</v>
      </c>
      <c r="EP40" s="2"/>
      <c r="EQ40" s="2">
        <v>0</v>
      </c>
      <c r="ER40" s="2">
        <v>20.75</v>
      </c>
      <c r="ES40" s="2">
        <v>0</v>
      </c>
      <c r="ET40" s="2">
        <v>0</v>
      </c>
      <c r="EU40" s="2">
        <v>0</v>
      </c>
      <c r="EV40" s="2">
        <v>20.75</v>
      </c>
      <c r="EW40" s="2">
        <v>1.62</v>
      </c>
      <c r="EX40" s="2">
        <v>0</v>
      </c>
      <c r="EY40" s="2">
        <v>0</v>
      </c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>
        <v>0</v>
      </c>
      <c r="FR40" s="2">
        <f t="shared" si="44"/>
        <v>0</v>
      </c>
      <c r="FS40" s="2">
        <v>0</v>
      </c>
      <c r="FT40" s="2"/>
      <c r="FU40" s="2"/>
      <c r="FV40" s="2"/>
      <c r="FW40" s="2"/>
      <c r="FX40" s="2">
        <v>65</v>
      </c>
      <c r="FY40" s="2">
        <v>40</v>
      </c>
      <c r="FZ40" s="2"/>
      <c r="GA40" s="2" t="s">
        <v>3</v>
      </c>
      <c r="GB40" s="2"/>
      <c r="GC40" s="2"/>
      <c r="GD40" s="2">
        <v>0</v>
      </c>
      <c r="GE40" s="2"/>
      <c r="GF40" s="2">
        <v>1412928019</v>
      </c>
      <c r="GG40" s="2">
        <v>2</v>
      </c>
      <c r="GH40" s="2">
        <v>1</v>
      </c>
      <c r="GI40" s="2">
        <v>-2</v>
      </c>
      <c r="GJ40" s="2">
        <v>0</v>
      </c>
      <c r="GK40" s="2">
        <f>ROUND(R40*(R12)/100,2)</f>
        <v>0</v>
      </c>
      <c r="GL40" s="2">
        <f t="shared" si="45"/>
        <v>0</v>
      </c>
      <c r="GM40" s="2">
        <f t="shared" si="46"/>
        <v>42.54</v>
      </c>
      <c r="GN40" s="2">
        <f t="shared" si="47"/>
        <v>0</v>
      </c>
      <c r="GO40" s="2">
        <f t="shared" si="48"/>
        <v>0</v>
      </c>
      <c r="GP40" s="2">
        <f t="shared" si="49"/>
        <v>42.54</v>
      </c>
      <c r="GQ40" s="2"/>
      <c r="GR40" s="2">
        <v>0</v>
      </c>
      <c r="GS40" s="2">
        <v>3</v>
      </c>
      <c r="GT40" s="2">
        <v>0</v>
      </c>
      <c r="GU40" s="2" t="s">
        <v>3</v>
      </c>
      <c r="GV40" s="2">
        <f t="shared" si="50"/>
        <v>0</v>
      </c>
      <c r="GW40" s="2">
        <v>1</v>
      </c>
      <c r="GX40" s="2">
        <f t="shared" si="51"/>
        <v>0</v>
      </c>
      <c r="GY40" s="2"/>
      <c r="GZ40" s="2"/>
      <c r="HA40" s="2">
        <v>0</v>
      </c>
      <c r="HB40" s="2">
        <v>0</v>
      </c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>
        <v>0</v>
      </c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x14ac:dyDescent="0.2">
      <c r="A41">
        <v>17</v>
      </c>
      <c r="B41">
        <v>1</v>
      </c>
      <c r="C41">
        <f>ROW(SmtRes!A68)</f>
        <v>68</v>
      </c>
      <c r="D41">
        <f>ROW(EtalonRes!A130)</f>
        <v>130</v>
      </c>
      <c r="E41" t="s">
        <v>60</v>
      </c>
      <c r="F41" t="s">
        <v>61</v>
      </c>
      <c r="G41" t="s">
        <v>62</v>
      </c>
      <c r="H41" t="s">
        <v>58</v>
      </c>
      <c r="I41">
        <f>'1.Смета.или.Акт'!E110</f>
        <v>1</v>
      </c>
      <c r="J41">
        <v>0</v>
      </c>
      <c r="O41">
        <f t="shared" si="14"/>
        <v>379.73</v>
      </c>
      <c r="P41">
        <f t="shared" si="15"/>
        <v>0</v>
      </c>
      <c r="Q41">
        <f t="shared" si="16"/>
        <v>0</v>
      </c>
      <c r="R41">
        <f t="shared" si="17"/>
        <v>0</v>
      </c>
      <c r="S41">
        <f t="shared" si="18"/>
        <v>379.73</v>
      </c>
      <c r="T41">
        <f t="shared" si="19"/>
        <v>0</v>
      </c>
      <c r="U41">
        <f t="shared" si="20"/>
        <v>1.62</v>
      </c>
      <c r="V41">
        <f t="shared" si="21"/>
        <v>0</v>
      </c>
      <c r="W41">
        <f t="shared" si="22"/>
        <v>0</v>
      </c>
      <c r="X41">
        <f t="shared" si="23"/>
        <v>208.85</v>
      </c>
      <c r="Y41">
        <f t="shared" si="24"/>
        <v>121.51</v>
      </c>
      <c r="AA41">
        <v>34679562</v>
      </c>
      <c r="AB41">
        <f t="shared" si="25"/>
        <v>20.75</v>
      </c>
      <c r="AC41">
        <f>ROUND((ES41),2)</f>
        <v>0</v>
      </c>
      <c r="AD41">
        <f t="shared" si="26"/>
        <v>0</v>
      </c>
      <c r="AE41">
        <f t="shared" si="27"/>
        <v>0</v>
      </c>
      <c r="AF41">
        <f t="shared" si="28"/>
        <v>20.75</v>
      </c>
      <c r="AG41">
        <f t="shared" si="29"/>
        <v>0</v>
      </c>
      <c r="AH41">
        <f t="shared" si="30"/>
        <v>1.62</v>
      </c>
      <c r="AI41">
        <f t="shared" si="31"/>
        <v>0</v>
      </c>
      <c r="AJ41">
        <f t="shared" si="32"/>
        <v>0</v>
      </c>
      <c r="AK41">
        <f>AL41+AM41+AO41</f>
        <v>20.75</v>
      </c>
      <c r="AL41">
        <v>0</v>
      </c>
      <c r="AM41">
        <v>0</v>
      </c>
      <c r="AN41">
        <v>0</v>
      </c>
      <c r="AO41" s="52">
        <f>'1.Смета.или.Акт'!F111</f>
        <v>20.75</v>
      </c>
      <c r="AP41">
        <v>0</v>
      </c>
      <c r="AQ41">
        <f>'1.Смета.или.Акт'!E114</f>
        <v>1.62</v>
      </c>
      <c r="AR41">
        <v>0</v>
      </c>
      <c r="AS41">
        <v>0</v>
      </c>
      <c r="AT41">
        <v>55</v>
      </c>
      <c r="AU41">
        <v>32</v>
      </c>
      <c r="AV41">
        <v>1</v>
      </c>
      <c r="AW41">
        <v>1</v>
      </c>
      <c r="AZ41">
        <v>1</v>
      </c>
      <c r="BA41">
        <f>'1.Смета.или.Акт'!J111</f>
        <v>18.3</v>
      </c>
      <c r="BB41">
        <v>18.3</v>
      </c>
      <c r="BC41">
        <v>18.3</v>
      </c>
      <c r="BD41" t="s">
        <v>3</v>
      </c>
      <c r="BE41" t="s">
        <v>3</v>
      </c>
      <c r="BF41" t="s">
        <v>3</v>
      </c>
      <c r="BG41" t="s">
        <v>3</v>
      </c>
      <c r="BH41">
        <v>0</v>
      </c>
      <c r="BI41">
        <v>4</v>
      </c>
      <c r="BJ41" t="s">
        <v>63</v>
      </c>
      <c r="BM41">
        <v>200001</v>
      </c>
      <c r="BN41">
        <v>0</v>
      </c>
      <c r="BO41" t="s">
        <v>3</v>
      </c>
      <c r="BP41">
        <v>0</v>
      </c>
      <c r="BQ41">
        <v>5</v>
      </c>
      <c r="BR41">
        <v>0</v>
      </c>
      <c r="BS41">
        <v>18.3</v>
      </c>
      <c r="BT41">
        <v>1</v>
      </c>
      <c r="BU41">
        <v>1</v>
      </c>
      <c r="BV41">
        <v>1</v>
      </c>
      <c r="BW41">
        <v>1</v>
      </c>
      <c r="BX41">
        <v>1</v>
      </c>
      <c r="BY41" t="s">
        <v>3</v>
      </c>
      <c r="BZ41">
        <v>65</v>
      </c>
      <c r="CA41">
        <v>40</v>
      </c>
      <c r="CF41">
        <v>0</v>
      </c>
      <c r="CG41">
        <v>0</v>
      </c>
      <c r="CM41">
        <v>0</v>
      </c>
      <c r="CN41" t="s">
        <v>3</v>
      </c>
      <c r="CO41">
        <v>0</v>
      </c>
      <c r="CP41">
        <f t="shared" si="33"/>
        <v>379.73</v>
      </c>
      <c r="CQ41">
        <f t="shared" si="34"/>
        <v>0</v>
      </c>
      <c r="CR41">
        <f t="shared" si="35"/>
        <v>0</v>
      </c>
      <c r="CS41">
        <f t="shared" si="36"/>
        <v>0</v>
      </c>
      <c r="CT41">
        <f t="shared" si="37"/>
        <v>379.72500000000002</v>
      </c>
      <c r="CU41">
        <f t="shared" si="38"/>
        <v>0</v>
      </c>
      <c r="CV41">
        <f t="shared" si="39"/>
        <v>1.62</v>
      </c>
      <c r="CW41">
        <f t="shared" si="40"/>
        <v>0</v>
      </c>
      <c r="CX41">
        <f t="shared" si="41"/>
        <v>0</v>
      </c>
      <c r="CY41">
        <f t="shared" si="42"/>
        <v>208.85150000000002</v>
      </c>
      <c r="CZ41">
        <f t="shared" si="43"/>
        <v>121.51360000000001</v>
      </c>
      <c r="DC41" t="s">
        <v>3</v>
      </c>
      <c r="DD41" t="s">
        <v>3</v>
      </c>
      <c r="DE41" t="s">
        <v>3</v>
      </c>
      <c r="DF41" t="s">
        <v>3</v>
      </c>
      <c r="DG41" t="s">
        <v>3</v>
      </c>
      <c r="DH41" t="s">
        <v>3</v>
      </c>
      <c r="DI41" t="s">
        <v>3</v>
      </c>
      <c r="DJ41" t="s">
        <v>3</v>
      </c>
      <c r="DK41" t="s">
        <v>3</v>
      </c>
      <c r="DL41" t="s">
        <v>3</v>
      </c>
      <c r="DM41" t="s">
        <v>3</v>
      </c>
      <c r="DN41">
        <v>0</v>
      </c>
      <c r="DO41">
        <v>0</v>
      </c>
      <c r="DP41">
        <v>1</v>
      </c>
      <c r="DQ41">
        <v>1</v>
      </c>
      <c r="DU41">
        <v>1013</v>
      </c>
      <c r="DV41" t="s">
        <v>58</v>
      </c>
      <c r="DW41" t="str">
        <f>'1.Смета.или.Акт'!D110</f>
        <v>ШТ</v>
      </c>
      <c r="DX41">
        <v>1</v>
      </c>
      <c r="EE41">
        <v>32653283</v>
      </c>
      <c r="EF41">
        <v>5</v>
      </c>
      <c r="EG41" t="s">
        <v>64</v>
      </c>
      <c r="EH41">
        <v>0</v>
      </c>
      <c r="EI41" t="s">
        <v>3</v>
      </c>
      <c r="EJ41">
        <v>4</v>
      </c>
      <c r="EK41">
        <v>200001</v>
      </c>
      <c r="EL41" t="s">
        <v>65</v>
      </c>
      <c r="EM41" t="s">
        <v>66</v>
      </c>
      <c r="EO41" t="s">
        <v>3</v>
      </c>
      <c r="EQ41">
        <v>0</v>
      </c>
      <c r="ER41">
        <f>ES41+ET41+EV41</f>
        <v>20.75</v>
      </c>
      <c r="ES41">
        <v>0</v>
      </c>
      <c r="ET41">
        <v>0</v>
      </c>
      <c r="EU41">
        <v>0</v>
      </c>
      <c r="EV41" s="52">
        <f>'1.Смета.или.Акт'!F111</f>
        <v>20.75</v>
      </c>
      <c r="EW41">
        <f>'1.Смета.или.Акт'!E114</f>
        <v>1.62</v>
      </c>
      <c r="EX41">
        <v>0</v>
      </c>
      <c r="EY41">
        <v>0</v>
      </c>
      <c r="FQ41">
        <v>0</v>
      </c>
      <c r="FR41">
        <f t="shared" si="44"/>
        <v>0</v>
      </c>
      <c r="FS41">
        <v>0</v>
      </c>
      <c r="FV41" t="s">
        <v>20</v>
      </c>
      <c r="FW41" t="s">
        <v>21</v>
      </c>
      <c r="FX41">
        <v>65</v>
      </c>
      <c r="FY41">
        <v>40</v>
      </c>
      <c r="GA41" t="s">
        <v>3</v>
      </c>
      <c r="GD41">
        <v>0</v>
      </c>
      <c r="GF41">
        <v>1412928019</v>
      </c>
      <c r="GG41">
        <v>2</v>
      </c>
      <c r="GH41">
        <v>1</v>
      </c>
      <c r="GI41">
        <v>4</v>
      </c>
      <c r="GJ41">
        <v>0</v>
      </c>
      <c r="GK41">
        <f>ROUND(R41*(S12)/100,2)</f>
        <v>0</v>
      </c>
      <c r="GL41">
        <f t="shared" si="45"/>
        <v>0</v>
      </c>
      <c r="GM41">
        <f t="shared" si="46"/>
        <v>710.09</v>
      </c>
      <c r="GN41">
        <f t="shared" si="47"/>
        <v>0</v>
      </c>
      <c r="GO41">
        <f t="shared" si="48"/>
        <v>0</v>
      </c>
      <c r="GP41">
        <f t="shared" si="49"/>
        <v>710.09</v>
      </c>
      <c r="GR41">
        <v>0</v>
      </c>
      <c r="GS41">
        <v>3</v>
      </c>
      <c r="GT41">
        <v>0</v>
      </c>
      <c r="GU41" t="s">
        <v>3</v>
      </c>
      <c r="GV41">
        <f t="shared" si="50"/>
        <v>0</v>
      </c>
      <c r="GW41">
        <v>18.3</v>
      </c>
      <c r="GX41">
        <f t="shared" si="51"/>
        <v>0</v>
      </c>
      <c r="HA41">
        <v>0</v>
      </c>
      <c r="HB41">
        <v>0</v>
      </c>
      <c r="IK41">
        <v>0</v>
      </c>
    </row>
    <row r="42" spans="1:255" x14ac:dyDescent="0.2">
      <c r="A42" s="2">
        <v>17</v>
      </c>
      <c r="B42" s="2">
        <v>1</v>
      </c>
      <c r="C42" s="2">
        <f>ROW(SmtRes!A70)</f>
        <v>70</v>
      </c>
      <c r="D42" s="2">
        <f>ROW(EtalonRes!A132)</f>
        <v>132</v>
      </c>
      <c r="E42" s="2" t="s">
        <v>67</v>
      </c>
      <c r="F42" s="2" t="s">
        <v>68</v>
      </c>
      <c r="G42" s="2" t="s">
        <v>69</v>
      </c>
      <c r="H42" s="2" t="s">
        <v>70</v>
      </c>
      <c r="I42" s="2">
        <f>'1.Смета.или.Акт'!E116</f>
        <v>1</v>
      </c>
      <c r="J42" s="2">
        <v>0</v>
      </c>
      <c r="K42" s="2"/>
      <c r="L42" s="2"/>
      <c r="M42" s="2"/>
      <c r="N42" s="2"/>
      <c r="O42" s="2">
        <f t="shared" si="14"/>
        <v>55.71</v>
      </c>
      <c r="P42" s="2">
        <f t="shared" si="15"/>
        <v>0</v>
      </c>
      <c r="Q42" s="2">
        <f t="shared" si="16"/>
        <v>0</v>
      </c>
      <c r="R42" s="2">
        <f t="shared" si="17"/>
        <v>0</v>
      </c>
      <c r="S42" s="2">
        <f t="shared" si="18"/>
        <v>55.71</v>
      </c>
      <c r="T42" s="2">
        <f t="shared" si="19"/>
        <v>0</v>
      </c>
      <c r="U42" s="2">
        <f t="shared" si="20"/>
        <v>4.8600000000000003</v>
      </c>
      <c r="V42" s="2">
        <f t="shared" si="21"/>
        <v>0</v>
      </c>
      <c r="W42" s="2">
        <f t="shared" si="22"/>
        <v>0</v>
      </c>
      <c r="X42" s="2">
        <f t="shared" si="23"/>
        <v>36.21</v>
      </c>
      <c r="Y42" s="2">
        <f t="shared" si="24"/>
        <v>22.28</v>
      </c>
      <c r="Z42" s="2"/>
      <c r="AA42" s="2">
        <v>34679561</v>
      </c>
      <c r="AB42" s="2">
        <f t="shared" si="25"/>
        <v>55.71</v>
      </c>
      <c r="AC42" s="2">
        <f>ROUND((ES42),2)</f>
        <v>0</v>
      </c>
      <c r="AD42" s="2">
        <f t="shared" si="26"/>
        <v>0</v>
      </c>
      <c r="AE42" s="2">
        <f t="shared" si="27"/>
        <v>0</v>
      </c>
      <c r="AF42" s="2">
        <f t="shared" si="28"/>
        <v>55.71</v>
      </c>
      <c r="AG42" s="2">
        <f t="shared" si="29"/>
        <v>0</v>
      </c>
      <c r="AH42" s="2">
        <f t="shared" si="30"/>
        <v>4.8600000000000003</v>
      </c>
      <c r="AI42" s="2">
        <f t="shared" si="31"/>
        <v>0</v>
      </c>
      <c r="AJ42" s="2">
        <f t="shared" si="32"/>
        <v>0</v>
      </c>
      <c r="AK42" s="2">
        <v>55.71</v>
      </c>
      <c r="AL42" s="2">
        <v>0</v>
      </c>
      <c r="AM42" s="2">
        <v>0</v>
      </c>
      <c r="AN42" s="2">
        <v>0</v>
      </c>
      <c r="AO42" s="2">
        <v>55.71</v>
      </c>
      <c r="AP42" s="2">
        <v>0</v>
      </c>
      <c r="AQ42" s="2">
        <v>4.8600000000000003</v>
      </c>
      <c r="AR42" s="2">
        <v>0</v>
      </c>
      <c r="AS42" s="2">
        <v>0</v>
      </c>
      <c r="AT42" s="2">
        <v>65</v>
      </c>
      <c r="AU42" s="2">
        <v>40</v>
      </c>
      <c r="AV42" s="2">
        <v>1</v>
      </c>
      <c r="AW42" s="2">
        <v>1</v>
      </c>
      <c r="AX42" s="2"/>
      <c r="AY42" s="2"/>
      <c r="AZ42" s="2">
        <v>1</v>
      </c>
      <c r="BA42" s="2">
        <v>1</v>
      </c>
      <c r="BB42" s="2">
        <v>1</v>
      </c>
      <c r="BC42" s="2">
        <v>1</v>
      </c>
      <c r="BD42" s="2" t="s">
        <v>3</v>
      </c>
      <c r="BE42" s="2" t="s">
        <v>3</v>
      </c>
      <c r="BF42" s="2" t="s">
        <v>3</v>
      </c>
      <c r="BG42" s="2" t="s">
        <v>3</v>
      </c>
      <c r="BH42" s="2">
        <v>0</v>
      </c>
      <c r="BI42" s="2">
        <v>4</v>
      </c>
      <c r="BJ42" s="2" t="s">
        <v>71</v>
      </c>
      <c r="BK42" s="2"/>
      <c r="BL42" s="2"/>
      <c r="BM42" s="2">
        <v>200001</v>
      </c>
      <c r="BN42" s="2">
        <v>0</v>
      </c>
      <c r="BO42" s="2" t="s">
        <v>3</v>
      </c>
      <c r="BP42" s="2">
        <v>0</v>
      </c>
      <c r="BQ42" s="2">
        <v>5</v>
      </c>
      <c r="BR42" s="2">
        <v>0</v>
      </c>
      <c r="BS42" s="2">
        <v>1</v>
      </c>
      <c r="BT42" s="2">
        <v>1</v>
      </c>
      <c r="BU42" s="2">
        <v>1</v>
      </c>
      <c r="BV42" s="2">
        <v>1</v>
      </c>
      <c r="BW42" s="2">
        <v>1</v>
      </c>
      <c r="BX42" s="2">
        <v>1</v>
      </c>
      <c r="BY42" s="2" t="s">
        <v>3</v>
      </c>
      <c r="BZ42" s="2">
        <v>65</v>
      </c>
      <c r="CA42" s="2">
        <v>40</v>
      </c>
      <c r="CB42" s="2"/>
      <c r="CC42" s="2"/>
      <c r="CD42" s="2"/>
      <c r="CE42" s="2"/>
      <c r="CF42" s="2">
        <v>0</v>
      </c>
      <c r="CG42" s="2">
        <v>0</v>
      </c>
      <c r="CH42" s="2"/>
      <c r="CI42" s="2"/>
      <c r="CJ42" s="2"/>
      <c r="CK42" s="2"/>
      <c r="CL42" s="2"/>
      <c r="CM42" s="2">
        <v>0</v>
      </c>
      <c r="CN42" s="2" t="s">
        <v>3</v>
      </c>
      <c r="CO42" s="2">
        <v>0</v>
      </c>
      <c r="CP42" s="2">
        <f t="shared" si="33"/>
        <v>55.71</v>
      </c>
      <c r="CQ42" s="2">
        <f t="shared" si="34"/>
        <v>0</v>
      </c>
      <c r="CR42" s="2">
        <f t="shared" si="35"/>
        <v>0</v>
      </c>
      <c r="CS42" s="2">
        <f t="shared" si="36"/>
        <v>0</v>
      </c>
      <c r="CT42" s="2">
        <f t="shared" si="37"/>
        <v>55.71</v>
      </c>
      <c r="CU42" s="2">
        <f t="shared" si="38"/>
        <v>0</v>
      </c>
      <c r="CV42" s="2">
        <f t="shared" si="39"/>
        <v>4.8600000000000003</v>
      </c>
      <c r="CW42" s="2">
        <f t="shared" si="40"/>
        <v>0</v>
      </c>
      <c r="CX42" s="2">
        <f t="shared" si="41"/>
        <v>0</v>
      </c>
      <c r="CY42" s="2">
        <f t="shared" si="42"/>
        <v>36.211500000000001</v>
      </c>
      <c r="CZ42" s="2">
        <f t="shared" si="43"/>
        <v>22.284000000000002</v>
      </c>
      <c r="DA42" s="2"/>
      <c r="DB42" s="2"/>
      <c r="DC42" s="2" t="s">
        <v>3</v>
      </c>
      <c r="DD42" s="2" t="s">
        <v>3</v>
      </c>
      <c r="DE42" s="2" t="s">
        <v>3</v>
      </c>
      <c r="DF42" s="2" t="s">
        <v>3</v>
      </c>
      <c r="DG42" s="2" t="s">
        <v>3</v>
      </c>
      <c r="DH42" s="2" t="s">
        <v>3</v>
      </c>
      <c r="DI42" s="2" t="s">
        <v>3</v>
      </c>
      <c r="DJ42" s="2" t="s">
        <v>3</v>
      </c>
      <c r="DK42" s="2" t="s">
        <v>3</v>
      </c>
      <c r="DL42" s="2" t="s">
        <v>3</v>
      </c>
      <c r="DM42" s="2" t="s">
        <v>3</v>
      </c>
      <c r="DN42" s="2">
        <v>0</v>
      </c>
      <c r="DO42" s="2">
        <v>0</v>
      </c>
      <c r="DP42" s="2">
        <v>1</v>
      </c>
      <c r="DQ42" s="2">
        <v>1</v>
      </c>
      <c r="DR42" s="2"/>
      <c r="DS42" s="2"/>
      <c r="DT42" s="2"/>
      <c r="DU42" s="2">
        <v>1013</v>
      </c>
      <c r="DV42" s="2" t="s">
        <v>70</v>
      </c>
      <c r="DW42" s="2" t="s">
        <v>70</v>
      </c>
      <c r="DX42" s="2">
        <v>1</v>
      </c>
      <c r="DY42" s="2"/>
      <c r="DZ42" s="2"/>
      <c r="EA42" s="2"/>
      <c r="EB42" s="2"/>
      <c r="EC42" s="2"/>
      <c r="ED42" s="2"/>
      <c r="EE42" s="2">
        <v>32653283</v>
      </c>
      <c r="EF42" s="2">
        <v>5</v>
      </c>
      <c r="EG42" s="2" t="s">
        <v>64</v>
      </c>
      <c r="EH42" s="2">
        <v>0</v>
      </c>
      <c r="EI42" s="2" t="s">
        <v>3</v>
      </c>
      <c r="EJ42" s="2">
        <v>4</v>
      </c>
      <c r="EK42" s="2">
        <v>200001</v>
      </c>
      <c r="EL42" s="2" t="s">
        <v>65</v>
      </c>
      <c r="EM42" s="2" t="s">
        <v>66</v>
      </c>
      <c r="EN42" s="2"/>
      <c r="EO42" s="2" t="s">
        <v>3</v>
      </c>
      <c r="EP42" s="2"/>
      <c r="EQ42" s="2">
        <v>0</v>
      </c>
      <c r="ER42" s="2">
        <v>55.71</v>
      </c>
      <c r="ES42" s="2">
        <v>0</v>
      </c>
      <c r="ET42" s="2">
        <v>0</v>
      </c>
      <c r="EU42" s="2">
        <v>0</v>
      </c>
      <c r="EV42" s="2">
        <v>55.71</v>
      </c>
      <c r="EW42" s="2">
        <v>4.8600000000000003</v>
      </c>
      <c r="EX42" s="2">
        <v>0</v>
      </c>
      <c r="EY42" s="2">
        <v>0</v>
      </c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>
        <v>0</v>
      </c>
      <c r="FR42" s="2">
        <f t="shared" si="44"/>
        <v>0</v>
      </c>
      <c r="FS42" s="2">
        <v>0</v>
      </c>
      <c r="FT42" s="2"/>
      <c r="FU42" s="2"/>
      <c r="FV42" s="2"/>
      <c r="FW42" s="2"/>
      <c r="FX42" s="2">
        <v>65</v>
      </c>
      <c r="FY42" s="2">
        <v>40</v>
      </c>
      <c r="FZ42" s="2"/>
      <c r="GA42" s="2" t="s">
        <v>3</v>
      </c>
      <c r="GB42" s="2"/>
      <c r="GC42" s="2"/>
      <c r="GD42" s="2">
        <v>0</v>
      </c>
      <c r="GE42" s="2"/>
      <c r="GF42" s="2">
        <v>-1146179479</v>
      </c>
      <c r="GG42" s="2">
        <v>2</v>
      </c>
      <c r="GH42" s="2">
        <v>1</v>
      </c>
      <c r="GI42" s="2">
        <v>-2</v>
      </c>
      <c r="GJ42" s="2">
        <v>0</v>
      </c>
      <c r="GK42" s="2">
        <f>ROUND(R42*(R12)/100,2)</f>
        <v>0</v>
      </c>
      <c r="GL42" s="2">
        <f t="shared" si="45"/>
        <v>0</v>
      </c>
      <c r="GM42" s="2">
        <f t="shared" si="46"/>
        <v>114.2</v>
      </c>
      <c r="GN42" s="2">
        <f t="shared" si="47"/>
        <v>0</v>
      </c>
      <c r="GO42" s="2">
        <f t="shared" si="48"/>
        <v>0</v>
      </c>
      <c r="GP42" s="2">
        <f t="shared" si="49"/>
        <v>114.2</v>
      </c>
      <c r="GQ42" s="2"/>
      <c r="GR42" s="2">
        <v>0</v>
      </c>
      <c r="GS42" s="2">
        <v>3</v>
      </c>
      <c r="GT42" s="2">
        <v>0</v>
      </c>
      <c r="GU42" s="2" t="s">
        <v>3</v>
      </c>
      <c r="GV42" s="2">
        <f t="shared" si="50"/>
        <v>0</v>
      </c>
      <c r="GW42" s="2">
        <v>1</v>
      </c>
      <c r="GX42" s="2">
        <f t="shared" si="51"/>
        <v>0</v>
      </c>
      <c r="GY42" s="2"/>
      <c r="GZ42" s="2"/>
      <c r="HA42" s="2">
        <v>0</v>
      </c>
      <c r="HB42" s="2">
        <v>0</v>
      </c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>
        <v>0</v>
      </c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x14ac:dyDescent="0.2">
      <c r="A43">
        <v>17</v>
      </c>
      <c r="B43">
        <v>1</v>
      </c>
      <c r="C43">
        <f>ROW(SmtRes!A72)</f>
        <v>72</v>
      </c>
      <c r="D43">
        <f>ROW(EtalonRes!A134)</f>
        <v>134</v>
      </c>
      <c r="E43" t="s">
        <v>67</v>
      </c>
      <c r="F43" t="s">
        <v>68</v>
      </c>
      <c r="G43" t="s">
        <v>69</v>
      </c>
      <c r="H43" t="s">
        <v>70</v>
      </c>
      <c r="I43">
        <f>'1.Смета.или.Акт'!E116</f>
        <v>1</v>
      </c>
      <c r="J43">
        <v>0</v>
      </c>
      <c r="O43">
        <f t="shared" si="14"/>
        <v>1019.49</v>
      </c>
      <c r="P43">
        <f t="shared" si="15"/>
        <v>0</v>
      </c>
      <c r="Q43">
        <f t="shared" si="16"/>
        <v>0</v>
      </c>
      <c r="R43">
        <f t="shared" si="17"/>
        <v>0</v>
      </c>
      <c r="S43">
        <f t="shared" si="18"/>
        <v>1019.49</v>
      </c>
      <c r="T43">
        <f t="shared" si="19"/>
        <v>0</v>
      </c>
      <c r="U43">
        <f t="shared" si="20"/>
        <v>4.8600000000000003</v>
      </c>
      <c r="V43">
        <f t="shared" si="21"/>
        <v>0</v>
      </c>
      <c r="W43">
        <f t="shared" si="22"/>
        <v>0</v>
      </c>
      <c r="X43">
        <f t="shared" si="23"/>
        <v>560.72</v>
      </c>
      <c r="Y43">
        <f t="shared" si="24"/>
        <v>326.24</v>
      </c>
      <c r="AA43">
        <v>34679562</v>
      </c>
      <c r="AB43">
        <f t="shared" si="25"/>
        <v>55.71</v>
      </c>
      <c r="AC43">
        <f>ROUND((ES43),2)</f>
        <v>0</v>
      </c>
      <c r="AD43">
        <f t="shared" si="26"/>
        <v>0</v>
      </c>
      <c r="AE43">
        <f t="shared" si="27"/>
        <v>0</v>
      </c>
      <c r="AF43">
        <f t="shared" si="28"/>
        <v>55.71</v>
      </c>
      <c r="AG43">
        <f t="shared" si="29"/>
        <v>0</v>
      </c>
      <c r="AH43">
        <f t="shared" si="30"/>
        <v>4.8600000000000003</v>
      </c>
      <c r="AI43">
        <f t="shared" si="31"/>
        <v>0</v>
      </c>
      <c r="AJ43">
        <f t="shared" si="32"/>
        <v>0</v>
      </c>
      <c r="AK43">
        <f>AL43+AM43+AO43</f>
        <v>55.71</v>
      </c>
      <c r="AL43">
        <v>0</v>
      </c>
      <c r="AM43">
        <v>0</v>
      </c>
      <c r="AN43">
        <v>0</v>
      </c>
      <c r="AO43" s="52">
        <f>'1.Смета.или.Акт'!F117</f>
        <v>55.71</v>
      </c>
      <c r="AP43">
        <v>0</v>
      </c>
      <c r="AQ43">
        <f>'1.Смета.или.Акт'!E120</f>
        <v>4.8600000000000003</v>
      </c>
      <c r="AR43">
        <v>0</v>
      </c>
      <c r="AS43">
        <v>0</v>
      </c>
      <c r="AT43">
        <v>55</v>
      </c>
      <c r="AU43">
        <v>32</v>
      </c>
      <c r="AV43">
        <v>1</v>
      </c>
      <c r="AW43">
        <v>1</v>
      </c>
      <c r="AZ43">
        <v>1</v>
      </c>
      <c r="BA43">
        <f>'1.Смета.или.Акт'!J117</f>
        <v>18.3</v>
      </c>
      <c r="BB43">
        <v>18.3</v>
      </c>
      <c r="BC43">
        <v>18.3</v>
      </c>
      <c r="BD43" t="s">
        <v>3</v>
      </c>
      <c r="BE43" t="s">
        <v>3</v>
      </c>
      <c r="BF43" t="s">
        <v>3</v>
      </c>
      <c r="BG43" t="s">
        <v>3</v>
      </c>
      <c r="BH43">
        <v>0</v>
      </c>
      <c r="BI43">
        <v>4</v>
      </c>
      <c r="BJ43" t="s">
        <v>71</v>
      </c>
      <c r="BM43">
        <v>200001</v>
      </c>
      <c r="BN43">
        <v>0</v>
      </c>
      <c r="BO43" t="s">
        <v>3</v>
      </c>
      <c r="BP43">
        <v>0</v>
      </c>
      <c r="BQ43">
        <v>5</v>
      </c>
      <c r="BR43">
        <v>0</v>
      </c>
      <c r="BS43">
        <v>18.3</v>
      </c>
      <c r="BT43">
        <v>1</v>
      </c>
      <c r="BU43">
        <v>1</v>
      </c>
      <c r="BV43">
        <v>1</v>
      </c>
      <c r="BW43">
        <v>1</v>
      </c>
      <c r="BX43">
        <v>1</v>
      </c>
      <c r="BY43" t="s">
        <v>3</v>
      </c>
      <c r="BZ43">
        <v>65</v>
      </c>
      <c r="CA43">
        <v>40</v>
      </c>
      <c r="CF43">
        <v>0</v>
      </c>
      <c r="CG43">
        <v>0</v>
      </c>
      <c r="CM43">
        <v>0</v>
      </c>
      <c r="CN43" t="s">
        <v>3</v>
      </c>
      <c r="CO43">
        <v>0</v>
      </c>
      <c r="CP43">
        <f t="shared" si="33"/>
        <v>1019.49</v>
      </c>
      <c r="CQ43">
        <f t="shared" si="34"/>
        <v>0</v>
      </c>
      <c r="CR43">
        <f t="shared" si="35"/>
        <v>0</v>
      </c>
      <c r="CS43">
        <f t="shared" si="36"/>
        <v>0</v>
      </c>
      <c r="CT43">
        <f t="shared" si="37"/>
        <v>1019.4930000000001</v>
      </c>
      <c r="CU43">
        <f t="shared" si="38"/>
        <v>0</v>
      </c>
      <c r="CV43">
        <f t="shared" si="39"/>
        <v>4.8600000000000003</v>
      </c>
      <c r="CW43">
        <f t="shared" si="40"/>
        <v>0</v>
      </c>
      <c r="CX43">
        <f t="shared" si="41"/>
        <v>0</v>
      </c>
      <c r="CY43">
        <f t="shared" si="42"/>
        <v>560.71949999999993</v>
      </c>
      <c r="CZ43">
        <f t="shared" si="43"/>
        <v>326.23680000000002</v>
      </c>
      <c r="DC43" t="s">
        <v>3</v>
      </c>
      <c r="DD43" t="s">
        <v>3</v>
      </c>
      <c r="DE43" t="s">
        <v>3</v>
      </c>
      <c r="DF43" t="s">
        <v>3</v>
      </c>
      <c r="DG43" t="s">
        <v>3</v>
      </c>
      <c r="DH43" t="s">
        <v>3</v>
      </c>
      <c r="DI43" t="s">
        <v>3</v>
      </c>
      <c r="DJ43" t="s">
        <v>3</v>
      </c>
      <c r="DK43" t="s">
        <v>3</v>
      </c>
      <c r="DL43" t="s">
        <v>3</v>
      </c>
      <c r="DM43" t="s">
        <v>3</v>
      </c>
      <c r="DN43">
        <v>0</v>
      </c>
      <c r="DO43">
        <v>0</v>
      </c>
      <c r="DP43">
        <v>1</v>
      </c>
      <c r="DQ43">
        <v>1</v>
      </c>
      <c r="DU43">
        <v>1013</v>
      </c>
      <c r="DV43" t="s">
        <v>70</v>
      </c>
      <c r="DW43" t="str">
        <f>'1.Смета.или.Акт'!D116</f>
        <v>испытание</v>
      </c>
      <c r="DX43">
        <v>1</v>
      </c>
      <c r="EE43">
        <v>32653283</v>
      </c>
      <c r="EF43">
        <v>5</v>
      </c>
      <c r="EG43" t="s">
        <v>64</v>
      </c>
      <c r="EH43">
        <v>0</v>
      </c>
      <c r="EI43" t="s">
        <v>3</v>
      </c>
      <c r="EJ43">
        <v>4</v>
      </c>
      <c r="EK43">
        <v>200001</v>
      </c>
      <c r="EL43" t="s">
        <v>65</v>
      </c>
      <c r="EM43" t="s">
        <v>66</v>
      </c>
      <c r="EO43" t="s">
        <v>3</v>
      </c>
      <c r="EQ43">
        <v>0</v>
      </c>
      <c r="ER43">
        <f>ES43+ET43+EV43</f>
        <v>55.71</v>
      </c>
      <c r="ES43">
        <v>0</v>
      </c>
      <c r="ET43">
        <v>0</v>
      </c>
      <c r="EU43">
        <v>0</v>
      </c>
      <c r="EV43" s="52">
        <f>'1.Смета.или.Акт'!F117</f>
        <v>55.71</v>
      </c>
      <c r="EW43">
        <f>'1.Смета.или.Акт'!E120</f>
        <v>4.8600000000000003</v>
      </c>
      <c r="EX43">
        <v>0</v>
      </c>
      <c r="EY43">
        <v>0</v>
      </c>
      <c r="FQ43">
        <v>0</v>
      </c>
      <c r="FR43">
        <f t="shared" si="44"/>
        <v>0</v>
      </c>
      <c r="FS43">
        <v>0</v>
      </c>
      <c r="FV43" t="s">
        <v>20</v>
      </c>
      <c r="FW43" t="s">
        <v>21</v>
      </c>
      <c r="FX43">
        <v>65</v>
      </c>
      <c r="FY43">
        <v>40</v>
      </c>
      <c r="GA43" t="s">
        <v>3</v>
      </c>
      <c r="GD43">
        <v>0</v>
      </c>
      <c r="GF43">
        <v>-1146179479</v>
      </c>
      <c r="GG43">
        <v>2</v>
      </c>
      <c r="GH43">
        <v>1</v>
      </c>
      <c r="GI43">
        <v>4</v>
      </c>
      <c r="GJ43">
        <v>0</v>
      </c>
      <c r="GK43">
        <f>ROUND(R43*(S12)/100,2)</f>
        <v>0</v>
      </c>
      <c r="GL43">
        <f t="shared" si="45"/>
        <v>0</v>
      </c>
      <c r="GM43">
        <f t="shared" si="46"/>
        <v>1906.45</v>
      </c>
      <c r="GN43">
        <f t="shared" si="47"/>
        <v>0</v>
      </c>
      <c r="GO43">
        <f t="shared" si="48"/>
        <v>0</v>
      </c>
      <c r="GP43">
        <f t="shared" si="49"/>
        <v>1906.45</v>
      </c>
      <c r="GR43">
        <v>0</v>
      </c>
      <c r="GS43">
        <v>3</v>
      </c>
      <c r="GT43">
        <v>0</v>
      </c>
      <c r="GU43" t="s">
        <v>3</v>
      </c>
      <c r="GV43">
        <f t="shared" si="50"/>
        <v>0</v>
      </c>
      <c r="GW43">
        <v>18.3</v>
      </c>
      <c r="GX43">
        <f t="shared" si="51"/>
        <v>0</v>
      </c>
      <c r="HA43">
        <v>0</v>
      </c>
      <c r="HB43">
        <v>0</v>
      </c>
      <c r="IK43">
        <v>0</v>
      </c>
    </row>
    <row r="44" spans="1:255" x14ac:dyDescent="0.2">
      <c r="A44" s="2">
        <v>17</v>
      </c>
      <c r="B44" s="2">
        <v>1</v>
      </c>
      <c r="C44" s="2">
        <f>ROW(SmtRes!A76)</f>
        <v>76</v>
      </c>
      <c r="D44" s="2">
        <f>ROW(EtalonRes!A139)</f>
        <v>139</v>
      </c>
      <c r="E44" s="2" t="s">
        <v>72</v>
      </c>
      <c r="F44" s="2" t="s">
        <v>73</v>
      </c>
      <c r="G44" s="2" t="s">
        <v>74</v>
      </c>
      <c r="H44" s="2" t="s">
        <v>42</v>
      </c>
      <c r="I44" s="2">
        <f>'1.Смета.или.Акт'!E122</f>
        <v>0.3</v>
      </c>
      <c r="J44" s="2">
        <v>0</v>
      </c>
      <c r="K44" s="2"/>
      <c r="L44" s="2"/>
      <c r="M44" s="2"/>
      <c r="N44" s="2"/>
      <c r="O44" s="2">
        <f t="shared" si="14"/>
        <v>107.27</v>
      </c>
      <c r="P44" s="2">
        <f t="shared" si="15"/>
        <v>0</v>
      </c>
      <c r="Q44" s="2">
        <f t="shared" si="16"/>
        <v>92.23</v>
      </c>
      <c r="R44" s="2">
        <f t="shared" si="17"/>
        <v>13.03</v>
      </c>
      <c r="S44" s="2">
        <f t="shared" si="18"/>
        <v>15.04</v>
      </c>
      <c r="T44" s="2">
        <f t="shared" si="19"/>
        <v>0</v>
      </c>
      <c r="U44" s="2">
        <f t="shared" si="20"/>
        <v>1.5629999999999999</v>
      </c>
      <c r="V44" s="2">
        <f t="shared" si="21"/>
        <v>1.038</v>
      </c>
      <c r="W44" s="2">
        <f t="shared" si="22"/>
        <v>0</v>
      </c>
      <c r="X44" s="2">
        <f t="shared" si="23"/>
        <v>26.67</v>
      </c>
      <c r="Y44" s="2">
        <f t="shared" si="24"/>
        <v>18.25</v>
      </c>
      <c r="Z44" s="2"/>
      <c r="AA44" s="2">
        <v>34679561</v>
      </c>
      <c r="AB44" s="2">
        <f t="shared" si="25"/>
        <v>357.54</v>
      </c>
      <c r="AC44" s="2">
        <f>ROUND((ES44+(SUM(SmtRes!BC73:'SmtRes'!BC76)+SUM(EtalonRes!AL135:'EtalonRes'!AL139))),2)</f>
        <v>0</v>
      </c>
      <c r="AD44" s="2">
        <f t="shared" si="26"/>
        <v>307.42</v>
      </c>
      <c r="AE44" s="2">
        <f t="shared" si="27"/>
        <v>43.43</v>
      </c>
      <c r="AF44" s="2">
        <f t="shared" si="28"/>
        <v>50.12</v>
      </c>
      <c r="AG44" s="2">
        <f t="shared" si="29"/>
        <v>0</v>
      </c>
      <c r="AH44" s="2">
        <f t="shared" si="30"/>
        <v>5.21</v>
      </c>
      <c r="AI44" s="2">
        <f t="shared" si="31"/>
        <v>3.46</v>
      </c>
      <c r="AJ44" s="2">
        <f t="shared" si="32"/>
        <v>0</v>
      </c>
      <c r="AK44" s="2">
        <v>358.54</v>
      </c>
      <c r="AL44" s="2">
        <v>1</v>
      </c>
      <c r="AM44" s="2">
        <v>307.42</v>
      </c>
      <c r="AN44" s="2">
        <v>43.43</v>
      </c>
      <c r="AO44" s="2">
        <v>50.12</v>
      </c>
      <c r="AP44" s="2">
        <v>0</v>
      </c>
      <c r="AQ44" s="2">
        <v>5.21</v>
      </c>
      <c r="AR44" s="2">
        <v>3.46</v>
      </c>
      <c r="AS44" s="2">
        <v>0</v>
      </c>
      <c r="AT44" s="2">
        <v>95</v>
      </c>
      <c r="AU44" s="2">
        <v>65</v>
      </c>
      <c r="AV44" s="2">
        <v>1</v>
      </c>
      <c r="AW44" s="2">
        <v>1</v>
      </c>
      <c r="AX44" s="2"/>
      <c r="AY44" s="2"/>
      <c r="AZ44" s="2">
        <v>1</v>
      </c>
      <c r="BA44" s="2">
        <v>1</v>
      </c>
      <c r="BB44" s="2">
        <v>1</v>
      </c>
      <c r="BC44" s="2">
        <v>1</v>
      </c>
      <c r="BD44" s="2" t="s">
        <v>3</v>
      </c>
      <c r="BE44" s="2" t="s">
        <v>3</v>
      </c>
      <c r="BF44" s="2" t="s">
        <v>3</v>
      </c>
      <c r="BG44" s="2" t="s">
        <v>3</v>
      </c>
      <c r="BH44" s="2">
        <v>0</v>
      </c>
      <c r="BI44" s="2">
        <v>2</v>
      </c>
      <c r="BJ44" s="2" t="s">
        <v>75</v>
      </c>
      <c r="BK44" s="2"/>
      <c r="BL44" s="2"/>
      <c r="BM44" s="2">
        <v>108001</v>
      </c>
      <c r="BN44" s="2">
        <v>0</v>
      </c>
      <c r="BO44" s="2" t="s">
        <v>3</v>
      </c>
      <c r="BP44" s="2">
        <v>0</v>
      </c>
      <c r="BQ44" s="2">
        <v>2</v>
      </c>
      <c r="BR44" s="2">
        <v>0</v>
      </c>
      <c r="BS44" s="2">
        <v>1</v>
      </c>
      <c r="BT44" s="2">
        <v>1</v>
      </c>
      <c r="BU44" s="2">
        <v>1</v>
      </c>
      <c r="BV44" s="2">
        <v>1</v>
      </c>
      <c r="BW44" s="2">
        <v>1</v>
      </c>
      <c r="BX44" s="2">
        <v>1</v>
      </c>
      <c r="BY44" s="2" t="s">
        <v>3</v>
      </c>
      <c r="BZ44" s="2">
        <v>95</v>
      </c>
      <c r="CA44" s="2">
        <v>65</v>
      </c>
      <c r="CB44" s="2"/>
      <c r="CC44" s="2"/>
      <c r="CD44" s="2"/>
      <c r="CE44" s="2"/>
      <c r="CF44" s="2">
        <v>0</v>
      </c>
      <c r="CG44" s="2">
        <v>0</v>
      </c>
      <c r="CH44" s="2"/>
      <c r="CI44" s="2"/>
      <c r="CJ44" s="2"/>
      <c r="CK44" s="2"/>
      <c r="CL44" s="2"/>
      <c r="CM44" s="2">
        <v>0</v>
      </c>
      <c r="CN44" s="2" t="s">
        <v>3</v>
      </c>
      <c r="CO44" s="2">
        <v>0</v>
      </c>
      <c r="CP44" s="2">
        <f t="shared" si="33"/>
        <v>107.27000000000001</v>
      </c>
      <c r="CQ44" s="2">
        <f t="shared" si="34"/>
        <v>0</v>
      </c>
      <c r="CR44" s="2">
        <f t="shared" si="35"/>
        <v>307.42</v>
      </c>
      <c r="CS44" s="2">
        <f t="shared" si="36"/>
        <v>43.43</v>
      </c>
      <c r="CT44" s="2">
        <f t="shared" si="37"/>
        <v>50.12</v>
      </c>
      <c r="CU44" s="2">
        <f t="shared" si="38"/>
        <v>0</v>
      </c>
      <c r="CV44" s="2">
        <f t="shared" si="39"/>
        <v>5.21</v>
      </c>
      <c r="CW44" s="2">
        <f t="shared" si="40"/>
        <v>3.46</v>
      </c>
      <c r="CX44" s="2">
        <f t="shared" si="41"/>
        <v>0</v>
      </c>
      <c r="CY44" s="2">
        <f t="shared" si="42"/>
        <v>26.666499999999999</v>
      </c>
      <c r="CZ44" s="2">
        <f t="shared" si="43"/>
        <v>18.2455</v>
      </c>
      <c r="DA44" s="2"/>
      <c r="DB44" s="2"/>
      <c r="DC44" s="2" t="s">
        <v>3</v>
      </c>
      <c r="DD44" s="2" t="s">
        <v>3</v>
      </c>
      <c r="DE44" s="2" t="s">
        <v>3</v>
      </c>
      <c r="DF44" s="2" t="s">
        <v>3</v>
      </c>
      <c r="DG44" s="2" t="s">
        <v>3</v>
      </c>
      <c r="DH44" s="2" t="s">
        <v>3</v>
      </c>
      <c r="DI44" s="2" t="s">
        <v>3</v>
      </c>
      <c r="DJ44" s="2" t="s">
        <v>3</v>
      </c>
      <c r="DK44" s="2" t="s">
        <v>3</v>
      </c>
      <c r="DL44" s="2" t="s">
        <v>3</v>
      </c>
      <c r="DM44" s="2" t="s">
        <v>3</v>
      </c>
      <c r="DN44" s="2">
        <v>0</v>
      </c>
      <c r="DO44" s="2">
        <v>0</v>
      </c>
      <c r="DP44" s="2">
        <v>1</v>
      </c>
      <c r="DQ44" s="2">
        <v>1</v>
      </c>
      <c r="DR44" s="2"/>
      <c r="DS44" s="2"/>
      <c r="DT44" s="2"/>
      <c r="DU44" s="2">
        <v>1003</v>
      </c>
      <c r="DV44" s="2" t="s">
        <v>42</v>
      </c>
      <c r="DW44" s="2" t="s">
        <v>42</v>
      </c>
      <c r="DX44" s="2">
        <v>100</v>
      </c>
      <c r="DY44" s="2"/>
      <c r="DZ44" s="2"/>
      <c r="EA44" s="2"/>
      <c r="EB44" s="2"/>
      <c r="EC44" s="2"/>
      <c r="ED44" s="2"/>
      <c r="EE44" s="2">
        <v>32653241</v>
      </c>
      <c r="EF44" s="2">
        <v>2</v>
      </c>
      <c r="EG44" s="2" t="s">
        <v>44</v>
      </c>
      <c r="EH44" s="2">
        <v>0</v>
      </c>
      <c r="EI44" s="2" t="s">
        <v>3</v>
      </c>
      <c r="EJ44" s="2">
        <v>2</v>
      </c>
      <c r="EK44" s="2">
        <v>108001</v>
      </c>
      <c r="EL44" s="2" t="s">
        <v>45</v>
      </c>
      <c r="EM44" s="2" t="s">
        <v>46</v>
      </c>
      <c r="EN44" s="2"/>
      <c r="EO44" s="2" t="s">
        <v>3</v>
      </c>
      <c r="EP44" s="2"/>
      <c r="EQ44" s="2">
        <v>0</v>
      </c>
      <c r="ER44" s="2">
        <v>358.54</v>
      </c>
      <c r="ES44" s="2">
        <v>1</v>
      </c>
      <c r="ET44" s="2">
        <v>307.42</v>
      </c>
      <c r="EU44" s="2">
        <v>43.43</v>
      </c>
      <c r="EV44" s="2">
        <v>50.12</v>
      </c>
      <c r="EW44" s="2">
        <v>5.21</v>
      </c>
      <c r="EX44" s="2">
        <v>3.46</v>
      </c>
      <c r="EY44" s="2">
        <v>1</v>
      </c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>
        <v>0</v>
      </c>
      <c r="FR44" s="2">
        <f t="shared" si="44"/>
        <v>0</v>
      </c>
      <c r="FS44" s="2">
        <v>0</v>
      </c>
      <c r="FT44" s="2"/>
      <c r="FU44" s="2"/>
      <c r="FV44" s="2"/>
      <c r="FW44" s="2"/>
      <c r="FX44" s="2">
        <v>95</v>
      </c>
      <c r="FY44" s="2">
        <v>65</v>
      </c>
      <c r="FZ44" s="2"/>
      <c r="GA44" s="2" t="s">
        <v>3</v>
      </c>
      <c r="GB44" s="2"/>
      <c r="GC44" s="2"/>
      <c r="GD44" s="2">
        <v>0</v>
      </c>
      <c r="GE44" s="2"/>
      <c r="GF44" s="2">
        <v>-883256235</v>
      </c>
      <c r="GG44" s="2">
        <v>2</v>
      </c>
      <c r="GH44" s="2">
        <v>1</v>
      </c>
      <c r="GI44" s="2">
        <v>-2</v>
      </c>
      <c r="GJ44" s="2">
        <v>0</v>
      </c>
      <c r="GK44" s="2">
        <f>ROUND(R44*(R12)/100,2)</f>
        <v>0</v>
      </c>
      <c r="GL44" s="2">
        <f t="shared" si="45"/>
        <v>0</v>
      </c>
      <c r="GM44" s="2">
        <f t="shared" si="46"/>
        <v>152.19</v>
      </c>
      <c r="GN44" s="2">
        <f t="shared" si="47"/>
        <v>0</v>
      </c>
      <c r="GO44" s="2">
        <f t="shared" si="48"/>
        <v>152.19</v>
      </c>
      <c r="GP44" s="2">
        <f t="shared" si="49"/>
        <v>0</v>
      </c>
      <c r="GQ44" s="2"/>
      <c r="GR44" s="2">
        <v>0</v>
      </c>
      <c r="GS44" s="2">
        <v>3</v>
      </c>
      <c r="GT44" s="2">
        <v>0</v>
      </c>
      <c r="GU44" s="2" t="s">
        <v>3</v>
      </c>
      <c r="GV44" s="2">
        <f t="shared" si="50"/>
        <v>0</v>
      </c>
      <c r="GW44" s="2">
        <v>1</v>
      </c>
      <c r="GX44" s="2">
        <f t="shared" si="51"/>
        <v>0</v>
      </c>
      <c r="GY44" s="2"/>
      <c r="GZ44" s="2"/>
      <c r="HA44" s="2">
        <v>0</v>
      </c>
      <c r="HB44" s="2">
        <v>0</v>
      </c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>
        <v>0</v>
      </c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x14ac:dyDescent="0.2">
      <c r="A45">
        <v>17</v>
      </c>
      <c r="B45">
        <v>1</v>
      </c>
      <c r="C45">
        <f>ROW(SmtRes!A80)</f>
        <v>80</v>
      </c>
      <c r="D45">
        <f>ROW(EtalonRes!A144)</f>
        <v>144</v>
      </c>
      <c r="E45" t="s">
        <v>72</v>
      </c>
      <c r="F45" t="s">
        <v>73</v>
      </c>
      <c r="G45" t="s">
        <v>74</v>
      </c>
      <c r="H45" t="s">
        <v>42</v>
      </c>
      <c r="I45">
        <f>'1.Смета.или.Акт'!E122</f>
        <v>0.3</v>
      </c>
      <c r="J45">
        <v>0</v>
      </c>
      <c r="O45">
        <f t="shared" si="14"/>
        <v>1427.99</v>
      </c>
      <c r="P45">
        <f t="shared" si="15"/>
        <v>0</v>
      </c>
      <c r="Q45">
        <f t="shared" si="16"/>
        <v>1152.83</v>
      </c>
      <c r="R45">
        <f t="shared" si="17"/>
        <v>238.43</v>
      </c>
      <c r="S45">
        <f t="shared" si="18"/>
        <v>275.16000000000003</v>
      </c>
      <c r="T45">
        <f t="shared" si="19"/>
        <v>0</v>
      </c>
      <c r="U45">
        <f t="shared" si="20"/>
        <v>1.5629999999999999</v>
      </c>
      <c r="V45">
        <f t="shared" si="21"/>
        <v>1.038</v>
      </c>
      <c r="W45">
        <f t="shared" si="22"/>
        <v>0</v>
      </c>
      <c r="X45">
        <f t="shared" si="23"/>
        <v>416.01</v>
      </c>
      <c r="Y45">
        <f t="shared" si="24"/>
        <v>267.07</v>
      </c>
      <c r="AA45">
        <v>34679562</v>
      </c>
      <c r="AB45">
        <f t="shared" si="25"/>
        <v>357.54</v>
      </c>
      <c r="AC45">
        <f>ROUND((ES45+(SUM(SmtRes!BC77:'SmtRes'!BC80)+SUM(EtalonRes!AL140:'EtalonRes'!AL144))),2)</f>
        <v>0</v>
      </c>
      <c r="AD45">
        <f t="shared" si="26"/>
        <v>307.42</v>
      </c>
      <c r="AE45">
        <f t="shared" si="27"/>
        <v>43.43</v>
      </c>
      <c r="AF45">
        <f t="shared" si="28"/>
        <v>50.12</v>
      </c>
      <c r="AG45">
        <f t="shared" si="29"/>
        <v>0</v>
      </c>
      <c r="AH45">
        <f t="shared" si="30"/>
        <v>5.21</v>
      </c>
      <c r="AI45">
        <f t="shared" si="31"/>
        <v>3.46</v>
      </c>
      <c r="AJ45">
        <f t="shared" si="32"/>
        <v>0</v>
      </c>
      <c r="AK45">
        <f>AL45+AM45+AO45</f>
        <v>358.54</v>
      </c>
      <c r="AL45">
        <v>1</v>
      </c>
      <c r="AM45" s="52">
        <f>'1.Смета.или.Акт'!F124</f>
        <v>307.42</v>
      </c>
      <c r="AN45" s="52">
        <f>'1.Смета.или.Акт'!F125</f>
        <v>43.43</v>
      </c>
      <c r="AO45" s="52">
        <f>'1.Смета.или.Акт'!F123</f>
        <v>50.12</v>
      </c>
      <c r="AP45">
        <v>0</v>
      </c>
      <c r="AQ45">
        <f>'1.Смета.или.Акт'!E128</f>
        <v>5.21</v>
      </c>
      <c r="AR45">
        <v>3.46</v>
      </c>
      <c r="AS45">
        <v>0</v>
      </c>
      <c r="AT45">
        <v>81</v>
      </c>
      <c r="AU45">
        <v>52</v>
      </c>
      <c r="AV45">
        <v>1</v>
      </c>
      <c r="AW45">
        <v>1</v>
      </c>
      <c r="AZ45">
        <v>1</v>
      </c>
      <c r="BA45">
        <f>'1.Смета.или.Акт'!J123</f>
        <v>18.3</v>
      </c>
      <c r="BB45">
        <f>'1.Смета.или.Акт'!J124</f>
        <v>12.5</v>
      </c>
      <c r="BC45">
        <v>7.5</v>
      </c>
      <c r="BD45" t="s">
        <v>3</v>
      </c>
      <c r="BE45" t="s">
        <v>3</v>
      </c>
      <c r="BF45" t="s">
        <v>3</v>
      </c>
      <c r="BG45" t="s">
        <v>3</v>
      </c>
      <c r="BH45">
        <v>0</v>
      </c>
      <c r="BI45">
        <v>2</v>
      </c>
      <c r="BJ45" t="s">
        <v>75</v>
      </c>
      <c r="BM45">
        <v>108001</v>
      </c>
      <c r="BN45">
        <v>0</v>
      </c>
      <c r="BO45" t="s">
        <v>3</v>
      </c>
      <c r="BP45">
        <v>0</v>
      </c>
      <c r="BQ45">
        <v>2</v>
      </c>
      <c r="BR45">
        <v>0</v>
      </c>
      <c r="BS45">
        <f>'1.Смета.или.Акт'!J125</f>
        <v>18.3</v>
      </c>
      <c r="BT45">
        <v>1</v>
      </c>
      <c r="BU45">
        <v>1</v>
      </c>
      <c r="BV45">
        <v>1</v>
      </c>
      <c r="BW45">
        <v>1</v>
      </c>
      <c r="BX45">
        <v>1</v>
      </c>
      <c r="BY45" t="s">
        <v>3</v>
      </c>
      <c r="BZ45">
        <v>95</v>
      </c>
      <c r="CA45">
        <v>65</v>
      </c>
      <c r="CF45">
        <v>0</v>
      </c>
      <c r="CG45">
        <v>0</v>
      </c>
      <c r="CM45">
        <v>0</v>
      </c>
      <c r="CN45" t="s">
        <v>3</v>
      </c>
      <c r="CO45">
        <v>0</v>
      </c>
      <c r="CP45">
        <f t="shared" si="33"/>
        <v>1427.99</v>
      </c>
      <c r="CQ45">
        <f t="shared" si="34"/>
        <v>0</v>
      </c>
      <c r="CR45">
        <f t="shared" si="35"/>
        <v>3842.75</v>
      </c>
      <c r="CS45">
        <f t="shared" si="36"/>
        <v>794.76900000000001</v>
      </c>
      <c r="CT45">
        <f t="shared" si="37"/>
        <v>917.19600000000003</v>
      </c>
      <c r="CU45">
        <f t="shared" si="38"/>
        <v>0</v>
      </c>
      <c r="CV45">
        <f t="shared" si="39"/>
        <v>5.21</v>
      </c>
      <c r="CW45">
        <f t="shared" si="40"/>
        <v>3.46</v>
      </c>
      <c r="CX45">
        <f t="shared" si="41"/>
        <v>0</v>
      </c>
      <c r="CY45">
        <f t="shared" si="42"/>
        <v>416.00790000000001</v>
      </c>
      <c r="CZ45">
        <f t="shared" si="43"/>
        <v>267.0668</v>
      </c>
      <c r="DC45" t="s">
        <v>3</v>
      </c>
      <c r="DD45" t="s">
        <v>3</v>
      </c>
      <c r="DE45" t="s">
        <v>3</v>
      </c>
      <c r="DF45" t="s">
        <v>3</v>
      </c>
      <c r="DG45" t="s">
        <v>3</v>
      </c>
      <c r="DH45" t="s">
        <v>3</v>
      </c>
      <c r="DI45" t="s">
        <v>3</v>
      </c>
      <c r="DJ45" t="s">
        <v>3</v>
      </c>
      <c r="DK45" t="s">
        <v>3</v>
      </c>
      <c r="DL45" t="s">
        <v>3</v>
      </c>
      <c r="DM45" t="s">
        <v>3</v>
      </c>
      <c r="DN45">
        <v>0</v>
      </c>
      <c r="DO45">
        <v>0</v>
      </c>
      <c r="DP45">
        <v>1</v>
      </c>
      <c r="DQ45">
        <v>1</v>
      </c>
      <c r="DU45">
        <v>1003</v>
      </c>
      <c r="DV45" t="s">
        <v>42</v>
      </c>
      <c r="DW45" t="str">
        <f>'1.Смета.или.Акт'!D122</f>
        <v>100 м</v>
      </c>
      <c r="DX45">
        <v>100</v>
      </c>
      <c r="EE45">
        <v>32653241</v>
      </c>
      <c r="EF45">
        <v>2</v>
      </c>
      <c r="EG45" t="s">
        <v>44</v>
      </c>
      <c r="EH45">
        <v>0</v>
      </c>
      <c r="EI45" t="s">
        <v>3</v>
      </c>
      <c r="EJ45">
        <v>2</v>
      </c>
      <c r="EK45">
        <v>108001</v>
      </c>
      <c r="EL45" t="s">
        <v>45</v>
      </c>
      <c r="EM45" t="s">
        <v>46</v>
      </c>
      <c r="EO45" t="s">
        <v>3</v>
      </c>
      <c r="EQ45">
        <v>0</v>
      </c>
      <c r="ER45">
        <f>ES45+ET45+EV45</f>
        <v>358.54</v>
      </c>
      <c r="ES45">
        <v>1</v>
      </c>
      <c r="ET45" s="52">
        <f>'1.Смета.или.Акт'!F124</f>
        <v>307.42</v>
      </c>
      <c r="EU45" s="52">
        <f>'1.Смета.или.Акт'!F125</f>
        <v>43.43</v>
      </c>
      <c r="EV45" s="52">
        <f>'1.Смета.или.Акт'!F123</f>
        <v>50.12</v>
      </c>
      <c r="EW45">
        <f>'1.Смета.или.Акт'!E128</f>
        <v>5.21</v>
      </c>
      <c r="EX45">
        <v>3.46</v>
      </c>
      <c r="EY45">
        <v>1</v>
      </c>
      <c r="FQ45">
        <v>0</v>
      </c>
      <c r="FR45">
        <f t="shared" si="44"/>
        <v>0</v>
      </c>
      <c r="FS45">
        <v>0</v>
      </c>
      <c r="FV45" t="s">
        <v>20</v>
      </c>
      <c r="FW45" t="s">
        <v>21</v>
      </c>
      <c r="FX45">
        <v>95</v>
      </c>
      <c r="FY45">
        <v>65</v>
      </c>
      <c r="GA45" t="s">
        <v>3</v>
      </c>
      <c r="GD45">
        <v>0</v>
      </c>
      <c r="GF45">
        <v>-883256235</v>
      </c>
      <c r="GG45">
        <v>2</v>
      </c>
      <c r="GH45">
        <v>1</v>
      </c>
      <c r="GI45">
        <v>4</v>
      </c>
      <c r="GJ45">
        <v>0</v>
      </c>
      <c r="GK45">
        <f>ROUND(R45*(S12)/100,2)</f>
        <v>0</v>
      </c>
      <c r="GL45">
        <f t="shared" si="45"/>
        <v>0</v>
      </c>
      <c r="GM45">
        <f t="shared" si="46"/>
        <v>2111.0700000000002</v>
      </c>
      <c r="GN45">
        <f t="shared" si="47"/>
        <v>0</v>
      </c>
      <c r="GO45">
        <f t="shared" si="48"/>
        <v>2111.0700000000002</v>
      </c>
      <c r="GP45">
        <f t="shared" si="49"/>
        <v>0</v>
      </c>
      <c r="GR45">
        <v>0</v>
      </c>
      <c r="GS45">
        <v>3</v>
      </c>
      <c r="GT45">
        <v>0</v>
      </c>
      <c r="GU45" t="s">
        <v>3</v>
      </c>
      <c r="GV45">
        <f t="shared" si="50"/>
        <v>0</v>
      </c>
      <c r="GW45">
        <v>18.3</v>
      </c>
      <c r="GX45">
        <f t="shared" si="51"/>
        <v>0</v>
      </c>
      <c r="HA45">
        <v>0</v>
      </c>
      <c r="HB45">
        <v>0</v>
      </c>
      <c r="IK45">
        <v>0</v>
      </c>
    </row>
    <row r="46" spans="1:255" x14ac:dyDescent="0.2">
      <c r="A46" s="2">
        <v>17</v>
      </c>
      <c r="B46" s="2">
        <v>1</v>
      </c>
      <c r="C46" s="2">
        <f>ROW(SmtRes!A82)</f>
        <v>82</v>
      </c>
      <c r="D46" s="2">
        <f>ROW(EtalonRes!A146)</f>
        <v>146</v>
      </c>
      <c r="E46" s="2" t="s">
        <v>76</v>
      </c>
      <c r="F46" s="2" t="s">
        <v>77</v>
      </c>
      <c r="G46" s="2" t="s">
        <v>78</v>
      </c>
      <c r="H46" s="2" t="s">
        <v>15</v>
      </c>
      <c r="I46" s="2">
        <f>'1.Смета.или.Акт'!E130</f>
        <v>1.4E-2</v>
      </c>
      <c r="J46" s="2">
        <v>0</v>
      </c>
      <c r="K46" s="2"/>
      <c r="L46" s="2"/>
      <c r="M46" s="2"/>
      <c r="N46" s="2"/>
      <c r="O46" s="2">
        <f t="shared" si="14"/>
        <v>6.33</v>
      </c>
      <c r="P46" s="2">
        <f t="shared" si="15"/>
        <v>0</v>
      </c>
      <c r="Q46" s="2">
        <f t="shared" si="16"/>
        <v>6.33</v>
      </c>
      <c r="R46" s="2">
        <f t="shared" si="17"/>
        <v>1.23</v>
      </c>
      <c r="S46" s="2">
        <f t="shared" si="18"/>
        <v>0</v>
      </c>
      <c r="T46" s="2">
        <f t="shared" si="19"/>
        <v>0</v>
      </c>
      <c r="U46" s="2">
        <f t="shared" si="20"/>
        <v>0</v>
      </c>
      <c r="V46" s="2">
        <f t="shared" si="21"/>
        <v>0.10639999999999999</v>
      </c>
      <c r="W46" s="2">
        <f t="shared" si="22"/>
        <v>0</v>
      </c>
      <c r="X46" s="2">
        <f t="shared" si="23"/>
        <v>1.17</v>
      </c>
      <c r="Y46" s="2">
        <f t="shared" si="24"/>
        <v>0.62</v>
      </c>
      <c r="Z46" s="2"/>
      <c r="AA46" s="2">
        <v>34679561</v>
      </c>
      <c r="AB46" s="2">
        <f t="shared" si="25"/>
        <v>451.97</v>
      </c>
      <c r="AC46" s="2">
        <f t="shared" ref="AC46:AC77" si="52">ROUND((ES46),2)</f>
        <v>0</v>
      </c>
      <c r="AD46" s="2">
        <f t="shared" si="26"/>
        <v>451.97</v>
      </c>
      <c r="AE46" s="2">
        <f t="shared" si="27"/>
        <v>88.16</v>
      </c>
      <c r="AF46" s="2">
        <f t="shared" si="28"/>
        <v>0</v>
      </c>
      <c r="AG46" s="2">
        <f t="shared" si="29"/>
        <v>0</v>
      </c>
      <c r="AH46" s="2">
        <f t="shared" si="30"/>
        <v>0</v>
      </c>
      <c r="AI46" s="2">
        <f t="shared" si="31"/>
        <v>7.6</v>
      </c>
      <c r="AJ46" s="2">
        <f t="shared" si="32"/>
        <v>0</v>
      </c>
      <c r="AK46" s="2">
        <v>451.97</v>
      </c>
      <c r="AL46" s="2">
        <v>0</v>
      </c>
      <c r="AM46" s="2">
        <v>451.97</v>
      </c>
      <c r="AN46" s="2">
        <v>88.16</v>
      </c>
      <c r="AO46" s="2">
        <v>0</v>
      </c>
      <c r="AP46" s="2">
        <v>0</v>
      </c>
      <c r="AQ46" s="2">
        <v>0</v>
      </c>
      <c r="AR46" s="2">
        <v>7.6</v>
      </c>
      <c r="AS46" s="2">
        <v>0</v>
      </c>
      <c r="AT46" s="2">
        <v>95</v>
      </c>
      <c r="AU46" s="2">
        <v>50</v>
      </c>
      <c r="AV46" s="2">
        <v>1</v>
      </c>
      <c r="AW46" s="2">
        <v>1</v>
      </c>
      <c r="AX46" s="2"/>
      <c r="AY46" s="2"/>
      <c r="AZ46" s="2">
        <v>1</v>
      </c>
      <c r="BA46" s="2">
        <v>1</v>
      </c>
      <c r="BB46" s="2">
        <v>1</v>
      </c>
      <c r="BC46" s="2">
        <v>1</v>
      </c>
      <c r="BD46" s="2" t="s">
        <v>3</v>
      </c>
      <c r="BE46" s="2" t="s">
        <v>3</v>
      </c>
      <c r="BF46" s="2" t="s">
        <v>3</v>
      </c>
      <c r="BG46" s="2" t="s">
        <v>3</v>
      </c>
      <c r="BH46" s="2">
        <v>0</v>
      </c>
      <c r="BI46" s="2">
        <v>1</v>
      </c>
      <c r="BJ46" s="2" t="s">
        <v>79</v>
      </c>
      <c r="BK46" s="2"/>
      <c r="BL46" s="2"/>
      <c r="BM46" s="2">
        <v>1008</v>
      </c>
      <c r="BN46" s="2">
        <v>0</v>
      </c>
      <c r="BO46" s="2" t="s">
        <v>3</v>
      </c>
      <c r="BP46" s="2">
        <v>0</v>
      </c>
      <c r="BQ46" s="2">
        <v>1</v>
      </c>
      <c r="BR46" s="2">
        <v>0</v>
      </c>
      <c r="BS46" s="2">
        <v>1</v>
      </c>
      <c r="BT46" s="2">
        <v>1</v>
      </c>
      <c r="BU46" s="2">
        <v>1</v>
      </c>
      <c r="BV46" s="2">
        <v>1</v>
      </c>
      <c r="BW46" s="2">
        <v>1</v>
      </c>
      <c r="BX46" s="2">
        <v>1</v>
      </c>
      <c r="BY46" s="2" t="s">
        <v>3</v>
      </c>
      <c r="BZ46" s="2">
        <v>95</v>
      </c>
      <c r="CA46" s="2">
        <v>50</v>
      </c>
      <c r="CB46" s="2"/>
      <c r="CC46" s="2"/>
      <c r="CD46" s="2"/>
      <c r="CE46" s="2"/>
      <c r="CF46" s="2">
        <v>0</v>
      </c>
      <c r="CG46" s="2">
        <v>0</v>
      </c>
      <c r="CH46" s="2"/>
      <c r="CI46" s="2"/>
      <c r="CJ46" s="2"/>
      <c r="CK46" s="2"/>
      <c r="CL46" s="2"/>
      <c r="CM46" s="2">
        <v>0</v>
      </c>
      <c r="CN46" s="2" t="s">
        <v>3</v>
      </c>
      <c r="CO46" s="2">
        <v>0</v>
      </c>
      <c r="CP46" s="2">
        <f t="shared" si="33"/>
        <v>6.33</v>
      </c>
      <c r="CQ46" s="2">
        <f t="shared" si="34"/>
        <v>0</v>
      </c>
      <c r="CR46" s="2">
        <f t="shared" si="35"/>
        <v>451.97</v>
      </c>
      <c r="CS46" s="2">
        <f t="shared" si="36"/>
        <v>88.16</v>
      </c>
      <c r="CT46" s="2">
        <f t="shared" si="37"/>
        <v>0</v>
      </c>
      <c r="CU46" s="2">
        <f t="shared" si="38"/>
        <v>0</v>
      </c>
      <c r="CV46" s="2">
        <f t="shared" si="39"/>
        <v>0</v>
      </c>
      <c r="CW46" s="2">
        <f t="shared" si="40"/>
        <v>7.6</v>
      </c>
      <c r="CX46" s="2">
        <f t="shared" si="41"/>
        <v>0</v>
      </c>
      <c r="CY46" s="2">
        <f t="shared" si="42"/>
        <v>1.1684999999999999</v>
      </c>
      <c r="CZ46" s="2">
        <f t="shared" si="43"/>
        <v>0.61499999999999999</v>
      </c>
      <c r="DA46" s="2"/>
      <c r="DB46" s="2"/>
      <c r="DC46" s="2" t="s">
        <v>3</v>
      </c>
      <c r="DD46" s="2" t="s">
        <v>3</v>
      </c>
      <c r="DE46" s="2" t="s">
        <v>3</v>
      </c>
      <c r="DF46" s="2" t="s">
        <v>3</v>
      </c>
      <c r="DG46" s="2" t="s">
        <v>3</v>
      </c>
      <c r="DH46" s="2" t="s">
        <v>3</v>
      </c>
      <c r="DI46" s="2" t="s">
        <v>3</v>
      </c>
      <c r="DJ46" s="2" t="s">
        <v>3</v>
      </c>
      <c r="DK46" s="2" t="s">
        <v>3</v>
      </c>
      <c r="DL46" s="2" t="s">
        <v>3</v>
      </c>
      <c r="DM46" s="2" t="s">
        <v>3</v>
      </c>
      <c r="DN46" s="2">
        <v>0</v>
      </c>
      <c r="DO46" s="2">
        <v>0</v>
      </c>
      <c r="DP46" s="2">
        <v>1</v>
      </c>
      <c r="DQ46" s="2">
        <v>1</v>
      </c>
      <c r="DR46" s="2"/>
      <c r="DS46" s="2"/>
      <c r="DT46" s="2"/>
      <c r="DU46" s="2">
        <v>1007</v>
      </c>
      <c r="DV46" s="2" t="s">
        <v>15</v>
      </c>
      <c r="DW46" s="2" t="s">
        <v>15</v>
      </c>
      <c r="DX46" s="2">
        <v>1000</v>
      </c>
      <c r="DY46" s="2"/>
      <c r="DZ46" s="2"/>
      <c r="EA46" s="2"/>
      <c r="EB46" s="2"/>
      <c r="EC46" s="2"/>
      <c r="ED46" s="2"/>
      <c r="EE46" s="2">
        <v>32653338</v>
      </c>
      <c r="EF46" s="2">
        <v>1</v>
      </c>
      <c r="EG46" s="2" t="s">
        <v>17</v>
      </c>
      <c r="EH46" s="2">
        <v>0</v>
      </c>
      <c r="EI46" s="2" t="s">
        <v>3</v>
      </c>
      <c r="EJ46" s="2">
        <v>1</v>
      </c>
      <c r="EK46" s="2">
        <v>1008</v>
      </c>
      <c r="EL46" s="2" t="s">
        <v>80</v>
      </c>
      <c r="EM46" s="2" t="s">
        <v>19</v>
      </c>
      <c r="EN46" s="2"/>
      <c r="EO46" s="2" t="s">
        <v>3</v>
      </c>
      <c r="EP46" s="2"/>
      <c r="EQ46" s="2">
        <v>0</v>
      </c>
      <c r="ER46" s="2">
        <v>451.97</v>
      </c>
      <c r="ES46" s="2">
        <v>0</v>
      </c>
      <c r="ET46" s="2">
        <v>451.97</v>
      </c>
      <c r="EU46" s="2">
        <v>88.16</v>
      </c>
      <c r="EV46" s="2">
        <v>0</v>
      </c>
      <c r="EW46" s="2">
        <v>0</v>
      </c>
      <c r="EX46" s="2">
        <v>7.6</v>
      </c>
      <c r="EY46" s="2">
        <v>0</v>
      </c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>
        <v>0</v>
      </c>
      <c r="FR46" s="2">
        <f t="shared" si="44"/>
        <v>0</v>
      </c>
      <c r="FS46" s="2">
        <v>0</v>
      </c>
      <c r="FT46" s="2"/>
      <c r="FU46" s="2"/>
      <c r="FV46" s="2"/>
      <c r="FW46" s="2"/>
      <c r="FX46" s="2">
        <v>95</v>
      </c>
      <c r="FY46" s="2">
        <v>50</v>
      </c>
      <c r="FZ46" s="2"/>
      <c r="GA46" s="2" t="s">
        <v>3</v>
      </c>
      <c r="GB46" s="2"/>
      <c r="GC46" s="2"/>
      <c r="GD46" s="2">
        <v>0</v>
      </c>
      <c r="GE46" s="2"/>
      <c r="GF46" s="2">
        <v>130918769</v>
      </c>
      <c r="GG46" s="2">
        <v>2</v>
      </c>
      <c r="GH46" s="2">
        <v>1</v>
      </c>
      <c r="GI46" s="2">
        <v>-2</v>
      </c>
      <c r="GJ46" s="2">
        <v>0</v>
      </c>
      <c r="GK46" s="2">
        <f>ROUND(R46*(R12)/100,2)</f>
        <v>0</v>
      </c>
      <c r="GL46" s="2">
        <f t="shared" si="45"/>
        <v>0</v>
      </c>
      <c r="GM46" s="2">
        <f t="shared" si="46"/>
        <v>8.1199999999999992</v>
      </c>
      <c r="GN46" s="2">
        <f t="shared" si="47"/>
        <v>8.1199999999999992</v>
      </c>
      <c r="GO46" s="2">
        <f t="shared" si="48"/>
        <v>0</v>
      </c>
      <c r="GP46" s="2">
        <f t="shared" si="49"/>
        <v>0</v>
      </c>
      <c r="GQ46" s="2"/>
      <c r="GR46" s="2">
        <v>0</v>
      </c>
      <c r="GS46" s="2">
        <v>3</v>
      </c>
      <c r="GT46" s="2">
        <v>0</v>
      </c>
      <c r="GU46" s="2" t="s">
        <v>3</v>
      </c>
      <c r="GV46" s="2">
        <f t="shared" si="50"/>
        <v>0</v>
      </c>
      <c r="GW46" s="2">
        <v>1</v>
      </c>
      <c r="GX46" s="2">
        <f t="shared" si="51"/>
        <v>0</v>
      </c>
      <c r="GY46" s="2"/>
      <c r="GZ46" s="2"/>
      <c r="HA46" s="2">
        <v>0</v>
      </c>
      <c r="HB46" s="2">
        <v>0</v>
      </c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>
        <v>0</v>
      </c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x14ac:dyDescent="0.2">
      <c r="A47">
        <v>17</v>
      </c>
      <c r="B47">
        <v>1</v>
      </c>
      <c r="C47">
        <f>ROW(SmtRes!A84)</f>
        <v>84</v>
      </c>
      <c r="D47">
        <f>ROW(EtalonRes!A148)</f>
        <v>148</v>
      </c>
      <c r="E47" t="s">
        <v>76</v>
      </c>
      <c r="F47" t="s">
        <v>77</v>
      </c>
      <c r="G47" t="s">
        <v>78</v>
      </c>
      <c r="H47" t="s">
        <v>15</v>
      </c>
      <c r="I47">
        <f>'1.Смета.или.Акт'!E130</f>
        <v>1.4E-2</v>
      </c>
      <c r="J47">
        <v>0</v>
      </c>
      <c r="O47">
        <f t="shared" si="14"/>
        <v>79.09</v>
      </c>
      <c r="P47">
        <f t="shared" si="15"/>
        <v>0</v>
      </c>
      <c r="Q47">
        <f t="shared" si="16"/>
        <v>79.09</v>
      </c>
      <c r="R47">
        <f t="shared" si="17"/>
        <v>22.59</v>
      </c>
      <c r="S47">
        <f t="shared" si="18"/>
        <v>0</v>
      </c>
      <c r="T47">
        <f t="shared" si="19"/>
        <v>0</v>
      </c>
      <c r="U47">
        <f t="shared" si="20"/>
        <v>0</v>
      </c>
      <c r="V47">
        <f t="shared" si="21"/>
        <v>0.10639999999999999</v>
      </c>
      <c r="W47">
        <f t="shared" si="22"/>
        <v>0</v>
      </c>
      <c r="X47">
        <f t="shared" si="23"/>
        <v>18.3</v>
      </c>
      <c r="Y47">
        <f t="shared" si="24"/>
        <v>9.0399999999999991</v>
      </c>
      <c r="AA47">
        <v>34679562</v>
      </c>
      <c r="AB47">
        <f t="shared" si="25"/>
        <v>451.97</v>
      </c>
      <c r="AC47">
        <f t="shared" si="52"/>
        <v>0</v>
      </c>
      <c r="AD47">
        <f t="shared" si="26"/>
        <v>451.97</v>
      </c>
      <c r="AE47">
        <f t="shared" si="27"/>
        <v>88.16</v>
      </c>
      <c r="AF47">
        <f t="shared" si="28"/>
        <v>0</v>
      </c>
      <c r="AG47">
        <f t="shared" si="29"/>
        <v>0</v>
      </c>
      <c r="AH47">
        <f t="shared" si="30"/>
        <v>0</v>
      </c>
      <c r="AI47">
        <f t="shared" si="31"/>
        <v>7.6</v>
      </c>
      <c r="AJ47">
        <f t="shared" si="32"/>
        <v>0</v>
      </c>
      <c r="AK47">
        <f>AL47+AM47+AO47</f>
        <v>451.97</v>
      </c>
      <c r="AL47">
        <v>0</v>
      </c>
      <c r="AM47" s="52">
        <f>'1.Смета.или.Акт'!F131</f>
        <v>451.97</v>
      </c>
      <c r="AN47" s="52">
        <f>'1.Смета.или.Акт'!F132</f>
        <v>88.16</v>
      </c>
      <c r="AO47">
        <v>0</v>
      </c>
      <c r="AP47">
        <v>0</v>
      </c>
      <c r="AQ47">
        <v>0</v>
      </c>
      <c r="AR47">
        <v>7.6</v>
      </c>
      <c r="AS47">
        <v>0</v>
      </c>
      <c r="AT47">
        <v>81</v>
      </c>
      <c r="AU47">
        <v>40</v>
      </c>
      <c r="AV47">
        <v>1</v>
      </c>
      <c r="AW47">
        <v>1</v>
      </c>
      <c r="AZ47">
        <v>1</v>
      </c>
      <c r="BA47">
        <v>18.3</v>
      </c>
      <c r="BB47">
        <f>'1.Смета.или.Акт'!J131</f>
        <v>12.5</v>
      </c>
      <c r="BC47">
        <v>7.5</v>
      </c>
      <c r="BD47" t="s">
        <v>3</v>
      </c>
      <c r="BE47" t="s">
        <v>3</v>
      </c>
      <c r="BF47" t="s">
        <v>3</v>
      </c>
      <c r="BG47" t="s">
        <v>3</v>
      </c>
      <c r="BH47">
        <v>0</v>
      </c>
      <c r="BI47">
        <v>1</v>
      </c>
      <c r="BJ47" t="s">
        <v>79</v>
      </c>
      <c r="BM47">
        <v>1008</v>
      </c>
      <c r="BN47">
        <v>0</v>
      </c>
      <c r="BO47" t="s">
        <v>3</v>
      </c>
      <c r="BP47">
        <v>0</v>
      </c>
      <c r="BQ47">
        <v>1</v>
      </c>
      <c r="BR47">
        <v>0</v>
      </c>
      <c r="BS47">
        <f>'1.Смета.или.Акт'!J132</f>
        <v>18.3</v>
      </c>
      <c r="BT47">
        <v>1</v>
      </c>
      <c r="BU47">
        <v>1</v>
      </c>
      <c r="BV47">
        <v>1</v>
      </c>
      <c r="BW47">
        <v>1</v>
      </c>
      <c r="BX47">
        <v>1</v>
      </c>
      <c r="BY47" t="s">
        <v>3</v>
      </c>
      <c r="BZ47">
        <v>95</v>
      </c>
      <c r="CA47">
        <v>50</v>
      </c>
      <c r="CF47">
        <v>0</v>
      </c>
      <c r="CG47">
        <v>0</v>
      </c>
      <c r="CM47">
        <v>0</v>
      </c>
      <c r="CN47" t="s">
        <v>3</v>
      </c>
      <c r="CO47">
        <v>0</v>
      </c>
      <c r="CP47">
        <f t="shared" si="33"/>
        <v>79.09</v>
      </c>
      <c r="CQ47">
        <f t="shared" si="34"/>
        <v>0</v>
      </c>
      <c r="CR47">
        <f t="shared" si="35"/>
        <v>5649.625</v>
      </c>
      <c r="CS47">
        <f t="shared" si="36"/>
        <v>1613.328</v>
      </c>
      <c r="CT47">
        <f t="shared" si="37"/>
        <v>0</v>
      </c>
      <c r="CU47">
        <f t="shared" si="38"/>
        <v>0</v>
      </c>
      <c r="CV47">
        <f t="shared" si="39"/>
        <v>0</v>
      </c>
      <c r="CW47">
        <f t="shared" si="40"/>
        <v>7.6</v>
      </c>
      <c r="CX47">
        <f t="shared" si="41"/>
        <v>0</v>
      </c>
      <c r="CY47">
        <f t="shared" si="42"/>
        <v>18.297899999999998</v>
      </c>
      <c r="CZ47">
        <f t="shared" si="43"/>
        <v>9.0359999999999996</v>
      </c>
      <c r="DC47" t="s">
        <v>3</v>
      </c>
      <c r="DD47" t="s">
        <v>3</v>
      </c>
      <c r="DE47" t="s">
        <v>3</v>
      </c>
      <c r="DF47" t="s">
        <v>3</v>
      </c>
      <c r="DG47" t="s">
        <v>3</v>
      </c>
      <c r="DH47" t="s">
        <v>3</v>
      </c>
      <c r="DI47" t="s">
        <v>3</v>
      </c>
      <c r="DJ47" t="s">
        <v>3</v>
      </c>
      <c r="DK47" t="s">
        <v>3</v>
      </c>
      <c r="DL47" t="s">
        <v>3</v>
      </c>
      <c r="DM47" t="s">
        <v>3</v>
      </c>
      <c r="DN47">
        <v>0</v>
      </c>
      <c r="DO47">
        <v>0</v>
      </c>
      <c r="DP47">
        <v>1</v>
      </c>
      <c r="DQ47">
        <v>1</v>
      </c>
      <c r="DU47">
        <v>1007</v>
      </c>
      <c r="DV47" t="s">
        <v>15</v>
      </c>
      <c r="DW47" t="str">
        <f>'1.Смета.или.Акт'!D130</f>
        <v>1000 м3</v>
      </c>
      <c r="DX47">
        <v>1000</v>
      </c>
      <c r="EE47">
        <v>32653338</v>
      </c>
      <c r="EF47">
        <v>1</v>
      </c>
      <c r="EG47" t="s">
        <v>17</v>
      </c>
      <c r="EH47">
        <v>0</v>
      </c>
      <c r="EI47" t="s">
        <v>3</v>
      </c>
      <c r="EJ47">
        <v>1</v>
      </c>
      <c r="EK47">
        <v>1008</v>
      </c>
      <c r="EL47" t="s">
        <v>80</v>
      </c>
      <c r="EM47" t="s">
        <v>19</v>
      </c>
      <c r="EO47" t="s">
        <v>3</v>
      </c>
      <c r="EQ47">
        <v>0</v>
      </c>
      <c r="ER47">
        <f>ES47+ET47+EV47</f>
        <v>451.97</v>
      </c>
      <c r="ES47">
        <v>0</v>
      </c>
      <c r="ET47" s="52">
        <f>'1.Смета.или.Акт'!F131</f>
        <v>451.97</v>
      </c>
      <c r="EU47" s="52">
        <f>'1.Смета.или.Акт'!F132</f>
        <v>88.16</v>
      </c>
      <c r="EV47">
        <v>0</v>
      </c>
      <c r="EW47">
        <v>0</v>
      </c>
      <c r="EX47">
        <v>7.6</v>
      </c>
      <c r="EY47">
        <v>0</v>
      </c>
      <c r="FQ47">
        <v>0</v>
      </c>
      <c r="FR47">
        <f t="shared" si="44"/>
        <v>0</v>
      </c>
      <c r="FS47">
        <v>0</v>
      </c>
      <c r="FV47" t="s">
        <v>20</v>
      </c>
      <c r="FW47" t="s">
        <v>21</v>
      </c>
      <c r="FX47">
        <v>95</v>
      </c>
      <c r="FY47">
        <v>50</v>
      </c>
      <c r="GA47" t="s">
        <v>3</v>
      </c>
      <c r="GD47">
        <v>0</v>
      </c>
      <c r="GF47">
        <v>130918769</v>
      </c>
      <c r="GG47">
        <v>2</v>
      </c>
      <c r="GH47">
        <v>1</v>
      </c>
      <c r="GI47">
        <v>4</v>
      </c>
      <c r="GJ47">
        <v>0</v>
      </c>
      <c r="GK47">
        <f>ROUND(R47*(S12)/100,2)</f>
        <v>0</v>
      </c>
      <c r="GL47">
        <f t="shared" si="45"/>
        <v>0</v>
      </c>
      <c r="GM47">
        <f t="shared" si="46"/>
        <v>106.43</v>
      </c>
      <c r="GN47">
        <f t="shared" si="47"/>
        <v>106.43</v>
      </c>
      <c r="GO47">
        <f t="shared" si="48"/>
        <v>0</v>
      </c>
      <c r="GP47">
        <f t="shared" si="49"/>
        <v>0</v>
      </c>
      <c r="GR47">
        <v>0</v>
      </c>
      <c r="GS47">
        <v>3</v>
      </c>
      <c r="GT47">
        <v>0</v>
      </c>
      <c r="GU47" t="s">
        <v>3</v>
      </c>
      <c r="GV47">
        <f t="shared" si="50"/>
        <v>0</v>
      </c>
      <c r="GW47">
        <v>18.3</v>
      </c>
      <c r="GX47">
        <f t="shared" si="51"/>
        <v>0</v>
      </c>
      <c r="HA47">
        <v>0</v>
      </c>
      <c r="HB47">
        <v>0</v>
      </c>
      <c r="IK47">
        <v>0</v>
      </c>
    </row>
    <row r="48" spans="1:255" x14ac:dyDescent="0.2">
      <c r="A48" s="2">
        <v>17</v>
      </c>
      <c r="B48" s="2">
        <v>1</v>
      </c>
      <c r="C48" s="2"/>
      <c r="D48" s="2"/>
      <c r="E48" s="2" t="s">
        <v>81</v>
      </c>
      <c r="F48" s="2" t="s">
        <v>82</v>
      </c>
      <c r="G48" s="2" t="s">
        <v>83</v>
      </c>
      <c r="H48" s="2" t="s">
        <v>84</v>
      </c>
      <c r="I48" s="2">
        <f>'1.Смета.или.Акт'!E136</f>
        <v>98</v>
      </c>
      <c r="J48" s="2">
        <v>0</v>
      </c>
      <c r="K48" s="2"/>
      <c r="L48" s="2"/>
      <c r="M48" s="2"/>
      <c r="N48" s="2"/>
      <c r="O48" s="2">
        <f t="shared" si="14"/>
        <v>10322.34</v>
      </c>
      <c r="P48" s="2">
        <f t="shared" si="15"/>
        <v>10322.34</v>
      </c>
      <c r="Q48" s="2">
        <f t="shared" si="16"/>
        <v>0</v>
      </c>
      <c r="R48" s="2">
        <f t="shared" si="17"/>
        <v>0</v>
      </c>
      <c r="S48" s="2">
        <f t="shared" si="18"/>
        <v>0</v>
      </c>
      <c r="T48" s="2">
        <f t="shared" si="19"/>
        <v>0</v>
      </c>
      <c r="U48" s="2">
        <f t="shared" si="20"/>
        <v>0</v>
      </c>
      <c r="V48" s="2">
        <f t="shared" si="21"/>
        <v>0</v>
      </c>
      <c r="W48" s="2">
        <f t="shared" si="22"/>
        <v>0</v>
      </c>
      <c r="X48" s="2">
        <f t="shared" si="23"/>
        <v>0</v>
      </c>
      <c r="Y48" s="2">
        <f t="shared" si="24"/>
        <v>0</v>
      </c>
      <c r="Z48" s="2"/>
      <c r="AA48" s="2">
        <v>34679561</v>
      </c>
      <c r="AB48" s="2">
        <f t="shared" si="25"/>
        <v>105.33</v>
      </c>
      <c r="AC48" s="2">
        <f t="shared" si="52"/>
        <v>105.33</v>
      </c>
      <c r="AD48" s="2">
        <f t="shared" si="26"/>
        <v>0</v>
      </c>
      <c r="AE48" s="2">
        <f t="shared" si="27"/>
        <v>0</v>
      </c>
      <c r="AF48" s="2">
        <f t="shared" si="28"/>
        <v>0</v>
      </c>
      <c r="AG48" s="2">
        <f t="shared" si="29"/>
        <v>0</v>
      </c>
      <c r="AH48" s="2">
        <f t="shared" si="30"/>
        <v>0</v>
      </c>
      <c r="AI48" s="2">
        <f t="shared" si="31"/>
        <v>0</v>
      </c>
      <c r="AJ48" s="2">
        <f t="shared" si="32"/>
        <v>0</v>
      </c>
      <c r="AK48" s="2">
        <v>105.33</v>
      </c>
      <c r="AL48" s="2">
        <v>105.33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1</v>
      </c>
      <c r="AW48" s="2">
        <v>1</v>
      </c>
      <c r="AX48" s="2"/>
      <c r="AY48" s="2"/>
      <c r="AZ48" s="2">
        <v>1</v>
      </c>
      <c r="BA48" s="2">
        <v>1</v>
      </c>
      <c r="BB48" s="2">
        <v>1</v>
      </c>
      <c r="BC48" s="2">
        <v>1</v>
      </c>
      <c r="BD48" s="2" t="s">
        <v>3</v>
      </c>
      <c r="BE48" s="2" t="s">
        <v>3</v>
      </c>
      <c r="BF48" s="2" t="s">
        <v>3</v>
      </c>
      <c r="BG48" s="2" t="s">
        <v>3</v>
      </c>
      <c r="BH48" s="2">
        <v>3</v>
      </c>
      <c r="BI48" s="2">
        <v>1</v>
      </c>
      <c r="BJ48" s="2" t="s">
        <v>3</v>
      </c>
      <c r="BK48" s="2"/>
      <c r="BL48" s="2"/>
      <c r="BM48" s="2">
        <v>1100</v>
      </c>
      <c r="BN48" s="2">
        <v>0</v>
      </c>
      <c r="BO48" s="2" t="s">
        <v>3</v>
      </c>
      <c r="BP48" s="2">
        <v>0</v>
      </c>
      <c r="BQ48" s="2">
        <v>20</v>
      </c>
      <c r="BR48" s="2">
        <v>0</v>
      </c>
      <c r="BS48" s="2">
        <v>1</v>
      </c>
      <c r="BT48" s="2">
        <v>1</v>
      </c>
      <c r="BU48" s="2">
        <v>1</v>
      </c>
      <c r="BV48" s="2">
        <v>1</v>
      </c>
      <c r="BW48" s="2">
        <v>1</v>
      </c>
      <c r="BX48" s="2">
        <v>1</v>
      </c>
      <c r="BY48" s="2" t="s">
        <v>3</v>
      </c>
      <c r="BZ48" s="2">
        <v>0</v>
      </c>
      <c r="CA48" s="2">
        <v>0</v>
      </c>
      <c r="CB48" s="2"/>
      <c r="CC48" s="2"/>
      <c r="CD48" s="2"/>
      <c r="CE48" s="2"/>
      <c r="CF48" s="2">
        <v>0</v>
      </c>
      <c r="CG48" s="2">
        <v>0</v>
      </c>
      <c r="CH48" s="2"/>
      <c r="CI48" s="2"/>
      <c r="CJ48" s="2"/>
      <c r="CK48" s="2"/>
      <c r="CL48" s="2"/>
      <c r="CM48" s="2">
        <v>0</v>
      </c>
      <c r="CN48" s="2" t="s">
        <v>3</v>
      </c>
      <c r="CO48" s="2">
        <v>0</v>
      </c>
      <c r="CP48" s="2">
        <f t="shared" si="33"/>
        <v>10322.34</v>
      </c>
      <c r="CQ48" s="2">
        <f t="shared" si="34"/>
        <v>105.33</v>
      </c>
      <c r="CR48" s="2">
        <f t="shared" si="35"/>
        <v>0</v>
      </c>
      <c r="CS48" s="2">
        <f t="shared" si="36"/>
        <v>0</v>
      </c>
      <c r="CT48" s="2">
        <f t="shared" si="37"/>
        <v>0</v>
      </c>
      <c r="CU48" s="2">
        <f t="shared" si="38"/>
        <v>0</v>
      </c>
      <c r="CV48" s="2">
        <f t="shared" si="39"/>
        <v>0</v>
      </c>
      <c r="CW48" s="2">
        <f t="shared" si="40"/>
        <v>0</v>
      </c>
      <c r="CX48" s="2">
        <f t="shared" si="41"/>
        <v>0</v>
      </c>
      <c r="CY48" s="2">
        <f t="shared" si="42"/>
        <v>0</v>
      </c>
      <c r="CZ48" s="2">
        <f t="shared" si="43"/>
        <v>0</v>
      </c>
      <c r="DA48" s="2"/>
      <c r="DB48" s="2"/>
      <c r="DC48" s="2" t="s">
        <v>3</v>
      </c>
      <c r="DD48" s="2" t="s">
        <v>3</v>
      </c>
      <c r="DE48" s="2" t="s">
        <v>3</v>
      </c>
      <c r="DF48" s="2" t="s">
        <v>3</v>
      </c>
      <c r="DG48" s="2" t="s">
        <v>3</v>
      </c>
      <c r="DH48" s="2" t="s">
        <v>3</v>
      </c>
      <c r="DI48" s="2" t="s">
        <v>3</v>
      </c>
      <c r="DJ48" s="2" t="s">
        <v>3</v>
      </c>
      <c r="DK48" s="2" t="s">
        <v>3</v>
      </c>
      <c r="DL48" s="2" t="s">
        <v>3</v>
      </c>
      <c r="DM48" s="2" t="s">
        <v>3</v>
      </c>
      <c r="DN48" s="2">
        <v>0</v>
      </c>
      <c r="DO48" s="2">
        <v>0</v>
      </c>
      <c r="DP48" s="2">
        <v>1</v>
      </c>
      <c r="DQ48" s="2">
        <v>1</v>
      </c>
      <c r="DR48" s="2"/>
      <c r="DS48" s="2"/>
      <c r="DT48" s="2"/>
      <c r="DU48" s="2">
        <v>1003</v>
      </c>
      <c r="DV48" s="2" t="s">
        <v>84</v>
      </c>
      <c r="DW48" s="2" t="s">
        <v>84</v>
      </c>
      <c r="DX48" s="2">
        <v>1</v>
      </c>
      <c r="DY48" s="2"/>
      <c r="DZ48" s="2"/>
      <c r="EA48" s="2"/>
      <c r="EB48" s="2"/>
      <c r="EC48" s="2"/>
      <c r="ED48" s="2"/>
      <c r="EE48" s="2">
        <v>32653538</v>
      </c>
      <c r="EF48" s="2">
        <v>20</v>
      </c>
      <c r="EG48" s="2" t="s">
        <v>85</v>
      </c>
      <c r="EH48" s="2">
        <v>0</v>
      </c>
      <c r="EI48" s="2" t="s">
        <v>3</v>
      </c>
      <c r="EJ48" s="2">
        <v>1</v>
      </c>
      <c r="EK48" s="2">
        <v>1100</v>
      </c>
      <c r="EL48" s="2" t="s">
        <v>86</v>
      </c>
      <c r="EM48" s="2" t="s">
        <v>87</v>
      </c>
      <c r="EN48" s="2"/>
      <c r="EO48" s="2" t="s">
        <v>3</v>
      </c>
      <c r="EP48" s="2"/>
      <c r="EQ48" s="2">
        <v>0</v>
      </c>
      <c r="ER48" s="2">
        <v>0</v>
      </c>
      <c r="ES48" s="2">
        <v>105.33</v>
      </c>
      <c r="ET48" s="2">
        <v>0</v>
      </c>
      <c r="EU48" s="2">
        <v>0</v>
      </c>
      <c r="EV48" s="2">
        <v>0</v>
      </c>
      <c r="EW48" s="2">
        <v>0</v>
      </c>
      <c r="EX48" s="2">
        <v>0</v>
      </c>
      <c r="EY48" s="2">
        <v>0</v>
      </c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>
        <v>0</v>
      </c>
      <c r="FR48" s="2">
        <f t="shared" si="44"/>
        <v>0</v>
      </c>
      <c r="FS48" s="2">
        <v>0</v>
      </c>
      <c r="FT48" s="2"/>
      <c r="FU48" s="2"/>
      <c r="FV48" s="2"/>
      <c r="FW48" s="2"/>
      <c r="FX48" s="2">
        <v>0</v>
      </c>
      <c r="FY48" s="2">
        <v>0</v>
      </c>
      <c r="FZ48" s="2"/>
      <c r="GA48" s="2" t="s">
        <v>88</v>
      </c>
      <c r="GB48" s="2"/>
      <c r="GC48" s="2"/>
      <c r="GD48" s="2">
        <v>0</v>
      </c>
      <c r="GE48" s="2"/>
      <c r="GF48" s="2">
        <v>1365536380</v>
      </c>
      <c r="GG48" s="2">
        <v>2</v>
      </c>
      <c r="GH48" s="2">
        <v>4</v>
      </c>
      <c r="GI48" s="2">
        <v>-2</v>
      </c>
      <c r="GJ48" s="2">
        <v>0</v>
      </c>
      <c r="GK48" s="2">
        <f>ROUND(R48*(R12)/100,2)</f>
        <v>0</v>
      </c>
      <c r="GL48" s="2">
        <f t="shared" si="45"/>
        <v>0</v>
      </c>
      <c r="GM48" s="2">
        <f t="shared" si="46"/>
        <v>10322.34</v>
      </c>
      <c r="GN48" s="2">
        <f t="shared" si="47"/>
        <v>10322.34</v>
      </c>
      <c r="GO48" s="2">
        <f t="shared" si="48"/>
        <v>0</v>
      </c>
      <c r="GP48" s="2">
        <f t="shared" si="49"/>
        <v>0</v>
      </c>
      <c r="GQ48" s="2"/>
      <c r="GR48" s="2">
        <v>0</v>
      </c>
      <c r="GS48" s="2">
        <v>2</v>
      </c>
      <c r="GT48" s="2">
        <v>0</v>
      </c>
      <c r="GU48" s="2" t="s">
        <v>3</v>
      </c>
      <c r="GV48" s="2">
        <f t="shared" si="50"/>
        <v>0</v>
      </c>
      <c r="GW48" s="2">
        <v>1</v>
      </c>
      <c r="GX48" s="2">
        <f t="shared" si="51"/>
        <v>0</v>
      </c>
      <c r="GY48" s="2"/>
      <c r="GZ48" s="2"/>
      <c r="HA48" s="2">
        <v>0</v>
      </c>
      <c r="HB48" s="2">
        <v>0</v>
      </c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>
        <v>0</v>
      </c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55" x14ac:dyDescent="0.2">
      <c r="A49">
        <v>17</v>
      </c>
      <c r="B49">
        <v>1</v>
      </c>
      <c r="E49" t="s">
        <v>81</v>
      </c>
      <c r="F49" t="str">
        <f>'1.Смета.или.Акт'!B136</f>
        <v>Прайс-лист</v>
      </c>
      <c r="G49" t="str">
        <f>'1.Смета.или.Акт'!C136</f>
        <v>Кабель АСБ-10 3х95</v>
      </c>
      <c r="H49" t="s">
        <v>84</v>
      </c>
      <c r="I49">
        <f>'1.Смета.или.Акт'!E136</f>
        <v>98</v>
      </c>
      <c r="J49">
        <v>0</v>
      </c>
      <c r="O49">
        <f t="shared" si="14"/>
        <v>77417.55</v>
      </c>
      <c r="P49">
        <f t="shared" si="15"/>
        <v>77417.55</v>
      </c>
      <c r="Q49">
        <f t="shared" si="16"/>
        <v>0</v>
      </c>
      <c r="R49">
        <f t="shared" si="17"/>
        <v>0</v>
      </c>
      <c r="S49">
        <f t="shared" si="18"/>
        <v>0</v>
      </c>
      <c r="T49">
        <f t="shared" si="19"/>
        <v>0</v>
      </c>
      <c r="U49">
        <f t="shared" si="20"/>
        <v>0</v>
      </c>
      <c r="V49">
        <f t="shared" si="21"/>
        <v>0</v>
      </c>
      <c r="W49">
        <f t="shared" si="22"/>
        <v>0</v>
      </c>
      <c r="X49">
        <f t="shared" si="23"/>
        <v>0</v>
      </c>
      <c r="Y49">
        <f t="shared" si="24"/>
        <v>0</v>
      </c>
      <c r="AA49">
        <v>34679562</v>
      </c>
      <c r="AB49">
        <f t="shared" si="25"/>
        <v>105.33</v>
      </c>
      <c r="AC49">
        <f t="shared" si="52"/>
        <v>105.33</v>
      </c>
      <c r="AD49">
        <f t="shared" si="26"/>
        <v>0</v>
      </c>
      <c r="AE49">
        <f t="shared" si="27"/>
        <v>0</v>
      </c>
      <c r="AF49">
        <f t="shared" si="28"/>
        <v>0</v>
      </c>
      <c r="AG49">
        <f t="shared" si="29"/>
        <v>0</v>
      </c>
      <c r="AH49">
        <f t="shared" si="30"/>
        <v>0</v>
      </c>
      <c r="AI49">
        <f t="shared" si="31"/>
        <v>0</v>
      </c>
      <c r="AJ49">
        <f t="shared" si="32"/>
        <v>0</v>
      </c>
      <c r="AK49">
        <v>105.33</v>
      </c>
      <c r="AL49" s="52">
        <f>'1.Смета.или.Акт'!F136</f>
        <v>105.33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1</v>
      </c>
      <c r="AW49">
        <v>1</v>
      </c>
      <c r="AZ49">
        <v>1</v>
      </c>
      <c r="BA49">
        <v>1</v>
      </c>
      <c r="BB49">
        <v>1</v>
      </c>
      <c r="BC49">
        <f>'1.Смета.или.Акт'!J136</f>
        <v>7.5</v>
      </c>
      <c r="BD49" t="s">
        <v>3</v>
      </c>
      <c r="BE49" t="s">
        <v>3</v>
      </c>
      <c r="BF49" t="s">
        <v>3</v>
      </c>
      <c r="BG49" t="s">
        <v>3</v>
      </c>
      <c r="BH49">
        <v>3</v>
      </c>
      <c r="BI49">
        <v>1</v>
      </c>
      <c r="BJ49" t="s">
        <v>3</v>
      </c>
      <c r="BM49">
        <v>1100</v>
      </c>
      <c r="BN49">
        <v>0</v>
      </c>
      <c r="BO49" t="s">
        <v>3</v>
      </c>
      <c r="BP49">
        <v>0</v>
      </c>
      <c r="BQ49">
        <v>20</v>
      </c>
      <c r="BR49">
        <v>0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Y49" t="s">
        <v>3</v>
      </c>
      <c r="BZ49">
        <v>0</v>
      </c>
      <c r="CA49">
        <v>0</v>
      </c>
      <c r="CF49">
        <v>0</v>
      </c>
      <c r="CG49">
        <v>0</v>
      </c>
      <c r="CM49">
        <v>0</v>
      </c>
      <c r="CN49" t="s">
        <v>3</v>
      </c>
      <c r="CO49">
        <v>0</v>
      </c>
      <c r="CP49">
        <f t="shared" si="33"/>
        <v>77417.55</v>
      </c>
      <c r="CQ49">
        <f t="shared" si="34"/>
        <v>789.97500000000002</v>
      </c>
      <c r="CR49">
        <f t="shared" si="35"/>
        <v>0</v>
      </c>
      <c r="CS49">
        <f t="shared" si="36"/>
        <v>0</v>
      </c>
      <c r="CT49">
        <f t="shared" si="37"/>
        <v>0</v>
      </c>
      <c r="CU49">
        <f t="shared" si="38"/>
        <v>0</v>
      </c>
      <c r="CV49">
        <f t="shared" si="39"/>
        <v>0</v>
      </c>
      <c r="CW49">
        <f t="shared" si="40"/>
        <v>0</v>
      </c>
      <c r="CX49">
        <f t="shared" si="41"/>
        <v>0</v>
      </c>
      <c r="CY49">
        <f t="shared" si="42"/>
        <v>0</v>
      </c>
      <c r="CZ49">
        <f t="shared" si="43"/>
        <v>0</v>
      </c>
      <c r="DC49" t="s">
        <v>3</v>
      </c>
      <c r="DD49" t="s">
        <v>3</v>
      </c>
      <c r="DE49" t="s">
        <v>3</v>
      </c>
      <c r="DF49" t="s">
        <v>3</v>
      </c>
      <c r="DG49" t="s">
        <v>3</v>
      </c>
      <c r="DH49" t="s">
        <v>3</v>
      </c>
      <c r="DI49" t="s">
        <v>3</v>
      </c>
      <c r="DJ49" t="s">
        <v>3</v>
      </c>
      <c r="DK49" t="s">
        <v>3</v>
      </c>
      <c r="DL49" t="s">
        <v>3</v>
      </c>
      <c r="DM49" t="s">
        <v>3</v>
      </c>
      <c r="DN49">
        <v>0</v>
      </c>
      <c r="DO49">
        <v>0</v>
      </c>
      <c r="DP49">
        <v>1</v>
      </c>
      <c r="DQ49">
        <v>1</v>
      </c>
      <c r="DU49">
        <v>1003</v>
      </c>
      <c r="DV49" t="s">
        <v>84</v>
      </c>
      <c r="DW49" t="str">
        <f>'1.Смета.или.Акт'!D136</f>
        <v>м</v>
      </c>
      <c r="DX49">
        <v>1</v>
      </c>
      <c r="EE49">
        <v>32653538</v>
      </c>
      <c r="EF49">
        <v>20</v>
      </c>
      <c r="EG49" t="s">
        <v>85</v>
      </c>
      <c r="EH49">
        <v>0</v>
      </c>
      <c r="EI49" t="s">
        <v>3</v>
      </c>
      <c r="EJ49">
        <v>1</v>
      </c>
      <c r="EK49">
        <v>1100</v>
      </c>
      <c r="EL49" t="s">
        <v>86</v>
      </c>
      <c r="EM49" t="s">
        <v>87</v>
      </c>
      <c r="EO49" t="s">
        <v>3</v>
      </c>
      <c r="EQ49">
        <v>0</v>
      </c>
      <c r="ER49">
        <v>105.33</v>
      </c>
      <c r="ES49" s="52">
        <f>'1.Смета.или.Акт'!F136</f>
        <v>105.33</v>
      </c>
      <c r="ET49">
        <v>0</v>
      </c>
      <c r="EU49">
        <v>0</v>
      </c>
      <c r="EV49">
        <v>0</v>
      </c>
      <c r="EW49">
        <v>0</v>
      </c>
      <c r="EX49">
        <v>0</v>
      </c>
      <c r="EY49">
        <v>0</v>
      </c>
      <c r="EZ49">
        <v>5</v>
      </c>
      <c r="FC49">
        <v>0</v>
      </c>
      <c r="FD49">
        <v>18</v>
      </c>
      <c r="FF49">
        <v>790</v>
      </c>
      <c r="FQ49">
        <v>0</v>
      </c>
      <c r="FR49">
        <f t="shared" si="44"/>
        <v>0</v>
      </c>
      <c r="FS49">
        <v>0</v>
      </c>
      <c r="FX49">
        <v>0</v>
      </c>
      <c r="FY49">
        <v>0</v>
      </c>
      <c r="GA49" t="s">
        <v>88</v>
      </c>
      <c r="GD49">
        <v>0</v>
      </c>
      <c r="GF49">
        <v>1365536380</v>
      </c>
      <c r="GG49">
        <v>2</v>
      </c>
      <c r="GH49">
        <v>3</v>
      </c>
      <c r="GI49">
        <v>4</v>
      </c>
      <c r="GJ49">
        <v>0</v>
      </c>
      <c r="GK49">
        <f>ROUND(R49*(S12)/100,2)</f>
        <v>0</v>
      </c>
      <c r="GL49">
        <f t="shared" si="45"/>
        <v>0</v>
      </c>
      <c r="GM49">
        <f t="shared" si="46"/>
        <v>77417.55</v>
      </c>
      <c r="GN49">
        <f t="shared" si="47"/>
        <v>77417.55</v>
      </c>
      <c r="GO49">
        <f t="shared" si="48"/>
        <v>0</v>
      </c>
      <c r="GP49">
        <f t="shared" si="49"/>
        <v>0</v>
      </c>
      <c r="GR49">
        <v>1</v>
      </c>
      <c r="GS49">
        <v>1</v>
      </c>
      <c r="GT49">
        <v>0</v>
      </c>
      <c r="GU49" t="s">
        <v>3</v>
      </c>
      <c r="GV49">
        <f t="shared" si="50"/>
        <v>0</v>
      </c>
      <c r="GW49">
        <v>1</v>
      </c>
      <c r="GX49">
        <f t="shared" si="51"/>
        <v>0</v>
      </c>
      <c r="HA49">
        <v>0</v>
      </c>
      <c r="HB49">
        <v>0</v>
      </c>
      <c r="IK49">
        <v>0</v>
      </c>
    </row>
    <row r="50" spans="1:255" x14ac:dyDescent="0.2">
      <c r="A50" s="2">
        <v>17</v>
      </c>
      <c r="B50" s="2">
        <v>1</v>
      </c>
      <c r="C50" s="2"/>
      <c r="D50" s="2"/>
      <c r="E50" s="2" t="s">
        <v>89</v>
      </c>
      <c r="F50" s="2" t="s">
        <v>82</v>
      </c>
      <c r="G50" s="2" t="s">
        <v>90</v>
      </c>
      <c r="H50" s="2" t="s">
        <v>84</v>
      </c>
      <c r="I50" s="2">
        <f>'1.Смета.или.Акт'!E139</f>
        <v>40</v>
      </c>
      <c r="J50" s="2">
        <v>0</v>
      </c>
      <c r="K50" s="2"/>
      <c r="L50" s="2"/>
      <c r="M50" s="2"/>
      <c r="N50" s="2"/>
      <c r="O50" s="2">
        <f t="shared" si="14"/>
        <v>1823.6</v>
      </c>
      <c r="P50" s="2">
        <f t="shared" si="15"/>
        <v>1823.6</v>
      </c>
      <c r="Q50" s="2">
        <f t="shared" si="16"/>
        <v>0</v>
      </c>
      <c r="R50" s="2">
        <f t="shared" si="17"/>
        <v>0</v>
      </c>
      <c r="S50" s="2">
        <f t="shared" si="18"/>
        <v>0</v>
      </c>
      <c r="T50" s="2">
        <f t="shared" si="19"/>
        <v>0</v>
      </c>
      <c r="U50" s="2">
        <f t="shared" si="20"/>
        <v>0</v>
      </c>
      <c r="V50" s="2">
        <f t="shared" si="21"/>
        <v>0</v>
      </c>
      <c r="W50" s="2">
        <f t="shared" si="22"/>
        <v>0</v>
      </c>
      <c r="X50" s="2">
        <f t="shared" si="23"/>
        <v>0</v>
      </c>
      <c r="Y50" s="2">
        <f t="shared" si="24"/>
        <v>0</v>
      </c>
      <c r="Z50" s="2"/>
      <c r="AA50" s="2">
        <v>34679561</v>
      </c>
      <c r="AB50" s="2">
        <f t="shared" si="25"/>
        <v>45.59</v>
      </c>
      <c r="AC50" s="2">
        <f t="shared" si="52"/>
        <v>45.59</v>
      </c>
      <c r="AD50" s="2">
        <f t="shared" si="26"/>
        <v>0</v>
      </c>
      <c r="AE50" s="2">
        <f t="shared" si="27"/>
        <v>0</v>
      </c>
      <c r="AF50" s="2">
        <f t="shared" si="28"/>
        <v>0</v>
      </c>
      <c r="AG50" s="2">
        <f t="shared" si="29"/>
        <v>0</v>
      </c>
      <c r="AH50" s="2">
        <f t="shared" si="30"/>
        <v>0</v>
      </c>
      <c r="AI50" s="2">
        <f t="shared" si="31"/>
        <v>0</v>
      </c>
      <c r="AJ50" s="2">
        <f t="shared" si="32"/>
        <v>0</v>
      </c>
      <c r="AK50" s="2">
        <v>45.59</v>
      </c>
      <c r="AL50" s="2">
        <v>45.59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1</v>
      </c>
      <c r="AW50" s="2">
        <v>1</v>
      </c>
      <c r="AX50" s="2"/>
      <c r="AY50" s="2"/>
      <c r="AZ50" s="2">
        <v>1</v>
      </c>
      <c r="BA50" s="2">
        <v>1</v>
      </c>
      <c r="BB50" s="2">
        <v>1</v>
      </c>
      <c r="BC50" s="2">
        <v>1</v>
      </c>
      <c r="BD50" s="2" t="s">
        <v>3</v>
      </c>
      <c r="BE50" s="2" t="s">
        <v>3</v>
      </c>
      <c r="BF50" s="2" t="s">
        <v>3</v>
      </c>
      <c r="BG50" s="2" t="s">
        <v>3</v>
      </c>
      <c r="BH50" s="2">
        <v>3</v>
      </c>
      <c r="BI50" s="2">
        <v>1</v>
      </c>
      <c r="BJ50" s="2" t="s">
        <v>3</v>
      </c>
      <c r="BK50" s="2"/>
      <c r="BL50" s="2"/>
      <c r="BM50" s="2">
        <v>1100</v>
      </c>
      <c r="BN50" s="2">
        <v>0</v>
      </c>
      <c r="BO50" s="2" t="s">
        <v>3</v>
      </c>
      <c r="BP50" s="2">
        <v>0</v>
      </c>
      <c r="BQ50" s="2">
        <v>20</v>
      </c>
      <c r="BR50" s="2">
        <v>0</v>
      </c>
      <c r="BS50" s="2">
        <v>1</v>
      </c>
      <c r="BT50" s="2">
        <v>1</v>
      </c>
      <c r="BU50" s="2">
        <v>1</v>
      </c>
      <c r="BV50" s="2">
        <v>1</v>
      </c>
      <c r="BW50" s="2">
        <v>1</v>
      </c>
      <c r="BX50" s="2">
        <v>1</v>
      </c>
      <c r="BY50" s="2" t="s">
        <v>3</v>
      </c>
      <c r="BZ50" s="2">
        <v>0</v>
      </c>
      <c r="CA50" s="2">
        <v>0</v>
      </c>
      <c r="CB50" s="2"/>
      <c r="CC50" s="2"/>
      <c r="CD50" s="2"/>
      <c r="CE50" s="2"/>
      <c r="CF50" s="2">
        <v>0</v>
      </c>
      <c r="CG50" s="2">
        <v>0</v>
      </c>
      <c r="CH50" s="2"/>
      <c r="CI50" s="2"/>
      <c r="CJ50" s="2"/>
      <c r="CK50" s="2"/>
      <c r="CL50" s="2"/>
      <c r="CM50" s="2">
        <v>0</v>
      </c>
      <c r="CN50" s="2" t="s">
        <v>3</v>
      </c>
      <c r="CO50" s="2">
        <v>0</v>
      </c>
      <c r="CP50" s="2">
        <f t="shared" si="33"/>
        <v>1823.6</v>
      </c>
      <c r="CQ50" s="2">
        <f t="shared" si="34"/>
        <v>45.59</v>
      </c>
      <c r="CR50" s="2">
        <f t="shared" si="35"/>
        <v>0</v>
      </c>
      <c r="CS50" s="2">
        <f t="shared" si="36"/>
        <v>0</v>
      </c>
      <c r="CT50" s="2">
        <f t="shared" si="37"/>
        <v>0</v>
      </c>
      <c r="CU50" s="2">
        <f t="shared" si="38"/>
        <v>0</v>
      </c>
      <c r="CV50" s="2">
        <f t="shared" si="39"/>
        <v>0</v>
      </c>
      <c r="CW50" s="2">
        <f t="shared" si="40"/>
        <v>0</v>
      </c>
      <c r="CX50" s="2">
        <f t="shared" si="41"/>
        <v>0</v>
      </c>
      <c r="CY50" s="2">
        <f t="shared" si="42"/>
        <v>0</v>
      </c>
      <c r="CZ50" s="2">
        <f t="shared" si="43"/>
        <v>0</v>
      </c>
      <c r="DA50" s="2"/>
      <c r="DB50" s="2"/>
      <c r="DC50" s="2" t="s">
        <v>3</v>
      </c>
      <c r="DD50" s="2" t="s">
        <v>3</v>
      </c>
      <c r="DE50" s="2" t="s">
        <v>3</v>
      </c>
      <c r="DF50" s="2" t="s">
        <v>3</v>
      </c>
      <c r="DG50" s="2" t="s">
        <v>3</v>
      </c>
      <c r="DH50" s="2" t="s">
        <v>3</v>
      </c>
      <c r="DI50" s="2" t="s">
        <v>3</v>
      </c>
      <c r="DJ50" s="2" t="s">
        <v>3</v>
      </c>
      <c r="DK50" s="2" t="s">
        <v>3</v>
      </c>
      <c r="DL50" s="2" t="s">
        <v>3</v>
      </c>
      <c r="DM50" s="2" t="s">
        <v>3</v>
      </c>
      <c r="DN50" s="2">
        <v>0</v>
      </c>
      <c r="DO50" s="2">
        <v>0</v>
      </c>
      <c r="DP50" s="2">
        <v>1</v>
      </c>
      <c r="DQ50" s="2">
        <v>1</v>
      </c>
      <c r="DR50" s="2"/>
      <c r="DS50" s="2"/>
      <c r="DT50" s="2"/>
      <c r="DU50" s="2">
        <v>1003</v>
      </c>
      <c r="DV50" s="2" t="s">
        <v>84</v>
      </c>
      <c r="DW50" s="2" t="s">
        <v>84</v>
      </c>
      <c r="DX50" s="2">
        <v>1</v>
      </c>
      <c r="DY50" s="2"/>
      <c r="DZ50" s="2"/>
      <c r="EA50" s="2"/>
      <c r="EB50" s="2"/>
      <c r="EC50" s="2"/>
      <c r="ED50" s="2"/>
      <c r="EE50" s="2">
        <v>32653538</v>
      </c>
      <c r="EF50" s="2">
        <v>20</v>
      </c>
      <c r="EG50" s="2" t="s">
        <v>85</v>
      </c>
      <c r="EH50" s="2">
        <v>0</v>
      </c>
      <c r="EI50" s="2" t="s">
        <v>3</v>
      </c>
      <c r="EJ50" s="2">
        <v>1</v>
      </c>
      <c r="EK50" s="2">
        <v>1100</v>
      </c>
      <c r="EL50" s="2" t="s">
        <v>86</v>
      </c>
      <c r="EM50" s="2" t="s">
        <v>87</v>
      </c>
      <c r="EN50" s="2"/>
      <c r="EO50" s="2" t="s">
        <v>3</v>
      </c>
      <c r="EP50" s="2"/>
      <c r="EQ50" s="2">
        <v>0</v>
      </c>
      <c r="ER50" s="2">
        <v>0</v>
      </c>
      <c r="ES50" s="2">
        <v>45.59</v>
      </c>
      <c r="ET50" s="2">
        <v>0</v>
      </c>
      <c r="EU50" s="2">
        <v>0</v>
      </c>
      <c r="EV50" s="2">
        <v>0</v>
      </c>
      <c r="EW50" s="2">
        <v>0</v>
      </c>
      <c r="EX50" s="2">
        <v>0</v>
      </c>
      <c r="EY50" s="2">
        <v>0</v>
      </c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>
        <v>0</v>
      </c>
      <c r="FR50" s="2">
        <f t="shared" si="44"/>
        <v>0</v>
      </c>
      <c r="FS50" s="2">
        <v>0</v>
      </c>
      <c r="FT50" s="2"/>
      <c r="FU50" s="2"/>
      <c r="FV50" s="2"/>
      <c r="FW50" s="2"/>
      <c r="FX50" s="2">
        <v>0</v>
      </c>
      <c r="FY50" s="2">
        <v>0</v>
      </c>
      <c r="FZ50" s="2"/>
      <c r="GA50" s="2" t="s">
        <v>91</v>
      </c>
      <c r="GB50" s="2"/>
      <c r="GC50" s="2"/>
      <c r="GD50" s="2">
        <v>0</v>
      </c>
      <c r="GE50" s="2"/>
      <c r="GF50" s="2">
        <v>-1380470461</v>
      </c>
      <c r="GG50" s="2">
        <v>2</v>
      </c>
      <c r="GH50" s="2">
        <v>4</v>
      </c>
      <c r="GI50" s="2">
        <v>-2</v>
      </c>
      <c r="GJ50" s="2">
        <v>0</v>
      </c>
      <c r="GK50" s="2">
        <f>ROUND(R50*(R12)/100,2)</f>
        <v>0</v>
      </c>
      <c r="GL50" s="2">
        <f t="shared" si="45"/>
        <v>0</v>
      </c>
      <c r="GM50" s="2">
        <f t="shared" si="46"/>
        <v>1823.6</v>
      </c>
      <c r="GN50" s="2">
        <f t="shared" si="47"/>
        <v>1823.6</v>
      </c>
      <c r="GO50" s="2">
        <f t="shared" si="48"/>
        <v>0</v>
      </c>
      <c r="GP50" s="2">
        <f t="shared" si="49"/>
        <v>0</v>
      </c>
      <c r="GQ50" s="2"/>
      <c r="GR50" s="2">
        <v>0</v>
      </c>
      <c r="GS50" s="2">
        <v>2</v>
      </c>
      <c r="GT50" s="2">
        <v>0</v>
      </c>
      <c r="GU50" s="2" t="s">
        <v>3</v>
      </c>
      <c r="GV50" s="2">
        <f t="shared" si="50"/>
        <v>0</v>
      </c>
      <c r="GW50" s="2">
        <v>1</v>
      </c>
      <c r="GX50" s="2">
        <f t="shared" si="51"/>
        <v>0</v>
      </c>
      <c r="GY50" s="2"/>
      <c r="GZ50" s="2"/>
      <c r="HA50" s="2">
        <v>0</v>
      </c>
      <c r="HB50" s="2">
        <v>0</v>
      </c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>
        <v>0</v>
      </c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55" x14ac:dyDescent="0.2">
      <c r="A51">
        <v>17</v>
      </c>
      <c r="B51">
        <v>1</v>
      </c>
      <c r="E51" t="s">
        <v>89</v>
      </c>
      <c r="F51" t="str">
        <f>'1.Смета.или.Акт'!B139</f>
        <v>Прайс-лист</v>
      </c>
      <c r="G51" t="str">
        <f>'1.Смета.или.Акт'!C139</f>
        <v>Труба ПНД 110</v>
      </c>
      <c r="H51" t="s">
        <v>84</v>
      </c>
      <c r="I51">
        <f>'1.Смета.или.Акт'!E139</f>
        <v>40</v>
      </c>
      <c r="J51">
        <v>0</v>
      </c>
      <c r="O51">
        <f t="shared" si="14"/>
        <v>13677</v>
      </c>
      <c r="P51">
        <f t="shared" si="15"/>
        <v>13677</v>
      </c>
      <c r="Q51">
        <f t="shared" si="16"/>
        <v>0</v>
      </c>
      <c r="R51">
        <f t="shared" si="17"/>
        <v>0</v>
      </c>
      <c r="S51">
        <f t="shared" si="18"/>
        <v>0</v>
      </c>
      <c r="T51">
        <f t="shared" si="19"/>
        <v>0</v>
      </c>
      <c r="U51">
        <f t="shared" si="20"/>
        <v>0</v>
      </c>
      <c r="V51">
        <f t="shared" si="21"/>
        <v>0</v>
      </c>
      <c r="W51">
        <f t="shared" si="22"/>
        <v>0</v>
      </c>
      <c r="X51">
        <f t="shared" si="23"/>
        <v>0</v>
      </c>
      <c r="Y51">
        <f t="shared" si="24"/>
        <v>0</v>
      </c>
      <c r="AA51">
        <v>34679562</v>
      </c>
      <c r="AB51">
        <f t="shared" si="25"/>
        <v>45.59</v>
      </c>
      <c r="AC51">
        <f t="shared" si="52"/>
        <v>45.59</v>
      </c>
      <c r="AD51">
        <f t="shared" si="26"/>
        <v>0</v>
      </c>
      <c r="AE51">
        <f t="shared" si="27"/>
        <v>0</v>
      </c>
      <c r="AF51">
        <f t="shared" si="28"/>
        <v>0</v>
      </c>
      <c r="AG51">
        <f t="shared" si="29"/>
        <v>0</v>
      </c>
      <c r="AH51">
        <f t="shared" si="30"/>
        <v>0</v>
      </c>
      <c r="AI51">
        <f t="shared" si="31"/>
        <v>0</v>
      </c>
      <c r="AJ51">
        <f t="shared" si="32"/>
        <v>0</v>
      </c>
      <c r="AK51">
        <v>45.59</v>
      </c>
      <c r="AL51" s="52">
        <f>'1.Смета.или.Акт'!F139</f>
        <v>45.59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1</v>
      </c>
      <c r="AW51">
        <v>1</v>
      </c>
      <c r="AZ51">
        <v>1</v>
      </c>
      <c r="BA51">
        <v>1</v>
      </c>
      <c r="BB51">
        <v>1</v>
      </c>
      <c r="BC51">
        <f>'1.Смета.или.Акт'!J139</f>
        <v>7.5</v>
      </c>
      <c r="BD51" t="s">
        <v>3</v>
      </c>
      <c r="BE51" t="s">
        <v>3</v>
      </c>
      <c r="BF51" t="s">
        <v>3</v>
      </c>
      <c r="BG51" t="s">
        <v>3</v>
      </c>
      <c r="BH51">
        <v>3</v>
      </c>
      <c r="BI51">
        <v>1</v>
      </c>
      <c r="BJ51" t="s">
        <v>3</v>
      </c>
      <c r="BM51">
        <v>1100</v>
      </c>
      <c r="BN51">
        <v>0</v>
      </c>
      <c r="BO51" t="s">
        <v>3</v>
      </c>
      <c r="BP51">
        <v>0</v>
      </c>
      <c r="BQ51">
        <v>20</v>
      </c>
      <c r="BR51">
        <v>0</v>
      </c>
      <c r="BS51">
        <v>1</v>
      </c>
      <c r="BT51">
        <v>1</v>
      </c>
      <c r="BU51">
        <v>1</v>
      </c>
      <c r="BV51">
        <v>1</v>
      </c>
      <c r="BW51">
        <v>1</v>
      </c>
      <c r="BX51">
        <v>1</v>
      </c>
      <c r="BY51" t="s">
        <v>3</v>
      </c>
      <c r="BZ51">
        <v>0</v>
      </c>
      <c r="CA51">
        <v>0</v>
      </c>
      <c r="CF51">
        <v>0</v>
      </c>
      <c r="CG51">
        <v>0</v>
      </c>
      <c r="CM51">
        <v>0</v>
      </c>
      <c r="CN51" t="s">
        <v>3</v>
      </c>
      <c r="CO51">
        <v>0</v>
      </c>
      <c r="CP51">
        <f t="shared" si="33"/>
        <v>13677</v>
      </c>
      <c r="CQ51">
        <f t="shared" si="34"/>
        <v>341.92500000000001</v>
      </c>
      <c r="CR51">
        <f t="shared" si="35"/>
        <v>0</v>
      </c>
      <c r="CS51">
        <f t="shared" si="36"/>
        <v>0</v>
      </c>
      <c r="CT51">
        <f t="shared" si="37"/>
        <v>0</v>
      </c>
      <c r="CU51">
        <f t="shared" si="38"/>
        <v>0</v>
      </c>
      <c r="CV51">
        <f t="shared" si="39"/>
        <v>0</v>
      </c>
      <c r="CW51">
        <f t="shared" si="40"/>
        <v>0</v>
      </c>
      <c r="CX51">
        <f t="shared" si="41"/>
        <v>0</v>
      </c>
      <c r="CY51">
        <f t="shared" si="42"/>
        <v>0</v>
      </c>
      <c r="CZ51">
        <f t="shared" si="43"/>
        <v>0</v>
      </c>
      <c r="DC51" t="s">
        <v>3</v>
      </c>
      <c r="DD51" t="s">
        <v>3</v>
      </c>
      <c r="DE51" t="s">
        <v>3</v>
      </c>
      <c r="DF51" t="s">
        <v>3</v>
      </c>
      <c r="DG51" t="s">
        <v>3</v>
      </c>
      <c r="DH51" t="s">
        <v>3</v>
      </c>
      <c r="DI51" t="s">
        <v>3</v>
      </c>
      <c r="DJ51" t="s">
        <v>3</v>
      </c>
      <c r="DK51" t="s">
        <v>3</v>
      </c>
      <c r="DL51" t="s">
        <v>3</v>
      </c>
      <c r="DM51" t="s">
        <v>3</v>
      </c>
      <c r="DN51">
        <v>0</v>
      </c>
      <c r="DO51">
        <v>0</v>
      </c>
      <c r="DP51">
        <v>1</v>
      </c>
      <c r="DQ51">
        <v>1</v>
      </c>
      <c r="DU51">
        <v>1003</v>
      </c>
      <c r="DV51" t="s">
        <v>84</v>
      </c>
      <c r="DW51" t="str">
        <f>'1.Смета.или.Акт'!D139</f>
        <v>м</v>
      </c>
      <c r="DX51">
        <v>1</v>
      </c>
      <c r="EE51">
        <v>32653538</v>
      </c>
      <c r="EF51">
        <v>20</v>
      </c>
      <c r="EG51" t="s">
        <v>85</v>
      </c>
      <c r="EH51">
        <v>0</v>
      </c>
      <c r="EI51" t="s">
        <v>3</v>
      </c>
      <c r="EJ51">
        <v>1</v>
      </c>
      <c r="EK51">
        <v>1100</v>
      </c>
      <c r="EL51" t="s">
        <v>86</v>
      </c>
      <c r="EM51" t="s">
        <v>87</v>
      </c>
      <c r="EO51" t="s">
        <v>3</v>
      </c>
      <c r="EQ51">
        <v>0</v>
      </c>
      <c r="ER51">
        <v>49.55</v>
      </c>
      <c r="ES51" s="52">
        <f>'1.Смета.или.Акт'!F139</f>
        <v>45.59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5</v>
      </c>
      <c r="FC51">
        <v>0</v>
      </c>
      <c r="FD51">
        <v>18</v>
      </c>
      <c r="FF51">
        <v>341.9</v>
      </c>
      <c r="FQ51">
        <v>0</v>
      </c>
      <c r="FR51">
        <f t="shared" si="44"/>
        <v>0</v>
      </c>
      <c r="FS51">
        <v>0</v>
      </c>
      <c r="FX51">
        <v>0</v>
      </c>
      <c r="FY51">
        <v>0</v>
      </c>
      <c r="GA51" t="s">
        <v>91</v>
      </c>
      <c r="GD51">
        <v>0</v>
      </c>
      <c r="GF51">
        <v>-1380470461</v>
      </c>
      <c r="GG51">
        <v>2</v>
      </c>
      <c r="GH51">
        <v>3</v>
      </c>
      <c r="GI51">
        <v>4</v>
      </c>
      <c r="GJ51">
        <v>0</v>
      </c>
      <c r="GK51">
        <f>ROUND(R51*(S12)/100,2)</f>
        <v>0</v>
      </c>
      <c r="GL51">
        <f t="shared" si="45"/>
        <v>0</v>
      </c>
      <c r="GM51">
        <f t="shared" si="46"/>
        <v>13677</v>
      </c>
      <c r="GN51">
        <f t="shared" si="47"/>
        <v>13677</v>
      </c>
      <c r="GO51">
        <f t="shared" si="48"/>
        <v>0</v>
      </c>
      <c r="GP51">
        <f t="shared" si="49"/>
        <v>0</v>
      </c>
      <c r="GR51">
        <v>1</v>
      </c>
      <c r="GS51">
        <v>1</v>
      </c>
      <c r="GT51">
        <v>0</v>
      </c>
      <c r="GU51" t="s">
        <v>3</v>
      </c>
      <c r="GV51">
        <f t="shared" si="50"/>
        <v>0</v>
      </c>
      <c r="GW51">
        <v>1</v>
      </c>
      <c r="GX51">
        <f t="shared" si="51"/>
        <v>0</v>
      </c>
      <c r="HA51">
        <v>0</v>
      </c>
      <c r="HB51">
        <v>0</v>
      </c>
      <c r="IK51">
        <v>0</v>
      </c>
    </row>
    <row r="52" spans="1:255" x14ac:dyDescent="0.2">
      <c r="A52" s="2">
        <v>17</v>
      </c>
      <c r="B52" s="2">
        <v>1</v>
      </c>
      <c r="C52" s="2"/>
      <c r="D52" s="2"/>
      <c r="E52" s="2" t="s">
        <v>92</v>
      </c>
      <c r="F52" s="2" t="s">
        <v>82</v>
      </c>
      <c r="G52" s="2" t="s">
        <v>93</v>
      </c>
      <c r="H52" s="2" t="s">
        <v>94</v>
      </c>
      <c r="I52" s="2">
        <f>'1.Смета.или.Акт'!E142</f>
        <v>1</v>
      </c>
      <c r="J52" s="2">
        <v>0</v>
      </c>
      <c r="K52" s="2"/>
      <c r="L52" s="2"/>
      <c r="M52" s="2"/>
      <c r="N52" s="2"/>
      <c r="O52" s="2">
        <f t="shared" si="14"/>
        <v>401.27</v>
      </c>
      <c r="P52" s="2">
        <f t="shared" si="15"/>
        <v>401.27</v>
      </c>
      <c r="Q52" s="2">
        <f t="shared" si="16"/>
        <v>0</v>
      </c>
      <c r="R52" s="2">
        <f t="shared" si="17"/>
        <v>0</v>
      </c>
      <c r="S52" s="2">
        <f t="shared" si="18"/>
        <v>0</v>
      </c>
      <c r="T52" s="2">
        <f t="shared" si="19"/>
        <v>0</v>
      </c>
      <c r="U52" s="2">
        <f t="shared" si="20"/>
        <v>0</v>
      </c>
      <c r="V52" s="2">
        <f t="shared" si="21"/>
        <v>0</v>
      </c>
      <c r="W52" s="2">
        <f t="shared" si="22"/>
        <v>0</v>
      </c>
      <c r="X52" s="2">
        <f t="shared" si="23"/>
        <v>0</v>
      </c>
      <c r="Y52" s="2">
        <f t="shared" si="24"/>
        <v>0</v>
      </c>
      <c r="Z52" s="2"/>
      <c r="AA52" s="2">
        <v>34679561</v>
      </c>
      <c r="AB52" s="2">
        <f t="shared" si="25"/>
        <v>401.27</v>
      </c>
      <c r="AC52" s="2">
        <f t="shared" si="52"/>
        <v>401.27</v>
      </c>
      <c r="AD52" s="2">
        <f t="shared" si="26"/>
        <v>0</v>
      </c>
      <c r="AE52" s="2">
        <f t="shared" si="27"/>
        <v>0</v>
      </c>
      <c r="AF52" s="2">
        <f t="shared" si="28"/>
        <v>0</v>
      </c>
      <c r="AG52" s="2">
        <f t="shared" si="29"/>
        <v>0</v>
      </c>
      <c r="AH52" s="2">
        <f t="shared" si="30"/>
        <v>0</v>
      </c>
      <c r="AI52" s="2">
        <f t="shared" si="31"/>
        <v>0</v>
      </c>
      <c r="AJ52" s="2">
        <f t="shared" si="32"/>
        <v>0</v>
      </c>
      <c r="AK52" s="2">
        <v>401.27</v>
      </c>
      <c r="AL52" s="2">
        <v>401.27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1</v>
      </c>
      <c r="AW52" s="2">
        <v>1</v>
      </c>
      <c r="AX52" s="2"/>
      <c r="AY52" s="2"/>
      <c r="AZ52" s="2">
        <v>1</v>
      </c>
      <c r="BA52" s="2">
        <v>1</v>
      </c>
      <c r="BB52" s="2">
        <v>1</v>
      </c>
      <c r="BC52" s="2">
        <v>1</v>
      </c>
      <c r="BD52" s="2" t="s">
        <v>3</v>
      </c>
      <c r="BE52" s="2" t="s">
        <v>3</v>
      </c>
      <c r="BF52" s="2" t="s">
        <v>3</v>
      </c>
      <c r="BG52" s="2" t="s">
        <v>3</v>
      </c>
      <c r="BH52" s="2">
        <v>3</v>
      </c>
      <c r="BI52" s="2">
        <v>1</v>
      </c>
      <c r="BJ52" s="2" t="s">
        <v>3</v>
      </c>
      <c r="BK52" s="2"/>
      <c r="BL52" s="2"/>
      <c r="BM52" s="2">
        <v>1100</v>
      </c>
      <c r="BN52" s="2">
        <v>0</v>
      </c>
      <c r="BO52" s="2" t="s">
        <v>3</v>
      </c>
      <c r="BP52" s="2">
        <v>0</v>
      </c>
      <c r="BQ52" s="2">
        <v>20</v>
      </c>
      <c r="BR52" s="2">
        <v>0</v>
      </c>
      <c r="BS52" s="2">
        <v>1</v>
      </c>
      <c r="BT52" s="2">
        <v>1</v>
      </c>
      <c r="BU52" s="2">
        <v>1</v>
      </c>
      <c r="BV52" s="2">
        <v>1</v>
      </c>
      <c r="BW52" s="2">
        <v>1</v>
      </c>
      <c r="BX52" s="2">
        <v>1</v>
      </c>
      <c r="BY52" s="2" t="s">
        <v>3</v>
      </c>
      <c r="BZ52" s="2">
        <v>0</v>
      </c>
      <c r="CA52" s="2">
        <v>0</v>
      </c>
      <c r="CB52" s="2"/>
      <c r="CC52" s="2"/>
      <c r="CD52" s="2"/>
      <c r="CE52" s="2"/>
      <c r="CF52" s="2">
        <v>0</v>
      </c>
      <c r="CG52" s="2">
        <v>0</v>
      </c>
      <c r="CH52" s="2"/>
      <c r="CI52" s="2"/>
      <c r="CJ52" s="2"/>
      <c r="CK52" s="2"/>
      <c r="CL52" s="2"/>
      <c r="CM52" s="2">
        <v>0</v>
      </c>
      <c r="CN52" s="2" t="s">
        <v>3</v>
      </c>
      <c r="CO52" s="2">
        <v>0</v>
      </c>
      <c r="CP52" s="2">
        <f t="shared" si="33"/>
        <v>401.27</v>
      </c>
      <c r="CQ52" s="2">
        <f t="shared" si="34"/>
        <v>401.27</v>
      </c>
      <c r="CR52" s="2">
        <f t="shared" si="35"/>
        <v>0</v>
      </c>
      <c r="CS52" s="2">
        <f t="shared" si="36"/>
        <v>0</v>
      </c>
      <c r="CT52" s="2">
        <f t="shared" si="37"/>
        <v>0</v>
      </c>
      <c r="CU52" s="2">
        <f t="shared" si="38"/>
        <v>0</v>
      </c>
      <c r="CV52" s="2">
        <f t="shared" si="39"/>
        <v>0</v>
      </c>
      <c r="CW52" s="2">
        <f t="shared" si="40"/>
        <v>0</v>
      </c>
      <c r="CX52" s="2">
        <f t="shared" si="41"/>
        <v>0</v>
      </c>
      <c r="CY52" s="2">
        <f t="shared" si="42"/>
        <v>0</v>
      </c>
      <c r="CZ52" s="2">
        <f t="shared" si="43"/>
        <v>0</v>
      </c>
      <c r="DA52" s="2"/>
      <c r="DB52" s="2"/>
      <c r="DC52" s="2" t="s">
        <v>3</v>
      </c>
      <c r="DD52" s="2" t="s">
        <v>3</v>
      </c>
      <c r="DE52" s="2" t="s">
        <v>3</v>
      </c>
      <c r="DF52" s="2" t="s">
        <v>3</v>
      </c>
      <c r="DG52" s="2" t="s">
        <v>3</v>
      </c>
      <c r="DH52" s="2" t="s">
        <v>3</v>
      </c>
      <c r="DI52" s="2" t="s">
        <v>3</v>
      </c>
      <c r="DJ52" s="2" t="s">
        <v>3</v>
      </c>
      <c r="DK52" s="2" t="s">
        <v>3</v>
      </c>
      <c r="DL52" s="2" t="s">
        <v>3</v>
      </c>
      <c r="DM52" s="2" t="s">
        <v>3</v>
      </c>
      <c r="DN52" s="2">
        <v>0</v>
      </c>
      <c r="DO52" s="2">
        <v>0</v>
      </c>
      <c r="DP52" s="2">
        <v>1</v>
      </c>
      <c r="DQ52" s="2">
        <v>1</v>
      </c>
      <c r="DR52" s="2"/>
      <c r="DS52" s="2"/>
      <c r="DT52" s="2"/>
      <c r="DU52" s="2">
        <v>1010</v>
      </c>
      <c r="DV52" s="2" t="s">
        <v>94</v>
      </c>
      <c r="DW52" s="2" t="s">
        <v>94</v>
      </c>
      <c r="DX52" s="2">
        <v>1</v>
      </c>
      <c r="DY52" s="2"/>
      <c r="DZ52" s="2"/>
      <c r="EA52" s="2"/>
      <c r="EB52" s="2"/>
      <c r="EC52" s="2"/>
      <c r="ED52" s="2"/>
      <c r="EE52" s="2">
        <v>32653538</v>
      </c>
      <c r="EF52" s="2">
        <v>20</v>
      </c>
      <c r="EG52" s="2" t="s">
        <v>85</v>
      </c>
      <c r="EH52" s="2">
        <v>0</v>
      </c>
      <c r="EI52" s="2" t="s">
        <v>3</v>
      </c>
      <c r="EJ52" s="2">
        <v>1</v>
      </c>
      <c r="EK52" s="2">
        <v>1100</v>
      </c>
      <c r="EL52" s="2" t="s">
        <v>86</v>
      </c>
      <c r="EM52" s="2" t="s">
        <v>87</v>
      </c>
      <c r="EN52" s="2"/>
      <c r="EO52" s="2" t="s">
        <v>3</v>
      </c>
      <c r="EP52" s="2"/>
      <c r="EQ52" s="2">
        <v>0</v>
      </c>
      <c r="ER52" s="2">
        <v>0</v>
      </c>
      <c r="ES52" s="2">
        <v>401.27</v>
      </c>
      <c r="ET52" s="2">
        <v>0</v>
      </c>
      <c r="EU52" s="2">
        <v>0</v>
      </c>
      <c r="EV52" s="2">
        <v>0</v>
      </c>
      <c r="EW52" s="2">
        <v>0</v>
      </c>
      <c r="EX52" s="2">
        <v>0</v>
      </c>
      <c r="EY52" s="2">
        <v>0</v>
      </c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>
        <v>0</v>
      </c>
      <c r="FR52" s="2">
        <f t="shared" si="44"/>
        <v>0</v>
      </c>
      <c r="FS52" s="2">
        <v>0</v>
      </c>
      <c r="FT52" s="2"/>
      <c r="FU52" s="2"/>
      <c r="FV52" s="2"/>
      <c r="FW52" s="2"/>
      <c r="FX52" s="2">
        <v>0</v>
      </c>
      <c r="FY52" s="2">
        <v>0</v>
      </c>
      <c r="FZ52" s="2"/>
      <c r="GA52" s="2" t="s">
        <v>95</v>
      </c>
      <c r="GB52" s="2"/>
      <c r="GC52" s="2"/>
      <c r="GD52" s="2">
        <v>0</v>
      </c>
      <c r="GE52" s="2"/>
      <c r="GF52" s="2">
        <v>-1712278363</v>
      </c>
      <c r="GG52" s="2">
        <v>2</v>
      </c>
      <c r="GH52" s="2">
        <v>4</v>
      </c>
      <c r="GI52" s="2">
        <v>-2</v>
      </c>
      <c r="GJ52" s="2">
        <v>0</v>
      </c>
      <c r="GK52" s="2">
        <f>ROUND(R52*(R12)/100,2)</f>
        <v>0</v>
      </c>
      <c r="GL52" s="2">
        <f t="shared" si="45"/>
        <v>0</v>
      </c>
      <c r="GM52" s="2">
        <f t="shared" si="46"/>
        <v>401.27</v>
      </c>
      <c r="GN52" s="2">
        <f t="shared" si="47"/>
        <v>401.27</v>
      </c>
      <c r="GO52" s="2">
        <f t="shared" si="48"/>
        <v>0</v>
      </c>
      <c r="GP52" s="2">
        <f t="shared" si="49"/>
        <v>0</v>
      </c>
      <c r="GQ52" s="2"/>
      <c r="GR52" s="2">
        <v>0</v>
      </c>
      <c r="GS52" s="2">
        <v>2</v>
      </c>
      <c r="GT52" s="2">
        <v>0</v>
      </c>
      <c r="GU52" s="2" t="s">
        <v>3</v>
      </c>
      <c r="GV52" s="2">
        <f t="shared" si="50"/>
        <v>0</v>
      </c>
      <c r="GW52" s="2">
        <v>1</v>
      </c>
      <c r="GX52" s="2">
        <f t="shared" si="51"/>
        <v>0</v>
      </c>
      <c r="GY52" s="2"/>
      <c r="GZ52" s="2"/>
      <c r="HA52" s="2">
        <v>0</v>
      </c>
      <c r="HB52" s="2">
        <v>0</v>
      </c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>
        <v>0</v>
      </c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:255" x14ac:dyDescent="0.2">
      <c r="A53">
        <v>17</v>
      </c>
      <c r="B53">
        <v>1</v>
      </c>
      <c r="E53" t="s">
        <v>92</v>
      </c>
      <c r="F53" t="str">
        <f>'1.Смета.или.Акт'!B142</f>
        <v>Прайс-лист</v>
      </c>
      <c r="G53" t="str">
        <f>'1.Смета.или.Акт'!C142</f>
        <v>Муфта 3 КНТПН10 70/120</v>
      </c>
      <c r="H53" t="s">
        <v>94</v>
      </c>
      <c r="I53">
        <f>'1.Смета.или.Акт'!E142</f>
        <v>1</v>
      </c>
      <c r="J53">
        <v>0</v>
      </c>
      <c r="O53">
        <f t="shared" si="14"/>
        <v>3009.53</v>
      </c>
      <c r="P53">
        <f t="shared" si="15"/>
        <v>3009.53</v>
      </c>
      <c r="Q53">
        <f t="shared" si="16"/>
        <v>0</v>
      </c>
      <c r="R53">
        <f t="shared" si="17"/>
        <v>0</v>
      </c>
      <c r="S53">
        <f t="shared" si="18"/>
        <v>0</v>
      </c>
      <c r="T53">
        <f t="shared" si="19"/>
        <v>0</v>
      </c>
      <c r="U53">
        <f t="shared" si="20"/>
        <v>0</v>
      </c>
      <c r="V53">
        <f t="shared" si="21"/>
        <v>0</v>
      </c>
      <c r="W53">
        <f t="shared" si="22"/>
        <v>0</v>
      </c>
      <c r="X53">
        <f t="shared" si="23"/>
        <v>0</v>
      </c>
      <c r="Y53">
        <f t="shared" si="24"/>
        <v>0</v>
      </c>
      <c r="AA53">
        <v>34679562</v>
      </c>
      <c r="AB53">
        <f t="shared" si="25"/>
        <v>401.27</v>
      </c>
      <c r="AC53">
        <f t="shared" si="52"/>
        <v>401.27</v>
      </c>
      <c r="AD53">
        <f t="shared" si="26"/>
        <v>0</v>
      </c>
      <c r="AE53">
        <f t="shared" si="27"/>
        <v>0</v>
      </c>
      <c r="AF53">
        <f t="shared" si="28"/>
        <v>0</v>
      </c>
      <c r="AG53">
        <f t="shared" si="29"/>
        <v>0</v>
      </c>
      <c r="AH53">
        <f t="shared" si="30"/>
        <v>0</v>
      </c>
      <c r="AI53">
        <f t="shared" si="31"/>
        <v>0</v>
      </c>
      <c r="AJ53">
        <f t="shared" si="32"/>
        <v>0</v>
      </c>
      <c r="AK53">
        <v>401.27</v>
      </c>
      <c r="AL53" s="52">
        <f>'1.Смета.или.Акт'!F142</f>
        <v>401.27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1</v>
      </c>
      <c r="AW53">
        <v>1</v>
      </c>
      <c r="AZ53">
        <v>1</v>
      </c>
      <c r="BA53">
        <v>1</v>
      </c>
      <c r="BB53">
        <v>1</v>
      </c>
      <c r="BC53">
        <f>'1.Смета.или.Акт'!J142</f>
        <v>7.5</v>
      </c>
      <c r="BD53" t="s">
        <v>3</v>
      </c>
      <c r="BE53" t="s">
        <v>3</v>
      </c>
      <c r="BF53" t="s">
        <v>3</v>
      </c>
      <c r="BG53" t="s">
        <v>3</v>
      </c>
      <c r="BH53">
        <v>3</v>
      </c>
      <c r="BI53">
        <v>1</v>
      </c>
      <c r="BJ53" t="s">
        <v>3</v>
      </c>
      <c r="BM53">
        <v>1100</v>
      </c>
      <c r="BN53">
        <v>0</v>
      </c>
      <c r="BO53" t="s">
        <v>3</v>
      </c>
      <c r="BP53">
        <v>0</v>
      </c>
      <c r="BQ53">
        <v>20</v>
      </c>
      <c r="BR53">
        <v>0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 t="s">
        <v>3</v>
      </c>
      <c r="BZ53">
        <v>0</v>
      </c>
      <c r="CA53">
        <v>0</v>
      </c>
      <c r="CF53">
        <v>0</v>
      </c>
      <c r="CG53">
        <v>0</v>
      </c>
      <c r="CM53">
        <v>0</v>
      </c>
      <c r="CN53" t="s">
        <v>3</v>
      </c>
      <c r="CO53">
        <v>0</v>
      </c>
      <c r="CP53">
        <f t="shared" si="33"/>
        <v>3009.53</v>
      </c>
      <c r="CQ53">
        <f t="shared" si="34"/>
        <v>3009.5249999999996</v>
      </c>
      <c r="CR53">
        <f t="shared" si="35"/>
        <v>0</v>
      </c>
      <c r="CS53">
        <f t="shared" si="36"/>
        <v>0</v>
      </c>
      <c r="CT53">
        <f t="shared" si="37"/>
        <v>0</v>
      </c>
      <c r="CU53">
        <f t="shared" si="38"/>
        <v>0</v>
      </c>
      <c r="CV53">
        <f t="shared" si="39"/>
        <v>0</v>
      </c>
      <c r="CW53">
        <f t="shared" si="40"/>
        <v>0</v>
      </c>
      <c r="CX53">
        <f t="shared" si="41"/>
        <v>0</v>
      </c>
      <c r="CY53">
        <f t="shared" si="42"/>
        <v>0</v>
      </c>
      <c r="CZ53">
        <f t="shared" si="43"/>
        <v>0</v>
      </c>
      <c r="DC53" t="s">
        <v>3</v>
      </c>
      <c r="DD53" t="s">
        <v>3</v>
      </c>
      <c r="DE53" t="s">
        <v>3</v>
      </c>
      <c r="DF53" t="s">
        <v>3</v>
      </c>
      <c r="DG53" t="s">
        <v>3</v>
      </c>
      <c r="DH53" t="s">
        <v>3</v>
      </c>
      <c r="DI53" t="s">
        <v>3</v>
      </c>
      <c r="DJ53" t="s">
        <v>3</v>
      </c>
      <c r="DK53" t="s">
        <v>3</v>
      </c>
      <c r="DL53" t="s">
        <v>3</v>
      </c>
      <c r="DM53" t="s">
        <v>3</v>
      </c>
      <c r="DN53">
        <v>0</v>
      </c>
      <c r="DO53">
        <v>0</v>
      </c>
      <c r="DP53">
        <v>1</v>
      </c>
      <c r="DQ53">
        <v>1</v>
      </c>
      <c r="DU53">
        <v>1010</v>
      </c>
      <c r="DV53" t="s">
        <v>94</v>
      </c>
      <c r="DW53" t="str">
        <f>'1.Смета.или.Акт'!D142</f>
        <v>шт.</v>
      </c>
      <c r="DX53">
        <v>1</v>
      </c>
      <c r="EE53">
        <v>32653538</v>
      </c>
      <c r="EF53">
        <v>20</v>
      </c>
      <c r="EG53" t="s">
        <v>85</v>
      </c>
      <c r="EH53">
        <v>0</v>
      </c>
      <c r="EI53" t="s">
        <v>3</v>
      </c>
      <c r="EJ53">
        <v>1</v>
      </c>
      <c r="EK53">
        <v>1100</v>
      </c>
      <c r="EL53" t="s">
        <v>86</v>
      </c>
      <c r="EM53" t="s">
        <v>87</v>
      </c>
      <c r="EO53" t="s">
        <v>3</v>
      </c>
      <c r="EQ53">
        <v>0</v>
      </c>
      <c r="ER53">
        <v>401.27</v>
      </c>
      <c r="ES53" s="52">
        <f>'1.Смета.или.Акт'!F142</f>
        <v>401.27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5</v>
      </c>
      <c r="FC53">
        <v>0</v>
      </c>
      <c r="FD53">
        <v>18</v>
      </c>
      <c r="FF53">
        <v>3009.56</v>
      </c>
      <c r="FQ53">
        <v>0</v>
      </c>
      <c r="FR53">
        <f t="shared" si="44"/>
        <v>0</v>
      </c>
      <c r="FS53">
        <v>0</v>
      </c>
      <c r="FX53">
        <v>0</v>
      </c>
      <c r="FY53">
        <v>0</v>
      </c>
      <c r="GA53" t="s">
        <v>95</v>
      </c>
      <c r="GD53">
        <v>0</v>
      </c>
      <c r="GF53">
        <v>-1712278363</v>
      </c>
      <c r="GG53">
        <v>2</v>
      </c>
      <c r="GH53">
        <v>3</v>
      </c>
      <c r="GI53">
        <v>4</v>
      </c>
      <c r="GJ53">
        <v>0</v>
      </c>
      <c r="GK53">
        <f>ROUND(R53*(S12)/100,2)</f>
        <v>0</v>
      </c>
      <c r="GL53">
        <f t="shared" si="45"/>
        <v>0</v>
      </c>
      <c r="GM53">
        <f t="shared" si="46"/>
        <v>3009.53</v>
      </c>
      <c r="GN53">
        <f t="shared" si="47"/>
        <v>3009.53</v>
      </c>
      <c r="GO53">
        <f t="shared" si="48"/>
        <v>0</v>
      </c>
      <c r="GP53">
        <f t="shared" si="49"/>
        <v>0</v>
      </c>
      <c r="GR53">
        <v>1</v>
      </c>
      <c r="GS53">
        <v>1</v>
      </c>
      <c r="GT53">
        <v>0</v>
      </c>
      <c r="GU53" t="s">
        <v>3</v>
      </c>
      <c r="GV53">
        <f t="shared" si="50"/>
        <v>0</v>
      </c>
      <c r="GW53">
        <v>1</v>
      </c>
      <c r="GX53">
        <f t="shared" si="51"/>
        <v>0</v>
      </c>
      <c r="HA53">
        <v>0</v>
      </c>
      <c r="HB53">
        <v>0</v>
      </c>
      <c r="IK53">
        <v>0</v>
      </c>
    </row>
    <row r="54" spans="1:255" x14ac:dyDescent="0.2">
      <c r="A54" s="2">
        <v>17</v>
      </c>
      <c r="B54" s="2">
        <v>1</v>
      </c>
      <c r="C54" s="2"/>
      <c r="D54" s="2"/>
      <c r="E54" s="2" t="s">
        <v>96</v>
      </c>
      <c r="F54" s="2" t="s">
        <v>82</v>
      </c>
      <c r="G54" s="2" t="s">
        <v>97</v>
      </c>
      <c r="H54" s="2" t="s">
        <v>94</v>
      </c>
      <c r="I54" s="2">
        <f>'1.Смета.или.Акт'!E145</f>
        <v>1</v>
      </c>
      <c r="J54" s="2">
        <v>0</v>
      </c>
      <c r="K54" s="2"/>
      <c r="L54" s="2"/>
      <c r="M54" s="2"/>
      <c r="N54" s="2"/>
      <c r="O54" s="2">
        <f t="shared" si="14"/>
        <v>179.16</v>
      </c>
      <c r="P54" s="2">
        <f t="shared" si="15"/>
        <v>179.16</v>
      </c>
      <c r="Q54" s="2">
        <f t="shared" si="16"/>
        <v>0</v>
      </c>
      <c r="R54" s="2">
        <f t="shared" si="17"/>
        <v>0</v>
      </c>
      <c r="S54" s="2">
        <f t="shared" si="18"/>
        <v>0</v>
      </c>
      <c r="T54" s="2">
        <f t="shared" si="19"/>
        <v>0</v>
      </c>
      <c r="U54" s="2">
        <f t="shared" si="20"/>
        <v>0</v>
      </c>
      <c r="V54" s="2">
        <f t="shared" si="21"/>
        <v>0</v>
      </c>
      <c r="W54" s="2">
        <f t="shared" si="22"/>
        <v>0</v>
      </c>
      <c r="X54" s="2">
        <f t="shared" si="23"/>
        <v>0</v>
      </c>
      <c r="Y54" s="2">
        <f t="shared" si="24"/>
        <v>0</v>
      </c>
      <c r="Z54" s="2"/>
      <c r="AA54" s="2">
        <v>34679561</v>
      </c>
      <c r="AB54" s="2">
        <f t="shared" si="25"/>
        <v>179.16</v>
      </c>
      <c r="AC54" s="2">
        <f t="shared" si="52"/>
        <v>179.16</v>
      </c>
      <c r="AD54" s="2">
        <f t="shared" si="26"/>
        <v>0</v>
      </c>
      <c r="AE54" s="2">
        <f t="shared" si="27"/>
        <v>0</v>
      </c>
      <c r="AF54" s="2">
        <f t="shared" si="28"/>
        <v>0</v>
      </c>
      <c r="AG54" s="2">
        <f t="shared" si="29"/>
        <v>0</v>
      </c>
      <c r="AH54" s="2">
        <f t="shared" si="30"/>
        <v>0</v>
      </c>
      <c r="AI54" s="2">
        <f t="shared" si="31"/>
        <v>0</v>
      </c>
      <c r="AJ54" s="2">
        <f t="shared" si="32"/>
        <v>0</v>
      </c>
      <c r="AK54" s="2">
        <v>179.16</v>
      </c>
      <c r="AL54" s="2">
        <v>179.16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1</v>
      </c>
      <c r="AW54" s="2">
        <v>1</v>
      </c>
      <c r="AX54" s="2"/>
      <c r="AY54" s="2"/>
      <c r="AZ54" s="2">
        <v>1</v>
      </c>
      <c r="BA54" s="2">
        <v>1</v>
      </c>
      <c r="BB54" s="2">
        <v>1</v>
      </c>
      <c r="BC54" s="2">
        <v>1</v>
      </c>
      <c r="BD54" s="2" t="s">
        <v>3</v>
      </c>
      <c r="BE54" s="2" t="s">
        <v>3</v>
      </c>
      <c r="BF54" s="2" t="s">
        <v>3</v>
      </c>
      <c r="BG54" s="2" t="s">
        <v>3</v>
      </c>
      <c r="BH54" s="2">
        <v>3</v>
      </c>
      <c r="BI54" s="2">
        <v>1</v>
      </c>
      <c r="BJ54" s="2" t="s">
        <v>3</v>
      </c>
      <c r="BK54" s="2"/>
      <c r="BL54" s="2"/>
      <c r="BM54" s="2">
        <v>1100</v>
      </c>
      <c r="BN54" s="2">
        <v>0</v>
      </c>
      <c r="BO54" s="2" t="s">
        <v>3</v>
      </c>
      <c r="BP54" s="2">
        <v>0</v>
      </c>
      <c r="BQ54" s="2">
        <v>20</v>
      </c>
      <c r="BR54" s="2">
        <v>0</v>
      </c>
      <c r="BS54" s="2">
        <v>1</v>
      </c>
      <c r="BT54" s="2">
        <v>1</v>
      </c>
      <c r="BU54" s="2">
        <v>1</v>
      </c>
      <c r="BV54" s="2">
        <v>1</v>
      </c>
      <c r="BW54" s="2">
        <v>1</v>
      </c>
      <c r="BX54" s="2">
        <v>1</v>
      </c>
      <c r="BY54" s="2" t="s">
        <v>3</v>
      </c>
      <c r="BZ54" s="2">
        <v>0</v>
      </c>
      <c r="CA54" s="2">
        <v>0</v>
      </c>
      <c r="CB54" s="2"/>
      <c r="CC54" s="2"/>
      <c r="CD54" s="2"/>
      <c r="CE54" s="2"/>
      <c r="CF54" s="2">
        <v>0</v>
      </c>
      <c r="CG54" s="2">
        <v>0</v>
      </c>
      <c r="CH54" s="2"/>
      <c r="CI54" s="2"/>
      <c r="CJ54" s="2"/>
      <c r="CK54" s="2"/>
      <c r="CL54" s="2"/>
      <c r="CM54" s="2">
        <v>0</v>
      </c>
      <c r="CN54" s="2" t="s">
        <v>3</v>
      </c>
      <c r="CO54" s="2">
        <v>0</v>
      </c>
      <c r="CP54" s="2">
        <f t="shared" si="33"/>
        <v>179.16</v>
      </c>
      <c r="CQ54" s="2">
        <f t="shared" si="34"/>
        <v>179.16</v>
      </c>
      <c r="CR54" s="2">
        <f t="shared" si="35"/>
        <v>0</v>
      </c>
      <c r="CS54" s="2">
        <f t="shared" si="36"/>
        <v>0</v>
      </c>
      <c r="CT54" s="2">
        <f t="shared" si="37"/>
        <v>0</v>
      </c>
      <c r="CU54" s="2">
        <f t="shared" si="38"/>
        <v>0</v>
      </c>
      <c r="CV54" s="2">
        <f t="shared" si="39"/>
        <v>0</v>
      </c>
      <c r="CW54" s="2">
        <f t="shared" si="40"/>
        <v>0</v>
      </c>
      <c r="CX54" s="2">
        <f t="shared" si="41"/>
        <v>0</v>
      </c>
      <c r="CY54" s="2">
        <f t="shared" si="42"/>
        <v>0</v>
      </c>
      <c r="CZ54" s="2">
        <f t="shared" si="43"/>
        <v>0</v>
      </c>
      <c r="DA54" s="2"/>
      <c r="DB54" s="2"/>
      <c r="DC54" s="2" t="s">
        <v>3</v>
      </c>
      <c r="DD54" s="2" t="s">
        <v>3</v>
      </c>
      <c r="DE54" s="2" t="s">
        <v>3</v>
      </c>
      <c r="DF54" s="2" t="s">
        <v>3</v>
      </c>
      <c r="DG54" s="2" t="s">
        <v>3</v>
      </c>
      <c r="DH54" s="2" t="s">
        <v>3</v>
      </c>
      <c r="DI54" s="2" t="s">
        <v>3</v>
      </c>
      <c r="DJ54" s="2" t="s">
        <v>3</v>
      </c>
      <c r="DK54" s="2" t="s">
        <v>3</v>
      </c>
      <c r="DL54" s="2" t="s">
        <v>3</v>
      </c>
      <c r="DM54" s="2" t="s">
        <v>3</v>
      </c>
      <c r="DN54" s="2">
        <v>0</v>
      </c>
      <c r="DO54" s="2">
        <v>0</v>
      </c>
      <c r="DP54" s="2">
        <v>1</v>
      </c>
      <c r="DQ54" s="2">
        <v>1</v>
      </c>
      <c r="DR54" s="2"/>
      <c r="DS54" s="2"/>
      <c r="DT54" s="2"/>
      <c r="DU54" s="2">
        <v>1010</v>
      </c>
      <c r="DV54" s="2" t="s">
        <v>94</v>
      </c>
      <c r="DW54" s="2" t="s">
        <v>94</v>
      </c>
      <c r="DX54" s="2">
        <v>1</v>
      </c>
      <c r="DY54" s="2"/>
      <c r="DZ54" s="2"/>
      <c r="EA54" s="2"/>
      <c r="EB54" s="2"/>
      <c r="EC54" s="2"/>
      <c r="ED54" s="2"/>
      <c r="EE54" s="2">
        <v>32653538</v>
      </c>
      <c r="EF54" s="2">
        <v>20</v>
      </c>
      <c r="EG54" s="2" t="s">
        <v>85</v>
      </c>
      <c r="EH54" s="2">
        <v>0</v>
      </c>
      <c r="EI54" s="2" t="s">
        <v>3</v>
      </c>
      <c r="EJ54" s="2">
        <v>1</v>
      </c>
      <c r="EK54" s="2">
        <v>1100</v>
      </c>
      <c r="EL54" s="2" t="s">
        <v>86</v>
      </c>
      <c r="EM54" s="2" t="s">
        <v>87</v>
      </c>
      <c r="EN54" s="2"/>
      <c r="EO54" s="2" t="s">
        <v>3</v>
      </c>
      <c r="EP54" s="2"/>
      <c r="EQ54" s="2">
        <v>0</v>
      </c>
      <c r="ER54" s="2">
        <v>0</v>
      </c>
      <c r="ES54" s="2">
        <v>179.16</v>
      </c>
      <c r="ET54" s="2">
        <v>0</v>
      </c>
      <c r="EU54" s="2">
        <v>0</v>
      </c>
      <c r="EV54" s="2">
        <v>0</v>
      </c>
      <c r="EW54" s="2">
        <v>0</v>
      </c>
      <c r="EX54" s="2">
        <v>0</v>
      </c>
      <c r="EY54" s="2">
        <v>0</v>
      </c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>
        <v>0</v>
      </c>
      <c r="FR54" s="2">
        <f t="shared" si="44"/>
        <v>0</v>
      </c>
      <c r="FS54" s="2">
        <v>0</v>
      </c>
      <c r="FT54" s="2"/>
      <c r="FU54" s="2"/>
      <c r="FV54" s="2"/>
      <c r="FW54" s="2"/>
      <c r="FX54" s="2">
        <v>0</v>
      </c>
      <c r="FY54" s="2">
        <v>0</v>
      </c>
      <c r="FZ54" s="2"/>
      <c r="GA54" s="2" t="s">
        <v>98</v>
      </c>
      <c r="GB54" s="2"/>
      <c r="GC54" s="2"/>
      <c r="GD54" s="2">
        <v>0</v>
      </c>
      <c r="GE54" s="2"/>
      <c r="GF54" s="2">
        <v>1221897209</v>
      </c>
      <c r="GG54" s="2">
        <v>2</v>
      </c>
      <c r="GH54" s="2">
        <v>4</v>
      </c>
      <c r="GI54" s="2">
        <v>-2</v>
      </c>
      <c r="GJ54" s="2">
        <v>0</v>
      </c>
      <c r="GK54" s="2">
        <f>ROUND(R54*(R12)/100,2)</f>
        <v>0</v>
      </c>
      <c r="GL54" s="2">
        <f t="shared" si="45"/>
        <v>0</v>
      </c>
      <c r="GM54" s="2">
        <f t="shared" si="46"/>
        <v>179.16</v>
      </c>
      <c r="GN54" s="2">
        <f t="shared" si="47"/>
        <v>179.16</v>
      </c>
      <c r="GO54" s="2">
        <f t="shared" si="48"/>
        <v>0</v>
      </c>
      <c r="GP54" s="2">
        <f t="shared" si="49"/>
        <v>0</v>
      </c>
      <c r="GQ54" s="2"/>
      <c r="GR54" s="2">
        <v>0</v>
      </c>
      <c r="GS54" s="2">
        <v>2</v>
      </c>
      <c r="GT54" s="2">
        <v>0</v>
      </c>
      <c r="GU54" s="2" t="s">
        <v>3</v>
      </c>
      <c r="GV54" s="2">
        <f t="shared" si="50"/>
        <v>0</v>
      </c>
      <c r="GW54" s="2">
        <v>1</v>
      </c>
      <c r="GX54" s="2">
        <f t="shared" si="51"/>
        <v>0</v>
      </c>
      <c r="GY54" s="2"/>
      <c r="GZ54" s="2"/>
      <c r="HA54" s="2">
        <v>0</v>
      </c>
      <c r="HB54" s="2">
        <v>0</v>
      </c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>
        <v>0</v>
      </c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:255" x14ac:dyDescent="0.2">
      <c r="A55">
        <v>17</v>
      </c>
      <c r="B55">
        <v>1</v>
      </c>
      <c r="E55" t="s">
        <v>96</v>
      </c>
      <c r="F55" t="str">
        <f>'1.Смета.или.Акт'!B145</f>
        <v>Прайс-лист</v>
      </c>
      <c r="G55" t="str">
        <f>'1.Смета.или.Акт'!C145</f>
        <v>Муфта 3 КВТПН10 70/120</v>
      </c>
      <c r="H55" t="s">
        <v>94</v>
      </c>
      <c r="I55">
        <f>'1.Смета.или.Акт'!E145</f>
        <v>1</v>
      </c>
      <c r="J55">
        <v>0</v>
      </c>
      <c r="O55">
        <f t="shared" si="14"/>
        <v>1343.7</v>
      </c>
      <c r="P55">
        <f t="shared" si="15"/>
        <v>1343.7</v>
      </c>
      <c r="Q55">
        <f t="shared" si="16"/>
        <v>0</v>
      </c>
      <c r="R55">
        <f t="shared" si="17"/>
        <v>0</v>
      </c>
      <c r="S55">
        <f t="shared" si="18"/>
        <v>0</v>
      </c>
      <c r="T55">
        <f t="shared" si="19"/>
        <v>0</v>
      </c>
      <c r="U55">
        <f t="shared" si="20"/>
        <v>0</v>
      </c>
      <c r="V55">
        <f t="shared" si="21"/>
        <v>0</v>
      </c>
      <c r="W55">
        <f t="shared" si="22"/>
        <v>0</v>
      </c>
      <c r="X55">
        <f t="shared" si="23"/>
        <v>0</v>
      </c>
      <c r="Y55">
        <f t="shared" si="24"/>
        <v>0</v>
      </c>
      <c r="AA55">
        <v>34679562</v>
      </c>
      <c r="AB55">
        <f t="shared" si="25"/>
        <v>179.16</v>
      </c>
      <c r="AC55">
        <f t="shared" si="52"/>
        <v>179.16</v>
      </c>
      <c r="AD55">
        <f t="shared" si="26"/>
        <v>0</v>
      </c>
      <c r="AE55">
        <f t="shared" si="27"/>
        <v>0</v>
      </c>
      <c r="AF55">
        <f t="shared" si="28"/>
        <v>0</v>
      </c>
      <c r="AG55">
        <f t="shared" si="29"/>
        <v>0</v>
      </c>
      <c r="AH55">
        <f t="shared" si="30"/>
        <v>0</v>
      </c>
      <c r="AI55">
        <f t="shared" si="31"/>
        <v>0</v>
      </c>
      <c r="AJ55">
        <f t="shared" si="32"/>
        <v>0</v>
      </c>
      <c r="AK55">
        <v>179.16</v>
      </c>
      <c r="AL55" s="52">
        <f>'1.Смета.или.Акт'!F145</f>
        <v>179.16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1</v>
      </c>
      <c r="AW55">
        <v>1</v>
      </c>
      <c r="AZ55">
        <v>1</v>
      </c>
      <c r="BA55">
        <v>1</v>
      </c>
      <c r="BB55">
        <v>1</v>
      </c>
      <c r="BC55">
        <f>'1.Смета.или.Акт'!J145</f>
        <v>7.5</v>
      </c>
      <c r="BD55" t="s">
        <v>3</v>
      </c>
      <c r="BE55" t="s">
        <v>3</v>
      </c>
      <c r="BF55" t="s">
        <v>3</v>
      </c>
      <c r="BG55" t="s">
        <v>3</v>
      </c>
      <c r="BH55">
        <v>3</v>
      </c>
      <c r="BI55">
        <v>1</v>
      </c>
      <c r="BJ55" t="s">
        <v>3</v>
      </c>
      <c r="BM55">
        <v>1100</v>
      </c>
      <c r="BN55">
        <v>0</v>
      </c>
      <c r="BO55" t="s">
        <v>3</v>
      </c>
      <c r="BP55">
        <v>0</v>
      </c>
      <c r="BQ55">
        <v>20</v>
      </c>
      <c r="BR55">
        <v>0</v>
      </c>
      <c r="BS55">
        <v>1</v>
      </c>
      <c r="BT55">
        <v>1</v>
      </c>
      <c r="BU55">
        <v>1</v>
      </c>
      <c r="BV55">
        <v>1</v>
      </c>
      <c r="BW55">
        <v>1</v>
      </c>
      <c r="BX55">
        <v>1</v>
      </c>
      <c r="BY55" t="s">
        <v>3</v>
      </c>
      <c r="BZ55">
        <v>0</v>
      </c>
      <c r="CA55">
        <v>0</v>
      </c>
      <c r="CF55">
        <v>0</v>
      </c>
      <c r="CG55">
        <v>0</v>
      </c>
      <c r="CM55">
        <v>0</v>
      </c>
      <c r="CN55" t="s">
        <v>3</v>
      </c>
      <c r="CO55">
        <v>0</v>
      </c>
      <c r="CP55">
        <f t="shared" si="33"/>
        <v>1343.7</v>
      </c>
      <c r="CQ55">
        <f t="shared" si="34"/>
        <v>1343.7</v>
      </c>
      <c r="CR55">
        <f t="shared" si="35"/>
        <v>0</v>
      </c>
      <c r="CS55">
        <f t="shared" si="36"/>
        <v>0</v>
      </c>
      <c r="CT55">
        <f t="shared" si="37"/>
        <v>0</v>
      </c>
      <c r="CU55">
        <f t="shared" si="38"/>
        <v>0</v>
      </c>
      <c r="CV55">
        <f t="shared" si="39"/>
        <v>0</v>
      </c>
      <c r="CW55">
        <f t="shared" si="40"/>
        <v>0</v>
      </c>
      <c r="CX55">
        <f t="shared" si="41"/>
        <v>0</v>
      </c>
      <c r="CY55">
        <f t="shared" si="42"/>
        <v>0</v>
      </c>
      <c r="CZ55">
        <f t="shared" si="43"/>
        <v>0</v>
      </c>
      <c r="DC55" t="s">
        <v>3</v>
      </c>
      <c r="DD55" t="s">
        <v>3</v>
      </c>
      <c r="DE55" t="s">
        <v>3</v>
      </c>
      <c r="DF55" t="s">
        <v>3</v>
      </c>
      <c r="DG55" t="s">
        <v>3</v>
      </c>
      <c r="DH55" t="s">
        <v>3</v>
      </c>
      <c r="DI55" t="s">
        <v>3</v>
      </c>
      <c r="DJ55" t="s">
        <v>3</v>
      </c>
      <c r="DK55" t="s">
        <v>3</v>
      </c>
      <c r="DL55" t="s">
        <v>3</v>
      </c>
      <c r="DM55" t="s">
        <v>3</v>
      </c>
      <c r="DN55">
        <v>0</v>
      </c>
      <c r="DO55">
        <v>0</v>
      </c>
      <c r="DP55">
        <v>1</v>
      </c>
      <c r="DQ55">
        <v>1</v>
      </c>
      <c r="DU55">
        <v>1010</v>
      </c>
      <c r="DV55" t="s">
        <v>94</v>
      </c>
      <c r="DW55" t="str">
        <f>'1.Смета.или.Акт'!D145</f>
        <v>шт.</v>
      </c>
      <c r="DX55">
        <v>1</v>
      </c>
      <c r="EE55">
        <v>32653538</v>
      </c>
      <c r="EF55">
        <v>20</v>
      </c>
      <c r="EG55" t="s">
        <v>85</v>
      </c>
      <c r="EH55">
        <v>0</v>
      </c>
      <c r="EI55" t="s">
        <v>3</v>
      </c>
      <c r="EJ55">
        <v>1</v>
      </c>
      <c r="EK55">
        <v>1100</v>
      </c>
      <c r="EL55" t="s">
        <v>86</v>
      </c>
      <c r="EM55" t="s">
        <v>87</v>
      </c>
      <c r="EO55" t="s">
        <v>3</v>
      </c>
      <c r="EQ55">
        <v>0</v>
      </c>
      <c r="ER55">
        <v>179.16</v>
      </c>
      <c r="ES55" s="52">
        <f>'1.Смета.или.Акт'!F145</f>
        <v>179.16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5</v>
      </c>
      <c r="FC55">
        <v>0</v>
      </c>
      <c r="FD55">
        <v>18</v>
      </c>
      <c r="FF55">
        <v>1343.68</v>
      </c>
      <c r="FQ55">
        <v>0</v>
      </c>
      <c r="FR55">
        <f t="shared" si="44"/>
        <v>0</v>
      </c>
      <c r="FS55">
        <v>0</v>
      </c>
      <c r="FX55">
        <v>0</v>
      </c>
      <c r="FY55">
        <v>0</v>
      </c>
      <c r="GA55" t="s">
        <v>98</v>
      </c>
      <c r="GD55">
        <v>0</v>
      </c>
      <c r="GF55">
        <v>1221897209</v>
      </c>
      <c r="GG55">
        <v>2</v>
      </c>
      <c r="GH55">
        <v>3</v>
      </c>
      <c r="GI55">
        <v>4</v>
      </c>
      <c r="GJ55">
        <v>0</v>
      </c>
      <c r="GK55">
        <f>ROUND(R55*(S12)/100,2)</f>
        <v>0</v>
      </c>
      <c r="GL55">
        <f t="shared" si="45"/>
        <v>0</v>
      </c>
      <c r="GM55">
        <f t="shared" si="46"/>
        <v>1343.7</v>
      </c>
      <c r="GN55">
        <f t="shared" si="47"/>
        <v>1343.7</v>
      </c>
      <c r="GO55">
        <f t="shared" si="48"/>
        <v>0</v>
      </c>
      <c r="GP55">
        <f t="shared" si="49"/>
        <v>0</v>
      </c>
      <c r="GR55">
        <v>1</v>
      </c>
      <c r="GS55">
        <v>1</v>
      </c>
      <c r="GT55">
        <v>0</v>
      </c>
      <c r="GU55" t="s">
        <v>3</v>
      </c>
      <c r="GV55">
        <f t="shared" si="50"/>
        <v>0</v>
      </c>
      <c r="GW55">
        <v>1</v>
      </c>
      <c r="GX55">
        <f t="shared" si="51"/>
        <v>0</v>
      </c>
      <c r="HA55">
        <v>0</v>
      </c>
      <c r="HB55">
        <v>0</v>
      </c>
      <c r="IK55">
        <v>0</v>
      </c>
    </row>
    <row r="56" spans="1:255" x14ac:dyDescent="0.2">
      <c r="A56" s="2">
        <v>17</v>
      </c>
      <c r="B56" s="2">
        <v>1</v>
      </c>
      <c r="C56" s="2"/>
      <c r="D56" s="2"/>
      <c r="E56" s="2" t="s">
        <v>99</v>
      </c>
      <c r="F56" s="2" t="s">
        <v>82</v>
      </c>
      <c r="G56" s="2" t="s">
        <v>100</v>
      </c>
      <c r="H56" s="2" t="s">
        <v>94</v>
      </c>
      <c r="I56" s="2">
        <f>'1.Смета.или.Акт'!E148</f>
        <v>597</v>
      </c>
      <c r="J56" s="2">
        <v>0</v>
      </c>
      <c r="K56" s="2"/>
      <c r="L56" s="2"/>
      <c r="M56" s="2"/>
      <c r="N56" s="2"/>
      <c r="O56" s="2">
        <f t="shared" ref="O56:O77" si="53">ROUND(CP56,2)</f>
        <v>1044.75</v>
      </c>
      <c r="P56" s="2">
        <f t="shared" ref="P56:P77" si="54">ROUND(CQ56*I56,2)</f>
        <v>1044.75</v>
      </c>
      <c r="Q56" s="2">
        <f t="shared" ref="Q56:Q77" si="55">ROUND(CR56*I56,2)</f>
        <v>0</v>
      </c>
      <c r="R56" s="2">
        <f t="shared" ref="R56:R77" si="56">ROUND(CS56*I56,2)</f>
        <v>0</v>
      </c>
      <c r="S56" s="2">
        <f t="shared" ref="S56:S77" si="57">ROUND(CT56*I56,2)</f>
        <v>0</v>
      </c>
      <c r="T56" s="2">
        <f t="shared" ref="T56:T77" si="58">ROUND(CU56*I56,2)</f>
        <v>0</v>
      </c>
      <c r="U56" s="2">
        <f t="shared" ref="U56:U77" si="59">CV56*I56</f>
        <v>0</v>
      </c>
      <c r="V56" s="2">
        <f t="shared" ref="V56:V77" si="60">CW56*I56</f>
        <v>0</v>
      </c>
      <c r="W56" s="2">
        <f t="shared" ref="W56:W77" si="61">ROUND(CX56*I56,2)</f>
        <v>0</v>
      </c>
      <c r="X56" s="2">
        <f t="shared" ref="X56:X77" si="62">ROUND(CY56,2)</f>
        <v>0</v>
      </c>
      <c r="Y56" s="2">
        <f t="shared" ref="Y56:Y77" si="63">ROUND(CZ56,2)</f>
        <v>0</v>
      </c>
      <c r="Z56" s="2"/>
      <c r="AA56" s="2">
        <v>34679561</v>
      </c>
      <c r="AB56" s="2">
        <f t="shared" ref="AB56:AB77" si="64">ROUND((AC56+AD56+AF56),2)</f>
        <v>1.75</v>
      </c>
      <c r="AC56" s="2">
        <f t="shared" si="52"/>
        <v>1.75</v>
      </c>
      <c r="AD56" s="2">
        <f t="shared" ref="AD56:AD77" si="65">ROUND((((ET56)-(EU56))+AE56),2)</f>
        <v>0</v>
      </c>
      <c r="AE56" s="2">
        <f t="shared" ref="AE56:AE77" si="66">ROUND((EU56),2)</f>
        <v>0</v>
      </c>
      <c r="AF56" s="2">
        <f t="shared" ref="AF56:AF77" si="67">ROUND((EV56),2)</f>
        <v>0</v>
      </c>
      <c r="AG56" s="2">
        <f t="shared" ref="AG56:AG77" si="68">ROUND((AP56),2)</f>
        <v>0</v>
      </c>
      <c r="AH56" s="2">
        <f t="shared" ref="AH56:AH77" si="69">(EW56)</f>
        <v>0</v>
      </c>
      <c r="AI56" s="2">
        <f t="shared" ref="AI56:AI77" si="70">(EX56)</f>
        <v>0</v>
      </c>
      <c r="AJ56" s="2">
        <f t="shared" ref="AJ56:AJ77" si="71">ROUND((AS56),2)</f>
        <v>0</v>
      </c>
      <c r="AK56" s="2">
        <v>1.75</v>
      </c>
      <c r="AL56" s="2">
        <v>1.75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  <c r="AV56" s="2">
        <v>1</v>
      </c>
      <c r="AW56" s="2">
        <v>1</v>
      </c>
      <c r="AX56" s="2"/>
      <c r="AY56" s="2"/>
      <c r="AZ56" s="2">
        <v>1</v>
      </c>
      <c r="BA56" s="2">
        <v>1</v>
      </c>
      <c r="BB56" s="2">
        <v>1</v>
      </c>
      <c r="BC56" s="2">
        <v>1</v>
      </c>
      <c r="BD56" s="2" t="s">
        <v>3</v>
      </c>
      <c r="BE56" s="2" t="s">
        <v>3</v>
      </c>
      <c r="BF56" s="2" t="s">
        <v>3</v>
      </c>
      <c r="BG56" s="2" t="s">
        <v>3</v>
      </c>
      <c r="BH56" s="2">
        <v>3</v>
      </c>
      <c r="BI56" s="2">
        <v>1</v>
      </c>
      <c r="BJ56" s="2" t="s">
        <v>3</v>
      </c>
      <c r="BK56" s="2"/>
      <c r="BL56" s="2"/>
      <c r="BM56" s="2">
        <v>1100</v>
      </c>
      <c r="BN56" s="2">
        <v>0</v>
      </c>
      <c r="BO56" s="2" t="s">
        <v>3</v>
      </c>
      <c r="BP56" s="2">
        <v>0</v>
      </c>
      <c r="BQ56" s="2">
        <v>20</v>
      </c>
      <c r="BR56" s="2">
        <v>0</v>
      </c>
      <c r="BS56" s="2">
        <v>1</v>
      </c>
      <c r="BT56" s="2">
        <v>1</v>
      </c>
      <c r="BU56" s="2">
        <v>1</v>
      </c>
      <c r="BV56" s="2">
        <v>1</v>
      </c>
      <c r="BW56" s="2">
        <v>1</v>
      </c>
      <c r="BX56" s="2">
        <v>1</v>
      </c>
      <c r="BY56" s="2" t="s">
        <v>3</v>
      </c>
      <c r="BZ56" s="2">
        <v>0</v>
      </c>
      <c r="CA56" s="2">
        <v>0</v>
      </c>
      <c r="CB56" s="2"/>
      <c r="CC56" s="2"/>
      <c r="CD56" s="2"/>
      <c r="CE56" s="2"/>
      <c r="CF56" s="2">
        <v>0</v>
      </c>
      <c r="CG56" s="2">
        <v>0</v>
      </c>
      <c r="CH56" s="2"/>
      <c r="CI56" s="2"/>
      <c r="CJ56" s="2"/>
      <c r="CK56" s="2"/>
      <c r="CL56" s="2"/>
      <c r="CM56" s="2">
        <v>0</v>
      </c>
      <c r="CN56" s="2" t="s">
        <v>3</v>
      </c>
      <c r="CO56" s="2">
        <v>0</v>
      </c>
      <c r="CP56" s="2">
        <f t="shared" ref="CP56:CP77" si="72">(P56+Q56+S56)</f>
        <v>1044.75</v>
      </c>
      <c r="CQ56" s="2">
        <f t="shared" ref="CQ56:CQ77" si="73">AC56*BC56</f>
        <v>1.75</v>
      </c>
      <c r="CR56" s="2">
        <f t="shared" ref="CR56:CR77" si="74">AD56*BB56</f>
        <v>0</v>
      </c>
      <c r="CS56" s="2">
        <f t="shared" ref="CS56:CS77" si="75">AE56*BS56</f>
        <v>0</v>
      </c>
      <c r="CT56" s="2">
        <f t="shared" ref="CT56:CT77" si="76">AF56*BA56</f>
        <v>0</v>
      </c>
      <c r="CU56" s="2">
        <f t="shared" ref="CU56:CU77" si="77">AG56</f>
        <v>0</v>
      </c>
      <c r="CV56" s="2">
        <f t="shared" ref="CV56:CV77" si="78">AH56</f>
        <v>0</v>
      </c>
      <c r="CW56" s="2">
        <f t="shared" ref="CW56:CW77" si="79">AI56</f>
        <v>0</v>
      </c>
      <c r="CX56" s="2">
        <f t="shared" ref="CX56:CX77" si="80">AJ56</f>
        <v>0</v>
      </c>
      <c r="CY56" s="2">
        <f t="shared" ref="CY56:CY77" si="81">(((S56+(R56*IF(0,0,1)))*AT56)/100)</f>
        <v>0</v>
      </c>
      <c r="CZ56" s="2">
        <f t="shared" ref="CZ56:CZ77" si="82">(((S56+(R56*IF(0,0,1)))*AU56)/100)</f>
        <v>0</v>
      </c>
      <c r="DA56" s="2"/>
      <c r="DB56" s="2"/>
      <c r="DC56" s="2" t="s">
        <v>3</v>
      </c>
      <c r="DD56" s="2" t="s">
        <v>3</v>
      </c>
      <c r="DE56" s="2" t="s">
        <v>3</v>
      </c>
      <c r="DF56" s="2" t="s">
        <v>3</v>
      </c>
      <c r="DG56" s="2" t="s">
        <v>3</v>
      </c>
      <c r="DH56" s="2" t="s">
        <v>3</v>
      </c>
      <c r="DI56" s="2" t="s">
        <v>3</v>
      </c>
      <c r="DJ56" s="2" t="s">
        <v>3</v>
      </c>
      <c r="DK56" s="2" t="s">
        <v>3</v>
      </c>
      <c r="DL56" s="2" t="s">
        <v>3</v>
      </c>
      <c r="DM56" s="2" t="s">
        <v>3</v>
      </c>
      <c r="DN56" s="2">
        <v>0</v>
      </c>
      <c r="DO56" s="2">
        <v>0</v>
      </c>
      <c r="DP56" s="2">
        <v>1</v>
      </c>
      <c r="DQ56" s="2">
        <v>1</v>
      </c>
      <c r="DR56" s="2"/>
      <c r="DS56" s="2"/>
      <c r="DT56" s="2"/>
      <c r="DU56" s="2">
        <v>1010</v>
      </c>
      <c r="DV56" s="2" t="s">
        <v>94</v>
      </c>
      <c r="DW56" s="2" t="s">
        <v>94</v>
      </c>
      <c r="DX56" s="2">
        <v>1</v>
      </c>
      <c r="DY56" s="2"/>
      <c r="DZ56" s="2"/>
      <c r="EA56" s="2"/>
      <c r="EB56" s="2"/>
      <c r="EC56" s="2"/>
      <c r="ED56" s="2"/>
      <c r="EE56" s="2">
        <v>32653538</v>
      </c>
      <c r="EF56" s="2">
        <v>20</v>
      </c>
      <c r="EG56" s="2" t="s">
        <v>85</v>
      </c>
      <c r="EH56" s="2">
        <v>0</v>
      </c>
      <c r="EI56" s="2" t="s">
        <v>3</v>
      </c>
      <c r="EJ56" s="2">
        <v>1</v>
      </c>
      <c r="EK56" s="2">
        <v>1100</v>
      </c>
      <c r="EL56" s="2" t="s">
        <v>86</v>
      </c>
      <c r="EM56" s="2" t="s">
        <v>87</v>
      </c>
      <c r="EN56" s="2"/>
      <c r="EO56" s="2" t="s">
        <v>3</v>
      </c>
      <c r="EP56" s="2"/>
      <c r="EQ56" s="2">
        <v>0</v>
      </c>
      <c r="ER56" s="2">
        <v>0</v>
      </c>
      <c r="ES56" s="2">
        <v>1.75</v>
      </c>
      <c r="ET56" s="2">
        <v>0</v>
      </c>
      <c r="EU56" s="2">
        <v>0</v>
      </c>
      <c r="EV56" s="2">
        <v>0</v>
      </c>
      <c r="EW56" s="2">
        <v>0</v>
      </c>
      <c r="EX56" s="2">
        <v>0</v>
      </c>
      <c r="EY56" s="2">
        <v>0</v>
      </c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>
        <v>0</v>
      </c>
      <c r="FR56" s="2">
        <f t="shared" ref="FR56:FR77" si="83">ROUND(IF(AND(BH56=3,BI56=3),P56,0),2)</f>
        <v>0</v>
      </c>
      <c r="FS56" s="2">
        <v>0</v>
      </c>
      <c r="FT56" s="2"/>
      <c r="FU56" s="2"/>
      <c r="FV56" s="2"/>
      <c r="FW56" s="2"/>
      <c r="FX56" s="2">
        <v>0</v>
      </c>
      <c r="FY56" s="2">
        <v>0</v>
      </c>
      <c r="FZ56" s="2"/>
      <c r="GA56" s="2" t="s">
        <v>101</v>
      </c>
      <c r="GB56" s="2"/>
      <c r="GC56" s="2"/>
      <c r="GD56" s="2">
        <v>0</v>
      </c>
      <c r="GE56" s="2"/>
      <c r="GF56" s="2">
        <v>-496488921</v>
      </c>
      <c r="GG56" s="2">
        <v>2</v>
      </c>
      <c r="GH56" s="2">
        <v>4</v>
      </c>
      <c r="GI56" s="2">
        <v>-2</v>
      </c>
      <c r="GJ56" s="2">
        <v>0</v>
      </c>
      <c r="GK56" s="2">
        <f>ROUND(R56*(R12)/100,2)</f>
        <v>0</v>
      </c>
      <c r="GL56" s="2">
        <f t="shared" ref="GL56:GL77" si="84">ROUND(IF(AND(BH56=3,BI56=3,FS56&lt;&gt;0),P56,0),2)</f>
        <v>0</v>
      </c>
      <c r="GM56" s="2">
        <f t="shared" ref="GM56:GM77" si="85">ROUND(O56+X56+Y56+GK56,2)+GX56</f>
        <v>1044.75</v>
      </c>
      <c r="GN56" s="2">
        <f t="shared" ref="GN56:GN77" si="86">IF(OR(BI56=0,BI56=1),ROUND(O56+X56+Y56+GK56,2),0)</f>
        <v>1044.75</v>
      </c>
      <c r="GO56" s="2">
        <f t="shared" ref="GO56:GO77" si="87">IF(BI56=2,ROUND(O56+X56+Y56+GK56,2),0)</f>
        <v>0</v>
      </c>
      <c r="GP56" s="2">
        <f t="shared" ref="GP56:GP77" si="88">IF(BI56=4,ROUND(O56+X56+Y56+GK56,2)+GX56,0)</f>
        <v>0</v>
      </c>
      <c r="GQ56" s="2"/>
      <c r="GR56" s="2">
        <v>0</v>
      </c>
      <c r="GS56" s="2">
        <v>2</v>
      </c>
      <c r="GT56" s="2">
        <v>0</v>
      </c>
      <c r="GU56" s="2" t="s">
        <v>3</v>
      </c>
      <c r="GV56" s="2">
        <f t="shared" ref="GV56:GV77" si="89">ROUND(GT56,2)</f>
        <v>0</v>
      </c>
      <c r="GW56" s="2">
        <v>1</v>
      </c>
      <c r="GX56" s="2">
        <f t="shared" ref="GX56:GX77" si="90">ROUND(GV56*GW56*I56,2)</f>
        <v>0</v>
      </c>
      <c r="GY56" s="2"/>
      <c r="GZ56" s="2"/>
      <c r="HA56" s="2">
        <v>0</v>
      </c>
      <c r="HB56" s="2">
        <v>0</v>
      </c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>
        <v>0</v>
      </c>
      <c r="IL56" s="2"/>
      <c r="IM56" s="2"/>
      <c r="IN56" s="2"/>
      <c r="IO56" s="2"/>
      <c r="IP56" s="2"/>
      <c r="IQ56" s="2"/>
      <c r="IR56" s="2"/>
      <c r="IS56" s="2"/>
      <c r="IT56" s="2"/>
      <c r="IU56" s="2"/>
    </row>
    <row r="57" spans="1:255" x14ac:dyDescent="0.2">
      <c r="A57">
        <v>17</v>
      </c>
      <c r="B57">
        <v>1</v>
      </c>
      <c r="E57" t="s">
        <v>99</v>
      </c>
      <c r="F57" t="str">
        <f>'1.Смета.или.Акт'!B148</f>
        <v>Прайс-лист</v>
      </c>
      <c r="G57" t="str">
        <f>'1.Смета.или.Акт'!C148</f>
        <v>Кирпич красный</v>
      </c>
      <c r="H57" t="s">
        <v>94</v>
      </c>
      <c r="I57">
        <f>'1.Смета.или.Акт'!E148</f>
        <v>597</v>
      </c>
      <c r="J57">
        <v>0</v>
      </c>
      <c r="O57">
        <f t="shared" si="53"/>
        <v>7835.63</v>
      </c>
      <c r="P57">
        <f t="shared" si="54"/>
        <v>7835.63</v>
      </c>
      <c r="Q57">
        <f t="shared" si="55"/>
        <v>0</v>
      </c>
      <c r="R57">
        <f t="shared" si="56"/>
        <v>0</v>
      </c>
      <c r="S57">
        <f t="shared" si="57"/>
        <v>0</v>
      </c>
      <c r="T57">
        <f t="shared" si="58"/>
        <v>0</v>
      </c>
      <c r="U57">
        <f t="shared" si="59"/>
        <v>0</v>
      </c>
      <c r="V57">
        <f t="shared" si="60"/>
        <v>0</v>
      </c>
      <c r="W57">
        <f t="shared" si="61"/>
        <v>0</v>
      </c>
      <c r="X57">
        <f t="shared" si="62"/>
        <v>0</v>
      </c>
      <c r="Y57">
        <f t="shared" si="63"/>
        <v>0</v>
      </c>
      <c r="AA57">
        <v>34679562</v>
      </c>
      <c r="AB57">
        <f t="shared" si="64"/>
        <v>1.75</v>
      </c>
      <c r="AC57">
        <f t="shared" si="52"/>
        <v>1.75</v>
      </c>
      <c r="AD57">
        <f t="shared" si="65"/>
        <v>0</v>
      </c>
      <c r="AE57">
        <f t="shared" si="66"/>
        <v>0</v>
      </c>
      <c r="AF57">
        <f t="shared" si="67"/>
        <v>0</v>
      </c>
      <c r="AG57">
        <f t="shared" si="68"/>
        <v>0</v>
      </c>
      <c r="AH57">
        <f t="shared" si="69"/>
        <v>0</v>
      </c>
      <c r="AI57">
        <f t="shared" si="70"/>
        <v>0</v>
      </c>
      <c r="AJ57">
        <f t="shared" si="71"/>
        <v>0</v>
      </c>
      <c r="AK57">
        <v>1.75</v>
      </c>
      <c r="AL57" s="52">
        <f>'1.Смета.или.Акт'!F148</f>
        <v>1.75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1</v>
      </c>
      <c r="AW57">
        <v>1</v>
      </c>
      <c r="AZ57">
        <v>1</v>
      </c>
      <c r="BA57">
        <v>1</v>
      </c>
      <c r="BB57">
        <v>1</v>
      </c>
      <c r="BC57">
        <f>'1.Смета.или.Акт'!J148</f>
        <v>7.5</v>
      </c>
      <c r="BD57" t="s">
        <v>3</v>
      </c>
      <c r="BE57" t="s">
        <v>3</v>
      </c>
      <c r="BF57" t="s">
        <v>3</v>
      </c>
      <c r="BG57" t="s">
        <v>3</v>
      </c>
      <c r="BH57">
        <v>3</v>
      </c>
      <c r="BI57">
        <v>1</v>
      </c>
      <c r="BJ57" t="s">
        <v>3</v>
      </c>
      <c r="BM57">
        <v>1100</v>
      </c>
      <c r="BN57">
        <v>0</v>
      </c>
      <c r="BO57" t="s">
        <v>3</v>
      </c>
      <c r="BP57">
        <v>0</v>
      </c>
      <c r="BQ57">
        <v>20</v>
      </c>
      <c r="BR57">
        <v>0</v>
      </c>
      <c r="BS57">
        <v>1</v>
      </c>
      <c r="BT57">
        <v>1</v>
      </c>
      <c r="BU57">
        <v>1</v>
      </c>
      <c r="BV57">
        <v>1</v>
      </c>
      <c r="BW57">
        <v>1</v>
      </c>
      <c r="BX57">
        <v>1</v>
      </c>
      <c r="BY57" t="s">
        <v>3</v>
      </c>
      <c r="BZ57">
        <v>0</v>
      </c>
      <c r="CA57">
        <v>0</v>
      </c>
      <c r="CF57">
        <v>0</v>
      </c>
      <c r="CG57">
        <v>0</v>
      </c>
      <c r="CM57">
        <v>0</v>
      </c>
      <c r="CN57" t="s">
        <v>3</v>
      </c>
      <c r="CO57">
        <v>0</v>
      </c>
      <c r="CP57">
        <f t="shared" si="72"/>
        <v>7835.63</v>
      </c>
      <c r="CQ57">
        <f t="shared" si="73"/>
        <v>13.125</v>
      </c>
      <c r="CR57">
        <f t="shared" si="74"/>
        <v>0</v>
      </c>
      <c r="CS57">
        <f t="shared" si="75"/>
        <v>0</v>
      </c>
      <c r="CT57">
        <f t="shared" si="76"/>
        <v>0</v>
      </c>
      <c r="CU57">
        <f t="shared" si="77"/>
        <v>0</v>
      </c>
      <c r="CV57">
        <f t="shared" si="78"/>
        <v>0</v>
      </c>
      <c r="CW57">
        <f t="shared" si="79"/>
        <v>0</v>
      </c>
      <c r="CX57">
        <f t="shared" si="80"/>
        <v>0</v>
      </c>
      <c r="CY57">
        <f t="shared" si="81"/>
        <v>0</v>
      </c>
      <c r="CZ57">
        <f t="shared" si="82"/>
        <v>0</v>
      </c>
      <c r="DC57" t="s">
        <v>3</v>
      </c>
      <c r="DD57" t="s">
        <v>3</v>
      </c>
      <c r="DE57" t="s">
        <v>3</v>
      </c>
      <c r="DF57" t="s">
        <v>3</v>
      </c>
      <c r="DG57" t="s">
        <v>3</v>
      </c>
      <c r="DH57" t="s">
        <v>3</v>
      </c>
      <c r="DI57" t="s">
        <v>3</v>
      </c>
      <c r="DJ57" t="s">
        <v>3</v>
      </c>
      <c r="DK57" t="s">
        <v>3</v>
      </c>
      <c r="DL57" t="s">
        <v>3</v>
      </c>
      <c r="DM57" t="s">
        <v>3</v>
      </c>
      <c r="DN57">
        <v>0</v>
      </c>
      <c r="DO57">
        <v>0</v>
      </c>
      <c r="DP57">
        <v>1</v>
      </c>
      <c r="DQ57">
        <v>1</v>
      </c>
      <c r="DU57">
        <v>1010</v>
      </c>
      <c r="DV57" t="s">
        <v>94</v>
      </c>
      <c r="DW57" t="str">
        <f>'1.Смета.или.Акт'!D148</f>
        <v>шт.</v>
      </c>
      <c r="DX57">
        <v>1</v>
      </c>
      <c r="EE57">
        <v>32653538</v>
      </c>
      <c r="EF57">
        <v>20</v>
      </c>
      <c r="EG57" t="s">
        <v>85</v>
      </c>
      <c r="EH57">
        <v>0</v>
      </c>
      <c r="EI57" t="s">
        <v>3</v>
      </c>
      <c r="EJ57">
        <v>1</v>
      </c>
      <c r="EK57">
        <v>1100</v>
      </c>
      <c r="EL57" t="s">
        <v>86</v>
      </c>
      <c r="EM57" t="s">
        <v>87</v>
      </c>
      <c r="EO57" t="s">
        <v>3</v>
      </c>
      <c r="EQ57">
        <v>0</v>
      </c>
      <c r="ER57">
        <v>1.75</v>
      </c>
      <c r="ES57" s="52">
        <f>'1.Смета.или.Акт'!F148</f>
        <v>1.75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5</v>
      </c>
      <c r="FC57">
        <v>0</v>
      </c>
      <c r="FD57">
        <v>18</v>
      </c>
      <c r="FF57">
        <v>13.16</v>
      </c>
      <c r="FQ57">
        <v>0</v>
      </c>
      <c r="FR57">
        <f t="shared" si="83"/>
        <v>0</v>
      </c>
      <c r="FS57">
        <v>0</v>
      </c>
      <c r="FX57">
        <v>0</v>
      </c>
      <c r="FY57">
        <v>0</v>
      </c>
      <c r="GA57" t="s">
        <v>101</v>
      </c>
      <c r="GD57">
        <v>0</v>
      </c>
      <c r="GF57">
        <v>-496488921</v>
      </c>
      <c r="GG57">
        <v>2</v>
      </c>
      <c r="GH57">
        <v>3</v>
      </c>
      <c r="GI57">
        <v>4</v>
      </c>
      <c r="GJ57">
        <v>0</v>
      </c>
      <c r="GK57">
        <f>ROUND(R57*(S12)/100,2)</f>
        <v>0</v>
      </c>
      <c r="GL57">
        <f t="shared" si="84"/>
        <v>0</v>
      </c>
      <c r="GM57">
        <f t="shared" si="85"/>
        <v>7835.63</v>
      </c>
      <c r="GN57">
        <f t="shared" si="86"/>
        <v>7835.63</v>
      </c>
      <c r="GO57">
        <f t="shared" si="87"/>
        <v>0</v>
      </c>
      <c r="GP57">
        <f t="shared" si="88"/>
        <v>0</v>
      </c>
      <c r="GR57">
        <v>1</v>
      </c>
      <c r="GS57">
        <v>1</v>
      </c>
      <c r="GT57">
        <v>0</v>
      </c>
      <c r="GU57" t="s">
        <v>3</v>
      </c>
      <c r="GV57">
        <f t="shared" si="89"/>
        <v>0</v>
      </c>
      <c r="GW57">
        <v>1</v>
      </c>
      <c r="GX57">
        <f t="shared" si="90"/>
        <v>0</v>
      </c>
      <c r="HA57">
        <v>0</v>
      </c>
      <c r="HB57">
        <v>0</v>
      </c>
      <c r="IK57">
        <v>0</v>
      </c>
    </row>
    <row r="58" spans="1:255" x14ac:dyDescent="0.2">
      <c r="A58" s="2">
        <v>17</v>
      </c>
      <c r="B58" s="2">
        <v>1</v>
      </c>
      <c r="C58" s="2"/>
      <c r="D58" s="2"/>
      <c r="E58" s="2" t="s">
        <v>102</v>
      </c>
      <c r="F58" s="2" t="s">
        <v>82</v>
      </c>
      <c r="G58" s="2" t="s">
        <v>103</v>
      </c>
      <c r="H58" s="2" t="s">
        <v>104</v>
      </c>
      <c r="I58" s="2">
        <f>'1.Смета.или.Акт'!E151</f>
        <v>7</v>
      </c>
      <c r="J58" s="2">
        <v>0</v>
      </c>
      <c r="K58" s="2"/>
      <c r="L58" s="2"/>
      <c r="M58" s="2"/>
      <c r="N58" s="2"/>
      <c r="O58" s="2">
        <f t="shared" si="53"/>
        <v>166.11</v>
      </c>
      <c r="P58" s="2">
        <f t="shared" si="54"/>
        <v>166.11</v>
      </c>
      <c r="Q58" s="2">
        <f t="shared" si="55"/>
        <v>0</v>
      </c>
      <c r="R58" s="2">
        <f t="shared" si="56"/>
        <v>0</v>
      </c>
      <c r="S58" s="2">
        <f t="shared" si="57"/>
        <v>0</v>
      </c>
      <c r="T58" s="2">
        <f t="shared" si="58"/>
        <v>0</v>
      </c>
      <c r="U58" s="2">
        <f t="shared" si="59"/>
        <v>0</v>
      </c>
      <c r="V58" s="2">
        <f t="shared" si="60"/>
        <v>0</v>
      </c>
      <c r="W58" s="2">
        <f t="shared" si="61"/>
        <v>0</v>
      </c>
      <c r="X58" s="2">
        <f t="shared" si="62"/>
        <v>0</v>
      </c>
      <c r="Y58" s="2">
        <f t="shared" si="63"/>
        <v>0</v>
      </c>
      <c r="Z58" s="2"/>
      <c r="AA58" s="2">
        <v>34679561</v>
      </c>
      <c r="AB58" s="2">
        <f t="shared" si="64"/>
        <v>23.73</v>
      </c>
      <c r="AC58" s="2">
        <f t="shared" si="52"/>
        <v>23.73</v>
      </c>
      <c r="AD58" s="2">
        <f t="shared" si="65"/>
        <v>0</v>
      </c>
      <c r="AE58" s="2">
        <f t="shared" si="66"/>
        <v>0</v>
      </c>
      <c r="AF58" s="2">
        <f t="shared" si="67"/>
        <v>0</v>
      </c>
      <c r="AG58" s="2">
        <f t="shared" si="68"/>
        <v>0</v>
      </c>
      <c r="AH58" s="2">
        <f t="shared" si="69"/>
        <v>0</v>
      </c>
      <c r="AI58" s="2">
        <f t="shared" si="70"/>
        <v>0</v>
      </c>
      <c r="AJ58" s="2">
        <f t="shared" si="71"/>
        <v>0</v>
      </c>
      <c r="AK58" s="2">
        <v>23.73</v>
      </c>
      <c r="AL58" s="2">
        <v>23.73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1</v>
      </c>
      <c r="AW58" s="2">
        <v>1</v>
      </c>
      <c r="AX58" s="2"/>
      <c r="AY58" s="2"/>
      <c r="AZ58" s="2">
        <v>1</v>
      </c>
      <c r="BA58" s="2">
        <v>1</v>
      </c>
      <c r="BB58" s="2">
        <v>1</v>
      </c>
      <c r="BC58" s="2">
        <v>1</v>
      </c>
      <c r="BD58" s="2" t="s">
        <v>3</v>
      </c>
      <c r="BE58" s="2" t="s">
        <v>3</v>
      </c>
      <c r="BF58" s="2" t="s">
        <v>3</v>
      </c>
      <c r="BG58" s="2" t="s">
        <v>3</v>
      </c>
      <c r="BH58" s="2">
        <v>3</v>
      </c>
      <c r="BI58" s="2">
        <v>1</v>
      </c>
      <c r="BJ58" s="2" t="s">
        <v>3</v>
      </c>
      <c r="BK58" s="2"/>
      <c r="BL58" s="2"/>
      <c r="BM58" s="2">
        <v>1100</v>
      </c>
      <c r="BN58" s="2">
        <v>0</v>
      </c>
      <c r="BO58" s="2" t="s">
        <v>3</v>
      </c>
      <c r="BP58" s="2">
        <v>0</v>
      </c>
      <c r="BQ58" s="2">
        <v>20</v>
      </c>
      <c r="BR58" s="2">
        <v>0</v>
      </c>
      <c r="BS58" s="2">
        <v>1</v>
      </c>
      <c r="BT58" s="2">
        <v>1</v>
      </c>
      <c r="BU58" s="2">
        <v>1</v>
      </c>
      <c r="BV58" s="2">
        <v>1</v>
      </c>
      <c r="BW58" s="2">
        <v>1</v>
      </c>
      <c r="BX58" s="2">
        <v>1</v>
      </c>
      <c r="BY58" s="2" t="s">
        <v>3</v>
      </c>
      <c r="BZ58" s="2">
        <v>0</v>
      </c>
      <c r="CA58" s="2">
        <v>0</v>
      </c>
      <c r="CB58" s="2"/>
      <c r="CC58" s="2"/>
      <c r="CD58" s="2"/>
      <c r="CE58" s="2"/>
      <c r="CF58" s="2">
        <v>0</v>
      </c>
      <c r="CG58" s="2">
        <v>0</v>
      </c>
      <c r="CH58" s="2"/>
      <c r="CI58" s="2"/>
      <c r="CJ58" s="2"/>
      <c r="CK58" s="2"/>
      <c r="CL58" s="2"/>
      <c r="CM58" s="2">
        <v>0</v>
      </c>
      <c r="CN58" s="2" t="s">
        <v>3</v>
      </c>
      <c r="CO58" s="2">
        <v>0</v>
      </c>
      <c r="CP58" s="2">
        <f t="shared" si="72"/>
        <v>166.11</v>
      </c>
      <c r="CQ58" s="2">
        <f t="shared" si="73"/>
        <v>23.73</v>
      </c>
      <c r="CR58" s="2">
        <f t="shared" si="74"/>
        <v>0</v>
      </c>
      <c r="CS58" s="2">
        <f t="shared" si="75"/>
        <v>0</v>
      </c>
      <c r="CT58" s="2">
        <f t="shared" si="76"/>
        <v>0</v>
      </c>
      <c r="CU58" s="2">
        <f t="shared" si="77"/>
        <v>0</v>
      </c>
      <c r="CV58" s="2">
        <f t="shared" si="78"/>
        <v>0</v>
      </c>
      <c r="CW58" s="2">
        <f t="shared" si="79"/>
        <v>0</v>
      </c>
      <c r="CX58" s="2">
        <f t="shared" si="80"/>
        <v>0</v>
      </c>
      <c r="CY58" s="2">
        <f t="shared" si="81"/>
        <v>0</v>
      </c>
      <c r="CZ58" s="2">
        <f t="shared" si="82"/>
        <v>0</v>
      </c>
      <c r="DA58" s="2"/>
      <c r="DB58" s="2"/>
      <c r="DC58" s="2" t="s">
        <v>3</v>
      </c>
      <c r="DD58" s="2" t="s">
        <v>3</v>
      </c>
      <c r="DE58" s="2" t="s">
        <v>3</v>
      </c>
      <c r="DF58" s="2" t="s">
        <v>3</v>
      </c>
      <c r="DG58" s="2" t="s">
        <v>3</v>
      </c>
      <c r="DH58" s="2" t="s">
        <v>3</v>
      </c>
      <c r="DI58" s="2" t="s">
        <v>3</v>
      </c>
      <c r="DJ58" s="2" t="s">
        <v>3</v>
      </c>
      <c r="DK58" s="2" t="s">
        <v>3</v>
      </c>
      <c r="DL58" s="2" t="s">
        <v>3</v>
      </c>
      <c r="DM58" s="2" t="s">
        <v>3</v>
      </c>
      <c r="DN58" s="2">
        <v>0</v>
      </c>
      <c r="DO58" s="2">
        <v>0</v>
      </c>
      <c r="DP58" s="2">
        <v>1</v>
      </c>
      <c r="DQ58" s="2">
        <v>1</v>
      </c>
      <c r="DR58" s="2"/>
      <c r="DS58" s="2"/>
      <c r="DT58" s="2"/>
      <c r="DU58" s="2">
        <v>1007</v>
      </c>
      <c r="DV58" s="2" t="s">
        <v>104</v>
      </c>
      <c r="DW58" s="2" t="s">
        <v>104</v>
      </c>
      <c r="DX58" s="2">
        <v>1</v>
      </c>
      <c r="DY58" s="2"/>
      <c r="DZ58" s="2"/>
      <c r="EA58" s="2"/>
      <c r="EB58" s="2"/>
      <c r="EC58" s="2"/>
      <c r="ED58" s="2"/>
      <c r="EE58" s="2">
        <v>32653538</v>
      </c>
      <c r="EF58" s="2">
        <v>20</v>
      </c>
      <c r="EG58" s="2" t="s">
        <v>85</v>
      </c>
      <c r="EH58" s="2">
        <v>0</v>
      </c>
      <c r="EI58" s="2" t="s">
        <v>3</v>
      </c>
      <c r="EJ58" s="2">
        <v>1</v>
      </c>
      <c r="EK58" s="2">
        <v>1100</v>
      </c>
      <c r="EL58" s="2" t="s">
        <v>86</v>
      </c>
      <c r="EM58" s="2" t="s">
        <v>87</v>
      </c>
      <c r="EN58" s="2"/>
      <c r="EO58" s="2" t="s">
        <v>3</v>
      </c>
      <c r="EP58" s="2"/>
      <c r="EQ58" s="2">
        <v>0</v>
      </c>
      <c r="ER58" s="2">
        <v>0</v>
      </c>
      <c r="ES58" s="2">
        <v>23.73</v>
      </c>
      <c r="ET58" s="2">
        <v>0</v>
      </c>
      <c r="EU58" s="2">
        <v>0</v>
      </c>
      <c r="EV58" s="2">
        <v>0</v>
      </c>
      <c r="EW58" s="2">
        <v>0</v>
      </c>
      <c r="EX58" s="2">
        <v>0</v>
      </c>
      <c r="EY58" s="2">
        <v>0</v>
      </c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>
        <v>0</v>
      </c>
      <c r="FR58" s="2">
        <f t="shared" si="83"/>
        <v>0</v>
      </c>
      <c r="FS58" s="2">
        <v>0</v>
      </c>
      <c r="FT58" s="2"/>
      <c r="FU58" s="2"/>
      <c r="FV58" s="2"/>
      <c r="FW58" s="2"/>
      <c r="FX58" s="2">
        <v>0</v>
      </c>
      <c r="FY58" s="2">
        <v>0</v>
      </c>
      <c r="FZ58" s="2"/>
      <c r="GA58" s="2" t="s">
        <v>105</v>
      </c>
      <c r="GB58" s="2"/>
      <c r="GC58" s="2"/>
      <c r="GD58" s="2">
        <v>0</v>
      </c>
      <c r="GE58" s="2"/>
      <c r="GF58" s="2">
        <v>574965906</v>
      </c>
      <c r="GG58" s="2">
        <v>2</v>
      </c>
      <c r="GH58" s="2">
        <v>4</v>
      </c>
      <c r="GI58" s="2">
        <v>-2</v>
      </c>
      <c r="GJ58" s="2">
        <v>0</v>
      </c>
      <c r="GK58" s="2">
        <f>ROUND(R58*(R12)/100,2)</f>
        <v>0</v>
      </c>
      <c r="GL58" s="2">
        <f t="shared" si="84"/>
        <v>0</v>
      </c>
      <c r="GM58" s="2">
        <f t="shared" si="85"/>
        <v>166.11</v>
      </c>
      <c r="GN58" s="2">
        <f t="shared" si="86"/>
        <v>166.11</v>
      </c>
      <c r="GO58" s="2">
        <f t="shared" si="87"/>
        <v>0</v>
      </c>
      <c r="GP58" s="2">
        <f t="shared" si="88"/>
        <v>0</v>
      </c>
      <c r="GQ58" s="2"/>
      <c r="GR58" s="2">
        <v>0</v>
      </c>
      <c r="GS58" s="2">
        <v>2</v>
      </c>
      <c r="GT58" s="2">
        <v>0</v>
      </c>
      <c r="GU58" s="2" t="s">
        <v>3</v>
      </c>
      <c r="GV58" s="2">
        <f t="shared" si="89"/>
        <v>0</v>
      </c>
      <c r="GW58" s="2">
        <v>1</v>
      </c>
      <c r="GX58" s="2">
        <f t="shared" si="90"/>
        <v>0</v>
      </c>
      <c r="GY58" s="2"/>
      <c r="GZ58" s="2"/>
      <c r="HA58" s="2">
        <v>0</v>
      </c>
      <c r="HB58" s="2">
        <v>0</v>
      </c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>
        <v>0</v>
      </c>
      <c r="IL58" s="2"/>
      <c r="IM58" s="2"/>
      <c r="IN58" s="2"/>
      <c r="IO58" s="2"/>
      <c r="IP58" s="2"/>
      <c r="IQ58" s="2"/>
      <c r="IR58" s="2"/>
      <c r="IS58" s="2"/>
      <c r="IT58" s="2"/>
      <c r="IU58" s="2"/>
    </row>
    <row r="59" spans="1:255" x14ac:dyDescent="0.2">
      <c r="A59">
        <v>17</v>
      </c>
      <c r="B59">
        <v>1</v>
      </c>
      <c r="E59" t="s">
        <v>102</v>
      </c>
      <c r="F59" t="str">
        <f>'1.Смета.или.Акт'!B151</f>
        <v>Прайс-лист</v>
      </c>
      <c r="G59" t="str">
        <f>'1.Смета.или.Акт'!C151</f>
        <v>Песок природный</v>
      </c>
      <c r="H59" t="s">
        <v>104</v>
      </c>
      <c r="I59">
        <f>'1.Смета.или.Акт'!E151</f>
        <v>7</v>
      </c>
      <c r="J59">
        <v>0</v>
      </c>
      <c r="O59">
        <f t="shared" si="53"/>
        <v>1245.83</v>
      </c>
      <c r="P59">
        <f t="shared" si="54"/>
        <v>1245.83</v>
      </c>
      <c r="Q59">
        <f t="shared" si="55"/>
        <v>0</v>
      </c>
      <c r="R59">
        <f t="shared" si="56"/>
        <v>0</v>
      </c>
      <c r="S59">
        <f t="shared" si="57"/>
        <v>0</v>
      </c>
      <c r="T59">
        <f t="shared" si="58"/>
        <v>0</v>
      </c>
      <c r="U59">
        <f t="shared" si="59"/>
        <v>0</v>
      </c>
      <c r="V59">
        <f t="shared" si="60"/>
        <v>0</v>
      </c>
      <c r="W59">
        <f t="shared" si="61"/>
        <v>0</v>
      </c>
      <c r="X59">
        <f t="shared" si="62"/>
        <v>0</v>
      </c>
      <c r="Y59">
        <f t="shared" si="63"/>
        <v>0</v>
      </c>
      <c r="AA59">
        <v>34679562</v>
      </c>
      <c r="AB59">
        <f t="shared" si="64"/>
        <v>23.73</v>
      </c>
      <c r="AC59">
        <f t="shared" si="52"/>
        <v>23.73</v>
      </c>
      <c r="AD59">
        <f t="shared" si="65"/>
        <v>0</v>
      </c>
      <c r="AE59">
        <f t="shared" si="66"/>
        <v>0</v>
      </c>
      <c r="AF59">
        <f t="shared" si="67"/>
        <v>0</v>
      </c>
      <c r="AG59">
        <f t="shared" si="68"/>
        <v>0</v>
      </c>
      <c r="AH59">
        <f t="shared" si="69"/>
        <v>0</v>
      </c>
      <c r="AI59">
        <f t="shared" si="70"/>
        <v>0</v>
      </c>
      <c r="AJ59">
        <f t="shared" si="71"/>
        <v>0</v>
      </c>
      <c r="AK59">
        <v>23.73</v>
      </c>
      <c r="AL59" s="52">
        <f>'1.Смета.или.Акт'!F151</f>
        <v>23.73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1</v>
      </c>
      <c r="AW59">
        <v>1</v>
      </c>
      <c r="AZ59">
        <v>1</v>
      </c>
      <c r="BA59">
        <v>1</v>
      </c>
      <c r="BB59">
        <v>1</v>
      </c>
      <c r="BC59">
        <f>'1.Смета.или.Акт'!J151</f>
        <v>7.5</v>
      </c>
      <c r="BD59" t="s">
        <v>3</v>
      </c>
      <c r="BE59" t="s">
        <v>3</v>
      </c>
      <c r="BF59" t="s">
        <v>3</v>
      </c>
      <c r="BG59" t="s">
        <v>3</v>
      </c>
      <c r="BH59">
        <v>3</v>
      </c>
      <c r="BI59">
        <v>1</v>
      </c>
      <c r="BJ59" t="s">
        <v>3</v>
      </c>
      <c r="BM59">
        <v>1100</v>
      </c>
      <c r="BN59">
        <v>0</v>
      </c>
      <c r="BO59" t="s">
        <v>3</v>
      </c>
      <c r="BP59">
        <v>0</v>
      </c>
      <c r="BQ59">
        <v>20</v>
      </c>
      <c r="BR59">
        <v>0</v>
      </c>
      <c r="BS59">
        <v>1</v>
      </c>
      <c r="BT59">
        <v>1</v>
      </c>
      <c r="BU59">
        <v>1</v>
      </c>
      <c r="BV59">
        <v>1</v>
      </c>
      <c r="BW59">
        <v>1</v>
      </c>
      <c r="BX59">
        <v>1</v>
      </c>
      <c r="BY59" t="s">
        <v>3</v>
      </c>
      <c r="BZ59">
        <v>0</v>
      </c>
      <c r="CA59">
        <v>0</v>
      </c>
      <c r="CF59">
        <v>0</v>
      </c>
      <c r="CG59">
        <v>0</v>
      </c>
      <c r="CM59">
        <v>0</v>
      </c>
      <c r="CN59" t="s">
        <v>3</v>
      </c>
      <c r="CO59">
        <v>0</v>
      </c>
      <c r="CP59">
        <f t="shared" si="72"/>
        <v>1245.83</v>
      </c>
      <c r="CQ59">
        <f t="shared" si="73"/>
        <v>177.97499999999999</v>
      </c>
      <c r="CR59">
        <f t="shared" si="74"/>
        <v>0</v>
      </c>
      <c r="CS59">
        <f t="shared" si="75"/>
        <v>0</v>
      </c>
      <c r="CT59">
        <f t="shared" si="76"/>
        <v>0</v>
      </c>
      <c r="CU59">
        <f t="shared" si="77"/>
        <v>0</v>
      </c>
      <c r="CV59">
        <f t="shared" si="78"/>
        <v>0</v>
      </c>
      <c r="CW59">
        <f t="shared" si="79"/>
        <v>0</v>
      </c>
      <c r="CX59">
        <f t="shared" si="80"/>
        <v>0</v>
      </c>
      <c r="CY59">
        <f t="shared" si="81"/>
        <v>0</v>
      </c>
      <c r="CZ59">
        <f t="shared" si="82"/>
        <v>0</v>
      </c>
      <c r="DC59" t="s">
        <v>3</v>
      </c>
      <c r="DD59" t="s">
        <v>3</v>
      </c>
      <c r="DE59" t="s">
        <v>3</v>
      </c>
      <c r="DF59" t="s">
        <v>3</v>
      </c>
      <c r="DG59" t="s">
        <v>3</v>
      </c>
      <c r="DH59" t="s">
        <v>3</v>
      </c>
      <c r="DI59" t="s">
        <v>3</v>
      </c>
      <c r="DJ59" t="s">
        <v>3</v>
      </c>
      <c r="DK59" t="s">
        <v>3</v>
      </c>
      <c r="DL59" t="s">
        <v>3</v>
      </c>
      <c r="DM59" t="s">
        <v>3</v>
      </c>
      <c r="DN59">
        <v>0</v>
      </c>
      <c r="DO59">
        <v>0</v>
      </c>
      <c r="DP59">
        <v>1</v>
      </c>
      <c r="DQ59">
        <v>1</v>
      </c>
      <c r="DU59">
        <v>1007</v>
      </c>
      <c r="DV59" t="s">
        <v>104</v>
      </c>
      <c r="DW59" t="str">
        <f>'1.Смета.или.Акт'!D151</f>
        <v>м3</v>
      </c>
      <c r="DX59">
        <v>1</v>
      </c>
      <c r="EE59">
        <v>32653538</v>
      </c>
      <c r="EF59">
        <v>20</v>
      </c>
      <c r="EG59" t="s">
        <v>85</v>
      </c>
      <c r="EH59">
        <v>0</v>
      </c>
      <c r="EI59" t="s">
        <v>3</v>
      </c>
      <c r="EJ59">
        <v>1</v>
      </c>
      <c r="EK59">
        <v>1100</v>
      </c>
      <c r="EL59" t="s">
        <v>86</v>
      </c>
      <c r="EM59" t="s">
        <v>87</v>
      </c>
      <c r="EO59" t="s">
        <v>3</v>
      </c>
      <c r="EQ59">
        <v>0</v>
      </c>
      <c r="ER59">
        <v>25.79</v>
      </c>
      <c r="ES59" s="52">
        <f>'1.Смета.или.Акт'!F151</f>
        <v>23.73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5</v>
      </c>
      <c r="FC59">
        <v>0</v>
      </c>
      <c r="FD59">
        <v>18</v>
      </c>
      <c r="FF59">
        <v>177.97</v>
      </c>
      <c r="FQ59">
        <v>0</v>
      </c>
      <c r="FR59">
        <f t="shared" si="83"/>
        <v>0</v>
      </c>
      <c r="FS59">
        <v>0</v>
      </c>
      <c r="FX59">
        <v>0</v>
      </c>
      <c r="FY59">
        <v>0</v>
      </c>
      <c r="GA59" t="s">
        <v>105</v>
      </c>
      <c r="GD59">
        <v>0</v>
      </c>
      <c r="GF59">
        <v>574965906</v>
      </c>
      <c r="GG59">
        <v>2</v>
      </c>
      <c r="GH59">
        <v>3</v>
      </c>
      <c r="GI59">
        <v>4</v>
      </c>
      <c r="GJ59">
        <v>0</v>
      </c>
      <c r="GK59">
        <f>ROUND(R59*(S12)/100,2)</f>
        <v>0</v>
      </c>
      <c r="GL59">
        <f t="shared" si="84"/>
        <v>0</v>
      </c>
      <c r="GM59">
        <f t="shared" si="85"/>
        <v>1245.83</v>
      </c>
      <c r="GN59">
        <f t="shared" si="86"/>
        <v>1245.83</v>
      </c>
      <c r="GO59">
        <f t="shared" si="87"/>
        <v>0</v>
      </c>
      <c r="GP59">
        <f t="shared" si="88"/>
        <v>0</v>
      </c>
      <c r="GR59">
        <v>1</v>
      </c>
      <c r="GS59">
        <v>1</v>
      </c>
      <c r="GT59">
        <v>0</v>
      </c>
      <c r="GU59" t="s">
        <v>3</v>
      </c>
      <c r="GV59">
        <f t="shared" si="89"/>
        <v>0</v>
      </c>
      <c r="GW59">
        <v>1</v>
      </c>
      <c r="GX59">
        <f t="shared" si="90"/>
        <v>0</v>
      </c>
      <c r="HA59">
        <v>0</v>
      </c>
      <c r="HB59">
        <v>0</v>
      </c>
      <c r="IK59">
        <v>0</v>
      </c>
    </row>
    <row r="60" spans="1:255" x14ac:dyDescent="0.2">
      <c r="A60" s="2">
        <v>17</v>
      </c>
      <c r="B60" s="2">
        <v>1</v>
      </c>
      <c r="C60" s="2"/>
      <c r="D60" s="2"/>
      <c r="E60" s="2" t="s">
        <v>106</v>
      </c>
      <c r="F60" s="2" t="s">
        <v>82</v>
      </c>
      <c r="G60" s="2" t="s">
        <v>107</v>
      </c>
      <c r="H60" s="2" t="s">
        <v>108</v>
      </c>
      <c r="I60" s="2">
        <f>'1.Смета.или.Акт'!E154</f>
        <v>1</v>
      </c>
      <c r="J60" s="2">
        <v>0</v>
      </c>
      <c r="K60" s="2"/>
      <c r="L60" s="2"/>
      <c r="M60" s="2"/>
      <c r="N60" s="2"/>
      <c r="O60" s="2">
        <f t="shared" si="53"/>
        <v>79.930000000000007</v>
      </c>
      <c r="P60" s="2">
        <f t="shared" si="54"/>
        <v>79.930000000000007</v>
      </c>
      <c r="Q60" s="2">
        <f t="shared" si="55"/>
        <v>0</v>
      </c>
      <c r="R60" s="2">
        <f t="shared" si="56"/>
        <v>0</v>
      </c>
      <c r="S60" s="2">
        <f t="shared" si="57"/>
        <v>0</v>
      </c>
      <c r="T60" s="2">
        <f t="shared" si="58"/>
        <v>0</v>
      </c>
      <c r="U60" s="2">
        <f t="shared" si="59"/>
        <v>0</v>
      </c>
      <c r="V60" s="2">
        <f t="shared" si="60"/>
        <v>0</v>
      </c>
      <c r="W60" s="2">
        <f t="shared" si="61"/>
        <v>0</v>
      </c>
      <c r="X60" s="2">
        <f t="shared" si="62"/>
        <v>0</v>
      </c>
      <c r="Y60" s="2">
        <f t="shared" si="63"/>
        <v>0</v>
      </c>
      <c r="Z60" s="2"/>
      <c r="AA60" s="2">
        <v>34679561</v>
      </c>
      <c r="AB60" s="2">
        <f t="shared" si="64"/>
        <v>79.930000000000007</v>
      </c>
      <c r="AC60" s="2">
        <f t="shared" si="52"/>
        <v>79.930000000000007</v>
      </c>
      <c r="AD60" s="2">
        <f t="shared" si="65"/>
        <v>0</v>
      </c>
      <c r="AE60" s="2">
        <f t="shared" si="66"/>
        <v>0</v>
      </c>
      <c r="AF60" s="2">
        <f t="shared" si="67"/>
        <v>0</v>
      </c>
      <c r="AG60" s="2">
        <f t="shared" si="68"/>
        <v>0</v>
      </c>
      <c r="AH60" s="2">
        <f t="shared" si="69"/>
        <v>0</v>
      </c>
      <c r="AI60" s="2">
        <f t="shared" si="70"/>
        <v>0</v>
      </c>
      <c r="AJ60" s="2">
        <f t="shared" si="71"/>
        <v>0</v>
      </c>
      <c r="AK60" s="2">
        <v>79.930000000000007</v>
      </c>
      <c r="AL60" s="2">
        <v>79.930000000000007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  <c r="AV60" s="2">
        <v>1</v>
      </c>
      <c r="AW60" s="2">
        <v>1</v>
      </c>
      <c r="AX60" s="2"/>
      <c r="AY60" s="2"/>
      <c r="AZ60" s="2">
        <v>1</v>
      </c>
      <c r="BA60" s="2">
        <v>1</v>
      </c>
      <c r="BB60" s="2">
        <v>1</v>
      </c>
      <c r="BC60" s="2">
        <v>1</v>
      </c>
      <c r="BD60" s="2" t="s">
        <v>3</v>
      </c>
      <c r="BE60" s="2" t="s">
        <v>3</v>
      </c>
      <c r="BF60" s="2" t="s">
        <v>3</v>
      </c>
      <c r="BG60" s="2" t="s">
        <v>3</v>
      </c>
      <c r="BH60" s="2">
        <v>3</v>
      </c>
      <c r="BI60" s="2">
        <v>1</v>
      </c>
      <c r="BJ60" s="2" t="s">
        <v>3</v>
      </c>
      <c r="BK60" s="2"/>
      <c r="BL60" s="2"/>
      <c r="BM60" s="2">
        <v>1100</v>
      </c>
      <c r="BN60" s="2">
        <v>0</v>
      </c>
      <c r="BO60" s="2" t="s">
        <v>3</v>
      </c>
      <c r="BP60" s="2">
        <v>0</v>
      </c>
      <c r="BQ60" s="2">
        <v>20</v>
      </c>
      <c r="BR60" s="2">
        <v>0</v>
      </c>
      <c r="BS60" s="2">
        <v>1</v>
      </c>
      <c r="BT60" s="2">
        <v>1</v>
      </c>
      <c r="BU60" s="2">
        <v>1</v>
      </c>
      <c r="BV60" s="2">
        <v>1</v>
      </c>
      <c r="BW60" s="2">
        <v>1</v>
      </c>
      <c r="BX60" s="2">
        <v>1</v>
      </c>
      <c r="BY60" s="2" t="s">
        <v>3</v>
      </c>
      <c r="BZ60" s="2">
        <v>0</v>
      </c>
      <c r="CA60" s="2">
        <v>0</v>
      </c>
      <c r="CB60" s="2"/>
      <c r="CC60" s="2"/>
      <c r="CD60" s="2"/>
      <c r="CE60" s="2"/>
      <c r="CF60" s="2">
        <v>0</v>
      </c>
      <c r="CG60" s="2">
        <v>0</v>
      </c>
      <c r="CH60" s="2"/>
      <c r="CI60" s="2"/>
      <c r="CJ60" s="2"/>
      <c r="CK60" s="2"/>
      <c r="CL60" s="2"/>
      <c r="CM60" s="2">
        <v>0</v>
      </c>
      <c r="CN60" s="2" t="s">
        <v>3</v>
      </c>
      <c r="CO60" s="2">
        <v>0</v>
      </c>
      <c r="CP60" s="2">
        <f t="shared" si="72"/>
        <v>79.930000000000007</v>
      </c>
      <c r="CQ60" s="2">
        <f t="shared" si="73"/>
        <v>79.930000000000007</v>
      </c>
      <c r="CR60" s="2">
        <f t="shared" si="74"/>
        <v>0</v>
      </c>
      <c r="CS60" s="2">
        <f t="shared" si="75"/>
        <v>0</v>
      </c>
      <c r="CT60" s="2">
        <f t="shared" si="76"/>
        <v>0</v>
      </c>
      <c r="CU60" s="2">
        <f t="shared" si="77"/>
        <v>0</v>
      </c>
      <c r="CV60" s="2">
        <f t="shared" si="78"/>
        <v>0</v>
      </c>
      <c r="CW60" s="2">
        <f t="shared" si="79"/>
        <v>0</v>
      </c>
      <c r="CX60" s="2">
        <f t="shared" si="80"/>
        <v>0</v>
      </c>
      <c r="CY60" s="2">
        <f t="shared" si="81"/>
        <v>0</v>
      </c>
      <c r="CZ60" s="2">
        <f t="shared" si="82"/>
        <v>0</v>
      </c>
      <c r="DA60" s="2"/>
      <c r="DB60" s="2"/>
      <c r="DC60" s="2" t="s">
        <v>3</v>
      </c>
      <c r="DD60" s="2" t="s">
        <v>3</v>
      </c>
      <c r="DE60" s="2" t="s">
        <v>3</v>
      </c>
      <c r="DF60" s="2" t="s">
        <v>3</v>
      </c>
      <c r="DG60" s="2" t="s">
        <v>3</v>
      </c>
      <c r="DH60" s="2" t="s">
        <v>3</v>
      </c>
      <c r="DI60" s="2" t="s">
        <v>3</v>
      </c>
      <c r="DJ60" s="2" t="s">
        <v>3</v>
      </c>
      <c r="DK60" s="2" t="s">
        <v>3</v>
      </c>
      <c r="DL60" s="2" t="s">
        <v>3</v>
      </c>
      <c r="DM60" s="2" t="s">
        <v>3</v>
      </c>
      <c r="DN60" s="2">
        <v>0</v>
      </c>
      <c r="DO60" s="2">
        <v>0</v>
      </c>
      <c r="DP60" s="2">
        <v>1</v>
      </c>
      <c r="DQ60" s="2">
        <v>1</v>
      </c>
      <c r="DR60" s="2"/>
      <c r="DS60" s="2"/>
      <c r="DT60" s="2"/>
      <c r="DU60" s="2">
        <v>1013</v>
      </c>
      <c r="DV60" s="2" t="s">
        <v>108</v>
      </c>
      <c r="DW60" s="2" t="s">
        <v>108</v>
      </c>
      <c r="DX60" s="2">
        <v>1</v>
      </c>
      <c r="DY60" s="2"/>
      <c r="DZ60" s="2"/>
      <c r="EA60" s="2"/>
      <c r="EB60" s="2"/>
      <c r="EC60" s="2"/>
      <c r="ED60" s="2"/>
      <c r="EE60" s="2">
        <v>32653538</v>
      </c>
      <c r="EF60" s="2">
        <v>20</v>
      </c>
      <c r="EG60" s="2" t="s">
        <v>85</v>
      </c>
      <c r="EH60" s="2">
        <v>0</v>
      </c>
      <c r="EI60" s="2" t="s">
        <v>3</v>
      </c>
      <c r="EJ60" s="2">
        <v>1</v>
      </c>
      <c r="EK60" s="2">
        <v>1100</v>
      </c>
      <c r="EL60" s="2" t="s">
        <v>86</v>
      </c>
      <c r="EM60" s="2" t="s">
        <v>87</v>
      </c>
      <c r="EN60" s="2"/>
      <c r="EO60" s="2" t="s">
        <v>3</v>
      </c>
      <c r="EP60" s="2"/>
      <c r="EQ60" s="2">
        <v>0</v>
      </c>
      <c r="ER60" s="2">
        <v>0</v>
      </c>
      <c r="ES60" s="2">
        <v>79.930000000000007</v>
      </c>
      <c r="ET60" s="2">
        <v>0</v>
      </c>
      <c r="EU60" s="2">
        <v>0</v>
      </c>
      <c r="EV60" s="2">
        <v>0</v>
      </c>
      <c r="EW60" s="2">
        <v>0</v>
      </c>
      <c r="EX60" s="2">
        <v>0</v>
      </c>
      <c r="EY60" s="2">
        <v>0</v>
      </c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>
        <v>0</v>
      </c>
      <c r="FR60" s="2">
        <f t="shared" si="83"/>
        <v>0</v>
      </c>
      <c r="FS60" s="2">
        <v>0</v>
      </c>
      <c r="FT60" s="2"/>
      <c r="FU60" s="2"/>
      <c r="FV60" s="2"/>
      <c r="FW60" s="2"/>
      <c r="FX60" s="2">
        <v>0</v>
      </c>
      <c r="FY60" s="2">
        <v>0</v>
      </c>
      <c r="FZ60" s="2"/>
      <c r="GA60" s="2" t="s">
        <v>109</v>
      </c>
      <c r="GB60" s="2"/>
      <c r="GC60" s="2"/>
      <c r="GD60" s="2">
        <v>0</v>
      </c>
      <c r="GE60" s="2"/>
      <c r="GF60" s="2">
        <v>-2026320699</v>
      </c>
      <c r="GG60" s="2">
        <v>2</v>
      </c>
      <c r="GH60" s="2">
        <v>4</v>
      </c>
      <c r="GI60" s="2">
        <v>-2</v>
      </c>
      <c r="GJ60" s="2">
        <v>0</v>
      </c>
      <c r="GK60" s="2">
        <f>ROUND(R60*(R12)/100,2)</f>
        <v>0</v>
      </c>
      <c r="GL60" s="2">
        <f t="shared" si="84"/>
        <v>0</v>
      </c>
      <c r="GM60" s="2">
        <f t="shared" si="85"/>
        <v>79.930000000000007</v>
      </c>
      <c r="GN60" s="2">
        <f t="shared" si="86"/>
        <v>79.930000000000007</v>
      </c>
      <c r="GO60" s="2">
        <f t="shared" si="87"/>
        <v>0</v>
      </c>
      <c r="GP60" s="2">
        <f t="shared" si="88"/>
        <v>0</v>
      </c>
      <c r="GQ60" s="2"/>
      <c r="GR60" s="2">
        <v>0</v>
      </c>
      <c r="GS60" s="2">
        <v>2</v>
      </c>
      <c r="GT60" s="2">
        <v>0</v>
      </c>
      <c r="GU60" s="2" t="s">
        <v>3</v>
      </c>
      <c r="GV60" s="2">
        <f t="shared" si="89"/>
        <v>0</v>
      </c>
      <c r="GW60" s="2">
        <v>1</v>
      </c>
      <c r="GX60" s="2">
        <f t="shared" si="90"/>
        <v>0</v>
      </c>
      <c r="GY60" s="2"/>
      <c r="GZ60" s="2"/>
      <c r="HA60" s="2">
        <v>0</v>
      </c>
      <c r="HB60" s="2">
        <v>0</v>
      </c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>
        <v>0</v>
      </c>
      <c r="IL60" s="2"/>
      <c r="IM60" s="2"/>
      <c r="IN60" s="2"/>
      <c r="IO60" s="2"/>
      <c r="IP60" s="2"/>
      <c r="IQ60" s="2"/>
      <c r="IR60" s="2"/>
      <c r="IS60" s="2"/>
      <c r="IT60" s="2"/>
      <c r="IU60" s="2"/>
    </row>
    <row r="61" spans="1:255" x14ac:dyDescent="0.2">
      <c r="A61">
        <v>17</v>
      </c>
      <c r="B61">
        <v>1</v>
      </c>
      <c r="E61" t="s">
        <v>106</v>
      </c>
      <c r="F61" t="str">
        <f>'1.Смета.или.Акт'!B154</f>
        <v>Прайс-лист</v>
      </c>
      <c r="G61" t="str">
        <f>'1.Смета.или.Акт'!C154</f>
        <v>Лента сигнальная ЛСЭ-150</v>
      </c>
      <c r="H61" t="s">
        <v>108</v>
      </c>
      <c r="I61">
        <f>'1.Смета.или.Акт'!E154</f>
        <v>1</v>
      </c>
      <c r="J61">
        <v>0</v>
      </c>
      <c r="O61">
        <f t="shared" si="53"/>
        <v>599.48</v>
      </c>
      <c r="P61">
        <f t="shared" si="54"/>
        <v>599.48</v>
      </c>
      <c r="Q61">
        <f t="shared" si="55"/>
        <v>0</v>
      </c>
      <c r="R61">
        <f t="shared" si="56"/>
        <v>0</v>
      </c>
      <c r="S61">
        <f t="shared" si="57"/>
        <v>0</v>
      </c>
      <c r="T61">
        <f t="shared" si="58"/>
        <v>0</v>
      </c>
      <c r="U61">
        <f t="shared" si="59"/>
        <v>0</v>
      </c>
      <c r="V61">
        <f t="shared" si="60"/>
        <v>0</v>
      </c>
      <c r="W61">
        <f t="shared" si="61"/>
        <v>0</v>
      </c>
      <c r="X61">
        <f t="shared" si="62"/>
        <v>0</v>
      </c>
      <c r="Y61">
        <f t="shared" si="63"/>
        <v>0</v>
      </c>
      <c r="AA61">
        <v>34679562</v>
      </c>
      <c r="AB61">
        <f t="shared" si="64"/>
        <v>79.930000000000007</v>
      </c>
      <c r="AC61">
        <f t="shared" si="52"/>
        <v>79.930000000000007</v>
      </c>
      <c r="AD61">
        <f t="shared" si="65"/>
        <v>0</v>
      </c>
      <c r="AE61">
        <f t="shared" si="66"/>
        <v>0</v>
      </c>
      <c r="AF61">
        <f t="shared" si="67"/>
        <v>0</v>
      </c>
      <c r="AG61">
        <f t="shared" si="68"/>
        <v>0</v>
      </c>
      <c r="AH61">
        <f t="shared" si="69"/>
        <v>0</v>
      </c>
      <c r="AI61">
        <f t="shared" si="70"/>
        <v>0</v>
      </c>
      <c r="AJ61">
        <f t="shared" si="71"/>
        <v>0</v>
      </c>
      <c r="AK61">
        <v>79.930000000000007</v>
      </c>
      <c r="AL61" s="52">
        <f>'1.Смета.или.Акт'!F154</f>
        <v>79.930000000000007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1</v>
      </c>
      <c r="AW61">
        <v>1</v>
      </c>
      <c r="AZ61">
        <v>1</v>
      </c>
      <c r="BA61">
        <v>1</v>
      </c>
      <c r="BB61">
        <v>1</v>
      </c>
      <c r="BC61">
        <f>'1.Смета.или.Акт'!J154</f>
        <v>7.5</v>
      </c>
      <c r="BD61" t="s">
        <v>3</v>
      </c>
      <c r="BE61" t="s">
        <v>3</v>
      </c>
      <c r="BF61" t="s">
        <v>3</v>
      </c>
      <c r="BG61" t="s">
        <v>3</v>
      </c>
      <c r="BH61">
        <v>3</v>
      </c>
      <c r="BI61">
        <v>1</v>
      </c>
      <c r="BJ61" t="s">
        <v>3</v>
      </c>
      <c r="BM61">
        <v>1100</v>
      </c>
      <c r="BN61">
        <v>0</v>
      </c>
      <c r="BO61" t="s">
        <v>3</v>
      </c>
      <c r="BP61">
        <v>0</v>
      </c>
      <c r="BQ61">
        <v>20</v>
      </c>
      <c r="BR61">
        <v>0</v>
      </c>
      <c r="BS61">
        <v>1</v>
      </c>
      <c r="BT61">
        <v>1</v>
      </c>
      <c r="BU61">
        <v>1</v>
      </c>
      <c r="BV61">
        <v>1</v>
      </c>
      <c r="BW61">
        <v>1</v>
      </c>
      <c r="BX61">
        <v>1</v>
      </c>
      <c r="BY61" t="s">
        <v>3</v>
      </c>
      <c r="BZ61">
        <v>0</v>
      </c>
      <c r="CA61">
        <v>0</v>
      </c>
      <c r="CF61">
        <v>0</v>
      </c>
      <c r="CG61">
        <v>0</v>
      </c>
      <c r="CM61">
        <v>0</v>
      </c>
      <c r="CN61" t="s">
        <v>3</v>
      </c>
      <c r="CO61">
        <v>0</v>
      </c>
      <c r="CP61">
        <f t="shared" si="72"/>
        <v>599.48</v>
      </c>
      <c r="CQ61">
        <f t="shared" si="73"/>
        <v>599.47500000000002</v>
      </c>
      <c r="CR61">
        <f t="shared" si="74"/>
        <v>0</v>
      </c>
      <c r="CS61">
        <f t="shared" si="75"/>
        <v>0</v>
      </c>
      <c r="CT61">
        <f t="shared" si="76"/>
        <v>0</v>
      </c>
      <c r="CU61">
        <f t="shared" si="77"/>
        <v>0</v>
      </c>
      <c r="CV61">
        <f t="shared" si="78"/>
        <v>0</v>
      </c>
      <c r="CW61">
        <f t="shared" si="79"/>
        <v>0</v>
      </c>
      <c r="CX61">
        <f t="shared" si="80"/>
        <v>0</v>
      </c>
      <c r="CY61">
        <f t="shared" si="81"/>
        <v>0</v>
      </c>
      <c r="CZ61">
        <f t="shared" si="82"/>
        <v>0</v>
      </c>
      <c r="DC61" t="s">
        <v>3</v>
      </c>
      <c r="DD61" t="s">
        <v>3</v>
      </c>
      <c r="DE61" t="s">
        <v>3</v>
      </c>
      <c r="DF61" t="s">
        <v>3</v>
      </c>
      <c r="DG61" t="s">
        <v>3</v>
      </c>
      <c r="DH61" t="s">
        <v>3</v>
      </c>
      <c r="DI61" t="s">
        <v>3</v>
      </c>
      <c r="DJ61" t="s">
        <v>3</v>
      </c>
      <c r="DK61" t="s">
        <v>3</v>
      </c>
      <c r="DL61" t="s">
        <v>3</v>
      </c>
      <c r="DM61" t="s">
        <v>3</v>
      </c>
      <c r="DN61">
        <v>0</v>
      </c>
      <c r="DO61">
        <v>0</v>
      </c>
      <c r="DP61">
        <v>1</v>
      </c>
      <c r="DQ61">
        <v>1</v>
      </c>
      <c r="DU61">
        <v>1013</v>
      </c>
      <c r="DV61" t="s">
        <v>108</v>
      </c>
      <c r="DW61" t="str">
        <f>'1.Смета.или.Акт'!D154</f>
        <v>100М</v>
      </c>
      <c r="DX61">
        <v>1</v>
      </c>
      <c r="EE61">
        <v>32653538</v>
      </c>
      <c r="EF61">
        <v>20</v>
      </c>
      <c r="EG61" t="s">
        <v>85</v>
      </c>
      <c r="EH61">
        <v>0</v>
      </c>
      <c r="EI61" t="s">
        <v>3</v>
      </c>
      <c r="EJ61">
        <v>1</v>
      </c>
      <c r="EK61">
        <v>1100</v>
      </c>
      <c r="EL61" t="s">
        <v>86</v>
      </c>
      <c r="EM61" t="s">
        <v>87</v>
      </c>
      <c r="EO61" t="s">
        <v>3</v>
      </c>
      <c r="EQ61">
        <v>0</v>
      </c>
      <c r="ER61">
        <v>79.930000000000007</v>
      </c>
      <c r="ES61" s="52">
        <f>'1.Смета.или.Акт'!F154</f>
        <v>79.930000000000007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5</v>
      </c>
      <c r="FC61">
        <v>0</v>
      </c>
      <c r="FD61">
        <v>18</v>
      </c>
      <c r="FF61">
        <v>599.47</v>
      </c>
      <c r="FQ61">
        <v>0</v>
      </c>
      <c r="FR61">
        <f t="shared" si="83"/>
        <v>0</v>
      </c>
      <c r="FS61">
        <v>0</v>
      </c>
      <c r="FX61">
        <v>0</v>
      </c>
      <c r="FY61">
        <v>0</v>
      </c>
      <c r="GA61" t="s">
        <v>109</v>
      </c>
      <c r="GD61">
        <v>0</v>
      </c>
      <c r="GF61">
        <v>-2026320699</v>
      </c>
      <c r="GG61">
        <v>2</v>
      </c>
      <c r="GH61">
        <v>3</v>
      </c>
      <c r="GI61">
        <v>4</v>
      </c>
      <c r="GJ61">
        <v>0</v>
      </c>
      <c r="GK61">
        <f>ROUND(R61*(S12)/100,2)</f>
        <v>0</v>
      </c>
      <c r="GL61">
        <f t="shared" si="84"/>
        <v>0</v>
      </c>
      <c r="GM61">
        <f t="shared" si="85"/>
        <v>599.48</v>
      </c>
      <c r="GN61">
        <f t="shared" si="86"/>
        <v>599.48</v>
      </c>
      <c r="GO61">
        <f t="shared" si="87"/>
        <v>0</v>
      </c>
      <c r="GP61">
        <f t="shared" si="88"/>
        <v>0</v>
      </c>
      <c r="GR61">
        <v>1</v>
      </c>
      <c r="GS61">
        <v>1</v>
      </c>
      <c r="GT61">
        <v>0</v>
      </c>
      <c r="GU61" t="s">
        <v>3</v>
      </c>
      <c r="GV61">
        <f t="shared" si="89"/>
        <v>0</v>
      </c>
      <c r="GW61">
        <v>1</v>
      </c>
      <c r="GX61">
        <f t="shared" si="90"/>
        <v>0</v>
      </c>
      <c r="HA61">
        <v>0</v>
      </c>
      <c r="HB61">
        <v>0</v>
      </c>
      <c r="IK61">
        <v>0</v>
      </c>
    </row>
    <row r="62" spans="1:255" x14ac:dyDescent="0.2">
      <c r="A62" s="2">
        <v>17</v>
      </c>
      <c r="B62" s="2">
        <v>1</v>
      </c>
      <c r="C62" s="2"/>
      <c r="D62" s="2"/>
      <c r="E62" s="2" t="s">
        <v>110</v>
      </c>
      <c r="F62" s="2" t="s">
        <v>82</v>
      </c>
      <c r="G62" s="2" t="s">
        <v>111</v>
      </c>
      <c r="H62" s="2" t="s">
        <v>94</v>
      </c>
      <c r="I62" s="2">
        <f>'1.Смета.или.Акт'!E157</f>
        <v>1</v>
      </c>
      <c r="J62" s="2">
        <v>0</v>
      </c>
      <c r="K62" s="2"/>
      <c r="L62" s="2"/>
      <c r="M62" s="2"/>
      <c r="N62" s="2"/>
      <c r="O62" s="2">
        <f t="shared" si="53"/>
        <v>31.14</v>
      </c>
      <c r="P62" s="2">
        <f t="shared" si="54"/>
        <v>31.14</v>
      </c>
      <c r="Q62" s="2">
        <f t="shared" si="55"/>
        <v>0</v>
      </c>
      <c r="R62" s="2">
        <f t="shared" si="56"/>
        <v>0</v>
      </c>
      <c r="S62" s="2">
        <f t="shared" si="57"/>
        <v>0</v>
      </c>
      <c r="T62" s="2">
        <f t="shared" si="58"/>
        <v>0</v>
      </c>
      <c r="U62" s="2">
        <f t="shared" si="59"/>
        <v>0</v>
      </c>
      <c r="V62" s="2">
        <f t="shared" si="60"/>
        <v>0</v>
      </c>
      <c r="W62" s="2">
        <f t="shared" si="61"/>
        <v>0</v>
      </c>
      <c r="X62" s="2">
        <f t="shared" si="62"/>
        <v>0</v>
      </c>
      <c r="Y62" s="2">
        <f t="shared" si="63"/>
        <v>0</v>
      </c>
      <c r="Z62" s="2"/>
      <c r="AA62" s="2">
        <v>34679561</v>
      </c>
      <c r="AB62" s="2">
        <f t="shared" si="64"/>
        <v>31.14</v>
      </c>
      <c r="AC62" s="2">
        <f t="shared" si="52"/>
        <v>31.14</v>
      </c>
      <c r="AD62" s="2">
        <f t="shared" si="65"/>
        <v>0</v>
      </c>
      <c r="AE62" s="2">
        <f t="shared" si="66"/>
        <v>0</v>
      </c>
      <c r="AF62" s="2">
        <f t="shared" si="67"/>
        <v>0</v>
      </c>
      <c r="AG62" s="2">
        <f t="shared" si="68"/>
        <v>0</v>
      </c>
      <c r="AH62" s="2">
        <f t="shared" si="69"/>
        <v>0</v>
      </c>
      <c r="AI62" s="2">
        <f t="shared" si="70"/>
        <v>0</v>
      </c>
      <c r="AJ62" s="2">
        <f t="shared" si="71"/>
        <v>0</v>
      </c>
      <c r="AK62" s="2">
        <v>31.14</v>
      </c>
      <c r="AL62" s="2">
        <v>31.14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2">
        <v>1</v>
      </c>
      <c r="AW62" s="2">
        <v>1</v>
      </c>
      <c r="AX62" s="2"/>
      <c r="AY62" s="2"/>
      <c r="AZ62" s="2">
        <v>1</v>
      </c>
      <c r="BA62" s="2">
        <v>1</v>
      </c>
      <c r="BB62" s="2">
        <v>1</v>
      </c>
      <c r="BC62" s="2">
        <v>1</v>
      </c>
      <c r="BD62" s="2" t="s">
        <v>3</v>
      </c>
      <c r="BE62" s="2" t="s">
        <v>3</v>
      </c>
      <c r="BF62" s="2" t="s">
        <v>3</v>
      </c>
      <c r="BG62" s="2" t="s">
        <v>3</v>
      </c>
      <c r="BH62" s="2">
        <v>3</v>
      </c>
      <c r="BI62" s="2">
        <v>1</v>
      </c>
      <c r="BJ62" s="2" t="s">
        <v>3</v>
      </c>
      <c r="BK62" s="2"/>
      <c r="BL62" s="2"/>
      <c r="BM62" s="2">
        <v>1100</v>
      </c>
      <c r="BN62" s="2">
        <v>0</v>
      </c>
      <c r="BO62" s="2" t="s">
        <v>3</v>
      </c>
      <c r="BP62" s="2">
        <v>0</v>
      </c>
      <c r="BQ62" s="2">
        <v>20</v>
      </c>
      <c r="BR62" s="2">
        <v>0</v>
      </c>
      <c r="BS62" s="2">
        <v>1</v>
      </c>
      <c r="BT62" s="2">
        <v>1</v>
      </c>
      <c r="BU62" s="2">
        <v>1</v>
      </c>
      <c r="BV62" s="2">
        <v>1</v>
      </c>
      <c r="BW62" s="2">
        <v>1</v>
      </c>
      <c r="BX62" s="2">
        <v>1</v>
      </c>
      <c r="BY62" s="2" t="s">
        <v>3</v>
      </c>
      <c r="BZ62" s="2">
        <v>0</v>
      </c>
      <c r="CA62" s="2">
        <v>0</v>
      </c>
      <c r="CB62" s="2"/>
      <c r="CC62" s="2"/>
      <c r="CD62" s="2"/>
      <c r="CE62" s="2"/>
      <c r="CF62" s="2">
        <v>0</v>
      </c>
      <c r="CG62" s="2">
        <v>0</v>
      </c>
      <c r="CH62" s="2"/>
      <c r="CI62" s="2"/>
      <c r="CJ62" s="2"/>
      <c r="CK62" s="2"/>
      <c r="CL62" s="2"/>
      <c r="CM62" s="2">
        <v>0</v>
      </c>
      <c r="CN62" s="2" t="s">
        <v>3</v>
      </c>
      <c r="CO62" s="2">
        <v>0</v>
      </c>
      <c r="CP62" s="2">
        <f t="shared" si="72"/>
        <v>31.14</v>
      </c>
      <c r="CQ62" s="2">
        <f t="shared" si="73"/>
        <v>31.14</v>
      </c>
      <c r="CR62" s="2">
        <f t="shared" si="74"/>
        <v>0</v>
      </c>
      <c r="CS62" s="2">
        <f t="shared" si="75"/>
        <v>0</v>
      </c>
      <c r="CT62" s="2">
        <f t="shared" si="76"/>
        <v>0</v>
      </c>
      <c r="CU62" s="2">
        <f t="shared" si="77"/>
        <v>0</v>
      </c>
      <c r="CV62" s="2">
        <f t="shared" si="78"/>
        <v>0</v>
      </c>
      <c r="CW62" s="2">
        <f t="shared" si="79"/>
        <v>0</v>
      </c>
      <c r="CX62" s="2">
        <f t="shared" si="80"/>
        <v>0</v>
      </c>
      <c r="CY62" s="2">
        <f t="shared" si="81"/>
        <v>0</v>
      </c>
      <c r="CZ62" s="2">
        <f t="shared" si="82"/>
        <v>0</v>
      </c>
      <c r="DA62" s="2"/>
      <c r="DB62" s="2"/>
      <c r="DC62" s="2" t="s">
        <v>3</v>
      </c>
      <c r="DD62" s="2" t="s">
        <v>3</v>
      </c>
      <c r="DE62" s="2" t="s">
        <v>3</v>
      </c>
      <c r="DF62" s="2" t="s">
        <v>3</v>
      </c>
      <c r="DG62" s="2" t="s">
        <v>3</v>
      </c>
      <c r="DH62" s="2" t="s">
        <v>3</v>
      </c>
      <c r="DI62" s="2" t="s">
        <v>3</v>
      </c>
      <c r="DJ62" s="2" t="s">
        <v>3</v>
      </c>
      <c r="DK62" s="2" t="s">
        <v>3</v>
      </c>
      <c r="DL62" s="2" t="s">
        <v>3</v>
      </c>
      <c r="DM62" s="2" t="s">
        <v>3</v>
      </c>
      <c r="DN62" s="2">
        <v>0</v>
      </c>
      <c r="DO62" s="2">
        <v>0</v>
      </c>
      <c r="DP62" s="2">
        <v>1</v>
      </c>
      <c r="DQ62" s="2">
        <v>1</v>
      </c>
      <c r="DR62" s="2"/>
      <c r="DS62" s="2"/>
      <c r="DT62" s="2"/>
      <c r="DU62" s="2">
        <v>1010</v>
      </c>
      <c r="DV62" s="2" t="s">
        <v>94</v>
      </c>
      <c r="DW62" s="2" t="s">
        <v>94</v>
      </c>
      <c r="DX62" s="2">
        <v>1</v>
      </c>
      <c r="DY62" s="2"/>
      <c r="DZ62" s="2"/>
      <c r="EA62" s="2"/>
      <c r="EB62" s="2"/>
      <c r="EC62" s="2"/>
      <c r="ED62" s="2"/>
      <c r="EE62" s="2">
        <v>32653538</v>
      </c>
      <c r="EF62" s="2">
        <v>20</v>
      </c>
      <c r="EG62" s="2" t="s">
        <v>85</v>
      </c>
      <c r="EH62" s="2">
        <v>0</v>
      </c>
      <c r="EI62" s="2" t="s">
        <v>3</v>
      </c>
      <c r="EJ62" s="2">
        <v>1</v>
      </c>
      <c r="EK62" s="2">
        <v>1100</v>
      </c>
      <c r="EL62" s="2" t="s">
        <v>86</v>
      </c>
      <c r="EM62" s="2" t="s">
        <v>87</v>
      </c>
      <c r="EN62" s="2"/>
      <c r="EO62" s="2" t="s">
        <v>3</v>
      </c>
      <c r="EP62" s="2"/>
      <c r="EQ62" s="2">
        <v>0</v>
      </c>
      <c r="ER62" s="2">
        <v>0</v>
      </c>
      <c r="ES62" s="2">
        <v>31.14</v>
      </c>
      <c r="ET62" s="2">
        <v>0</v>
      </c>
      <c r="EU62" s="2">
        <v>0</v>
      </c>
      <c r="EV62" s="2">
        <v>0</v>
      </c>
      <c r="EW62" s="2">
        <v>0</v>
      </c>
      <c r="EX62" s="2">
        <v>0</v>
      </c>
      <c r="EY62" s="2">
        <v>0</v>
      </c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>
        <v>0</v>
      </c>
      <c r="FR62" s="2">
        <f t="shared" si="83"/>
        <v>0</v>
      </c>
      <c r="FS62" s="2">
        <v>0</v>
      </c>
      <c r="FT62" s="2"/>
      <c r="FU62" s="2"/>
      <c r="FV62" s="2"/>
      <c r="FW62" s="2"/>
      <c r="FX62" s="2">
        <v>0</v>
      </c>
      <c r="FY62" s="2">
        <v>0</v>
      </c>
      <c r="FZ62" s="2"/>
      <c r="GA62" s="2" t="s">
        <v>112</v>
      </c>
      <c r="GB62" s="2"/>
      <c r="GC62" s="2"/>
      <c r="GD62" s="2">
        <v>0</v>
      </c>
      <c r="GE62" s="2"/>
      <c r="GF62" s="2">
        <v>1125267560</v>
      </c>
      <c r="GG62" s="2">
        <v>2</v>
      </c>
      <c r="GH62" s="2">
        <v>4</v>
      </c>
      <c r="GI62" s="2">
        <v>-2</v>
      </c>
      <c r="GJ62" s="2">
        <v>0</v>
      </c>
      <c r="GK62" s="2">
        <f>ROUND(R62*(R12)/100,2)</f>
        <v>0</v>
      </c>
      <c r="GL62" s="2">
        <f t="shared" si="84"/>
        <v>0</v>
      </c>
      <c r="GM62" s="2">
        <f t="shared" si="85"/>
        <v>31.14</v>
      </c>
      <c r="GN62" s="2">
        <f t="shared" si="86"/>
        <v>31.14</v>
      </c>
      <c r="GO62" s="2">
        <f t="shared" si="87"/>
        <v>0</v>
      </c>
      <c r="GP62" s="2">
        <f t="shared" si="88"/>
        <v>0</v>
      </c>
      <c r="GQ62" s="2"/>
      <c r="GR62" s="2">
        <v>0</v>
      </c>
      <c r="GS62" s="2">
        <v>2</v>
      </c>
      <c r="GT62" s="2">
        <v>0</v>
      </c>
      <c r="GU62" s="2" t="s">
        <v>3</v>
      </c>
      <c r="GV62" s="2">
        <f t="shared" si="89"/>
        <v>0</v>
      </c>
      <c r="GW62" s="2">
        <v>1</v>
      </c>
      <c r="GX62" s="2">
        <f t="shared" si="90"/>
        <v>0</v>
      </c>
      <c r="GY62" s="2"/>
      <c r="GZ62" s="2"/>
      <c r="HA62" s="2">
        <v>0</v>
      </c>
      <c r="HB62" s="2">
        <v>0</v>
      </c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>
        <v>0</v>
      </c>
      <c r="IL62" s="2"/>
      <c r="IM62" s="2"/>
      <c r="IN62" s="2"/>
      <c r="IO62" s="2"/>
      <c r="IP62" s="2"/>
      <c r="IQ62" s="2"/>
      <c r="IR62" s="2"/>
      <c r="IS62" s="2"/>
      <c r="IT62" s="2"/>
      <c r="IU62" s="2"/>
    </row>
    <row r="63" spans="1:255" x14ac:dyDescent="0.2">
      <c r="A63">
        <v>17</v>
      </c>
      <c r="B63">
        <v>1</v>
      </c>
      <c r="E63" t="s">
        <v>110</v>
      </c>
      <c r="F63" t="str">
        <f>'1.Смета.или.Акт'!B157</f>
        <v>Прайс-лист</v>
      </c>
      <c r="G63" t="str">
        <f>'1.Смета.или.Акт'!C157</f>
        <v>Лента оградительная 75мм 250 м</v>
      </c>
      <c r="H63" t="s">
        <v>94</v>
      </c>
      <c r="I63">
        <f>'1.Смета.или.Акт'!E157</f>
        <v>1</v>
      </c>
      <c r="J63">
        <v>0</v>
      </c>
      <c r="O63">
        <f t="shared" si="53"/>
        <v>233.55</v>
      </c>
      <c r="P63">
        <f t="shared" si="54"/>
        <v>233.55</v>
      </c>
      <c r="Q63">
        <f t="shared" si="55"/>
        <v>0</v>
      </c>
      <c r="R63">
        <f t="shared" si="56"/>
        <v>0</v>
      </c>
      <c r="S63">
        <f t="shared" si="57"/>
        <v>0</v>
      </c>
      <c r="T63">
        <f t="shared" si="58"/>
        <v>0</v>
      </c>
      <c r="U63">
        <f t="shared" si="59"/>
        <v>0</v>
      </c>
      <c r="V63">
        <f t="shared" si="60"/>
        <v>0</v>
      </c>
      <c r="W63">
        <f t="shared" si="61"/>
        <v>0</v>
      </c>
      <c r="X63">
        <f t="shared" si="62"/>
        <v>0</v>
      </c>
      <c r="Y63">
        <f t="shared" si="63"/>
        <v>0</v>
      </c>
      <c r="AA63">
        <v>34679562</v>
      </c>
      <c r="AB63">
        <f t="shared" si="64"/>
        <v>31.14</v>
      </c>
      <c r="AC63">
        <f t="shared" si="52"/>
        <v>31.14</v>
      </c>
      <c r="AD63">
        <f t="shared" si="65"/>
        <v>0</v>
      </c>
      <c r="AE63">
        <f t="shared" si="66"/>
        <v>0</v>
      </c>
      <c r="AF63">
        <f t="shared" si="67"/>
        <v>0</v>
      </c>
      <c r="AG63">
        <f t="shared" si="68"/>
        <v>0</v>
      </c>
      <c r="AH63">
        <f t="shared" si="69"/>
        <v>0</v>
      </c>
      <c r="AI63">
        <f t="shared" si="70"/>
        <v>0</v>
      </c>
      <c r="AJ63">
        <f t="shared" si="71"/>
        <v>0</v>
      </c>
      <c r="AK63">
        <v>31.14</v>
      </c>
      <c r="AL63" s="52">
        <f>'1.Смета.или.Акт'!F157</f>
        <v>31.14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1</v>
      </c>
      <c r="AW63">
        <v>1</v>
      </c>
      <c r="AZ63">
        <v>1</v>
      </c>
      <c r="BA63">
        <v>1</v>
      </c>
      <c r="BB63">
        <v>1</v>
      </c>
      <c r="BC63">
        <f>'1.Смета.или.Акт'!J157</f>
        <v>7.5</v>
      </c>
      <c r="BD63" t="s">
        <v>3</v>
      </c>
      <c r="BE63" t="s">
        <v>3</v>
      </c>
      <c r="BF63" t="s">
        <v>3</v>
      </c>
      <c r="BG63" t="s">
        <v>3</v>
      </c>
      <c r="BH63">
        <v>3</v>
      </c>
      <c r="BI63">
        <v>1</v>
      </c>
      <c r="BJ63" t="s">
        <v>3</v>
      </c>
      <c r="BM63">
        <v>1100</v>
      </c>
      <c r="BN63">
        <v>0</v>
      </c>
      <c r="BO63" t="s">
        <v>3</v>
      </c>
      <c r="BP63">
        <v>0</v>
      </c>
      <c r="BQ63">
        <v>20</v>
      </c>
      <c r="BR63">
        <v>0</v>
      </c>
      <c r="BS63">
        <v>1</v>
      </c>
      <c r="BT63">
        <v>1</v>
      </c>
      <c r="BU63">
        <v>1</v>
      </c>
      <c r="BV63">
        <v>1</v>
      </c>
      <c r="BW63">
        <v>1</v>
      </c>
      <c r="BX63">
        <v>1</v>
      </c>
      <c r="BY63" t="s">
        <v>3</v>
      </c>
      <c r="BZ63">
        <v>0</v>
      </c>
      <c r="CA63">
        <v>0</v>
      </c>
      <c r="CF63">
        <v>0</v>
      </c>
      <c r="CG63">
        <v>0</v>
      </c>
      <c r="CM63">
        <v>0</v>
      </c>
      <c r="CN63" t="s">
        <v>3</v>
      </c>
      <c r="CO63">
        <v>0</v>
      </c>
      <c r="CP63">
        <f t="shared" si="72"/>
        <v>233.55</v>
      </c>
      <c r="CQ63">
        <f t="shared" si="73"/>
        <v>233.55</v>
      </c>
      <c r="CR63">
        <f t="shared" si="74"/>
        <v>0</v>
      </c>
      <c r="CS63">
        <f t="shared" si="75"/>
        <v>0</v>
      </c>
      <c r="CT63">
        <f t="shared" si="76"/>
        <v>0</v>
      </c>
      <c r="CU63">
        <f t="shared" si="77"/>
        <v>0</v>
      </c>
      <c r="CV63">
        <f t="shared" si="78"/>
        <v>0</v>
      </c>
      <c r="CW63">
        <f t="shared" si="79"/>
        <v>0</v>
      </c>
      <c r="CX63">
        <f t="shared" si="80"/>
        <v>0</v>
      </c>
      <c r="CY63">
        <f t="shared" si="81"/>
        <v>0</v>
      </c>
      <c r="CZ63">
        <f t="shared" si="82"/>
        <v>0</v>
      </c>
      <c r="DC63" t="s">
        <v>3</v>
      </c>
      <c r="DD63" t="s">
        <v>3</v>
      </c>
      <c r="DE63" t="s">
        <v>3</v>
      </c>
      <c r="DF63" t="s">
        <v>3</v>
      </c>
      <c r="DG63" t="s">
        <v>3</v>
      </c>
      <c r="DH63" t="s">
        <v>3</v>
      </c>
      <c r="DI63" t="s">
        <v>3</v>
      </c>
      <c r="DJ63" t="s">
        <v>3</v>
      </c>
      <c r="DK63" t="s">
        <v>3</v>
      </c>
      <c r="DL63" t="s">
        <v>3</v>
      </c>
      <c r="DM63" t="s">
        <v>3</v>
      </c>
      <c r="DN63">
        <v>0</v>
      </c>
      <c r="DO63">
        <v>0</v>
      </c>
      <c r="DP63">
        <v>1</v>
      </c>
      <c r="DQ63">
        <v>1</v>
      </c>
      <c r="DU63">
        <v>1010</v>
      </c>
      <c r="DV63" t="s">
        <v>94</v>
      </c>
      <c r="DW63" t="str">
        <f>'1.Смета.или.Акт'!D157</f>
        <v>шт.</v>
      </c>
      <c r="DX63">
        <v>1</v>
      </c>
      <c r="EE63">
        <v>32653538</v>
      </c>
      <c r="EF63">
        <v>20</v>
      </c>
      <c r="EG63" t="s">
        <v>85</v>
      </c>
      <c r="EH63">
        <v>0</v>
      </c>
      <c r="EI63" t="s">
        <v>3</v>
      </c>
      <c r="EJ63">
        <v>1</v>
      </c>
      <c r="EK63">
        <v>1100</v>
      </c>
      <c r="EL63" t="s">
        <v>86</v>
      </c>
      <c r="EM63" t="s">
        <v>87</v>
      </c>
      <c r="EO63" t="s">
        <v>3</v>
      </c>
      <c r="EQ63">
        <v>0</v>
      </c>
      <c r="ER63">
        <v>31.14</v>
      </c>
      <c r="ES63" s="52">
        <f>'1.Смета.или.Акт'!F157</f>
        <v>31.14</v>
      </c>
      <c r="ET63">
        <v>0</v>
      </c>
      <c r="EU63">
        <v>0</v>
      </c>
      <c r="EV63">
        <v>0</v>
      </c>
      <c r="EW63">
        <v>0</v>
      </c>
      <c r="EX63">
        <v>0</v>
      </c>
      <c r="EY63">
        <v>0</v>
      </c>
      <c r="EZ63">
        <v>5</v>
      </c>
      <c r="FC63">
        <v>0</v>
      </c>
      <c r="FD63">
        <v>18</v>
      </c>
      <c r="FF63">
        <v>233.56</v>
      </c>
      <c r="FQ63">
        <v>0</v>
      </c>
      <c r="FR63">
        <f t="shared" si="83"/>
        <v>0</v>
      </c>
      <c r="FS63">
        <v>0</v>
      </c>
      <c r="FX63">
        <v>0</v>
      </c>
      <c r="FY63">
        <v>0</v>
      </c>
      <c r="GA63" t="s">
        <v>112</v>
      </c>
      <c r="GD63">
        <v>0</v>
      </c>
      <c r="GF63">
        <v>1125267560</v>
      </c>
      <c r="GG63">
        <v>2</v>
      </c>
      <c r="GH63">
        <v>3</v>
      </c>
      <c r="GI63">
        <v>4</v>
      </c>
      <c r="GJ63">
        <v>0</v>
      </c>
      <c r="GK63">
        <f>ROUND(R63*(S12)/100,2)</f>
        <v>0</v>
      </c>
      <c r="GL63">
        <f t="shared" si="84"/>
        <v>0</v>
      </c>
      <c r="GM63">
        <f t="shared" si="85"/>
        <v>233.55</v>
      </c>
      <c r="GN63">
        <f t="shared" si="86"/>
        <v>233.55</v>
      </c>
      <c r="GO63">
        <f t="shared" si="87"/>
        <v>0</v>
      </c>
      <c r="GP63">
        <f t="shared" si="88"/>
        <v>0</v>
      </c>
      <c r="GR63">
        <v>1</v>
      </c>
      <c r="GS63">
        <v>1</v>
      </c>
      <c r="GT63">
        <v>0</v>
      </c>
      <c r="GU63" t="s">
        <v>3</v>
      </c>
      <c r="GV63">
        <f t="shared" si="89"/>
        <v>0</v>
      </c>
      <c r="GW63">
        <v>1</v>
      </c>
      <c r="GX63">
        <f t="shared" si="90"/>
        <v>0</v>
      </c>
      <c r="HA63">
        <v>0</v>
      </c>
      <c r="HB63">
        <v>0</v>
      </c>
      <c r="IK63">
        <v>0</v>
      </c>
    </row>
    <row r="64" spans="1:255" x14ac:dyDescent="0.2">
      <c r="A64" s="2">
        <v>17</v>
      </c>
      <c r="B64" s="2">
        <v>1</v>
      </c>
      <c r="C64" s="2"/>
      <c r="D64" s="2"/>
      <c r="E64" s="2" t="s">
        <v>113</v>
      </c>
      <c r="F64" s="2" t="s">
        <v>82</v>
      </c>
      <c r="G64" s="2" t="s">
        <v>114</v>
      </c>
      <c r="H64" s="2" t="s">
        <v>115</v>
      </c>
      <c r="I64" s="2">
        <f>'1.Смета.или.Акт'!E160</f>
        <v>20</v>
      </c>
      <c r="J64" s="2">
        <v>0</v>
      </c>
      <c r="K64" s="2"/>
      <c r="L64" s="2"/>
      <c r="M64" s="2"/>
      <c r="N64" s="2"/>
      <c r="O64" s="2">
        <f t="shared" si="53"/>
        <v>93.8</v>
      </c>
      <c r="P64" s="2">
        <f t="shared" si="54"/>
        <v>93.8</v>
      </c>
      <c r="Q64" s="2">
        <f t="shared" si="55"/>
        <v>0</v>
      </c>
      <c r="R64" s="2">
        <f t="shared" si="56"/>
        <v>0</v>
      </c>
      <c r="S64" s="2">
        <f t="shared" si="57"/>
        <v>0</v>
      </c>
      <c r="T64" s="2">
        <f t="shared" si="58"/>
        <v>0</v>
      </c>
      <c r="U64" s="2">
        <f t="shared" si="59"/>
        <v>0</v>
      </c>
      <c r="V64" s="2">
        <f t="shared" si="60"/>
        <v>0</v>
      </c>
      <c r="W64" s="2">
        <f t="shared" si="61"/>
        <v>0</v>
      </c>
      <c r="X64" s="2">
        <f t="shared" si="62"/>
        <v>0</v>
      </c>
      <c r="Y64" s="2">
        <f t="shared" si="63"/>
        <v>0</v>
      </c>
      <c r="Z64" s="2"/>
      <c r="AA64" s="2">
        <v>34679561</v>
      </c>
      <c r="AB64" s="2">
        <f t="shared" si="64"/>
        <v>4.6900000000000004</v>
      </c>
      <c r="AC64" s="2">
        <f t="shared" si="52"/>
        <v>4.6900000000000004</v>
      </c>
      <c r="AD64" s="2">
        <f t="shared" si="65"/>
        <v>0</v>
      </c>
      <c r="AE64" s="2">
        <f t="shared" si="66"/>
        <v>0</v>
      </c>
      <c r="AF64" s="2">
        <f t="shared" si="67"/>
        <v>0</v>
      </c>
      <c r="AG64" s="2">
        <f t="shared" si="68"/>
        <v>0</v>
      </c>
      <c r="AH64" s="2">
        <f t="shared" si="69"/>
        <v>0</v>
      </c>
      <c r="AI64" s="2">
        <f t="shared" si="70"/>
        <v>0</v>
      </c>
      <c r="AJ64" s="2">
        <f t="shared" si="71"/>
        <v>0</v>
      </c>
      <c r="AK64" s="2">
        <v>4.6900000000000004</v>
      </c>
      <c r="AL64" s="2">
        <v>4.6900000000000004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2">
        <v>1</v>
      </c>
      <c r="AW64" s="2">
        <v>1</v>
      </c>
      <c r="AX64" s="2"/>
      <c r="AY64" s="2"/>
      <c r="AZ64" s="2">
        <v>1</v>
      </c>
      <c r="BA64" s="2">
        <v>1</v>
      </c>
      <c r="BB64" s="2">
        <v>1</v>
      </c>
      <c r="BC64" s="2">
        <v>1</v>
      </c>
      <c r="BD64" s="2" t="s">
        <v>3</v>
      </c>
      <c r="BE64" s="2" t="s">
        <v>3</v>
      </c>
      <c r="BF64" s="2" t="s">
        <v>3</v>
      </c>
      <c r="BG64" s="2" t="s">
        <v>3</v>
      </c>
      <c r="BH64" s="2">
        <v>3</v>
      </c>
      <c r="BI64" s="2">
        <v>1</v>
      </c>
      <c r="BJ64" s="2" t="s">
        <v>3</v>
      </c>
      <c r="BK64" s="2"/>
      <c r="BL64" s="2"/>
      <c r="BM64" s="2">
        <v>1100</v>
      </c>
      <c r="BN64" s="2">
        <v>0</v>
      </c>
      <c r="BO64" s="2" t="s">
        <v>3</v>
      </c>
      <c r="BP64" s="2">
        <v>0</v>
      </c>
      <c r="BQ64" s="2">
        <v>20</v>
      </c>
      <c r="BR64" s="2">
        <v>0</v>
      </c>
      <c r="BS64" s="2">
        <v>1</v>
      </c>
      <c r="BT64" s="2">
        <v>1</v>
      </c>
      <c r="BU64" s="2">
        <v>1</v>
      </c>
      <c r="BV64" s="2">
        <v>1</v>
      </c>
      <c r="BW64" s="2">
        <v>1</v>
      </c>
      <c r="BX64" s="2">
        <v>1</v>
      </c>
      <c r="BY64" s="2" t="s">
        <v>3</v>
      </c>
      <c r="BZ64" s="2">
        <v>0</v>
      </c>
      <c r="CA64" s="2">
        <v>0</v>
      </c>
      <c r="CB64" s="2"/>
      <c r="CC64" s="2"/>
      <c r="CD64" s="2"/>
      <c r="CE64" s="2"/>
      <c r="CF64" s="2">
        <v>0</v>
      </c>
      <c r="CG64" s="2">
        <v>0</v>
      </c>
      <c r="CH64" s="2"/>
      <c r="CI64" s="2"/>
      <c r="CJ64" s="2"/>
      <c r="CK64" s="2"/>
      <c r="CL64" s="2"/>
      <c r="CM64" s="2">
        <v>0</v>
      </c>
      <c r="CN64" s="2" t="s">
        <v>3</v>
      </c>
      <c r="CO64" s="2">
        <v>0</v>
      </c>
      <c r="CP64" s="2">
        <f t="shared" si="72"/>
        <v>93.8</v>
      </c>
      <c r="CQ64" s="2">
        <f t="shared" si="73"/>
        <v>4.6900000000000004</v>
      </c>
      <c r="CR64" s="2">
        <f t="shared" si="74"/>
        <v>0</v>
      </c>
      <c r="CS64" s="2">
        <f t="shared" si="75"/>
        <v>0</v>
      </c>
      <c r="CT64" s="2">
        <f t="shared" si="76"/>
        <v>0</v>
      </c>
      <c r="CU64" s="2">
        <f t="shared" si="77"/>
        <v>0</v>
      </c>
      <c r="CV64" s="2">
        <f t="shared" si="78"/>
        <v>0</v>
      </c>
      <c r="CW64" s="2">
        <f t="shared" si="79"/>
        <v>0</v>
      </c>
      <c r="CX64" s="2">
        <f t="shared" si="80"/>
        <v>0</v>
      </c>
      <c r="CY64" s="2">
        <f t="shared" si="81"/>
        <v>0</v>
      </c>
      <c r="CZ64" s="2">
        <f t="shared" si="82"/>
        <v>0</v>
      </c>
      <c r="DA64" s="2"/>
      <c r="DB64" s="2"/>
      <c r="DC64" s="2" t="s">
        <v>3</v>
      </c>
      <c r="DD64" s="2" t="s">
        <v>3</v>
      </c>
      <c r="DE64" s="2" t="s">
        <v>3</v>
      </c>
      <c r="DF64" s="2" t="s">
        <v>3</v>
      </c>
      <c r="DG64" s="2" t="s">
        <v>3</v>
      </c>
      <c r="DH64" s="2" t="s">
        <v>3</v>
      </c>
      <c r="DI64" s="2" t="s">
        <v>3</v>
      </c>
      <c r="DJ64" s="2" t="s">
        <v>3</v>
      </c>
      <c r="DK64" s="2" t="s">
        <v>3</v>
      </c>
      <c r="DL64" s="2" t="s">
        <v>3</v>
      </c>
      <c r="DM64" s="2" t="s">
        <v>3</v>
      </c>
      <c r="DN64" s="2">
        <v>0</v>
      </c>
      <c r="DO64" s="2">
        <v>0</v>
      </c>
      <c r="DP64" s="2">
        <v>1</v>
      </c>
      <c r="DQ64" s="2">
        <v>1</v>
      </c>
      <c r="DR64" s="2"/>
      <c r="DS64" s="2"/>
      <c r="DT64" s="2"/>
      <c r="DU64" s="2">
        <v>1009</v>
      </c>
      <c r="DV64" s="2" t="s">
        <v>115</v>
      </c>
      <c r="DW64" s="2" t="s">
        <v>115</v>
      </c>
      <c r="DX64" s="2">
        <v>1</v>
      </c>
      <c r="DY64" s="2"/>
      <c r="DZ64" s="2"/>
      <c r="EA64" s="2"/>
      <c r="EB64" s="2"/>
      <c r="EC64" s="2"/>
      <c r="ED64" s="2"/>
      <c r="EE64" s="2">
        <v>32653538</v>
      </c>
      <c r="EF64" s="2">
        <v>20</v>
      </c>
      <c r="EG64" s="2" t="s">
        <v>85</v>
      </c>
      <c r="EH64" s="2">
        <v>0</v>
      </c>
      <c r="EI64" s="2" t="s">
        <v>3</v>
      </c>
      <c r="EJ64" s="2">
        <v>1</v>
      </c>
      <c r="EK64" s="2">
        <v>1100</v>
      </c>
      <c r="EL64" s="2" t="s">
        <v>86</v>
      </c>
      <c r="EM64" s="2" t="s">
        <v>87</v>
      </c>
      <c r="EN64" s="2"/>
      <c r="EO64" s="2" t="s">
        <v>3</v>
      </c>
      <c r="EP64" s="2"/>
      <c r="EQ64" s="2">
        <v>0</v>
      </c>
      <c r="ER64" s="2">
        <v>0</v>
      </c>
      <c r="ES64" s="2">
        <v>4.6900000000000004</v>
      </c>
      <c r="ET64" s="2">
        <v>0</v>
      </c>
      <c r="EU64" s="2">
        <v>0</v>
      </c>
      <c r="EV64" s="2">
        <v>0</v>
      </c>
      <c r="EW64" s="2">
        <v>0</v>
      </c>
      <c r="EX64" s="2">
        <v>0</v>
      </c>
      <c r="EY64" s="2">
        <v>0</v>
      </c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>
        <v>0</v>
      </c>
      <c r="FR64" s="2">
        <f t="shared" si="83"/>
        <v>0</v>
      </c>
      <c r="FS64" s="2">
        <v>0</v>
      </c>
      <c r="FT64" s="2"/>
      <c r="FU64" s="2"/>
      <c r="FV64" s="2"/>
      <c r="FW64" s="2"/>
      <c r="FX64" s="2">
        <v>0</v>
      </c>
      <c r="FY64" s="2">
        <v>0</v>
      </c>
      <c r="FZ64" s="2"/>
      <c r="GA64" s="2" t="s">
        <v>116</v>
      </c>
      <c r="GB64" s="2"/>
      <c r="GC64" s="2"/>
      <c r="GD64" s="2">
        <v>0</v>
      </c>
      <c r="GE64" s="2"/>
      <c r="GF64" s="2">
        <v>748536722</v>
      </c>
      <c r="GG64" s="2">
        <v>2</v>
      </c>
      <c r="GH64" s="2">
        <v>4</v>
      </c>
      <c r="GI64" s="2">
        <v>-2</v>
      </c>
      <c r="GJ64" s="2">
        <v>0</v>
      </c>
      <c r="GK64" s="2">
        <f>ROUND(R64*(R12)/100,2)</f>
        <v>0</v>
      </c>
      <c r="GL64" s="2">
        <f t="shared" si="84"/>
        <v>0</v>
      </c>
      <c r="GM64" s="2">
        <f t="shared" si="85"/>
        <v>93.8</v>
      </c>
      <c r="GN64" s="2">
        <f t="shared" si="86"/>
        <v>93.8</v>
      </c>
      <c r="GO64" s="2">
        <f t="shared" si="87"/>
        <v>0</v>
      </c>
      <c r="GP64" s="2">
        <f t="shared" si="88"/>
        <v>0</v>
      </c>
      <c r="GQ64" s="2"/>
      <c r="GR64" s="2">
        <v>0</v>
      </c>
      <c r="GS64" s="2">
        <v>2</v>
      </c>
      <c r="GT64" s="2">
        <v>0</v>
      </c>
      <c r="GU64" s="2" t="s">
        <v>3</v>
      </c>
      <c r="GV64" s="2">
        <f t="shared" si="89"/>
        <v>0</v>
      </c>
      <c r="GW64" s="2">
        <v>1</v>
      </c>
      <c r="GX64" s="2">
        <f t="shared" si="90"/>
        <v>0</v>
      </c>
      <c r="GY64" s="2"/>
      <c r="GZ64" s="2"/>
      <c r="HA64" s="2">
        <v>0</v>
      </c>
      <c r="HB64" s="2">
        <v>0</v>
      </c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>
        <v>0</v>
      </c>
      <c r="IL64" s="2"/>
      <c r="IM64" s="2"/>
      <c r="IN64" s="2"/>
      <c r="IO64" s="2"/>
      <c r="IP64" s="2"/>
      <c r="IQ64" s="2"/>
      <c r="IR64" s="2"/>
      <c r="IS64" s="2"/>
      <c r="IT64" s="2"/>
      <c r="IU64" s="2"/>
    </row>
    <row r="65" spans="1:255" x14ac:dyDescent="0.2">
      <c r="A65">
        <v>17</v>
      </c>
      <c r="B65">
        <v>1</v>
      </c>
      <c r="E65" t="s">
        <v>113</v>
      </c>
      <c r="F65" t="str">
        <f>'1.Смета.или.Акт'!B160</f>
        <v>Прайс-лист</v>
      </c>
      <c r="G65" t="str">
        <f>'1.Смета.или.Акт'!C160</f>
        <v>Газ пропан</v>
      </c>
      <c r="H65" t="s">
        <v>115</v>
      </c>
      <c r="I65">
        <f>'1.Смета.или.Акт'!E160</f>
        <v>20</v>
      </c>
      <c r="J65">
        <v>0</v>
      </c>
      <c r="O65">
        <f t="shared" si="53"/>
        <v>703.5</v>
      </c>
      <c r="P65">
        <f t="shared" si="54"/>
        <v>703.5</v>
      </c>
      <c r="Q65">
        <f t="shared" si="55"/>
        <v>0</v>
      </c>
      <c r="R65">
        <f t="shared" si="56"/>
        <v>0</v>
      </c>
      <c r="S65">
        <f t="shared" si="57"/>
        <v>0</v>
      </c>
      <c r="T65">
        <f t="shared" si="58"/>
        <v>0</v>
      </c>
      <c r="U65">
        <f t="shared" si="59"/>
        <v>0</v>
      </c>
      <c r="V65">
        <f t="shared" si="60"/>
        <v>0</v>
      </c>
      <c r="W65">
        <f t="shared" si="61"/>
        <v>0</v>
      </c>
      <c r="X65">
        <f t="shared" si="62"/>
        <v>0</v>
      </c>
      <c r="Y65">
        <f t="shared" si="63"/>
        <v>0</v>
      </c>
      <c r="AA65">
        <v>34679562</v>
      </c>
      <c r="AB65">
        <f t="shared" si="64"/>
        <v>4.6900000000000004</v>
      </c>
      <c r="AC65">
        <f t="shared" si="52"/>
        <v>4.6900000000000004</v>
      </c>
      <c r="AD65">
        <f t="shared" si="65"/>
        <v>0</v>
      </c>
      <c r="AE65">
        <f t="shared" si="66"/>
        <v>0</v>
      </c>
      <c r="AF65">
        <f t="shared" si="67"/>
        <v>0</v>
      </c>
      <c r="AG65">
        <f t="shared" si="68"/>
        <v>0</v>
      </c>
      <c r="AH65">
        <f t="shared" si="69"/>
        <v>0</v>
      </c>
      <c r="AI65">
        <f t="shared" si="70"/>
        <v>0</v>
      </c>
      <c r="AJ65">
        <f t="shared" si="71"/>
        <v>0</v>
      </c>
      <c r="AK65">
        <v>4.6900000000000004</v>
      </c>
      <c r="AL65" s="52">
        <f>'1.Смета.или.Акт'!F160</f>
        <v>4.6900000000000004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1</v>
      </c>
      <c r="AW65">
        <v>1</v>
      </c>
      <c r="AZ65">
        <v>1</v>
      </c>
      <c r="BA65">
        <v>1</v>
      </c>
      <c r="BB65">
        <v>1</v>
      </c>
      <c r="BC65">
        <f>'1.Смета.или.Акт'!J160</f>
        <v>7.5</v>
      </c>
      <c r="BD65" t="s">
        <v>3</v>
      </c>
      <c r="BE65" t="s">
        <v>3</v>
      </c>
      <c r="BF65" t="s">
        <v>3</v>
      </c>
      <c r="BG65" t="s">
        <v>3</v>
      </c>
      <c r="BH65">
        <v>3</v>
      </c>
      <c r="BI65">
        <v>1</v>
      </c>
      <c r="BJ65" t="s">
        <v>3</v>
      </c>
      <c r="BM65">
        <v>1100</v>
      </c>
      <c r="BN65">
        <v>0</v>
      </c>
      <c r="BO65" t="s">
        <v>3</v>
      </c>
      <c r="BP65">
        <v>0</v>
      </c>
      <c r="BQ65">
        <v>20</v>
      </c>
      <c r="BR65">
        <v>0</v>
      </c>
      <c r="BS65">
        <v>1</v>
      </c>
      <c r="BT65">
        <v>1</v>
      </c>
      <c r="BU65">
        <v>1</v>
      </c>
      <c r="BV65">
        <v>1</v>
      </c>
      <c r="BW65">
        <v>1</v>
      </c>
      <c r="BX65">
        <v>1</v>
      </c>
      <c r="BY65" t="s">
        <v>3</v>
      </c>
      <c r="BZ65">
        <v>0</v>
      </c>
      <c r="CA65">
        <v>0</v>
      </c>
      <c r="CF65">
        <v>0</v>
      </c>
      <c r="CG65">
        <v>0</v>
      </c>
      <c r="CM65">
        <v>0</v>
      </c>
      <c r="CN65" t="s">
        <v>3</v>
      </c>
      <c r="CO65">
        <v>0</v>
      </c>
      <c r="CP65">
        <f t="shared" si="72"/>
        <v>703.5</v>
      </c>
      <c r="CQ65">
        <f t="shared" si="73"/>
        <v>35.175000000000004</v>
      </c>
      <c r="CR65">
        <f t="shared" si="74"/>
        <v>0</v>
      </c>
      <c r="CS65">
        <f t="shared" si="75"/>
        <v>0</v>
      </c>
      <c r="CT65">
        <f t="shared" si="76"/>
        <v>0</v>
      </c>
      <c r="CU65">
        <f t="shared" si="77"/>
        <v>0</v>
      </c>
      <c r="CV65">
        <f t="shared" si="78"/>
        <v>0</v>
      </c>
      <c r="CW65">
        <f t="shared" si="79"/>
        <v>0</v>
      </c>
      <c r="CX65">
        <f t="shared" si="80"/>
        <v>0</v>
      </c>
      <c r="CY65">
        <f t="shared" si="81"/>
        <v>0</v>
      </c>
      <c r="CZ65">
        <f t="shared" si="82"/>
        <v>0</v>
      </c>
      <c r="DC65" t="s">
        <v>3</v>
      </c>
      <c r="DD65" t="s">
        <v>3</v>
      </c>
      <c r="DE65" t="s">
        <v>3</v>
      </c>
      <c r="DF65" t="s">
        <v>3</v>
      </c>
      <c r="DG65" t="s">
        <v>3</v>
      </c>
      <c r="DH65" t="s">
        <v>3</v>
      </c>
      <c r="DI65" t="s">
        <v>3</v>
      </c>
      <c r="DJ65" t="s">
        <v>3</v>
      </c>
      <c r="DK65" t="s">
        <v>3</v>
      </c>
      <c r="DL65" t="s">
        <v>3</v>
      </c>
      <c r="DM65" t="s">
        <v>3</v>
      </c>
      <c r="DN65">
        <v>0</v>
      </c>
      <c r="DO65">
        <v>0</v>
      </c>
      <c r="DP65">
        <v>1</v>
      </c>
      <c r="DQ65">
        <v>1</v>
      </c>
      <c r="DU65">
        <v>1009</v>
      </c>
      <c r="DV65" t="s">
        <v>115</v>
      </c>
      <c r="DW65" t="str">
        <f>'1.Смета.или.Акт'!D160</f>
        <v>кг</v>
      </c>
      <c r="DX65">
        <v>1</v>
      </c>
      <c r="EE65">
        <v>32653538</v>
      </c>
      <c r="EF65">
        <v>20</v>
      </c>
      <c r="EG65" t="s">
        <v>85</v>
      </c>
      <c r="EH65">
        <v>0</v>
      </c>
      <c r="EI65" t="s">
        <v>3</v>
      </c>
      <c r="EJ65">
        <v>1</v>
      </c>
      <c r="EK65">
        <v>1100</v>
      </c>
      <c r="EL65" t="s">
        <v>86</v>
      </c>
      <c r="EM65" t="s">
        <v>87</v>
      </c>
      <c r="EO65" t="s">
        <v>3</v>
      </c>
      <c r="EQ65">
        <v>0</v>
      </c>
      <c r="ER65">
        <v>4.6900000000000004</v>
      </c>
      <c r="ES65" s="52">
        <f>'1.Смета.или.Акт'!F160</f>
        <v>4.6900000000000004</v>
      </c>
      <c r="ET65">
        <v>0</v>
      </c>
      <c r="EU65">
        <v>0</v>
      </c>
      <c r="EV65">
        <v>0</v>
      </c>
      <c r="EW65">
        <v>0</v>
      </c>
      <c r="EX65">
        <v>0</v>
      </c>
      <c r="EY65">
        <v>0</v>
      </c>
      <c r="EZ65">
        <v>5</v>
      </c>
      <c r="FC65">
        <v>0</v>
      </c>
      <c r="FD65">
        <v>18</v>
      </c>
      <c r="FF65">
        <v>35.200000000000003</v>
      </c>
      <c r="FQ65">
        <v>0</v>
      </c>
      <c r="FR65">
        <f t="shared" si="83"/>
        <v>0</v>
      </c>
      <c r="FS65">
        <v>0</v>
      </c>
      <c r="FX65">
        <v>0</v>
      </c>
      <c r="FY65">
        <v>0</v>
      </c>
      <c r="GA65" t="s">
        <v>116</v>
      </c>
      <c r="GD65">
        <v>0</v>
      </c>
      <c r="GF65">
        <v>748536722</v>
      </c>
      <c r="GG65">
        <v>2</v>
      </c>
      <c r="GH65">
        <v>3</v>
      </c>
      <c r="GI65">
        <v>4</v>
      </c>
      <c r="GJ65">
        <v>0</v>
      </c>
      <c r="GK65">
        <f>ROUND(R65*(S12)/100,2)</f>
        <v>0</v>
      </c>
      <c r="GL65">
        <f t="shared" si="84"/>
        <v>0</v>
      </c>
      <c r="GM65">
        <f t="shared" si="85"/>
        <v>703.5</v>
      </c>
      <c r="GN65">
        <f t="shared" si="86"/>
        <v>703.5</v>
      </c>
      <c r="GO65">
        <f t="shared" si="87"/>
        <v>0</v>
      </c>
      <c r="GP65">
        <f t="shared" si="88"/>
        <v>0</v>
      </c>
      <c r="GR65">
        <v>1</v>
      </c>
      <c r="GS65">
        <v>1</v>
      </c>
      <c r="GT65">
        <v>0</v>
      </c>
      <c r="GU65" t="s">
        <v>3</v>
      </c>
      <c r="GV65">
        <f t="shared" si="89"/>
        <v>0</v>
      </c>
      <c r="GW65">
        <v>1</v>
      </c>
      <c r="GX65">
        <f t="shared" si="90"/>
        <v>0</v>
      </c>
      <c r="HA65">
        <v>0</v>
      </c>
      <c r="HB65">
        <v>0</v>
      </c>
      <c r="IK65">
        <v>0</v>
      </c>
    </row>
    <row r="66" spans="1:255" x14ac:dyDescent="0.2">
      <c r="A66" s="2">
        <v>17</v>
      </c>
      <c r="B66" s="2">
        <v>1</v>
      </c>
      <c r="C66" s="2"/>
      <c r="D66" s="2"/>
      <c r="E66" s="2" t="s">
        <v>117</v>
      </c>
      <c r="F66" s="2" t="s">
        <v>82</v>
      </c>
      <c r="G66" s="2" t="s">
        <v>118</v>
      </c>
      <c r="H66" s="2" t="s">
        <v>104</v>
      </c>
      <c r="I66" s="2">
        <f>'1.Смета.или.Акт'!E163</f>
        <v>2</v>
      </c>
      <c r="J66" s="2">
        <v>0</v>
      </c>
      <c r="K66" s="2"/>
      <c r="L66" s="2"/>
      <c r="M66" s="2"/>
      <c r="N66" s="2"/>
      <c r="O66" s="2">
        <f t="shared" si="53"/>
        <v>236.06</v>
      </c>
      <c r="P66" s="2">
        <f t="shared" si="54"/>
        <v>236.06</v>
      </c>
      <c r="Q66" s="2">
        <f t="shared" si="55"/>
        <v>0</v>
      </c>
      <c r="R66" s="2">
        <f t="shared" si="56"/>
        <v>0</v>
      </c>
      <c r="S66" s="2">
        <f t="shared" si="57"/>
        <v>0</v>
      </c>
      <c r="T66" s="2">
        <f t="shared" si="58"/>
        <v>0</v>
      </c>
      <c r="U66" s="2">
        <f t="shared" si="59"/>
        <v>0</v>
      </c>
      <c r="V66" s="2">
        <f t="shared" si="60"/>
        <v>0</v>
      </c>
      <c r="W66" s="2">
        <f t="shared" si="61"/>
        <v>0</v>
      </c>
      <c r="X66" s="2">
        <f t="shared" si="62"/>
        <v>0</v>
      </c>
      <c r="Y66" s="2">
        <f t="shared" si="63"/>
        <v>0</v>
      </c>
      <c r="Z66" s="2"/>
      <c r="AA66" s="2">
        <v>34679561</v>
      </c>
      <c r="AB66" s="2">
        <f t="shared" si="64"/>
        <v>118.03</v>
      </c>
      <c r="AC66" s="2">
        <f t="shared" si="52"/>
        <v>118.03</v>
      </c>
      <c r="AD66" s="2">
        <f t="shared" si="65"/>
        <v>0</v>
      </c>
      <c r="AE66" s="2">
        <f t="shared" si="66"/>
        <v>0</v>
      </c>
      <c r="AF66" s="2">
        <f t="shared" si="67"/>
        <v>0</v>
      </c>
      <c r="AG66" s="2">
        <f t="shared" si="68"/>
        <v>0</v>
      </c>
      <c r="AH66" s="2">
        <f t="shared" si="69"/>
        <v>0</v>
      </c>
      <c r="AI66" s="2">
        <f t="shared" si="70"/>
        <v>0</v>
      </c>
      <c r="AJ66" s="2">
        <f t="shared" si="71"/>
        <v>0</v>
      </c>
      <c r="AK66" s="2">
        <v>118.03</v>
      </c>
      <c r="AL66" s="2">
        <v>118.03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1</v>
      </c>
      <c r="AW66" s="2">
        <v>1</v>
      </c>
      <c r="AX66" s="2"/>
      <c r="AY66" s="2"/>
      <c r="AZ66" s="2">
        <v>1</v>
      </c>
      <c r="BA66" s="2">
        <v>1</v>
      </c>
      <c r="BB66" s="2">
        <v>1</v>
      </c>
      <c r="BC66" s="2">
        <v>1</v>
      </c>
      <c r="BD66" s="2" t="s">
        <v>3</v>
      </c>
      <c r="BE66" s="2" t="s">
        <v>3</v>
      </c>
      <c r="BF66" s="2" t="s">
        <v>3</v>
      </c>
      <c r="BG66" s="2" t="s">
        <v>3</v>
      </c>
      <c r="BH66" s="2">
        <v>3</v>
      </c>
      <c r="BI66" s="2">
        <v>1</v>
      </c>
      <c r="BJ66" s="2" t="s">
        <v>3</v>
      </c>
      <c r="BK66" s="2"/>
      <c r="BL66" s="2"/>
      <c r="BM66" s="2">
        <v>1100</v>
      </c>
      <c r="BN66" s="2">
        <v>0</v>
      </c>
      <c r="BO66" s="2" t="s">
        <v>3</v>
      </c>
      <c r="BP66" s="2">
        <v>0</v>
      </c>
      <c r="BQ66" s="2">
        <v>20</v>
      </c>
      <c r="BR66" s="2">
        <v>0</v>
      </c>
      <c r="BS66" s="2">
        <v>1</v>
      </c>
      <c r="BT66" s="2">
        <v>1</v>
      </c>
      <c r="BU66" s="2">
        <v>1</v>
      </c>
      <c r="BV66" s="2">
        <v>1</v>
      </c>
      <c r="BW66" s="2">
        <v>1</v>
      </c>
      <c r="BX66" s="2">
        <v>1</v>
      </c>
      <c r="BY66" s="2" t="s">
        <v>3</v>
      </c>
      <c r="BZ66" s="2">
        <v>0</v>
      </c>
      <c r="CA66" s="2">
        <v>0</v>
      </c>
      <c r="CB66" s="2"/>
      <c r="CC66" s="2"/>
      <c r="CD66" s="2"/>
      <c r="CE66" s="2"/>
      <c r="CF66" s="2">
        <v>0</v>
      </c>
      <c r="CG66" s="2">
        <v>0</v>
      </c>
      <c r="CH66" s="2"/>
      <c r="CI66" s="2"/>
      <c r="CJ66" s="2"/>
      <c r="CK66" s="2"/>
      <c r="CL66" s="2"/>
      <c r="CM66" s="2">
        <v>0</v>
      </c>
      <c r="CN66" s="2" t="s">
        <v>3</v>
      </c>
      <c r="CO66" s="2">
        <v>0</v>
      </c>
      <c r="CP66" s="2">
        <f t="shared" si="72"/>
        <v>236.06</v>
      </c>
      <c r="CQ66" s="2">
        <f t="shared" si="73"/>
        <v>118.03</v>
      </c>
      <c r="CR66" s="2">
        <f t="shared" si="74"/>
        <v>0</v>
      </c>
      <c r="CS66" s="2">
        <f t="shared" si="75"/>
        <v>0</v>
      </c>
      <c r="CT66" s="2">
        <f t="shared" si="76"/>
        <v>0</v>
      </c>
      <c r="CU66" s="2">
        <f t="shared" si="77"/>
        <v>0</v>
      </c>
      <c r="CV66" s="2">
        <f t="shared" si="78"/>
        <v>0</v>
      </c>
      <c r="CW66" s="2">
        <f t="shared" si="79"/>
        <v>0</v>
      </c>
      <c r="CX66" s="2">
        <f t="shared" si="80"/>
        <v>0</v>
      </c>
      <c r="CY66" s="2">
        <f t="shared" si="81"/>
        <v>0</v>
      </c>
      <c r="CZ66" s="2">
        <f t="shared" si="82"/>
        <v>0</v>
      </c>
      <c r="DA66" s="2"/>
      <c r="DB66" s="2"/>
      <c r="DC66" s="2" t="s">
        <v>3</v>
      </c>
      <c r="DD66" s="2" t="s">
        <v>3</v>
      </c>
      <c r="DE66" s="2" t="s">
        <v>3</v>
      </c>
      <c r="DF66" s="2" t="s">
        <v>3</v>
      </c>
      <c r="DG66" s="2" t="s">
        <v>3</v>
      </c>
      <c r="DH66" s="2" t="s">
        <v>3</v>
      </c>
      <c r="DI66" s="2" t="s">
        <v>3</v>
      </c>
      <c r="DJ66" s="2" t="s">
        <v>3</v>
      </c>
      <c r="DK66" s="2" t="s">
        <v>3</v>
      </c>
      <c r="DL66" s="2" t="s">
        <v>3</v>
      </c>
      <c r="DM66" s="2" t="s">
        <v>3</v>
      </c>
      <c r="DN66" s="2">
        <v>0</v>
      </c>
      <c r="DO66" s="2">
        <v>0</v>
      </c>
      <c r="DP66" s="2">
        <v>1</v>
      </c>
      <c r="DQ66" s="2">
        <v>1</v>
      </c>
      <c r="DR66" s="2"/>
      <c r="DS66" s="2"/>
      <c r="DT66" s="2"/>
      <c r="DU66" s="2">
        <v>1007</v>
      </c>
      <c r="DV66" s="2" t="s">
        <v>104</v>
      </c>
      <c r="DW66" s="2" t="s">
        <v>104</v>
      </c>
      <c r="DX66" s="2">
        <v>1</v>
      </c>
      <c r="DY66" s="2"/>
      <c r="DZ66" s="2"/>
      <c r="EA66" s="2"/>
      <c r="EB66" s="2"/>
      <c r="EC66" s="2"/>
      <c r="ED66" s="2"/>
      <c r="EE66" s="2">
        <v>32653538</v>
      </c>
      <c r="EF66" s="2">
        <v>20</v>
      </c>
      <c r="EG66" s="2" t="s">
        <v>85</v>
      </c>
      <c r="EH66" s="2">
        <v>0</v>
      </c>
      <c r="EI66" s="2" t="s">
        <v>3</v>
      </c>
      <c r="EJ66" s="2">
        <v>1</v>
      </c>
      <c r="EK66" s="2">
        <v>1100</v>
      </c>
      <c r="EL66" s="2" t="s">
        <v>86</v>
      </c>
      <c r="EM66" s="2" t="s">
        <v>87</v>
      </c>
      <c r="EN66" s="2"/>
      <c r="EO66" s="2" t="s">
        <v>3</v>
      </c>
      <c r="EP66" s="2"/>
      <c r="EQ66" s="2">
        <v>0</v>
      </c>
      <c r="ER66" s="2">
        <v>0</v>
      </c>
      <c r="ES66" s="2">
        <v>118.03</v>
      </c>
      <c r="ET66" s="2">
        <v>0</v>
      </c>
      <c r="EU66" s="2">
        <v>0</v>
      </c>
      <c r="EV66" s="2">
        <v>0</v>
      </c>
      <c r="EW66" s="2">
        <v>0</v>
      </c>
      <c r="EX66" s="2">
        <v>0</v>
      </c>
      <c r="EY66" s="2">
        <v>0</v>
      </c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>
        <v>0</v>
      </c>
      <c r="FR66" s="2">
        <f t="shared" si="83"/>
        <v>0</v>
      </c>
      <c r="FS66" s="2">
        <v>0</v>
      </c>
      <c r="FT66" s="2"/>
      <c r="FU66" s="2"/>
      <c r="FV66" s="2"/>
      <c r="FW66" s="2"/>
      <c r="FX66" s="2">
        <v>0</v>
      </c>
      <c r="FY66" s="2">
        <v>0</v>
      </c>
      <c r="FZ66" s="2"/>
      <c r="GA66" s="2" t="s">
        <v>119</v>
      </c>
      <c r="GB66" s="2"/>
      <c r="GC66" s="2"/>
      <c r="GD66" s="2">
        <v>0</v>
      </c>
      <c r="GE66" s="2"/>
      <c r="GF66" s="2">
        <v>-85955575</v>
      </c>
      <c r="GG66" s="2">
        <v>2</v>
      </c>
      <c r="GH66" s="2">
        <v>4</v>
      </c>
      <c r="GI66" s="2">
        <v>-2</v>
      </c>
      <c r="GJ66" s="2">
        <v>0</v>
      </c>
      <c r="GK66" s="2">
        <f>ROUND(R66*(R12)/100,2)</f>
        <v>0</v>
      </c>
      <c r="GL66" s="2">
        <f t="shared" si="84"/>
        <v>0</v>
      </c>
      <c r="GM66" s="2">
        <f t="shared" si="85"/>
        <v>236.06</v>
      </c>
      <c r="GN66" s="2">
        <f t="shared" si="86"/>
        <v>236.06</v>
      </c>
      <c r="GO66" s="2">
        <f t="shared" si="87"/>
        <v>0</v>
      </c>
      <c r="GP66" s="2">
        <f t="shared" si="88"/>
        <v>0</v>
      </c>
      <c r="GQ66" s="2"/>
      <c r="GR66" s="2">
        <v>0</v>
      </c>
      <c r="GS66" s="2">
        <v>2</v>
      </c>
      <c r="GT66" s="2">
        <v>0</v>
      </c>
      <c r="GU66" s="2" t="s">
        <v>3</v>
      </c>
      <c r="GV66" s="2">
        <f t="shared" si="89"/>
        <v>0</v>
      </c>
      <c r="GW66" s="2">
        <v>1</v>
      </c>
      <c r="GX66" s="2">
        <f t="shared" si="90"/>
        <v>0</v>
      </c>
      <c r="GY66" s="2"/>
      <c r="GZ66" s="2"/>
      <c r="HA66" s="2">
        <v>0</v>
      </c>
      <c r="HB66" s="2">
        <v>0</v>
      </c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>
        <v>0</v>
      </c>
      <c r="IL66" s="2"/>
      <c r="IM66" s="2"/>
      <c r="IN66" s="2"/>
      <c r="IO66" s="2"/>
      <c r="IP66" s="2"/>
      <c r="IQ66" s="2"/>
      <c r="IR66" s="2"/>
      <c r="IS66" s="2"/>
      <c r="IT66" s="2"/>
      <c r="IU66" s="2"/>
    </row>
    <row r="67" spans="1:255" x14ac:dyDescent="0.2">
      <c r="A67">
        <v>17</v>
      </c>
      <c r="B67">
        <v>1</v>
      </c>
      <c r="E67" t="s">
        <v>117</v>
      </c>
      <c r="F67" t="str">
        <f>'1.Смета.или.Акт'!B163</f>
        <v>Прайс-лист</v>
      </c>
      <c r="G67" t="str">
        <f>'1.Смета.или.Акт'!C163</f>
        <v>Щебень известковый</v>
      </c>
      <c r="H67" t="s">
        <v>104</v>
      </c>
      <c r="I67">
        <f>'1.Смета.или.Акт'!E163</f>
        <v>2</v>
      </c>
      <c r="J67">
        <v>0</v>
      </c>
      <c r="O67">
        <f t="shared" si="53"/>
        <v>1770.45</v>
      </c>
      <c r="P67">
        <f t="shared" si="54"/>
        <v>1770.45</v>
      </c>
      <c r="Q67">
        <f t="shared" si="55"/>
        <v>0</v>
      </c>
      <c r="R67">
        <f t="shared" si="56"/>
        <v>0</v>
      </c>
      <c r="S67">
        <f t="shared" si="57"/>
        <v>0</v>
      </c>
      <c r="T67">
        <f t="shared" si="58"/>
        <v>0</v>
      </c>
      <c r="U67">
        <f t="shared" si="59"/>
        <v>0</v>
      </c>
      <c r="V67">
        <f t="shared" si="60"/>
        <v>0</v>
      </c>
      <c r="W67">
        <f t="shared" si="61"/>
        <v>0</v>
      </c>
      <c r="X67">
        <f t="shared" si="62"/>
        <v>0</v>
      </c>
      <c r="Y67">
        <f t="shared" si="63"/>
        <v>0</v>
      </c>
      <c r="AA67">
        <v>34679562</v>
      </c>
      <c r="AB67">
        <f t="shared" si="64"/>
        <v>118.03</v>
      </c>
      <c r="AC67">
        <f t="shared" si="52"/>
        <v>118.03</v>
      </c>
      <c r="AD67">
        <f t="shared" si="65"/>
        <v>0</v>
      </c>
      <c r="AE67">
        <f t="shared" si="66"/>
        <v>0</v>
      </c>
      <c r="AF67">
        <f t="shared" si="67"/>
        <v>0</v>
      </c>
      <c r="AG67">
        <f t="shared" si="68"/>
        <v>0</v>
      </c>
      <c r="AH67">
        <f t="shared" si="69"/>
        <v>0</v>
      </c>
      <c r="AI67">
        <f t="shared" si="70"/>
        <v>0</v>
      </c>
      <c r="AJ67">
        <f t="shared" si="71"/>
        <v>0</v>
      </c>
      <c r="AK67">
        <v>118.03</v>
      </c>
      <c r="AL67" s="52">
        <f>'1.Смета.или.Акт'!F163</f>
        <v>118.03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1</v>
      </c>
      <c r="AW67">
        <v>1</v>
      </c>
      <c r="AZ67">
        <v>1</v>
      </c>
      <c r="BA67">
        <v>1</v>
      </c>
      <c r="BB67">
        <v>1</v>
      </c>
      <c r="BC67">
        <f>'1.Смета.или.Акт'!J163</f>
        <v>7.5</v>
      </c>
      <c r="BD67" t="s">
        <v>3</v>
      </c>
      <c r="BE67" t="s">
        <v>3</v>
      </c>
      <c r="BF67" t="s">
        <v>3</v>
      </c>
      <c r="BG67" t="s">
        <v>3</v>
      </c>
      <c r="BH67">
        <v>3</v>
      </c>
      <c r="BI67">
        <v>1</v>
      </c>
      <c r="BJ67" t="s">
        <v>3</v>
      </c>
      <c r="BM67">
        <v>1100</v>
      </c>
      <c r="BN67">
        <v>0</v>
      </c>
      <c r="BO67" t="s">
        <v>3</v>
      </c>
      <c r="BP67">
        <v>0</v>
      </c>
      <c r="BQ67">
        <v>20</v>
      </c>
      <c r="BR67">
        <v>0</v>
      </c>
      <c r="BS67">
        <v>1</v>
      </c>
      <c r="BT67">
        <v>1</v>
      </c>
      <c r="BU67">
        <v>1</v>
      </c>
      <c r="BV67">
        <v>1</v>
      </c>
      <c r="BW67">
        <v>1</v>
      </c>
      <c r="BX67">
        <v>1</v>
      </c>
      <c r="BY67" t="s">
        <v>3</v>
      </c>
      <c r="BZ67">
        <v>0</v>
      </c>
      <c r="CA67">
        <v>0</v>
      </c>
      <c r="CF67">
        <v>0</v>
      </c>
      <c r="CG67">
        <v>0</v>
      </c>
      <c r="CM67">
        <v>0</v>
      </c>
      <c r="CN67" t="s">
        <v>3</v>
      </c>
      <c r="CO67">
        <v>0</v>
      </c>
      <c r="CP67">
        <f t="shared" si="72"/>
        <v>1770.45</v>
      </c>
      <c r="CQ67">
        <f t="shared" si="73"/>
        <v>885.22500000000002</v>
      </c>
      <c r="CR67">
        <f t="shared" si="74"/>
        <v>0</v>
      </c>
      <c r="CS67">
        <f t="shared" si="75"/>
        <v>0</v>
      </c>
      <c r="CT67">
        <f t="shared" si="76"/>
        <v>0</v>
      </c>
      <c r="CU67">
        <f t="shared" si="77"/>
        <v>0</v>
      </c>
      <c r="CV67">
        <f t="shared" si="78"/>
        <v>0</v>
      </c>
      <c r="CW67">
        <f t="shared" si="79"/>
        <v>0</v>
      </c>
      <c r="CX67">
        <f t="shared" si="80"/>
        <v>0</v>
      </c>
      <c r="CY67">
        <f t="shared" si="81"/>
        <v>0</v>
      </c>
      <c r="CZ67">
        <f t="shared" si="82"/>
        <v>0</v>
      </c>
      <c r="DC67" t="s">
        <v>3</v>
      </c>
      <c r="DD67" t="s">
        <v>3</v>
      </c>
      <c r="DE67" t="s">
        <v>3</v>
      </c>
      <c r="DF67" t="s">
        <v>3</v>
      </c>
      <c r="DG67" t="s">
        <v>3</v>
      </c>
      <c r="DH67" t="s">
        <v>3</v>
      </c>
      <c r="DI67" t="s">
        <v>3</v>
      </c>
      <c r="DJ67" t="s">
        <v>3</v>
      </c>
      <c r="DK67" t="s">
        <v>3</v>
      </c>
      <c r="DL67" t="s">
        <v>3</v>
      </c>
      <c r="DM67" t="s">
        <v>3</v>
      </c>
      <c r="DN67">
        <v>0</v>
      </c>
      <c r="DO67">
        <v>0</v>
      </c>
      <c r="DP67">
        <v>1</v>
      </c>
      <c r="DQ67">
        <v>1</v>
      </c>
      <c r="DU67">
        <v>1007</v>
      </c>
      <c r="DV67" t="s">
        <v>104</v>
      </c>
      <c r="DW67" t="str">
        <f>'1.Смета.или.Акт'!D163</f>
        <v>м3</v>
      </c>
      <c r="DX67">
        <v>1</v>
      </c>
      <c r="EE67">
        <v>32653538</v>
      </c>
      <c r="EF67">
        <v>20</v>
      </c>
      <c r="EG67" t="s">
        <v>85</v>
      </c>
      <c r="EH67">
        <v>0</v>
      </c>
      <c r="EI67" t="s">
        <v>3</v>
      </c>
      <c r="EJ67">
        <v>1</v>
      </c>
      <c r="EK67">
        <v>1100</v>
      </c>
      <c r="EL67" t="s">
        <v>86</v>
      </c>
      <c r="EM67" t="s">
        <v>87</v>
      </c>
      <c r="EO67" t="s">
        <v>3</v>
      </c>
      <c r="EQ67">
        <v>0</v>
      </c>
      <c r="ER67">
        <v>118.03</v>
      </c>
      <c r="ES67" s="52">
        <f>'1.Смета.или.Акт'!F163</f>
        <v>118.03</v>
      </c>
      <c r="ET67">
        <v>0</v>
      </c>
      <c r="EU67">
        <v>0</v>
      </c>
      <c r="EV67">
        <v>0</v>
      </c>
      <c r="EW67">
        <v>0</v>
      </c>
      <c r="EX67">
        <v>0</v>
      </c>
      <c r="EY67">
        <v>0</v>
      </c>
      <c r="EZ67">
        <v>5</v>
      </c>
      <c r="FC67">
        <v>0</v>
      </c>
      <c r="FD67">
        <v>18</v>
      </c>
      <c r="FF67">
        <v>885.2</v>
      </c>
      <c r="FQ67">
        <v>0</v>
      </c>
      <c r="FR67">
        <f t="shared" si="83"/>
        <v>0</v>
      </c>
      <c r="FS67">
        <v>0</v>
      </c>
      <c r="FX67">
        <v>0</v>
      </c>
      <c r="FY67">
        <v>0</v>
      </c>
      <c r="GA67" t="s">
        <v>119</v>
      </c>
      <c r="GD67">
        <v>0</v>
      </c>
      <c r="GF67">
        <v>-85955575</v>
      </c>
      <c r="GG67">
        <v>2</v>
      </c>
      <c r="GH67">
        <v>3</v>
      </c>
      <c r="GI67">
        <v>4</v>
      </c>
      <c r="GJ67">
        <v>0</v>
      </c>
      <c r="GK67">
        <f>ROUND(R67*(S12)/100,2)</f>
        <v>0</v>
      </c>
      <c r="GL67">
        <f t="shared" si="84"/>
        <v>0</v>
      </c>
      <c r="GM67">
        <f t="shared" si="85"/>
        <v>1770.45</v>
      </c>
      <c r="GN67">
        <f t="shared" si="86"/>
        <v>1770.45</v>
      </c>
      <c r="GO67">
        <f t="shared" si="87"/>
        <v>0</v>
      </c>
      <c r="GP67">
        <f t="shared" si="88"/>
        <v>0</v>
      </c>
      <c r="GR67">
        <v>1</v>
      </c>
      <c r="GS67">
        <v>1</v>
      </c>
      <c r="GT67">
        <v>0</v>
      </c>
      <c r="GU67" t="s">
        <v>3</v>
      </c>
      <c r="GV67">
        <f t="shared" si="89"/>
        <v>0</v>
      </c>
      <c r="GW67">
        <v>1</v>
      </c>
      <c r="GX67">
        <f t="shared" si="90"/>
        <v>0</v>
      </c>
      <c r="HA67">
        <v>0</v>
      </c>
      <c r="HB67">
        <v>0</v>
      </c>
      <c r="IK67">
        <v>0</v>
      </c>
    </row>
    <row r="68" spans="1:255" x14ac:dyDescent="0.2">
      <c r="A68" s="2">
        <v>17</v>
      </c>
      <c r="B68" s="2">
        <v>1</v>
      </c>
      <c r="C68" s="2"/>
      <c r="D68" s="2"/>
      <c r="E68" s="2" t="s">
        <v>120</v>
      </c>
      <c r="F68" s="2" t="s">
        <v>82</v>
      </c>
      <c r="G68" s="2" t="s">
        <v>121</v>
      </c>
      <c r="H68" s="2" t="s">
        <v>94</v>
      </c>
      <c r="I68" s="2">
        <f>'1.Смета.или.Акт'!E166</f>
        <v>2</v>
      </c>
      <c r="J68" s="2">
        <v>0</v>
      </c>
      <c r="K68" s="2"/>
      <c r="L68" s="2"/>
      <c r="M68" s="2"/>
      <c r="N68" s="2"/>
      <c r="O68" s="2">
        <f t="shared" si="53"/>
        <v>72.319999999999993</v>
      </c>
      <c r="P68" s="2">
        <f t="shared" si="54"/>
        <v>72.319999999999993</v>
      </c>
      <c r="Q68" s="2">
        <f t="shared" si="55"/>
        <v>0</v>
      </c>
      <c r="R68" s="2">
        <f t="shared" si="56"/>
        <v>0</v>
      </c>
      <c r="S68" s="2">
        <f t="shared" si="57"/>
        <v>0</v>
      </c>
      <c r="T68" s="2">
        <f t="shared" si="58"/>
        <v>0</v>
      </c>
      <c r="U68" s="2">
        <f t="shared" si="59"/>
        <v>0</v>
      </c>
      <c r="V68" s="2">
        <f t="shared" si="60"/>
        <v>0</v>
      </c>
      <c r="W68" s="2">
        <f t="shared" si="61"/>
        <v>0</v>
      </c>
      <c r="X68" s="2">
        <f t="shared" si="62"/>
        <v>0</v>
      </c>
      <c r="Y68" s="2">
        <f t="shared" si="63"/>
        <v>0</v>
      </c>
      <c r="Z68" s="2"/>
      <c r="AA68" s="2">
        <v>34679561</v>
      </c>
      <c r="AB68" s="2">
        <f t="shared" si="64"/>
        <v>36.159999999999997</v>
      </c>
      <c r="AC68" s="2">
        <f t="shared" si="52"/>
        <v>36.159999999999997</v>
      </c>
      <c r="AD68" s="2">
        <f t="shared" si="65"/>
        <v>0</v>
      </c>
      <c r="AE68" s="2">
        <f t="shared" si="66"/>
        <v>0</v>
      </c>
      <c r="AF68" s="2">
        <f t="shared" si="67"/>
        <v>0</v>
      </c>
      <c r="AG68" s="2">
        <f t="shared" si="68"/>
        <v>0</v>
      </c>
      <c r="AH68" s="2">
        <f t="shared" si="69"/>
        <v>0</v>
      </c>
      <c r="AI68" s="2">
        <f t="shared" si="70"/>
        <v>0</v>
      </c>
      <c r="AJ68" s="2">
        <f t="shared" si="71"/>
        <v>0</v>
      </c>
      <c r="AK68" s="2">
        <v>36.159999999999997</v>
      </c>
      <c r="AL68" s="2">
        <v>36.159999999999997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0</v>
      </c>
      <c r="AU68" s="2">
        <v>0</v>
      </c>
      <c r="AV68" s="2">
        <v>1</v>
      </c>
      <c r="AW68" s="2">
        <v>1</v>
      </c>
      <c r="AX68" s="2"/>
      <c r="AY68" s="2"/>
      <c r="AZ68" s="2">
        <v>1</v>
      </c>
      <c r="BA68" s="2">
        <v>1</v>
      </c>
      <c r="BB68" s="2">
        <v>1</v>
      </c>
      <c r="BC68" s="2">
        <v>1</v>
      </c>
      <c r="BD68" s="2" t="s">
        <v>3</v>
      </c>
      <c r="BE68" s="2" t="s">
        <v>3</v>
      </c>
      <c r="BF68" s="2" t="s">
        <v>3</v>
      </c>
      <c r="BG68" s="2" t="s">
        <v>3</v>
      </c>
      <c r="BH68" s="2">
        <v>3</v>
      </c>
      <c r="BI68" s="2">
        <v>1</v>
      </c>
      <c r="BJ68" s="2" t="s">
        <v>3</v>
      </c>
      <c r="BK68" s="2"/>
      <c r="BL68" s="2"/>
      <c r="BM68" s="2">
        <v>1100</v>
      </c>
      <c r="BN68" s="2">
        <v>0</v>
      </c>
      <c r="BO68" s="2" t="s">
        <v>3</v>
      </c>
      <c r="BP68" s="2">
        <v>0</v>
      </c>
      <c r="BQ68" s="2">
        <v>20</v>
      </c>
      <c r="BR68" s="2">
        <v>0</v>
      </c>
      <c r="BS68" s="2">
        <v>1</v>
      </c>
      <c r="BT68" s="2">
        <v>1</v>
      </c>
      <c r="BU68" s="2">
        <v>1</v>
      </c>
      <c r="BV68" s="2">
        <v>1</v>
      </c>
      <c r="BW68" s="2">
        <v>1</v>
      </c>
      <c r="BX68" s="2">
        <v>1</v>
      </c>
      <c r="BY68" s="2" t="s">
        <v>3</v>
      </c>
      <c r="BZ68" s="2">
        <v>0</v>
      </c>
      <c r="CA68" s="2">
        <v>0</v>
      </c>
      <c r="CB68" s="2"/>
      <c r="CC68" s="2"/>
      <c r="CD68" s="2"/>
      <c r="CE68" s="2"/>
      <c r="CF68" s="2">
        <v>0</v>
      </c>
      <c r="CG68" s="2">
        <v>0</v>
      </c>
      <c r="CH68" s="2"/>
      <c r="CI68" s="2"/>
      <c r="CJ68" s="2"/>
      <c r="CK68" s="2"/>
      <c r="CL68" s="2"/>
      <c r="CM68" s="2">
        <v>0</v>
      </c>
      <c r="CN68" s="2" t="s">
        <v>3</v>
      </c>
      <c r="CO68" s="2">
        <v>0</v>
      </c>
      <c r="CP68" s="2">
        <f t="shared" si="72"/>
        <v>72.319999999999993</v>
      </c>
      <c r="CQ68" s="2">
        <f t="shared" si="73"/>
        <v>36.159999999999997</v>
      </c>
      <c r="CR68" s="2">
        <f t="shared" si="74"/>
        <v>0</v>
      </c>
      <c r="CS68" s="2">
        <f t="shared" si="75"/>
        <v>0</v>
      </c>
      <c r="CT68" s="2">
        <f t="shared" si="76"/>
        <v>0</v>
      </c>
      <c r="CU68" s="2">
        <f t="shared" si="77"/>
        <v>0</v>
      </c>
      <c r="CV68" s="2">
        <f t="shared" si="78"/>
        <v>0</v>
      </c>
      <c r="CW68" s="2">
        <f t="shared" si="79"/>
        <v>0</v>
      </c>
      <c r="CX68" s="2">
        <f t="shared" si="80"/>
        <v>0</v>
      </c>
      <c r="CY68" s="2">
        <f t="shared" si="81"/>
        <v>0</v>
      </c>
      <c r="CZ68" s="2">
        <f t="shared" si="82"/>
        <v>0</v>
      </c>
      <c r="DA68" s="2"/>
      <c r="DB68" s="2"/>
      <c r="DC68" s="2" t="s">
        <v>3</v>
      </c>
      <c r="DD68" s="2" t="s">
        <v>3</v>
      </c>
      <c r="DE68" s="2" t="s">
        <v>3</v>
      </c>
      <c r="DF68" s="2" t="s">
        <v>3</v>
      </c>
      <c r="DG68" s="2" t="s">
        <v>3</v>
      </c>
      <c r="DH68" s="2" t="s">
        <v>3</v>
      </c>
      <c r="DI68" s="2" t="s">
        <v>3</v>
      </c>
      <c r="DJ68" s="2" t="s">
        <v>3</v>
      </c>
      <c r="DK68" s="2" t="s">
        <v>3</v>
      </c>
      <c r="DL68" s="2" t="s">
        <v>3</v>
      </c>
      <c r="DM68" s="2" t="s">
        <v>3</v>
      </c>
      <c r="DN68" s="2">
        <v>0</v>
      </c>
      <c r="DO68" s="2">
        <v>0</v>
      </c>
      <c r="DP68" s="2">
        <v>1</v>
      </c>
      <c r="DQ68" s="2">
        <v>1</v>
      </c>
      <c r="DR68" s="2"/>
      <c r="DS68" s="2"/>
      <c r="DT68" s="2"/>
      <c r="DU68" s="2">
        <v>1013</v>
      </c>
      <c r="DV68" s="2" t="s">
        <v>94</v>
      </c>
      <c r="DW68" s="2" t="s">
        <v>122</v>
      </c>
      <c r="DX68" s="2">
        <v>1</v>
      </c>
      <c r="DY68" s="2"/>
      <c r="DZ68" s="2"/>
      <c r="EA68" s="2"/>
      <c r="EB68" s="2"/>
      <c r="EC68" s="2"/>
      <c r="ED68" s="2"/>
      <c r="EE68" s="2">
        <v>32653538</v>
      </c>
      <c r="EF68" s="2">
        <v>20</v>
      </c>
      <c r="EG68" s="2" t="s">
        <v>85</v>
      </c>
      <c r="EH68" s="2">
        <v>0</v>
      </c>
      <c r="EI68" s="2" t="s">
        <v>3</v>
      </c>
      <c r="EJ68" s="2">
        <v>1</v>
      </c>
      <c r="EK68" s="2">
        <v>1100</v>
      </c>
      <c r="EL68" s="2" t="s">
        <v>86</v>
      </c>
      <c r="EM68" s="2" t="s">
        <v>87</v>
      </c>
      <c r="EN68" s="2"/>
      <c r="EO68" s="2" t="s">
        <v>3</v>
      </c>
      <c r="EP68" s="2"/>
      <c r="EQ68" s="2">
        <v>0</v>
      </c>
      <c r="ER68" s="2">
        <v>0</v>
      </c>
      <c r="ES68" s="2">
        <v>36.159999999999997</v>
      </c>
      <c r="ET68" s="2">
        <v>0</v>
      </c>
      <c r="EU68" s="2">
        <v>0</v>
      </c>
      <c r="EV68" s="2">
        <v>0</v>
      </c>
      <c r="EW68" s="2">
        <v>0</v>
      </c>
      <c r="EX68" s="2">
        <v>0</v>
      </c>
      <c r="EY68" s="2">
        <v>0</v>
      </c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>
        <v>0</v>
      </c>
      <c r="FR68" s="2">
        <f t="shared" si="83"/>
        <v>0</v>
      </c>
      <c r="FS68" s="2">
        <v>0</v>
      </c>
      <c r="FT68" s="2"/>
      <c r="FU68" s="2"/>
      <c r="FV68" s="2"/>
      <c r="FW68" s="2"/>
      <c r="FX68" s="2">
        <v>0</v>
      </c>
      <c r="FY68" s="2">
        <v>0</v>
      </c>
      <c r="FZ68" s="2"/>
      <c r="GA68" s="2" t="s">
        <v>123</v>
      </c>
      <c r="GB68" s="2"/>
      <c r="GC68" s="2"/>
      <c r="GD68" s="2">
        <v>0</v>
      </c>
      <c r="GE68" s="2"/>
      <c r="GF68" s="2">
        <v>1673256752</v>
      </c>
      <c r="GG68" s="2">
        <v>2</v>
      </c>
      <c r="GH68" s="2">
        <v>4</v>
      </c>
      <c r="GI68" s="2">
        <v>-2</v>
      </c>
      <c r="GJ68" s="2">
        <v>0</v>
      </c>
      <c r="GK68" s="2">
        <f>ROUND(R68*(R12)/100,2)</f>
        <v>0</v>
      </c>
      <c r="GL68" s="2">
        <f t="shared" si="84"/>
        <v>0</v>
      </c>
      <c r="GM68" s="2">
        <f t="shared" si="85"/>
        <v>72.319999999999993</v>
      </c>
      <c r="GN68" s="2">
        <f t="shared" si="86"/>
        <v>72.319999999999993</v>
      </c>
      <c r="GO68" s="2">
        <f t="shared" si="87"/>
        <v>0</v>
      </c>
      <c r="GP68" s="2">
        <f t="shared" si="88"/>
        <v>0</v>
      </c>
      <c r="GQ68" s="2"/>
      <c r="GR68" s="2">
        <v>0</v>
      </c>
      <c r="GS68" s="2">
        <v>2</v>
      </c>
      <c r="GT68" s="2">
        <v>0</v>
      </c>
      <c r="GU68" s="2" t="s">
        <v>3</v>
      </c>
      <c r="GV68" s="2">
        <f t="shared" si="89"/>
        <v>0</v>
      </c>
      <c r="GW68" s="2">
        <v>1</v>
      </c>
      <c r="GX68" s="2">
        <f t="shared" si="90"/>
        <v>0</v>
      </c>
      <c r="GY68" s="2"/>
      <c r="GZ68" s="2"/>
      <c r="HA68" s="2">
        <v>0</v>
      </c>
      <c r="HB68" s="2">
        <v>0</v>
      </c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>
        <v>0</v>
      </c>
      <c r="IL68" s="2"/>
      <c r="IM68" s="2"/>
      <c r="IN68" s="2"/>
      <c r="IO68" s="2"/>
      <c r="IP68" s="2"/>
      <c r="IQ68" s="2"/>
      <c r="IR68" s="2"/>
      <c r="IS68" s="2"/>
      <c r="IT68" s="2"/>
      <c r="IU68" s="2"/>
    </row>
    <row r="69" spans="1:255" x14ac:dyDescent="0.2">
      <c r="A69">
        <v>17</v>
      </c>
      <c r="B69">
        <v>1</v>
      </c>
      <c r="E69" t="s">
        <v>120</v>
      </c>
      <c r="F69" t="str">
        <f>'1.Смета.или.Акт'!B166</f>
        <v>Прайс-лист</v>
      </c>
      <c r="G69" t="str">
        <f>'1.Смета.или.Акт'!C166</f>
        <v>Пена монтажная 750 мл</v>
      </c>
      <c r="H69" t="s">
        <v>94</v>
      </c>
      <c r="I69">
        <f>'1.Смета.или.Акт'!E166</f>
        <v>2</v>
      </c>
      <c r="J69">
        <v>0</v>
      </c>
      <c r="O69">
        <f t="shared" si="53"/>
        <v>542.4</v>
      </c>
      <c r="P69">
        <f t="shared" si="54"/>
        <v>542.4</v>
      </c>
      <c r="Q69">
        <f t="shared" si="55"/>
        <v>0</v>
      </c>
      <c r="R69">
        <f t="shared" si="56"/>
        <v>0</v>
      </c>
      <c r="S69">
        <f t="shared" si="57"/>
        <v>0</v>
      </c>
      <c r="T69">
        <f t="shared" si="58"/>
        <v>0</v>
      </c>
      <c r="U69">
        <f t="shared" si="59"/>
        <v>0</v>
      </c>
      <c r="V69">
        <f t="shared" si="60"/>
        <v>0</v>
      </c>
      <c r="W69">
        <f t="shared" si="61"/>
        <v>0</v>
      </c>
      <c r="X69">
        <f t="shared" si="62"/>
        <v>0</v>
      </c>
      <c r="Y69">
        <f t="shared" si="63"/>
        <v>0</v>
      </c>
      <c r="AA69">
        <v>34679562</v>
      </c>
      <c r="AB69">
        <f t="shared" si="64"/>
        <v>36.159999999999997</v>
      </c>
      <c r="AC69">
        <f t="shared" si="52"/>
        <v>36.159999999999997</v>
      </c>
      <c r="AD69">
        <f t="shared" si="65"/>
        <v>0</v>
      </c>
      <c r="AE69">
        <f t="shared" si="66"/>
        <v>0</v>
      </c>
      <c r="AF69">
        <f t="shared" si="67"/>
        <v>0</v>
      </c>
      <c r="AG69">
        <f t="shared" si="68"/>
        <v>0</v>
      </c>
      <c r="AH69">
        <f t="shared" si="69"/>
        <v>0</v>
      </c>
      <c r="AI69">
        <f t="shared" si="70"/>
        <v>0</v>
      </c>
      <c r="AJ69">
        <f t="shared" si="71"/>
        <v>0</v>
      </c>
      <c r="AK69">
        <v>36.159999999999997</v>
      </c>
      <c r="AL69" s="52">
        <f>'1.Смета.или.Акт'!F166</f>
        <v>36.159999999999997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1</v>
      </c>
      <c r="AW69">
        <v>1</v>
      </c>
      <c r="AZ69">
        <v>1</v>
      </c>
      <c r="BA69">
        <v>1</v>
      </c>
      <c r="BB69">
        <v>1</v>
      </c>
      <c r="BC69">
        <f>'1.Смета.или.Акт'!J166</f>
        <v>7.5</v>
      </c>
      <c r="BD69" t="s">
        <v>3</v>
      </c>
      <c r="BE69" t="s">
        <v>3</v>
      </c>
      <c r="BF69" t="s">
        <v>3</v>
      </c>
      <c r="BG69" t="s">
        <v>3</v>
      </c>
      <c r="BH69">
        <v>3</v>
      </c>
      <c r="BI69">
        <v>1</v>
      </c>
      <c r="BJ69" t="s">
        <v>3</v>
      </c>
      <c r="BM69">
        <v>1100</v>
      </c>
      <c r="BN69">
        <v>0</v>
      </c>
      <c r="BO69" t="s">
        <v>3</v>
      </c>
      <c r="BP69">
        <v>0</v>
      </c>
      <c r="BQ69">
        <v>20</v>
      </c>
      <c r="BR69">
        <v>0</v>
      </c>
      <c r="BS69">
        <v>1</v>
      </c>
      <c r="BT69">
        <v>1</v>
      </c>
      <c r="BU69">
        <v>1</v>
      </c>
      <c r="BV69">
        <v>1</v>
      </c>
      <c r="BW69">
        <v>1</v>
      </c>
      <c r="BX69">
        <v>1</v>
      </c>
      <c r="BY69" t="s">
        <v>3</v>
      </c>
      <c r="BZ69">
        <v>0</v>
      </c>
      <c r="CA69">
        <v>0</v>
      </c>
      <c r="CF69">
        <v>0</v>
      </c>
      <c r="CG69">
        <v>0</v>
      </c>
      <c r="CM69">
        <v>0</v>
      </c>
      <c r="CN69" t="s">
        <v>3</v>
      </c>
      <c r="CO69">
        <v>0</v>
      </c>
      <c r="CP69">
        <f t="shared" si="72"/>
        <v>542.4</v>
      </c>
      <c r="CQ69">
        <f t="shared" si="73"/>
        <v>271.2</v>
      </c>
      <c r="CR69">
        <f t="shared" si="74"/>
        <v>0</v>
      </c>
      <c r="CS69">
        <f t="shared" si="75"/>
        <v>0</v>
      </c>
      <c r="CT69">
        <f t="shared" si="76"/>
        <v>0</v>
      </c>
      <c r="CU69">
        <f t="shared" si="77"/>
        <v>0</v>
      </c>
      <c r="CV69">
        <f t="shared" si="78"/>
        <v>0</v>
      </c>
      <c r="CW69">
        <f t="shared" si="79"/>
        <v>0</v>
      </c>
      <c r="CX69">
        <f t="shared" si="80"/>
        <v>0</v>
      </c>
      <c r="CY69">
        <f t="shared" si="81"/>
        <v>0</v>
      </c>
      <c r="CZ69">
        <f t="shared" si="82"/>
        <v>0</v>
      </c>
      <c r="DC69" t="s">
        <v>3</v>
      </c>
      <c r="DD69" t="s">
        <v>3</v>
      </c>
      <c r="DE69" t="s">
        <v>3</v>
      </c>
      <c r="DF69" t="s">
        <v>3</v>
      </c>
      <c r="DG69" t="s">
        <v>3</v>
      </c>
      <c r="DH69" t="s">
        <v>3</v>
      </c>
      <c r="DI69" t="s">
        <v>3</v>
      </c>
      <c r="DJ69" t="s">
        <v>3</v>
      </c>
      <c r="DK69" t="s">
        <v>3</v>
      </c>
      <c r="DL69" t="s">
        <v>3</v>
      </c>
      <c r="DM69" t="s">
        <v>3</v>
      </c>
      <c r="DN69">
        <v>0</v>
      </c>
      <c r="DO69">
        <v>0</v>
      </c>
      <c r="DP69">
        <v>1</v>
      </c>
      <c r="DQ69">
        <v>1</v>
      </c>
      <c r="DU69">
        <v>1013</v>
      </c>
      <c r="DV69" t="s">
        <v>94</v>
      </c>
      <c r="DW69" t="str">
        <f>'1.Смета.или.Акт'!D166</f>
        <v>шт</v>
      </c>
      <c r="DX69">
        <v>1</v>
      </c>
      <c r="EE69">
        <v>32653538</v>
      </c>
      <c r="EF69">
        <v>20</v>
      </c>
      <c r="EG69" t="s">
        <v>85</v>
      </c>
      <c r="EH69">
        <v>0</v>
      </c>
      <c r="EI69" t="s">
        <v>3</v>
      </c>
      <c r="EJ69">
        <v>1</v>
      </c>
      <c r="EK69">
        <v>1100</v>
      </c>
      <c r="EL69" t="s">
        <v>86</v>
      </c>
      <c r="EM69" t="s">
        <v>87</v>
      </c>
      <c r="EO69" t="s">
        <v>3</v>
      </c>
      <c r="EQ69">
        <v>0</v>
      </c>
      <c r="ER69">
        <v>39.299999999999997</v>
      </c>
      <c r="ES69" s="52">
        <f>'1.Смета.или.Акт'!F166</f>
        <v>36.159999999999997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5</v>
      </c>
      <c r="FC69">
        <v>0</v>
      </c>
      <c r="FD69">
        <v>18</v>
      </c>
      <c r="FF69">
        <v>271.19</v>
      </c>
      <c r="FQ69">
        <v>0</v>
      </c>
      <c r="FR69">
        <f t="shared" si="83"/>
        <v>0</v>
      </c>
      <c r="FS69">
        <v>0</v>
      </c>
      <c r="FX69">
        <v>0</v>
      </c>
      <c r="FY69">
        <v>0</v>
      </c>
      <c r="GA69" t="s">
        <v>123</v>
      </c>
      <c r="GD69">
        <v>0</v>
      </c>
      <c r="GF69">
        <v>1673256752</v>
      </c>
      <c r="GG69">
        <v>2</v>
      </c>
      <c r="GH69">
        <v>3</v>
      </c>
      <c r="GI69">
        <v>4</v>
      </c>
      <c r="GJ69">
        <v>0</v>
      </c>
      <c r="GK69">
        <f>ROUND(R69*(S12)/100,2)</f>
        <v>0</v>
      </c>
      <c r="GL69">
        <f t="shared" si="84"/>
        <v>0</v>
      </c>
      <c r="GM69">
        <f t="shared" si="85"/>
        <v>542.4</v>
      </c>
      <c r="GN69">
        <f t="shared" si="86"/>
        <v>542.4</v>
      </c>
      <c r="GO69">
        <f t="shared" si="87"/>
        <v>0</v>
      </c>
      <c r="GP69">
        <f t="shared" si="88"/>
        <v>0</v>
      </c>
      <c r="GR69">
        <v>1</v>
      </c>
      <c r="GS69">
        <v>1</v>
      </c>
      <c r="GT69">
        <v>0</v>
      </c>
      <c r="GU69" t="s">
        <v>3</v>
      </c>
      <c r="GV69">
        <f t="shared" si="89"/>
        <v>0</v>
      </c>
      <c r="GW69">
        <v>1</v>
      </c>
      <c r="GX69">
        <f t="shared" si="90"/>
        <v>0</v>
      </c>
      <c r="HA69">
        <v>0</v>
      </c>
      <c r="HB69">
        <v>0</v>
      </c>
      <c r="IK69">
        <v>0</v>
      </c>
    </row>
    <row r="70" spans="1:255" x14ac:dyDescent="0.2">
      <c r="A70" s="2">
        <v>17</v>
      </c>
      <c r="B70" s="2">
        <v>1</v>
      </c>
      <c r="C70" s="2"/>
      <c r="D70" s="2"/>
      <c r="E70" s="2" t="s">
        <v>124</v>
      </c>
      <c r="F70" s="2" t="s">
        <v>82</v>
      </c>
      <c r="G70" s="2" t="s">
        <v>125</v>
      </c>
      <c r="H70" s="2" t="s">
        <v>58</v>
      </c>
      <c r="I70" s="2">
        <f>'1.Смета.или.Акт'!E169</f>
        <v>1</v>
      </c>
      <c r="J70" s="2">
        <v>0</v>
      </c>
      <c r="K70" s="2"/>
      <c r="L70" s="2"/>
      <c r="M70" s="2"/>
      <c r="N70" s="2"/>
      <c r="O70" s="2">
        <f t="shared" si="53"/>
        <v>58.8</v>
      </c>
      <c r="P70" s="2">
        <f t="shared" si="54"/>
        <v>58.8</v>
      </c>
      <c r="Q70" s="2">
        <f t="shared" si="55"/>
        <v>0</v>
      </c>
      <c r="R70" s="2">
        <f t="shared" si="56"/>
        <v>0</v>
      </c>
      <c r="S70" s="2">
        <f t="shared" si="57"/>
        <v>0</v>
      </c>
      <c r="T70" s="2">
        <f t="shared" si="58"/>
        <v>0</v>
      </c>
      <c r="U70" s="2">
        <f t="shared" si="59"/>
        <v>0</v>
      </c>
      <c r="V70" s="2">
        <f t="shared" si="60"/>
        <v>0</v>
      </c>
      <c r="W70" s="2">
        <f t="shared" si="61"/>
        <v>0</v>
      </c>
      <c r="X70" s="2">
        <f t="shared" si="62"/>
        <v>0</v>
      </c>
      <c r="Y70" s="2">
        <f t="shared" si="63"/>
        <v>0</v>
      </c>
      <c r="Z70" s="2"/>
      <c r="AA70" s="2">
        <v>34679561</v>
      </c>
      <c r="AB70" s="2">
        <f t="shared" si="64"/>
        <v>58.8</v>
      </c>
      <c r="AC70" s="2">
        <f t="shared" si="52"/>
        <v>58.8</v>
      </c>
      <c r="AD70" s="2">
        <f t="shared" si="65"/>
        <v>0</v>
      </c>
      <c r="AE70" s="2">
        <f t="shared" si="66"/>
        <v>0</v>
      </c>
      <c r="AF70" s="2">
        <f t="shared" si="67"/>
        <v>0</v>
      </c>
      <c r="AG70" s="2">
        <f t="shared" si="68"/>
        <v>0</v>
      </c>
      <c r="AH70" s="2">
        <f t="shared" si="69"/>
        <v>0</v>
      </c>
      <c r="AI70" s="2">
        <f t="shared" si="70"/>
        <v>0</v>
      </c>
      <c r="AJ70" s="2">
        <f t="shared" si="71"/>
        <v>0</v>
      </c>
      <c r="AK70" s="2">
        <v>58.8</v>
      </c>
      <c r="AL70" s="2">
        <v>58.8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0</v>
      </c>
      <c r="AU70" s="2">
        <v>0</v>
      </c>
      <c r="AV70" s="2">
        <v>1</v>
      </c>
      <c r="AW70" s="2">
        <v>1</v>
      </c>
      <c r="AX70" s="2"/>
      <c r="AY70" s="2"/>
      <c r="AZ70" s="2">
        <v>1</v>
      </c>
      <c r="BA70" s="2">
        <v>1</v>
      </c>
      <c r="BB70" s="2">
        <v>1</v>
      </c>
      <c r="BC70" s="2">
        <v>1</v>
      </c>
      <c r="BD70" s="2" t="s">
        <v>3</v>
      </c>
      <c r="BE70" s="2" t="s">
        <v>3</v>
      </c>
      <c r="BF70" s="2" t="s">
        <v>3</v>
      </c>
      <c r="BG70" s="2" t="s">
        <v>3</v>
      </c>
      <c r="BH70" s="2">
        <v>3</v>
      </c>
      <c r="BI70" s="2">
        <v>1</v>
      </c>
      <c r="BJ70" s="2" t="s">
        <v>3</v>
      </c>
      <c r="BK70" s="2"/>
      <c r="BL70" s="2"/>
      <c r="BM70" s="2">
        <v>1100</v>
      </c>
      <c r="BN70" s="2">
        <v>0</v>
      </c>
      <c r="BO70" s="2" t="s">
        <v>3</v>
      </c>
      <c r="BP70" s="2">
        <v>0</v>
      </c>
      <c r="BQ70" s="2">
        <v>20</v>
      </c>
      <c r="BR70" s="2">
        <v>0</v>
      </c>
      <c r="BS70" s="2">
        <v>1</v>
      </c>
      <c r="BT70" s="2">
        <v>1</v>
      </c>
      <c r="BU70" s="2">
        <v>1</v>
      </c>
      <c r="BV70" s="2">
        <v>1</v>
      </c>
      <c r="BW70" s="2">
        <v>1</v>
      </c>
      <c r="BX70" s="2">
        <v>1</v>
      </c>
      <c r="BY70" s="2" t="s">
        <v>3</v>
      </c>
      <c r="BZ70" s="2">
        <v>0</v>
      </c>
      <c r="CA70" s="2">
        <v>0</v>
      </c>
      <c r="CB70" s="2"/>
      <c r="CC70" s="2"/>
      <c r="CD70" s="2"/>
      <c r="CE70" s="2"/>
      <c r="CF70" s="2">
        <v>0</v>
      </c>
      <c r="CG70" s="2">
        <v>0</v>
      </c>
      <c r="CH70" s="2"/>
      <c r="CI70" s="2"/>
      <c r="CJ70" s="2"/>
      <c r="CK70" s="2"/>
      <c r="CL70" s="2"/>
      <c r="CM70" s="2">
        <v>0</v>
      </c>
      <c r="CN70" s="2" t="s">
        <v>3</v>
      </c>
      <c r="CO70" s="2">
        <v>0</v>
      </c>
      <c r="CP70" s="2">
        <f t="shared" si="72"/>
        <v>58.8</v>
      </c>
      <c r="CQ70" s="2">
        <f t="shared" si="73"/>
        <v>58.8</v>
      </c>
      <c r="CR70" s="2">
        <f t="shared" si="74"/>
        <v>0</v>
      </c>
      <c r="CS70" s="2">
        <f t="shared" si="75"/>
        <v>0</v>
      </c>
      <c r="CT70" s="2">
        <f t="shared" si="76"/>
        <v>0</v>
      </c>
      <c r="CU70" s="2">
        <f t="shared" si="77"/>
        <v>0</v>
      </c>
      <c r="CV70" s="2">
        <f t="shared" si="78"/>
        <v>0</v>
      </c>
      <c r="CW70" s="2">
        <f t="shared" si="79"/>
        <v>0</v>
      </c>
      <c r="CX70" s="2">
        <f t="shared" si="80"/>
        <v>0</v>
      </c>
      <c r="CY70" s="2">
        <f t="shared" si="81"/>
        <v>0</v>
      </c>
      <c r="CZ70" s="2">
        <f t="shared" si="82"/>
        <v>0</v>
      </c>
      <c r="DA70" s="2"/>
      <c r="DB70" s="2"/>
      <c r="DC70" s="2" t="s">
        <v>3</v>
      </c>
      <c r="DD70" s="2" t="s">
        <v>3</v>
      </c>
      <c r="DE70" s="2" t="s">
        <v>3</v>
      </c>
      <c r="DF70" s="2" t="s">
        <v>3</v>
      </c>
      <c r="DG70" s="2" t="s">
        <v>3</v>
      </c>
      <c r="DH70" s="2" t="s">
        <v>3</v>
      </c>
      <c r="DI70" s="2" t="s">
        <v>3</v>
      </c>
      <c r="DJ70" s="2" t="s">
        <v>3</v>
      </c>
      <c r="DK70" s="2" t="s">
        <v>3</v>
      </c>
      <c r="DL70" s="2" t="s">
        <v>3</v>
      </c>
      <c r="DM70" s="2" t="s">
        <v>3</v>
      </c>
      <c r="DN70" s="2">
        <v>0</v>
      </c>
      <c r="DO70" s="2">
        <v>0</v>
      </c>
      <c r="DP70" s="2">
        <v>1</v>
      </c>
      <c r="DQ70" s="2">
        <v>1</v>
      </c>
      <c r="DR70" s="2"/>
      <c r="DS70" s="2"/>
      <c r="DT70" s="2"/>
      <c r="DU70" s="2">
        <v>1013</v>
      </c>
      <c r="DV70" s="2" t="s">
        <v>58</v>
      </c>
      <c r="DW70" s="2" t="s">
        <v>58</v>
      </c>
      <c r="DX70" s="2">
        <v>1</v>
      </c>
      <c r="DY70" s="2"/>
      <c r="DZ70" s="2"/>
      <c r="EA70" s="2"/>
      <c r="EB70" s="2"/>
      <c r="EC70" s="2"/>
      <c r="ED70" s="2"/>
      <c r="EE70" s="2">
        <v>32653538</v>
      </c>
      <c r="EF70" s="2">
        <v>20</v>
      </c>
      <c r="EG70" s="2" t="s">
        <v>85</v>
      </c>
      <c r="EH70" s="2">
        <v>0</v>
      </c>
      <c r="EI70" s="2" t="s">
        <v>3</v>
      </c>
      <c r="EJ70" s="2">
        <v>1</v>
      </c>
      <c r="EK70" s="2">
        <v>1100</v>
      </c>
      <c r="EL70" s="2" t="s">
        <v>86</v>
      </c>
      <c r="EM70" s="2" t="s">
        <v>87</v>
      </c>
      <c r="EN70" s="2"/>
      <c r="EO70" s="2" t="s">
        <v>3</v>
      </c>
      <c r="EP70" s="2"/>
      <c r="EQ70" s="2">
        <v>0</v>
      </c>
      <c r="ER70" s="2">
        <v>0</v>
      </c>
      <c r="ES70" s="2">
        <v>58.8</v>
      </c>
      <c r="ET70" s="2">
        <v>0</v>
      </c>
      <c r="EU70" s="2">
        <v>0</v>
      </c>
      <c r="EV70" s="2">
        <v>0</v>
      </c>
      <c r="EW70" s="2">
        <v>0</v>
      </c>
      <c r="EX70" s="2">
        <v>0</v>
      </c>
      <c r="EY70" s="2">
        <v>0</v>
      </c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>
        <v>0</v>
      </c>
      <c r="FR70" s="2">
        <f t="shared" si="83"/>
        <v>0</v>
      </c>
      <c r="FS70" s="2">
        <v>0</v>
      </c>
      <c r="FT70" s="2"/>
      <c r="FU70" s="2"/>
      <c r="FV70" s="2"/>
      <c r="FW70" s="2"/>
      <c r="FX70" s="2">
        <v>0</v>
      </c>
      <c r="FY70" s="2">
        <v>0</v>
      </c>
      <c r="FZ70" s="2"/>
      <c r="GA70" s="2" t="s">
        <v>126</v>
      </c>
      <c r="GB70" s="2"/>
      <c r="GC70" s="2"/>
      <c r="GD70" s="2">
        <v>0</v>
      </c>
      <c r="GE70" s="2"/>
      <c r="GF70" s="2">
        <v>-1459815540</v>
      </c>
      <c r="GG70" s="2">
        <v>2</v>
      </c>
      <c r="GH70" s="2">
        <v>4</v>
      </c>
      <c r="GI70" s="2">
        <v>-2</v>
      </c>
      <c r="GJ70" s="2">
        <v>0</v>
      </c>
      <c r="GK70" s="2">
        <f>ROUND(R70*(R12)/100,2)</f>
        <v>0</v>
      </c>
      <c r="GL70" s="2">
        <f t="shared" si="84"/>
        <v>0</v>
      </c>
      <c r="GM70" s="2">
        <f t="shared" si="85"/>
        <v>58.8</v>
      </c>
      <c r="GN70" s="2">
        <f t="shared" si="86"/>
        <v>58.8</v>
      </c>
      <c r="GO70" s="2">
        <f t="shared" si="87"/>
        <v>0</v>
      </c>
      <c r="GP70" s="2">
        <f t="shared" si="88"/>
        <v>0</v>
      </c>
      <c r="GQ70" s="2"/>
      <c r="GR70" s="2">
        <v>0</v>
      </c>
      <c r="GS70" s="2">
        <v>2</v>
      </c>
      <c r="GT70" s="2">
        <v>0</v>
      </c>
      <c r="GU70" s="2" t="s">
        <v>3</v>
      </c>
      <c r="GV70" s="2">
        <f t="shared" si="89"/>
        <v>0</v>
      </c>
      <c r="GW70" s="2">
        <v>1</v>
      </c>
      <c r="GX70" s="2">
        <f t="shared" si="90"/>
        <v>0</v>
      </c>
      <c r="GY70" s="2"/>
      <c r="GZ70" s="2"/>
      <c r="HA70" s="2">
        <v>0</v>
      </c>
      <c r="HB70" s="2">
        <v>0</v>
      </c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>
        <v>0</v>
      </c>
      <c r="IL70" s="2"/>
      <c r="IM70" s="2"/>
      <c r="IN70" s="2"/>
      <c r="IO70" s="2"/>
      <c r="IP70" s="2"/>
      <c r="IQ70" s="2"/>
      <c r="IR70" s="2"/>
      <c r="IS70" s="2"/>
      <c r="IT70" s="2"/>
      <c r="IU70" s="2"/>
    </row>
    <row r="71" spans="1:255" x14ac:dyDescent="0.2">
      <c r="A71">
        <v>17</v>
      </c>
      <c r="B71">
        <v>1</v>
      </c>
      <c r="E71" t="s">
        <v>124</v>
      </c>
      <c r="F71" t="str">
        <f>'1.Смета.или.Акт'!B169</f>
        <v>Прайс-лист</v>
      </c>
      <c r="G71" t="str">
        <f>'1.Смета.или.Акт'!C169</f>
        <v>Краска огнезащитная</v>
      </c>
      <c r="H71" t="s">
        <v>58</v>
      </c>
      <c r="I71">
        <f>'1.Смета.или.Акт'!E169</f>
        <v>1</v>
      </c>
      <c r="J71">
        <v>0</v>
      </c>
      <c r="O71">
        <f t="shared" si="53"/>
        <v>441</v>
      </c>
      <c r="P71">
        <f t="shared" si="54"/>
        <v>441</v>
      </c>
      <c r="Q71">
        <f t="shared" si="55"/>
        <v>0</v>
      </c>
      <c r="R71">
        <f t="shared" si="56"/>
        <v>0</v>
      </c>
      <c r="S71">
        <f t="shared" si="57"/>
        <v>0</v>
      </c>
      <c r="T71">
        <f t="shared" si="58"/>
        <v>0</v>
      </c>
      <c r="U71">
        <f t="shared" si="59"/>
        <v>0</v>
      </c>
      <c r="V71">
        <f t="shared" si="60"/>
        <v>0</v>
      </c>
      <c r="W71">
        <f t="shared" si="61"/>
        <v>0</v>
      </c>
      <c r="X71">
        <f t="shared" si="62"/>
        <v>0</v>
      </c>
      <c r="Y71">
        <f t="shared" si="63"/>
        <v>0</v>
      </c>
      <c r="AA71">
        <v>34679562</v>
      </c>
      <c r="AB71">
        <f t="shared" si="64"/>
        <v>58.8</v>
      </c>
      <c r="AC71">
        <f t="shared" si="52"/>
        <v>58.8</v>
      </c>
      <c r="AD71">
        <f t="shared" si="65"/>
        <v>0</v>
      </c>
      <c r="AE71">
        <f t="shared" si="66"/>
        <v>0</v>
      </c>
      <c r="AF71">
        <f t="shared" si="67"/>
        <v>0</v>
      </c>
      <c r="AG71">
        <f t="shared" si="68"/>
        <v>0</v>
      </c>
      <c r="AH71">
        <f t="shared" si="69"/>
        <v>0</v>
      </c>
      <c r="AI71">
        <f t="shared" si="70"/>
        <v>0</v>
      </c>
      <c r="AJ71">
        <f t="shared" si="71"/>
        <v>0</v>
      </c>
      <c r="AK71">
        <v>58.8</v>
      </c>
      <c r="AL71" s="52">
        <f>'1.Смета.или.Акт'!F169</f>
        <v>58.8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1</v>
      </c>
      <c r="AW71">
        <v>1</v>
      </c>
      <c r="AZ71">
        <v>1</v>
      </c>
      <c r="BA71">
        <v>1</v>
      </c>
      <c r="BB71">
        <v>1</v>
      </c>
      <c r="BC71">
        <f>'1.Смета.или.Акт'!J169</f>
        <v>7.5</v>
      </c>
      <c r="BD71" t="s">
        <v>3</v>
      </c>
      <c r="BE71" t="s">
        <v>3</v>
      </c>
      <c r="BF71" t="s">
        <v>3</v>
      </c>
      <c r="BG71" t="s">
        <v>3</v>
      </c>
      <c r="BH71">
        <v>3</v>
      </c>
      <c r="BI71">
        <v>1</v>
      </c>
      <c r="BJ71" t="s">
        <v>3</v>
      </c>
      <c r="BM71">
        <v>1100</v>
      </c>
      <c r="BN71">
        <v>0</v>
      </c>
      <c r="BO71" t="s">
        <v>3</v>
      </c>
      <c r="BP71">
        <v>0</v>
      </c>
      <c r="BQ71">
        <v>20</v>
      </c>
      <c r="BR71">
        <v>0</v>
      </c>
      <c r="BS71">
        <v>1</v>
      </c>
      <c r="BT71">
        <v>1</v>
      </c>
      <c r="BU71">
        <v>1</v>
      </c>
      <c r="BV71">
        <v>1</v>
      </c>
      <c r="BW71">
        <v>1</v>
      </c>
      <c r="BX71">
        <v>1</v>
      </c>
      <c r="BY71" t="s">
        <v>3</v>
      </c>
      <c r="BZ71">
        <v>0</v>
      </c>
      <c r="CA71">
        <v>0</v>
      </c>
      <c r="CF71">
        <v>0</v>
      </c>
      <c r="CG71">
        <v>0</v>
      </c>
      <c r="CM71">
        <v>0</v>
      </c>
      <c r="CN71" t="s">
        <v>3</v>
      </c>
      <c r="CO71">
        <v>0</v>
      </c>
      <c r="CP71">
        <f t="shared" si="72"/>
        <v>441</v>
      </c>
      <c r="CQ71">
        <f t="shared" si="73"/>
        <v>441</v>
      </c>
      <c r="CR71">
        <f t="shared" si="74"/>
        <v>0</v>
      </c>
      <c r="CS71">
        <f t="shared" si="75"/>
        <v>0</v>
      </c>
      <c r="CT71">
        <f t="shared" si="76"/>
        <v>0</v>
      </c>
      <c r="CU71">
        <f t="shared" si="77"/>
        <v>0</v>
      </c>
      <c r="CV71">
        <f t="shared" si="78"/>
        <v>0</v>
      </c>
      <c r="CW71">
        <f t="shared" si="79"/>
        <v>0</v>
      </c>
      <c r="CX71">
        <f t="shared" si="80"/>
        <v>0</v>
      </c>
      <c r="CY71">
        <f t="shared" si="81"/>
        <v>0</v>
      </c>
      <c r="CZ71">
        <f t="shared" si="82"/>
        <v>0</v>
      </c>
      <c r="DC71" t="s">
        <v>3</v>
      </c>
      <c r="DD71" t="s">
        <v>3</v>
      </c>
      <c r="DE71" t="s">
        <v>3</v>
      </c>
      <c r="DF71" t="s">
        <v>3</v>
      </c>
      <c r="DG71" t="s">
        <v>3</v>
      </c>
      <c r="DH71" t="s">
        <v>3</v>
      </c>
      <c r="DI71" t="s">
        <v>3</v>
      </c>
      <c r="DJ71" t="s">
        <v>3</v>
      </c>
      <c r="DK71" t="s">
        <v>3</v>
      </c>
      <c r="DL71" t="s">
        <v>3</v>
      </c>
      <c r="DM71" t="s">
        <v>3</v>
      </c>
      <c r="DN71">
        <v>0</v>
      </c>
      <c r="DO71">
        <v>0</v>
      </c>
      <c r="DP71">
        <v>1</v>
      </c>
      <c r="DQ71">
        <v>1</v>
      </c>
      <c r="DU71">
        <v>1013</v>
      </c>
      <c r="DV71" t="s">
        <v>58</v>
      </c>
      <c r="DW71" t="str">
        <f>'1.Смета.или.Акт'!D169</f>
        <v>ШТ</v>
      </c>
      <c r="DX71">
        <v>1</v>
      </c>
      <c r="EE71">
        <v>32653538</v>
      </c>
      <c r="EF71">
        <v>20</v>
      </c>
      <c r="EG71" t="s">
        <v>85</v>
      </c>
      <c r="EH71">
        <v>0</v>
      </c>
      <c r="EI71" t="s">
        <v>3</v>
      </c>
      <c r="EJ71">
        <v>1</v>
      </c>
      <c r="EK71">
        <v>1100</v>
      </c>
      <c r="EL71" t="s">
        <v>86</v>
      </c>
      <c r="EM71" t="s">
        <v>87</v>
      </c>
      <c r="EO71" t="s">
        <v>3</v>
      </c>
      <c r="EQ71">
        <v>0</v>
      </c>
      <c r="ER71">
        <v>58.8</v>
      </c>
      <c r="ES71" s="52">
        <f>'1.Смета.или.Акт'!F169</f>
        <v>58.8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5</v>
      </c>
      <c r="FC71">
        <v>0</v>
      </c>
      <c r="FD71">
        <v>18</v>
      </c>
      <c r="FF71">
        <v>441.01</v>
      </c>
      <c r="FQ71">
        <v>0</v>
      </c>
      <c r="FR71">
        <f t="shared" si="83"/>
        <v>0</v>
      </c>
      <c r="FS71">
        <v>0</v>
      </c>
      <c r="FX71">
        <v>0</v>
      </c>
      <c r="FY71">
        <v>0</v>
      </c>
      <c r="GA71" t="s">
        <v>126</v>
      </c>
      <c r="GD71">
        <v>0</v>
      </c>
      <c r="GF71">
        <v>-1459815540</v>
      </c>
      <c r="GG71">
        <v>2</v>
      </c>
      <c r="GH71">
        <v>3</v>
      </c>
      <c r="GI71">
        <v>4</v>
      </c>
      <c r="GJ71">
        <v>0</v>
      </c>
      <c r="GK71">
        <f>ROUND(R71*(S12)/100,2)</f>
        <v>0</v>
      </c>
      <c r="GL71">
        <f t="shared" si="84"/>
        <v>0</v>
      </c>
      <c r="GM71">
        <f t="shared" si="85"/>
        <v>441</v>
      </c>
      <c r="GN71">
        <f t="shared" si="86"/>
        <v>441</v>
      </c>
      <c r="GO71">
        <f t="shared" si="87"/>
        <v>0</v>
      </c>
      <c r="GP71">
        <f t="shared" si="88"/>
        <v>0</v>
      </c>
      <c r="GR71">
        <v>1</v>
      </c>
      <c r="GS71">
        <v>1</v>
      </c>
      <c r="GT71">
        <v>0</v>
      </c>
      <c r="GU71" t="s">
        <v>3</v>
      </c>
      <c r="GV71">
        <f t="shared" si="89"/>
        <v>0</v>
      </c>
      <c r="GW71">
        <v>1</v>
      </c>
      <c r="GX71">
        <f t="shared" si="90"/>
        <v>0</v>
      </c>
      <c r="HA71">
        <v>0</v>
      </c>
      <c r="HB71">
        <v>0</v>
      </c>
      <c r="IK71">
        <v>0</v>
      </c>
    </row>
    <row r="72" spans="1:255" x14ac:dyDescent="0.2">
      <c r="A72" s="2">
        <v>17</v>
      </c>
      <c r="B72" s="2">
        <v>1</v>
      </c>
      <c r="C72" s="2"/>
      <c r="D72" s="2"/>
      <c r="E72" s="2" t="s">
        <v>127</v>
      </c>
      <c r="F72" s="2" t="s">
        <v>3</v>
      </c>
      <c r="G72" s="2" t="s">
        <v>3</v>
      </c>
      <c r="H72" s="2" t="s">
        <v>3</v>
      </c>
      <c r="I72" s="2">
        <v>0</v>
      </c>
      <c r="J72" s="2">
        <v>0</v>
      </c>
      <c r="K72" s="2"/>
      <c r="L72" s="2"/>
      <c r="M72" s="2"/>
      <c r="N72" s="2"/>
      <c r="O72" s="2">
        <f t="shared" si="53"/>
        <v>0</v>
      </c>
      <c r="P72" s="2">
        <f t="shared" si="54"/>
        <v>0</v>
      </c>
      <c r="Q72" s="2">
        <f t="shared" si="55"/>
        <v>0</v>
      </c>
      <c r="R72" s="2">
        <f t="shared" si="56"/>
        <v>0</v>
      </c>
      <c r="S72" s="2">
        <f t="shared" si="57"/>
        <v>0</v>
      </c>
      <c r="T72" s="2">
        <f t="shared" si="58"/>
        <v>0</v>
      </c>
      <c r="U72" s="2">
        <f t="shared" si="59"/>
        <v>0</v>
      </c>
      <c r="V72" s="2">
        <f t="shared" si="60"/>
        <v>0</v>
      </c>
      <c r="W72" s="2">
        <f t="shared" si="61"/>
        <v>0</v>
      </c>
      <c r="X72" s="2">
        <f t="shared" si="62"/>
        <v>0</v>
      </c>
      <c r="Y72" s="2">
        <f t="shared" si="63"/>
        <v>0</v>
      </c>
      <c r="Z72" s="2"/>
      <c r="AA72" s="2">
        <v>34679561</v>
      </c>
      <c r="AB72" s="2">
        <f t="shared" si="64"/>
        <v>0</v>
      </c>
      <c r="AC72" s="2">
        <f t="shared" si="52"/>
        <v>0</v>
      </c>
      <c r="AD72" s="2">
        <f t="shared" si="65"/>
        <v>0</v>
      </c>
      <c r="AE72" s="2">
        <f t="shared" si="66"/>
        <v>0</v>
      </c>
      <c r="AF72" s="2">
        <f t="shared" si="67"/>
        <v>0</v>
      </c>
      <c r="AG72" s="2">
        <f t="shared" si="68"/>
        <v>0</v>
      </c>
      <c r="AH72" s="2">
        <f t="shared" si="69"/>
        <v>0</v>
      </c>
      <c r="AI72" s="2">
        <f t="shared" si="70"/>
        <v>0</v>
      </c>
      <c r="AJ72" s="2">
        <f t="shared" si="71"/>
        <v>0</v>
      </c>
      <c r="AK72" s="2">
        <v>0</v>
      </c>
      <c r="AL72" s="2">
        <v>0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106</v>
      </c>
      <c r="AU72" s="2">
        <v>65</v>
      </c>
      <c r="AV72" s="2">
        <v>1</v>
      </c>
      <c r="AW72" s="2">
        <v>1</v>
      </c>
      <c r="AX72" s="2"/>
      <c r="AY72" s="2"/>
      <c r="AZ72" s="2">
        <v>1</v>
      </c>
      <c r="BA72" s="2">
        <v>1</v>
      </c>
      <c r="BB72" s="2">
        <v>1</v>
      </c>
      <c r="BC72" s="2">
        <v>1</v>
      </c>
      <c r="BD72" s="2" t="s">
        <v>3</v>
      </c>
      <c r="BE72" s="2" t="s">
        <v>3</v>
      </c>
      <c r="BF72" s="2" t="s">
        <v>3</v>
      </c>
      <c r="BG72" s="2" t="s">
        <v>3</v>
      </c>
      <c r="BH72" s="2">
        <v>0</v>
      </c>
      <c r="BI72" s="2">
        <v>1</v>
      </c>
      <c r="BJ72" s="2" t="s">
        <v>3</v>
      </c>
      <c r="BK72" s="2"/>
      <c r="BL72" s="2"/>
      <c r="BM72" s="2">
        <v>0</v>
      </c>
      <c r="BN72" s="2">
        <v>0</v>
      </c>
      <c r="BO72" s="2" t="s">
        <v>3</v>
      </c>
      <c r="BP72" s="2">
        <v>0</v>
      </c>
      <c r="BQ72" s="2">
        <v>20</v>
      </c>
      <c r="BR72" s="2">
        <v>0</v>
      </c>
      <c r="BS72" s="2">
        <v>1</v>
      </c>
      <c r="BT72" s="2">
        <v>1</v>
      </c>
      <c r="BU72" s="2">
        <v>1</v>
      </c>
      <c r="BV72" s="2">
        <v>1</v>
      </c>
      <c r="BW72" s="2">
        <v>1</v>
      </c>
      <c r="BX72" s="2">
        <v>1</v>
      </c>
      <c r="BY72" s="2" t="s">
        <v>3</v>
      </c>
      <c r="BZ72" s="2">
        <v>106</v>
      </c>
      <c r="CA72" s="2">
        <v>65</v>
      </c>
      <c r="CB72" s="2"/>
      <c r="CC72" s="2"/>
      <c r="CD72" s="2"/>
      <c r="CE72" s="2"/>
      <c r="CF72" s="2">
        <v>0</v>
      </c>
      <c r="CG72" s="2">
        <v>0</v>
      </c>
      <c r="CH72" s="2"/>
      <c r="CI72" s="2"/>
      <c r="CJ72" s="2"/>
      <c r="CK72" s="2"/>
      <c r="CL72" s="2"/>
      <c r="CM72" s="2">
        <v>0</v>
      </c>
      <c r="CN72" s="2" t="s">
        <v>3</v>
      </c>
      <c r="CO72" s="2">
        <v>0</v>
      </c>
      <c r="CP72" s="2">
        <f t="shared" si="72"/>
        <v>0</v>
      </c>
      <c r="CQ72" s="2">
        <f t="shared" si="73"/>
        <v>0</v>
      </c>
      <c r="CR72" s="2">
        <f t="shared" si="74"/>
        <v>0</v>
      </c>
      <c r="CS72" s="2">
        <f t="shared" si="75"/>
        <v>0</v>
      </c>
      <c r="CT72" s="2">
        <f t="shared" si="76"/>
        <v>0</v>
      </c>
      <c r="CU72" s="2">
        <f t="shared" si="77"/>
        <v>0</v>
      </c>
      <c r="CV72" s="2">
        <f t="shared" si="78"/>
        <v>0</v>
      </c>
      <c r="CW72" s="2">
        <f t="shared" si="79"/>
        <v>0</v>
      </c>
      <c r="CX72" s="2">
        <f t="shared" si="80"/>
        <v>0</v>
      </c>
      <c r="CY72" s="2">
        <f t="shared" si="81"/>
        <v>0</v>
      </c>
      <c r="CZ72" s="2">
        <f t="shared" si="82"/>
        <v>0</v>
      </c>
      <c r="DA72" s="2"/>
      <c r="DB72" s="2"/>
      <c r="DC72" s="2" t="s">
        <v>3</v>
      </c>
      <c r="DD72" s="2" t="s">
        <v>3</v>
      </c>
      <c r="DE72" s="2" t="s">
        <v>3</v>
      </c>
      <c r="DF72" s="2" t="s">
        <v>3</v>
      </c>
      <c r="DG72" s="2" t="s">
        <v>3</v>
      </c>
      <c r="DH72" s="2" t="s">
        <v>3</v>
      </c>
      <c r="DI72" s="2" t="s">
        <v>3</v>
      </c>
      <c r="DJ72" s="2" t="s">
        <v>3</v>
      </c>
      <c r="DK72" s="2" t="s">
        <v>3</v>
      </c>
      <c r="DL72" s="2" t="s">
        <v>3</v>
      </c>
      <c r="DM72" s="2" t="s">
        <v>3</v>
      </c>
      <c r="DN72" s="2">
        <v>0</v>
      </c>
      <c r="DO72" s="2">
        <v>0</v>
      </c>
      <c r="DP72" s="2">
        <v>1</v>
      </c>
      <c r="DQ72" s="2">
        <v>1</v>
      </c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>
        <v>32653299</v>
      </c>
      <c r="EF72" s="2">
        <v>20</v>
      </c>
      <c r="EG72" s="2" t="s">
        <v>85</v>
      </c>
      <c r="EH72" s="2">
        <v>0</v>
      </c>
      <c r="EI72" s="2" t="s">
        <v>3</v>
      </c>
      <c r="EJ72" s="2">
        <v>1</v>
      </c>
      <c r="EK72" s="2">
        <v>0</v>
      </c>
      <c r="EL72" s="2" t="s">
        <v>128</v>
      </c>
      <c r="EM72" s="2" t="s">
        <v>129</v>
      </c>
      <c r="EN72" s="2"/>
      <c r="EO72" s="2" t="s">
        <v>3</v>
      </c>
      <c r="EP72" s="2"/>
      <c r="EQ72" s="2">
        <v>0</v>
      </c>
      <c r="ER72" s="2">
        <v>0</v>
      </c>
      <c r="ES72" s="2">
        <v>0</v>
      </c>
      <c r="ET72" s="2">
        <v>0</v>
      </c>
      <c r="EU72" s="2">
        <v>0</v>
      </c>
      <c r="EV72" s="2">
        <v>0</v>
      </c>
      <c r="EW72" s="2">
        <v>0</v>
      </c>
      <c r="EX72" s="2">
        <v>0</v>
      </c>
      <c r="EY72" s="2">
        <v>0</v>
      </c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>
        <v>0</v>
      </c>
      <c r="FR72" s="2">
        <f t="shared" si="83"/>
        <v>0</v>
      </c>
      <c r="FS72" s="2">
        <v>0</v>
      </c>
      <c r="FT72" s="2"/>
      <c r="FU72" s="2"/>
      <c r="FV72" s="2"/>
      <c r="FW72" s="2"/>
      <c r="FX72" s="2">
        <v>106</v>
      </c>
      <c r="FY72" s="2">
        <v>65</v>
      </c>
      <c r="FZ72" s="2"/>
      <c r="GA72" s="2" t="s">
        <v>3</v>
      </c>
      <c r="GB72" s="2"/>
      <c r="GC72" s="2"/>
      <c r="GD72" s="2">
        <v>0</v>
      </c>
      <c r="GE72" s="2"/>
      <c r="GF72" s="2">
        <v>1255953653</v>
      </c>
      <c r="GG72" s="2">
        <v>2</v>
      </c>
      <c r="GH72" s="2">
        <v>0</v>
      </c>
      <c r="GI72" s="2">
        <v>-2</v>
      </c>
      <c r="GJ72" s="2">
        <v>0</v>
      </c>
      <c r="GK72" s="2">
        <f>ROUND(R72*(R12)/100,2)</f>
        <v>0</v>
      </c>
      <c r="GL72" s="2">
        <f t="shared" si="84"/>
        <v>0</v>
      </c>
      <c r="GM72" s="2">
        <f t="shared" si="85"/>
        <v>0</v>
      </c>
      <c r="GN72" s="2">
        <f t="shared" si="86"/>
        <v>0</v>
      </c>
      <c r="GO72" s="2">
        <f t="shared" si="87"/>
        <v>0</v>
      </c>
      <c r="GP72" s="2">
        <f t="shared" si="88"/>
        <v>0</v>
      </c>
      <c r="GQ72" s="2"/>
      <c r="GR72" s="2">
        <v>0</v>
      </c>
      <c r="GS72" s="2">
        <v>3</v>
      </c>
      <c r="GT72" s="2">
        <v>0</v>
      </c>
      <c r="GU72" s="2" t="s">
        <v>3</v>
      </c>
      <c r="GV72" s="2">
        <f t="shared" si="89"/>
        <v>0</v>
      </c>
      <c r="GW72" s="2">
        <v>1</v>
      </c>
      <c r="GX72" s="2">
        <f t="shared" si="90"/>
        <v>0</v>
      </c>
      <c r="GY72" s="2"/>
      <c r="GZ72" s="2"/>
      <c r="HA72" s="2">
        <v>0</v>
      </c>
      <c r="HB72" s="2">
        <v>0</v>
      </c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>
        <v>0</v>
      </c>
      <c r="IL72" s="2"/>
      <c r="IM72" s="2"/>
      <c r="IN72" s="2"/>
      <c r="IO72" s="2"/>
      <c r="IP72" s="2"/>
      <c r="IQ72" s="2"/>
      <c r="IR72" s="2"/>
      <c r="IS72" s="2"/>
      <c r="IT72" s="2"/>
      <c r="IU72" s="2"/>
    </row>
    <row r="73" spans="1:255" x14ac:dyDescent="0.2">
      <c r="A73">
        <v>17</v>
      </c>
      <c r="B73">
        <v>1</v>
      </c>
      <c r="E73" t="s">
        <v>127</v>
      </c>
      <c r="F73" t="s">
        <v>3</v>
      </c>
      <c r="G73" t="s">
        <v>3</v>
      </c>
      <c r="H73" t="s">
        <v>3</v>
      </c>
      <c r="I73">
        <v>0</v>
      </c>
      <c r="J73">
        <v>0</v>
      </c>
      <c r="O73">
        <f t="shared" si="53"/>
        <v>0</v>
      </c>
      <c r="P73">
        <f t="shared" si="54"/>
        <v>0</v>
      </c>
      <c r="Q73">
        <f t="shared" si="55"/>
        <v>0</v>
      </c>
      <c r="R73">
        <f t="shared" si="56"/>
        <v>0</v>
      </c>
      <c r="S73">
        <f t="shared" si="57"/>
        <v>0</v>
      </c>
      <c r="T73">
        <f t="shared" si="58"/>
        <v>0</v>
      </c>
      <c r="U73">
        <f t="shared" si="59"/>
        <v>0</v>
      </c>
      <c r="V73">
        <f t="shared" si="60"/>
        <v>0</v>
      </c>
      <c r="W73">
        <f t="shared" si="61"/>
        <v>0</v>
      </c>
      <c r="X73">
        <f t="shared" si="62"/>
        <v>0</v>
      </c>
      <c r="Y73">
        <f t="shared" si="63"/>
        <v>0</v>
      </c>
      <c r="AA73">
        <v>34679562</v>
      </c>
      <c r="AB73">
        <f t="shared" si="64"/>
        <v>0</v>
      </c>
      <c r="AC73">
        <f t="shared" si="52"/>
        <v>0</v>
      </c>
      <c r="AD73">
        <f t="shared" si="65"/>
        <v>0</v>
      </c>
      <c r="AE73">
        <f t="shared" si="66"/>
        <v>0</v>
      </c>
      <c r="AF73">
        <f t="shared" si="67"/>
        <v>0</v>
      </c>
      <c r="AG73">
        <f t="shared" si="68"/>
        <v>0</v>
      </c>
      <c r="AH73">
        <f t="shared" si="69"/>
        <v>0</v>
      </c>
      <c r="AI73">
        <f t="shared" si="70"/>
        <v>0</v>
      </c>
      <c r="AJ73">
        <f t="shared" si="71"/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90</v>
      </c>
      <c r="AU73">
        <v>52</v>
      </c>
      <c r="AV73">
        <v>1</v>
      </c>
      <c r="AW73">
        <v>1</v>
      </c>
      <c r="AZ73">
        <v>1</v>
      </c>
      <c r="BA73">
        <v>18.3</v>
      </c>
      <c r="BB73">
        <v>12.5</v>
      </c>
      <c r="BC73">
        <v>7.5</v>
      </c>
      <c r="BD73" t="s">
        <v>3</v>
      </c>
      <c r="BE73" t="s">
        <v>3</v>
      </c>
      <c r="BF73" t="s">
        <v>3</v>
      </c>
      <c r="BG73" t="s">
        <v>3</v>
      </c>
      <c r="BH73">
        <v>0</v>
      </c>
      <c r="BI73">
        <v>1</v>
      </c>
      <c r="BJ73" t="s">
        <v>3</v>
      </c>
      <c r="BM73">
        <v>0</v>
      </c>
      <c r="BN73">
        <v>0</v>
      </c>
      <c r="BO73" t="s">
        <v>3</v>
      </c>
      <c r="BP73">
        <v>0</v>
      </c>
      <c r="BQ73">
        <v>20</v>
      </c>
      <c r="BR73">
        <v>0</v>
      </c>
      <c r="BS73">
        <v>18.3</v>
      </c>
      <c r="BT73">
        <v>1</v>
      </c>
      <c r="BU73">
        <v>1</v>
      </c>
      <c r="BV73">
        <v>1</v>
      </c>
      <c r="BW73">
        <v>1</v>
      </c>
      <c r="BX73">
        <v>1</v>
      </c>
      <c r="BY73" t="s">
        <v>3</v>
      </c>
      <c r="BZ73">
        <v>106</v>
      </c>
      <c r="CA73">
        <v>65</v>
      </c>
      <c r="CF73">
        <v>0</v>
      </c>
      <c r="CG73">
        <v>0</v>
      </c>
      <c r="CM73">
        <v>0</v>
      </c>
      <c r="CN73" t="s">
        <v>3</v>
      </c>
      <c r="CO73">
        <v>0</v>
      </c>
      <c r="CP73">
        <f t="shared" si="72"/>
        <v>0</v>
      </c>
      <c r="CQ73">
        <f t="shared" si="73"/>
        <v>0</v>
      </c>
      <c r="CR73">
        <f t="shared" si="74"/>
        <v>0</v>
      </c>
      <c r="CS73">
        <f t="shared" si="75"/>
        <v>0</v>
      </c>
      <c r="CT73">
        <f t="shared" si="76"/>
        <v>0</v>
      </c>
      <c r="CU73">
        <f t="shared" si="77"/>
        <v>0</v>
      </c>
      <c r="CV73">
        <f t="shared" si="78"/>
        <v>0</v>
      </c>
      <c r="CW73">
        <f t="shared" si="79"/>
        <v>0</v>
      </c>
      <c r="CX73">
        <f t="shared" si="80"/>
        <v>0</v>
      </c>
      <c r="CY73">
        <f t="shared" si="81"/>
        <v>0</v>
      </c>
      <c r="CZ73">
        <f t="shared" si="82"/>
        <v>0</v>
      </c>
      <c r="DC73" t="s">
        <v>3</v>
      </c>
      <c r="DD73" t="s">
        <v>3</v>
      </c>
      <c r="DE73" t="s">
        <v>3</v>
      </c>
      <c r="DF73" t="s">
        <v>3</v>
      </c>
      <c r="DG73" t="s">
        <v>3</v>
      </c>
      <c r="DH73" t="s">
        <v>3</v>
      </c>
      <c r="DI73" t="s">
        <v>3</v>
      </c>
      <c r="DJ73" t="s">
        <v>3</v>
      </c>
      <c r="DK73" t="s">
        <v>3</v>
      </c>
      <c r="DL73" t="s">
        <v>3</v>
      </c>
      <c r="DM73" t="s">
        <v>3</v>
      </c>
      <c r="DN73">
        <v>0</v>
      </c>
      <c r="DO73">
        <v>0</v>
      </c>
      <c r="DP73">
        <v>1</v>
      </c>
      <c r="DQ73">
        <v>1</v>
      </c>
      <c r="EE73">
        <v>32653299</v>
      </c>
      <c r="EF73">
        <v>20</v>
      </c>
      <c r="EG73" t="s">
        <v>85</v>
      </c>
      <c r="EH73">
        <v>0</v>
      </c>
      <c r="EI73" t="s">
        <v>3</v>
      </c>
      <c r="EJ73">
        <v>1</v>
      </c>
      <c r="EK73">
        <v>0</v>
      </c>
      <c r="EL73" t="s">
        <v>128</v>
      </c>
      <c r="EM73" t="s">
        <v>129</v>
      </c>
      <c r="EO73" t="s">
        <v>3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FQ73">
        <v>0</v>
      </c>
      <c r="FR73">
        <f t="shared" si="83"/>
        <v>0</v>
      </c>
      <c r="FS73">
        <v>0</v>
      </c>
      <c r="FV73" t="s">
        <v>20</v>
      </c>
      <c r="FW73" t="s">
        <v>21</v>
      </c>
      <c r="FX73">
        <v>106</v>
      </c>
      <c r="FY73">
        <v>65</v>
      </c>
      <c r="GA73" t="s">
        <v>3</v>
      </c>
      <c r="GD73">
        <v>0</v>
      </c>
      <c r="GF73">
        <v>1255953653</v>
      </c>
      <c r="GG73">
        <v>2</v>
      </c>
      <c r="GH73">
        <v>0</v>
      </c>
      <c r="GI73">
        <v>4</v>
      </c>
      <c r="GJ73">
        <v>0</v>
      </c>
      <c r="GK73">
        <f>ROUND(R73*(S12)/100,2)</f>
        <v>0</v>
      </c>
      <c r="GL73">
        <f t="shared" si="84"/>
        <v>0</v>
      </c>
      <c r="GM73">
        <f t="shared" si="85"/>
        <v>0</v>
      </c>
      <c r="GN73">
        <f t="shared" si="86"/>
        <v>0</v>
      </c>
      <c r="GO73">
        <f t="shared" si="87"/>
        <v>0</v>
      </c>
      <c r="GP73">
        <f t="shared" si="88"/>
        <v>0</v>
      </c>
      <c r="GR73">
        <v>0</v>
      </c>
      <c r="GS73">
        <v>3</v>
      </c>
      <c r="GT73">
        <v>0</v>
      </c>
      <c r="GU73" t="s">
        <v>3</v>
      </c>
      <c r="GV73">
        <f t="shared" si="89"/>
        <v>0</v>
      </c>
      <c r="GW73">
        <v>18.3</v>
      </c>
      <c r="GX73">
        <f t="shared" si="90"/>
        <v>0</v>
      </c>
      <c r="HA73">
        <v>0</v>
      </c>
      <c r="HB73">
        <v>0</v>
      </c>
      <c r="IK73">
        <v>0</v>
      </c>
    </row>
    <row r="74" spans="1:255" x14ac:dyDescent="0.2">
      <c r="A74" s="2">
        <v>17</v>
      </c>
      <c r="B74" s="2">
        <v>1</v>
      </c>
      <c r="C74" s="2"/>
      <c r="D74" s="2"/>
      <c r="E74" s="2" t="s">
        <v>130</v>
      </c>
      <c r="F74" s="2" t="s">
        <v>3</v>
      </c>
      <c r="G74" s="2" t="s">
        <v>3</v>
      </c>
      <c r="H74" s="2" t="s">
        <v>3</v>
      </c>
      <c r="I74" s="2">
        <v>0</v>
      </c>
      <c r="J74" s="2">
        <v>0</v>
      </c>
      <c r="K74" s="2"/>
      <c r="L74" s="2"/>
      <c r="M74" s="2"/>
      <c r="N74" s="2"/>
      <c r="O74" s="2">
        <f t="shared" si="53"/>
        <v>0</v>
      </c>
      <c r="P74" s="2">
        <f t="shared" si="54"/>
        <v>0</v>
      </c>
      <c r="Q74" s="2">
        <f t="shared" si="55"/>
        <v>0</v>
      </c>
      <c r="R74" s="2">
        <f t="shared" si="56"/>
        <v>0</v>
      </c>
      <c r="S74" s="2">
        <f t="shared" si="57"/>
        <v>0</v>
      </c>
      <c r="T74" s="2">
        <f t="shared" si="58"/>
        <v>0</v>
      </c>
      <c r="U74" s="2">
        <f t="shared" si="59"/>
        <v>0</v>
      </c>
      <c r="V74" s="2">
        <f t="shared" si="60"/>
        <v>0</v>
      </c>
      <c r="W74" s="2">
        <f t="shared" si="61"/>
        <v>0</v>
      </c>
      <c r="X74" s="2">
        <f t="shared" si="62"/>
        <v>0</v>
      </c>
      <c r="Y74" s="2">
        <f t="shared" si="63"/>
        <v>0</v>
      </c>
      <c r="Z74" s="2"/>
      <c r="AA74" s="2">
        <v>34679561</v>
      </c>
      <c r="AB74" s="2">
        <f t="shared" si="64"/>
        <v>0</v>
      </c>
      <c r="AC74" s="2">
        <f t="shared" si="52"/>
        <v>0</v>
      </c>
      <c r="AD74" s="2">
        <f t="shared" si="65"/>
        <v>0</v>
      </c>
      <c r="AE74" s="2">
        <f t="shared" si="66"/>
        <v>0</v>
      </c>
      <c r="AF74" s="2">
        <f t="shared" si="67"/>
        <v>0</v>
      </c>
      <c r="AG74" s="2">
        <f t="shared" si="68"/>
        <v>0</v>
      </c>
      <c r="AH74" s="2">
        <f t="shared" si="69"/>
        <v>0</v>
      </c>
      <c r="AI74" s="2">
        <f t="shared" si="70"/>
        <v>0</v>
      </c>
      <c r="AJ74" s="2">
        <f t="shared" si="71"/>
        <v>0</v>
      </c>
      <c r="AK74" s="2">
        <v>0</v>
      </c>
      <c r="AL74" s="2">
        <v>0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106</v>
      </c>
      <c r="AU74" s="2">
        <v>65</v>
      </c>
      <c r="AV74" s="2">
        <v>1</v>
      </c>
      <c r="AW74" s="2">
        <v>1</v>
      </c>
      <c r="AX74" s="2"/>
      <c r="AY74" s="2"/>
      <c r="AZ74" s="2">
        <v>1</v>
      </c>
      <c r="BA74" s="2">
        <v>1</v>
      </c>
      <c r="BB74" s="2">
        <v>1</v>
      </c>
      <c r="BC74" s="2">
        <v>1</v>
      </c>
      <c r="BD74" s="2" t="s">
        <v>3</v>
      </c>
      <c r="BE74" s="2" t="s">
        <v>3</v>
      </c>
      <c r="BF74" s="2" t="s">
        <v>3</v>
      </c>
      <c r="BG74" s="2" t="s">
        <v>3</v>
      </c>
      <c r="BH74" s="2">
        <v>0</v>
      </c>
      <c r="BI74" s="2">
        <v>1</v>
      </c>
      <c r="BJ74" s="2" t="s">
        <v>3</v>
      </c>
      <c r="BK74" s="2"/>
      <c r="BL74" s="2"/>
      <c r="BM74" s="2">
        <v>0</v>
      </c>
      <c r="BN74" s="2">
        <v>0</v>
      </c>
      <c r="BO74" s="2" t="s">
        <v>3</v>
      </c>
      <c r="BP74" s="2">
        <v>0</v>
      </c>
      <c r="BQ74" s="2">
        <v>20</v>
      </c>
      <c r="BR74" s="2">
        <v>0</v>
      </c>
      <c r="BS74" s="2">
        <v>1</v>
      </c>
      <c r="BT74" s="2">
        <v>1</v>
      </c>
      <c r="BU74" s="2">
        <v>1</v>
      </c>
      <c r="BV74" s="2">
        <v>1</v>
      </c>
      <c r="BW74" s="2">
        <v>1</v>
      </c>
      <c r="BX74" s="2">
        <v>1</v>
      </c>
      <c r="BY74" s="2" t="s">
        <v>3</v>
      </c>
      <c r="BZ74" s="2">
        <v>106</v>
      </c>
      <c r="CA74" s="2">
        <v>65</v>
      </c>
      <c r="CB74" s="2"/>
      <c r="CC74" s="2"/>
      <c r="CD74" s="2"/>
      <c r="CE74" s="2"/>
      <c r="CF74" s="2">
        <v>0</v>
      </c>
      <c r="CG74" s="2">
        <v>0</v>
      </c>
      <c r="CH74" s="2"/>
      <c r="CI74" s="2"/>
      <c r="CJ74" s="2"/>
      <c r="CK74" s="2"/>
      <c r="CL74" s="2"/>
      <c r="CM74" s="2">
        <v>0</v>
      </c>
      <c r="CN74" s="2" t="s">
        <v>3</v>
      </c>
      <c r="CO74" s="2">
        <v>0</v>
      </c>
      <c r="CP74" s="2">
        <f t="shared" si="72"/>
        <v>0</v>
      </c>
      <c r="CQ74" s="2">
        <f t="shared" si="73"/>
        <v>0</v>
      </c>
      <c r="CR74" s="2">
        <f t="shared" si="74"/>
        <v>0</v>
      </c>
      <c r="CS74" s="2">
        <f t="shared" si="75"/>
        <v>0</v>
      </c>
      <c r="CT74" s="2">
        <f t="shared" si="76"/>
        <v>0</v>
      </c>
      <c r="CU74" s="2">
        <f t="shared" si="77"/>
        <v>0</v>
      </c>
      <c r="CV74" s="2">
        <f t="shared" si="78"/>
        <v>0</v>
      </c>
      <c r="CW74" s="2">
        <f t="shared" si="79"/>
        <v>0</v>
      </c>
      <c r="CX74" s="2">
        <f t="shared" si="80"/>
        <v>0</v>
      </c>
      <c r="CY74" s="2">
        <f t="shared" si="81"/>
        <v>0</v>
      </c>
      <c r="CZ74" s="2">
        <f t="shared" si="82"/>
        <v>0</v>
      </c>
      <c r="DA74" s="2"/>
      <c r="DB74" s="2"/>
      <c r="DC74" s="2" t="s">
        <v>3</v>
      </c>
      <c r="DD74" s="2" t="s">
        <v>3</v>
      </c>
      <c r="DE74" s="2" t="s">
        <v>3</v>
      </c>
      <c r="DF74" s="2" t="s">
        <v>3</v>
      </c>
      <c r="DG74" s="2" t="s">
        <v>3</v>
      </c>
      <c r="DH74" s="2" t="s">
        <v>3</v>
      </c>
      <c r="DI74" s="2" t="s">
        <v>3</v>
      </c>
      <c r="DJ74" s="2" t="s">
        <v>3</v>
      </c>
      <c r="DK74" s="2" t="s">
        <v>3</v>
      </c>
      <c r="DL74" s="2" t="s">
        <v>3</v>
      </c>
      <c r="DM74" s="2" t="s">
        <v>3</v>
      </c>
      <c r="DN74" s="2">
        <v>0</v>
      </c>
      <c r="DO74" s="2">
        <v>0</v>
      </c>
      <c r="DP74" s="2">
        <v>1</v>
      </c>
      <c r="DQ74" s="2">
        <v>1</v>
      </c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>
        <v>32653299</v>
      </c>
      <c r="EF74" s="2">
        <v>20</v>
      </c>
      <c r="EG74" s="2" t="s">
        <v>85</v>
      </c>
      <c r="EH74" s="2">
        <v>0</v>
      </c>
      <c r="EI74" s="2" t="s">
        <v>3</v>
      </c>
      <c r="EJ74" s="2">
        <v>1</v>
      </c>
      <c r="EK74" s="2">
        <v>0</v>
      </c>
      <c r="EL74" s="2" t="s">
        <v>128</v>
      </c>
      <c r="EM74" s="2" t="s">
        <v>129</v>
      </c>
      <c r="EN74" s="2"/>
      <c r="EO74" s="2" t="s">
        <v>3</v>
      </c>
      <c r="EP74" s="2"/>
      <c r="EQ74" s="2">
        <v>0</v>
      </c>
      <c r="ER74" s="2">
        <v>0</v>
      </c>
      <c r="ES74" s="2">
        <v>0</v>
      </c>
      <c r="ET74" s="2">
        <v>0</v>
      </c>
      <c r="EU74" s="2">
        <v>0</v>
      </c>
      <c r="EV74" s="2">
        <v>0</v>
      </c>
      <c r="EW74" s="2">
        <v>0</v>
      </c>
      <c r="EX74" s="2">
        <v>0</v>
      </c>
      <c r="EY74" s="2">
        <v>0</v>
      </c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>
        <v>0</v>
      </c>
      <c r="FR74" s="2">
        <f t="shared" si="83"/>
        <v>0</v>
      </c>
      <c r="FS74" s="2">
        <v>0</v>
      </c>
      <c r="FT74" s="2"/>
      <c r="FU74" s="2"/>
      <c r="FV74" s="2"/>
      <c r="FW74" s="2"/>
      <c r="FX74" s="2">
        <v>106</v>
      </c>
      <c r="FY74" s="2">
        <v>65</v>
      </c>
      <c r="FZ74" s="2"/>
      <c r="GA74" s="2" t="s">
        <v>3</v>
      </c>
      <c r="GB74" s="2"/>
      <c r="GC74" s="2"/>
      <c r="GD74" s="2">
        <v>0</v>
      </c>
      <c r="GE74" s="2"/>
      <c r="GF74" s="2">
        <v>1255953653</v>
      </c>
      <c r="GG74" s="2">
        <v>2</v>
      </c>
      <c r="GH74" s="2">
        <v>0</v>
      </c>
      <c r="GI74" s="2">
        <v>-2</v>
      </c>
      <c r="GJ74" s="2">
        <v>0</v>
      </c>
      <c r="GK74" s="2">
        <f>ROUND(R74*(R12)/100,2)</f>
        <v>0</v>
      </c>
      <c r="GL74" s="2">
        <f t="shared" si="84"/>
        <v>0</v>
      </c>
      <c r="GM74" s="2">
        <f t="shared" si="85"/>
        <v>0</v>
      </c>
      <c r="GN74" s="2">
        <f t="shared" si="86"/>
        <v>0</v>
      </c>
      <c r="GO74" s="2">
        <f t="shared" si="87"/>
        <v>0</v>
      </c>
      <c r="GP74" s="2">
        <f t="shared" si="88"/>
        <v>0</v>
      </c>
      <c r="GQ74" s="2"/>
      <c r="GR74" s="2">
        <v>0</v>
      </c>
      <c r="GS74" s="2">
        <v>3</v>
      </c>
      <c r="GT74" s="2">
        <v>0</v>
      </c>
      <c r="GU74" s="2" t="s">
        <v>3</v>
      </c>
      <c r="GV74" s="2">
        <f t="shared" si="89"/>
        <v>0</v>
      </c>
      <c r="GW74" s="2">
        <v>1</v>
      </c>
      <c r="GX74" s="2">
        <f t="shared" si="90"/>
        <v>0</v>
      </c>
      <c r="GY74" s="2"/>
      <c r="GZ74" s="2"/>
      <c r="HA74" s="2">
        <v>0</v>
      </c>
      <c r="HB74" s="2">
        <v>0</v>
      </c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>
        <v>0</v>
      </c>
      <c r="IL74" s="2"/>
      <c r="IM74" s="2"/>
      <c r="IN74" s="2"/>
      <c r="IO74" s="2"/>
      <c r="IP74" s="2"/>
      <c r="IQ74" s="2"/>
      <c r="IR74" s="2"/>
      <c r="IS74" s="2"/>
      <c r="IT74" s="2"/>
      <c r="IU74" s="2"/>
    </row>
    <row r="75" spans="1:255" x14ac:dyDescent="0.2">
      <c r="A75">
        <v>17</v>
      </c>
      <c r="B75">
        <v>1</v>
      </c>
      <c r="E75" t="s">
        <v>130</v>
      </c>
      <c r="F75" t="s">
        <v>3</v>
      </c>
      <c r="G75" t="s">
        <v>3</v>
      </c>
      <c r="H75" t="s">
        <v>3</v>
      </c>
      <c r="I75">
        <v>0</v>
      </c>
      <c r="J75">
        <v>0</v>
      </c>
      <c r="O75">
        <f t="shared" si="53"/>
        <v>0</v>
      </c>
      <c r="P75">
        <f t="shared" si="54"/>
        <v>0</v>
      </c>
      <c r="Q75">
        <f t="shared" si="55"/>
        <v>0</v>
      </c>
      <c r="R75">
        <f t="shared" si="56"/>
        <v>0</v>
      </c>
      <c r="S75">
        <f t="shared" si="57"/>
        <v>0</v>
      </c>
      <c r="T75">
        <f t="shared" si="58"/>
        <v>0</v>
      </c>
      <c r="U75">
        <f t="shared" si="59"/>
        <v>0</v>
      </c>
      <c r="V75">
        <f t="shared" si="60"/>
        <v>0</v>
      </c>
      <c r="W75">
        <f t="shared" si="61"/>
        <v>0</v>
      </c>
      <c r="X75">
        <f t="shared" si="62"/>
        <v>0</v>
      </c>
      <c r="Y75">
        <f t="shared" si="63"/>
        <v>0</v>
      </c>
      <c r="AA75">
        <v>34679562</v>
      </c>
      <c r="AB75">
        <f t="shared" si="64"/>
        <v>0</v>
      </c>
      <c r="AC75">
        <f t="shared" si="52"/>
        <v>0</v>
      </c>
      <c r="AD75">
        <f t="shared" si="65"/>
        <v>0</v>
      </c>
      <c r="AE75">
        <f t="shared" si="66"/>
        <v>0</v>
      </c>
      <c r="AF75">
        <f t="shared" si="67"/>
        <v>0</v>
      </c>
      <c r="AG75">
        <f t="shared" si="68"/>
        <v>0</v>
      </c>
      <c r="AH75">
        <f t="shared" si="69"/>
        <v>0</v>
      </c>
      <c r="AI75">
        <f t="shared" si="70"/>
        <v>0</v>
      </c>
      <c r="AJ75">
        <f t="shared" si="71"/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90</v>
      </c>
      <c r="AU75">
        <v>52</v>
      </c>
      <c r="AV75">
        <v>1</v>
      </c>
      <c r="AW75">
        <v>1</v>
      </c>
      <c r="AZ75">
        <v>1</v>
      </c>
      <c r="BA75">
        <v>18.3</v>
      </c>
      <c r="BB75">
        <v>12.5</v>
      </c>
      <c r="BC75">
        <v>7.5</v>
      </c>
      <c r="BD75" t="s">
        <v>3</v>
      </c>
      <c r="BE75" t="s">
        <v>3</v>
      </c>
      <c r="BF75" t="s">
        <v>3</v>
      </c>
      <c r="BG75" t="s">
        <v>3</v>
      </c>
      <c r="BH75">
        <v>0</v>
      </c>
      <c r="BI75">
        <v>1</v>
      </c>
      <c r="BJ75" t="s">
        <v>3</v>
      </c>
      <c r="BM75">
        <v>0</v>
      </c>
      <c r="BN75">
        <v>0</v>
      </c>
      <c r="BO75" t="s">
        <v>3</v>
      </c>
      <c r="BP75">
        <v>0</v>
      </c>
      <c r="BQ75">
        <v>20</v>
      </c>
      <c r="BR75">
        <v>0</v>
      </c>
      <c r="BS75">
        <v>18.3</v>
      </c>
      <c r="BT75">
        <v>1</v>
      </c>
      <c r="BU75">
        <v>1</v>
      </c>
      <c r="BV75">
        <v>1</v>
      </c>
      <c r="BW75">
        <v>1</v>
      </c>
      <c r="BX75">
        <v>1</v>
      </c>
      <c r="BY75" t="s">
        <v>3</v>
      </c>
      <c r="BZ75">
        <v>106</v>
      </c>
      <c r="CA75">
        <v>65</v>
      </c>
      <c r="CF75">
        <v>0</v>
      </c>
      <c r="CG75">
        <v>0</v>
      </c>
      <c r="CM75">
        <v>0</v>
      </c>
      <c r="CN75" t="s">
        <v>3</v>
      </c>
      <c r="CO75">
        <v>0</v>
      </c>
      <c r="CP75">
        <f t="shared" si="72"/>
        <v>0</v>
      </c>
      <c r="CQ75">
        <f t="shared" si="73"/>
        <v>0</v>
      </c>
      <c r="CR75">
        <f t="shared" si="74"/>
        <v>0</v>
      </c>
      <c r="CS75">
        <f t="shared" si="75"/>
        <v>0</v>
      </c>
      <c r="CT75">
        <f t="shared" si="76"/>
        <v>0</v>
      </c>
      <c r="CU75">
        <f t="shared" si="77"/>
        <v>0</v>
      </c>
      <c r="CV75">
        <f t="shared" si="78"/>
        <v>0</v>
      </c>
      <c r="CW75">
        <f t="shared" si="79"/>
        <v>0</v>
      </c>
      <c r="CX75">
        <f t="shared" si="80"/>
        <v>0</v>
      </c>
      <c r="CY75">
        <f t="shared" si="81"/>
        <v>0</v>
      </c>
      <c r="CZ75">
        <f t="shared" si="82"/>
        <v>0</v>
      </c>
      <c r="DC75" t="s">
        <v>3</v>
      </c>
      <c r="DD75" t="s">
        <v>3</v>
      </c>
      <c r="DE75" t="s">
        <v>3</v>
      </c>
      <c r="DF75" t="s">
        <v>3</v>
      </c>
      <c r="DG75" t="s">
        <v>3</v>
      </c>
      <c r="DH75" t="s">
        <v>3</v>
      </c>
      <c r="DI75" t="s">
        <v>3</v>
      </c>
      <c r="DJ75" t="s">
        <v>3</v>
      </c>
      <c r="DK75" t="s">
        <v>3</v>
      </c>
      <c r="DL75" t="s">
        <v>3</v>
      </c>
      <c r="DM75" t="s">
        <v>3</v>
      </c>
      <c r="DN75">
        <v>0</v>
      </c>
      <c r="DO75">
        <v>0</v>
      </c>
      <c r="DP75">
        <v>1</v>
      </c>
      <c r="DQ75">
        <v>1</v>
      </c>
      <c r="EE75">
        <v>32653299</v>
      </c>
      <c r="EF75">
        <v>20</v>
      </c>
      <c r="EG75" t="s">
        <v>85</v>
      </c>
      <c r="EH75">
        <v>0</v>
      </c>
      <c r="EI75" t="s">
        <v>3</v>
      </c>
      <c r="EJ75">
        <v>1</v>
      </c>
      <c r="EK75">
        <v>0</v>
      </c>
      <c r="EL75" t="s">
        <v>128</v>
      </c>
      <c r="EM75" t="s">
        <v>129</v>
      </c>
      <c r="EO75" t="s">
        <v>3</v>
      </c>
      <c r="EQ75">
        <v>0</v>
      </c>
      <c r="ER75">
        <v>0</v>
      </c>
      <c r="ES75">
        <v>0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FQ75">
        <v>0</v>
      </c>
      <c r="FR75">
        <f t="shared" si="83"/>
        <v>0</v>
      </c>
      <c r="FS75">
        <v>0</v>
      </c>
      <c r="FV75" t="s">
        <v>20</v>
      </c>
      <c r="FW75" t="s">
        <v>21</v>
      </c>
      <c r="FX75">
        <v>106</v>
      </c>
      <c r="FY75">
        <v>65</v>
      </c>
      <c r="GA75" t="s">
        <v>3</v>
      </c>
      <c r="GD75">
        <v>0</v>
      </c>
      <c r="GF75">
        <v>1255953653</v>
      </c>
      <c r="GG75">
        <v>2</v>
      </c>
      <c r="GH75">
        <v>0</v>
      </c>
      <c r="GI75">
        <v>4</v>
      </c>
      <c r="GJ75">
        <v>0</v>
      </c>
      <c r="GK75">
        <f>ROUND(R75*(S12)/100,2)</f>
        <v>0</v>
      </c>
      <c r="GL75">
        <f t="shared" si="84"/>
        <v>0</v>
      </c>
      <c r="GM75">
        <f t="shared" si="85"/>
        <v>0</v>
      </c>
      <c r="GN75">
        <f t="shared" si="86"/>
        <v>0</v>
      </c>
      <c r="GO75">
        <f t="shared" si="87"/>
        <v>0</v>
      </c>
      <c r="GP75">
        <f t="shared" si="88"/>
        <v>0</v>
      </c>
      <c r="GR75">
        <v>0</v>
      </c>
      <c r="GS75">
        <v>3</v>
      </c>
      <c r="GT75">
        <v>0</v>
      </c>
      <c r="GU75" t="s">
        <v>3</v>
      </c>
      <c r="GV75">
        <f t="shared" si="89"/>
        <v>0</v>
      </c>
      <c r="GW75">
        <v>18.3</v>
      </c>
      <c r="GX75">
        <f t="shared" si="90"/>
        <v>0</v>
      </c>
      <c r="HA75">
        <v>0</v>
      </c>
      <c r="HB75">
        <v>0</v>
      </c>
      <c r="IK75">
        <v>0</v>
      </c>
    </row>
    <row r="76" spans="1:255" x14ac:dyDescent="0.2">
      <c r="A76" s="2">
        <v>17</v>
      </c>
      <c r="B76" s="2">
        <v>1</v>
      </c>
      <c r="C76" s="2"/>
      <c r="D76" s="2"/>
      <c r="E76" s="2" t="s">
        <v>131</v>
      </c>
      <c r="F76" s="2" t="s">
        <v>3</v>
      </c>
      <c r="G76" s="2" t="s">
        <v>3</v>
      </c>
      <c r="H76" s="2" t="s">
        <v>3</v>
      </c>
      <c r="I76" s="2">
        <v>0</v>
      </c>
      <c r="J76" s="2">
        <v>0</v>
      </c>
      <c r="K76" s="2"/>
      <c r="L76" s="2"/>
      <c r="M76" s="2"/>
      <c r="N76" s="2"/>
      <c r="O76" s="2">
        <f t="shared" si="53"/>
        <v>0</v>
      </c>
      <c r="P76" s="2">
        <f t="shared" si="54"/>
        <v>0</v>
      </c>
      <c r="Q76" s="2">
        <f t="shared" si="55"/>
        <v>0</v>
      </c>
      <c r="R76" s="2">
        <f t="shared" si="56"/>
        <v>0</v>
      </c>
      <c r="S76" s="2">
        <f t="shared" si="57"/>
        <v>0</v>
      </c>
      <c r="T76" s="2">
        <f t="shared" si="58"/>
        <v>0</v>
      </c>
      <c r="U76" s="2">
        <f t="shared" si="59"/>
        <v>0</v>
      </c>
      <c r="V76" s="2">
        <f t="shared" si="60"/>
        <v>0</v>
      </c>
      <c r="W76" s="2">
        <f t="shared" si="61"/>
        <v>0</v>
      </c>
      <c r="X76" s="2">
        <f t="shared" si="62"/>
        <v>0</v>
      </c>
      <c r="Y76" s="2">
        <f t="shared" si="63"/>
        <v>0</v>
      </c>
      <c r="Z76" s="2"/>
      <c r="AA76" s="2">
        <v>34679561</v>
      </c>
      <c r="AB76" s="2">
        <f t="shared" si="64"/>
        <v>0</v>
      </c>
      <c r="AC76" s="2">
        <f t="shared" si="52"/>
        <v>0</v>
      </c>
      <c r="AD76" s="2">
        <f t="shared" si="65"/>
        <v>0</v>
      </c>
      <c r="AE76" s="2">
        <f t="shared" si="66"/>
        <v>0</v>
      </c>
      <c r="AF76" s="2">
        <f t="shared" si="67"/>
        <v>0</v>
      </c>
      <c r="AG76" s="2">
        <f t="shared" si="68"/>
        <v>0</v>
      </c>
      <c r="AH76" s="2">
        <f t="shared" si="69"/>
        <v>0</v>
      </c>
      <c r="AI76" s="2">
        <f t="shared" si="70"/>
        <v>0</v>
      </c>
      <c r="AJ76" s="2">
        <f t="shared" si="71"/>
        <v>0</v>
      </c>
      <c r="AK76" s="2">
        <v>0</v>
      </c>
      <c r="AL76" s="2">
        <v>0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>
        <v>0</v>
      </c>
      <c r="AS76" s="2">
        <v>0</v>
      </c>
      <c r="AT76" s="2">
        <v>106</v>
      </c>
      <c r="AU76" s="2">
        <v>65</v>
      </c>
      <c r="AV76" s="2">
        <v>1</v>
      </c>
      <c r="AW76" s="2">
        <v>1</v>
      </c>
      <c r="AX76" s="2"/>
      <c r="AY76" s="2"/>
      <c r="AZ76" s="2">
        <v>1</v>
      </c>
      <c r="BA76" s="2">
        <v>1</v>
      </c>
      <c r="BB76" s="2">
        <v>1</v>
      </c>
      <c r="BC76" s="2">
        <v>1</v>
      </c>
      <c r="BD76" s="2" t="s">
        <v>3</v>
      </c>
      <c r="BE76" s="2" t="s">
        <v>3</v>
      </c>
      <c r="BF76" s="2" t="s">
        <v>3</v>
      </c>
      <c r="BG76" s="2" t="s">
        <v>3</v>
      </c>
      <c r="BH76" s="2">
        <v>0</v>
      </c>
      <c r="BI76" s="2">
        <v>1</v>
      </c>
      <c r="BJ76" s="2" t="s">
        <v>3</v>
      </c>
      <c r="BK76" s="2"/>
      <c r="BL76" s="2"/>
      <c r="BM76" s="2">
        <v>0</v>
      </c>
      <c r="BN76" s="2">
        <v>0</v>
      </c>
      <c r="BO76" s="2" t="s">
        <v>3</v>
      </c>
      <c r="BP76" s="2">
        <v>0</v>
      </c>
      <c r="BQ76" s="2">
        <v>20</v>
      </c>
      <c r="BR76" s="2">
        <v>0</v>
      </c>
      <c r="BS76" s="2">
        <v>1</v>
      </c>
      <c r="BT76" s="2">
        <v>1</v>
      </c>
      <c r="BU76" s="2">
        <v>1</v>
      </c>
      <c r="BV76" s="2">
        <v>1</v>
      </c>
      <c r="BW76" s="2">
        <v>1</v>
      </c>
      <c r="BX76" s="2">
        <v>1</v>
      </c>
      <c r="BY76" s="2" t="s">
        <v>3</v>
      </c>
      <c r="BZ76" s="2">
        <v>106</v>
      </c>
      <c r="CA76" s="2">
        <v>65</v>
      </c>
      <c r="CB76" s="2"/>
      <c r="CC76" s="2"/>
      <c r="CD76" s="2"/>
      <c r="CE76" s="2"/>
      <c r="CF76" s="2">
        <v>0</v>
      </c>
      <c r="CG76" s="2">
        <v>0</v>
      </c>
      <c r="CH76" s="2"/>
      <c r="CI76" s="2"/>
      <c r="CJ76" s="2"/>
      <c r="CK76" s="2"/>
      <c r="CL76" s="2"/>
      <c r="CM76" s="2">
        <v>0</v>
      </c>
      <c r="CN76" s="2" t="s">
        <v>3</v>
      </c>
      <c r="CO76" s="2">
        <v>0</v>
      </c>
      <c r="CP76" s="2">
        <f t="shared" si="72"/>
        <v>0</v>
      </c>
      <c r="CQ76" s="2">
        <f t="shared" si="73"/>
        <v>0</v>
      </c>
      <c r="CR76" s="2">
        <f t="shared" si="74"/>
        <v>0</v>
      </c>
      <c r="CS76" s="2">
        <f t="shared" si="75"/>
        <v>0</v>
      </c>
      <c r="CT76" s="2">
        <f t="shared" si="76"/>
        <v>0</v>
      </c>
      <c r="CU76" s="2">
        <f t="shared" si="77"/>
        <v>0</v>
      </c>
      <c r="CV76" s="2">
        <f t="shared" si="78"/>
        <v>0</v>
      </c>
      <c r="CW76" s="2">
        <f t="shared" si="79"/>
        <v>0</v>
      </c>
      <c r="CX76" s="2">
        <f t="shared" si="80"/>
        <v>0</v>
      </c>
      <c r="CY76" s="2">
        <f t="shared" si="81"/>
        <v>0</v>
      </c>
      <c r="CZ76" s="2">
        <f t="shared" si="82"/>
        <v>0</v>
      </c>
      <c r="DA76" s="2"/>
      <c r="DB76" s="2"/>
      <c r="DC76" s="2" t="s">
        <v>3</v>
      </c>
      <c r="DD76" s="2" t="s">
        <v>3</v>
      </c>
      <c r="DE76" s="2" t="s">
        <v>3</v>
      </c>
      <c r="DF76" s="2" t="s">
        <v>3</v>
      </c>
      <c r="DG76" s="2" t="s">
        <v>3</v>
      </c>
      <c r="DH76" s="2" t="s">
        <v>3</v>
      </c>
      <c r="DI76" s="2" t="s">
        <v>3</v>
      </c>
      <c r="DJ76" s="2" t="s">
        <v>3</v>
      </c>
      <c r="DK76" s="2" t="s">
        <v>3</v>
      </c>
      <c r="DL76" s="2" t="s">
        <v>3</v>
      </c>
      <c r="DM76" s="2" t="s">
        <v>3</v>
      </c>
      <c r="DN76" s="2">
        <v>0</v>
      </c>
      <c r="DO76" s="2">
        <v>0</v>
      </c>
      <c r="DP76" s="2">
        <v>1</v>
      </c>
      <c r="DQ76" s="2">
        <v>1</v>
      </c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>
        <v>32653299</v>
      </c>
      <c r="EF76" s="2">
        <v>20</v>
      </c>
      <c r="EG76" s="2" t="s">
        <v>85</v>
      </c>
      <c r="EH76" s="2">
        <v>0</v>
      </c>
      <c r="EI76" s="2" t="s">
        <v>3</v>
      </c>
      <c r="EJ76" s="2">
        <v>1</v>
      </c>
      <c r="EK76" s="2">
        <v>0</v>
      </c>
      <c r="EL76" s="2" t="s">
        <v>128</v>
      </c>
      <c r="EM76" s="2" t="s">
        <v>129</v>
      </c>
      <c r="EN76" s="2"/>
      <c r="EO76" s="2" t="s">
        <v>3</v>
      </c>
      <c r="EP76" s="2"/>
      <c r="EQ76" s="2">
        <v>0</v>
      </c>
      <c r="ER76" s="2">
        <v>0</v>
      </c>
      <c r="ES76" s="2">
        <v>0</v>
      </c>
      <c r="ET76" s="2">
        <v>0</v>
      </c>
      <c r="EU76" s="2">
        <v>0</v>
      </c>
      <c r="EV76" s="2">
        <v>0</v>
      </c>
      <c r="EW76" s="2">
        <v>0</v>
      </c>
      <c r="EX76" s="2">
        <v>0</v>
      </c>
      <c r="EY76" s="2">
        <v>0</v>
      </c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>
        <v>0</v>
      </c>
      <c r="FR76" s="2">
        <f t="shared" si="83"/>
        <v>0</v>
      </c>
      <c r="FS76" s="2">
        <v>0</v>
      </c>
      <c r="FT76" s="2"/>
      <c r="FU76" s="2"/>
      <c r="FV76" s="2"/>
      <c r="FW76" s="2"/>
      <c r="FX76" s="2">
        <v>106</v>
      </c>
      <c r="FY76" s="2">
        <v>65</v>
      </c>
      <c r="FZ76" s="2"/>
      <c r="GA76" s="2" t="s">
        <v>3</v>
      </c>
      <c r="GB76" s="2"/>
      <c r="GC76" s="2"/>
      <c r="GD76" s="2">
        <v>0</v>
      </c>
      <c r="GE76" s="2"/>
      <c r="GF76" s="2">
        <v>1255953653</v>
      </c>
      <c r="GG76" s="2">
        <v>2</v>
      </c>
      <c r="GH76" s="2">
        <v>0</v>
      </c>
      <c r="GI76" s="2">
        <v>-2</v>
      </c>
      <c r="GJ76" s="2">
        <v>0</v>
      </c>
      <c r="GK76" s="2">
        <f>ROUND(R76*(R12)/100,2)</f>
        <v>0</v>
      </c>
      <c r="GL76" s="2">
        <f t="shared" si="84"/>
        <v>0</v>
      </c>
      <c r="GM76" s="2">
        <f t="shared" si="85"/>
        <v>0</v>
      </c>
      <c r="GN76" s="2">
        <f t="shared" si="86"/>
        <v>0</v>
      </c>
      <c r="GO76" s="2">
        <f t="shared" si="87"/>
        <v>0</v>
      </c>
      <c r="GP76" s="2">
        <f t="shared" si="88"/>
        <v>0</v>
      </c>
      <c r="GQ76" s="2"/>
      <c r="GR76" s="2">
        <v>0</v>
      </c>
      <c r="GS76" s="2">
        <v>3</v>
      </c>
      <c r="GT76" s="2">
        <v>0</v>
      </c>
      <c r="GU76" s="2" t="s">
        <v>3</v>
      </c>
      <c r="GV76" s="2">
        <f t="shared" si="89"/>
        <v>0</v>
      </c>
      <c r="GW76" s="2">
        <v>1</v>
      </c>
      <c r="GX76" s="2">
        <f t="shared" si="90"/>
        <v>0</v>
      </c>
      <c r="GY76" s="2"/>
      <c r="GZ76" s="2"/>
      <c r="HA76" s="2">
        <v>0</v>
      </c>
      <c r="HB76" s="2">
        <v>0</v>
      </c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>
        <v>0</v>
      </c>
      <c r="IL76" s="2"/>
      <c r="IM76" s="2"/>
      <c r="IN76" s="2"/>
      <c r="IO76" s="2"/>
      <c r="IP76" s="2"/>
      <c r="IQ76" s="2"/>
      <c r="IR76" s="2"/>
      <c r="IS76" s="2"/>
      <c r="IT76" s="2"/>
      <c r="IU76" s="2"/>
    </row>
    <row r="77" spans="1:255" x14ac:dyDescent="0.2">
      <c r="A77">
        <v>17</v>
      </c>
      <c r="B77">
        <v>1</v>
      </c>
      <c r="E77" t="s">
        <v>131</v>
      </c>
      <c r="F77" t="s">
        <v>3</v>
      </c>
      <c r="G77" t="s">
        <v>3</v>
      </c>
      <c r="H77" t="s">
        <v>3</v>
      </c>
      <c r="I77">
        <v>0</v>
      </c>
      <c r="J77">
        <v>0</v>
      </c>
      <c r="O77">
        <f t="shared" si="53"/>
        <v>0</v>
      </c>
      <c r="P77">
        <f t="shared" si="54"/>
        <v>0</v>
      </c>
      <c r="Q77">
        <f t="shared" si="55"/>
        <v>0</v>
      </c>
      <c r="R77">
        <f t="shared" si="56"/>
        <v>0</v>
      </c>
      <c r="S77">
        <f t="shared" si="57"/>
        <v>0</v>
      </c>
      <c r="T77">
        <f t="shared" si="58"/>
        <v>0</v>
      </c>
      <c r="U77">
        <f t="shared" si="59"/>
        <v>0</v>
      </c>
      <c r="V77">
        <f t="shared" si="60"/>
        <v>0</v>
      </c>
      <c r="W77">
        <f t="shared" si="61"/>
        <v>0</v>
      </c>
      <c r="X77">
        <f t="shared" si="62"/>
        <v>0</v>
      </c>
      <c r="Y77">
        <f t="shared" si="63"/>
        <v>0</v>
      </c>
      <c r="AA77">
        <v>34679562</v>
      </c>
      <c r="AB77">
        <f t="shared" si="64"/>
        <v>0</v>
      </c>
      <c r="AC77">
        <f t="shared" si="52"/>
        <v>0</v>
      </c>
      <c r="AD77">
        <f t="shared" si="65"/>
        <v>0</v>
      </c>
      <c r="AE77">
        <f t="shared" si="66"/>
        <v>0</v>
      </c>
      <c r="AF77">
        <f t="shared" si="67"/>
        <v>0</v>
      </c>
      <c r="AG77">
        <f t="shared" si="68"/>
        <v>0</v>
      </c>
      <c r="AH77">
        <f t="shared" si="69"/>
        <v>0</v>
      </c>
      <c r="AI77">
        <f t="shared" si="70"/>
        <v>0</v>
      </c>
      <c r="AJ77">
        <f t="shared" si="71"/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90</v>
      </c>
      <c r="AU77">
        <v>52</v>
      </c>
      <c r="AV77">
        <v>1</v>
      </c>
      <c r="AW77">
        <v>1</v>
      </c>
      <c r="AZ77">
        <v>1</v>
      </c>
      <c r="BA77">
        <v>18.3</v>
      </c>
      <c r="BB77">
        <v>12.5</v>
      </c>
      <c r="BC77">
        <v>7.5</v>
      </c>
      <c r="BD77" t="s">
        <v>3</v>
      </c>
      <c r="BE77" t="s">
        <v>3</v>
      </c>
      <c r="BF77" t="s">
        <v>3</v>
      </c>
      <c r="BG77" t="s">
        <v>3</v>
      </c>
      <c r="BH77">
        <v>0</v>
      </c>
      <c r="BI77">
        <v>1</v>
      </c>
      <c r="BJ77" t="s">
        <v>3</v>
      </c>
      <c r="BM77">
        <v>0</v>
      </c>
      <c r="BN77">
        <v>0</v>
      </c>
      <c r="BO77" t="s">
        <v>3</v>
      </c>
      <c r="BP77">
        <v>0</v>
      </c>
      <c r="BQ77">
        <v>20</v>
      </c>
      <c r="BR77">
        <v>0</v>
      </c>
      <c r="BS77">
        <v>18.3</v>
      </c>
      <c r="BT77">
        <v>1</v>
      </c>
      <c r="BU77">
        <v>1</v>
      </c>
      <c r="BV77">
        <v>1</v>
      </c>
      <c r="BW77">
        <v>1</v>
      </c>
      <c r="BX77">
        <v>1</v>
      </c>
      <c r="BY77" t="s">
        <v>3</v>
      </c>
      <c r="BZ77">
        <v>106</v>
      </c>
      <c r="CA77">
        <v>65</v>
      </c>
      <c r="CF77">
        <v>0</v>
      </c>
      <c r="CG77">
        <v>0</v>
      </c>
      <c r="CM77">
        <v>0</v>
      </c>
      <c r="CN77" t="s">
        <v>3</v>
      </c>
      <c r="CO77">
        <v>0</v>
      </c>
      <c r="CP77">
        <f t="shared" si="72"/>
        <v>0</v>
      </c>
      <c r="CQ77">
        <f t="shared" si="73"/>
        <v>0</v>
      </c>
      <c r="CR77">
        <f t="shared" si="74"/>
        <v>0</v>
      </c>
      <c r="CS77">
        <f t="shared" si="75"/>
        <v>0</v>
      </c>
      <c r="CT77">
        <f t="shared" si="76"/>
        <v>0</v>
      </c>
      <c r="CU77">
        <f t="shared" si="77"/>
        <v>0</v>
      </c>
      <c r="CV77">
        <f t="shared" si="78"/>
        <v>0</v>
      </c>
      <c r="CW77">
        <f t="shared" si="79"/>
        <v>0</v>
      </c>
      <c r="CX77">
        <f t="shared" si="80"/>
        <v>0</v>
      </c>
      <c r="CY77">
        <f t="shared" si="81"/>
        <v>0</v>
      </c>
      <c r="CZ77">
        <f t="shared" si="82"/>
        <v>0</v>
      </c>
      <c r="DC77" t="s">
        <v>3</v>
      </c>
      <c r="DD77" t="s">
        <v>3</v>
      </c>
      <c r="DE77" t="s">
        <v>3</v>
      </c>
      <c r="DF77" t="s">
        <v>3</v>
      </c>
      <c r="DG77" t="s">
        <v>3</v>
      </c>
      <c r="DH77" t="s">
        <v>3</v>
      </c>
      <c r="DI77" t="s">
        <v>3</v>
      </c>
      <c r="DJ77" t="s">
        <v>3</v>
      </c>
      <c r="DK77" t="s">
        <v>3</v>
      </c>
      <c r="DL77" t="s">
        <v>3</v>
      </c>
      <c r="DM77" t="s">
        <v>3</v>
      </c>
      <c r="DN77">
        <v>0</v>
      </c>
      <c r="DO77">
        <v>0</v>
      </c>
      <c r="DP77">
        <v>1</v>
      </c>
      <c r="DQ77">
        <v>1</v>
      </c>
      <c r="EE77">
        <v>32653299</v>
      </c>
      <c r="EF77">
        <v>20</v>
      </c>
      <c r="EG77" t="s">
        <v>85</v>
      </c>
      <c r="EH77">
        <v>0</v>
      </c>
      <c r="EI77" t="s">
        <v>3</v>
      </c>
      <c r="EJ77">
        <v>1</v>
      </c>
      <c r="EK77">
        <v>0</v>
      </c>
      <c r="EL77" t="s">
        <v>128</v>
      </c>
      <c r="EM77" t="s">
        <v>129</v>
      </c>
      <c r="EO77" t="s">
        <v>3</v>
      </c>
      <c r="EQ77">
        <v>0</v>
      </c>
      <c r="ER77">
        <v>0</v>
      </c>
      <c r="ES77">
        <v>0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FQ77">
        <v>0</v>
      </c>
      <c r="FR77">
        <f t="shared" si="83"/>
        <v>0</v>
      </c>
      <c r="FS77">
        <v>0</v>
      </c>
      <c r="FV77" t="s">
        <v>20</v>
      </c>
      <c r="FW77" t="s">
        <v>21</v>
      </c>
      <c r="FX77">
        <v>106</v>
      </c>
      <c r="FY77">
        <v>65</v>
      </c>
      <c r="GA77" t="s">
        <v>3</v>
      </c>
      <c r="GD77">
        <v>0</v>
      </c>
      <c r="GF77">
        <v>1255953653</v>
      </c>
      <c r="GG77">
        <v>2</v>
      </c>
      <c r="GH77">
        <v>0</v>
      </c>
      <c r="GI77">
        <v>4</v>
      </c>
      <c r="GJ77">
        <v>0</v>
      </c>
      <c r="GK77">
        <f>ROUND(R77*(S12)/100,2)</f>
        <v>0</v>
      </c>
      <c r="GL77">
        <f t="shared" si="84"/>
        <v>0</v>
      </c>
      <c r="GM77">
        <f t="shared" si="85"/>
        <v>0</v>
      </c>
      <c r="GN77">
        <f t="shared" si="86"/>
        <v>0</v>
      </c>
      <c r="GO77">
        <f t="shared" si="87"/>
        <v>0</v>
      </c>
      <c r="GP77">
        <f t="shared" si="88"/>
        <v>0</v>
      </c>
      <c r="GR77">
        <v>0</v>
      </c>
      <c r="GS77">
        <v>3</v>
      </c>
      <c r="GT77">
        <v>0</v>
      </c>
      <c r="GU77" t="s">
        <v>3</v>
      </c>
      <c r="GV77">
        <f t="shared" si="89"/>
        <v>0</v>
      </c>
      <c r="GW77">
        <v>18.3</v>
      </c>
      <c r="GX77">
        <f t="shared" si="90"/>
        <v>0</v>
      </c>
      <c r="HA77">
        <v>0</v>
      </c>
      <c r="HB77">
        <v>0</v>
      </c>
      <c r="IK77">
        <v>0</v>
      </c>
    </row>
    <row r="79" spans="1:255" x14ac:dyDescent="0.2">
      <c r="A79" s="3">
        <v>51</v>
      </c>
      <c r="B79" s="3">
        <f>B20</f>
        <v>1</v>
      </c>
      <c r="C79" s="3">
        <f>A20</f>
        <v>3</v>
      </c>
      <c r="D79" s="3">
        <f>ROW(A20)</f>
        <v>20</v>
      </c>
      <c r="E79" s="3"/>
      <c r="F79" s="3" t="str">
        <f>IF(F20&lt;&gt;"",F20,"")</f>
        <v>Новая локальная смета</v>
      </c>
      <c r="G79" s="3" t="str">
        <f>IF(G20&lt;&gt;"",G20,"")</f>
        <v>Новая локальная смета</v>
      </c>
      <c r="H79" s="3">
        <v>0</v>
      </c>
      <c r="I79" s="3"/>
      <c r="J79" s="3"/>
      <c r="K79" s="3"/>
      <c r="L79" s="3"/>
      <c r="M79" s="3"/>
      <c r="N79" s="3"/>
      <c r="O79" s="3">
        <f t="shared" ref="O79:T79" si="91">ROUND(AB79,2)</f>
        <v>23590.19</v>
      </c>
      <c r="P79" s="3">
        <f t="shared" si="91"/>
        <v>14509.35</v>
      </c>
      <c r="Q79" s="3">
        <f t="shared" si="91"/>
        <v>8220.11</v>
      </c>
      <c r="R79" s="3">
        <f t="shared" si="91"/>
        <v>489.11</v>
      </c>
      <c r="S79" s="3">
        <f t="shared" si="91"/>
        <v>860.73</v>
      </c>
      <c r="T79" s="3">
        <f t="shared" si="91"/>
        <v>0</v>
      </c>
      <c r="U79" s="3">
        <f>AH79</f>
        <v>84.720200000000006</v>
      </c>
      <c r="V79" s="3">
        <f>AI79</f>
        <v>36.397199999999998</v>
      </c>
      <c r="W79" s="3">
        <f>ROUND(AJ79,2)</f>
        <v>0</v>
      </c>
      <c r="X79" s="3">
        <f>ROUND(AK79,2)</f>
        <v>1297.51</v>
      </c>
      <c r="Y79" s="3">
        <f>ROUND(AL79,2)</f>
        <v>855.38</v>
      </c>
      <c r="Z79" s="3"/>
      <c r="AA79" s="3"/>
      <c r="AB79" s="3">
        <f>ROUND(SUMIF(AA24:AA77,"=34679561",O24:O77),2)</f>
        <v>23590.19</v>
      </c>
      <c r="AC79" s="3">
        <f>ROUND(SUMIF(AA24:AA77,"=34679561",P24:P77),2)</f>
        <v>14509.35</v>
      </c>
      <c r="AD79" s="3">
        <f>ROUND(SUMIF(AA24:AA77,"=34679561",Q24:Q77),2)</f>
        <v>8220.11</v>
      </c>
      <c r="AE79" s="3">
        <f>ROUND(SUMIF(AA24:AA77,"=34679561",R24:R77),2)</f>
        <v>489.11</v>
      </c>
      <c r="AF79" s="3">
        <f>ROUND(SUMIF(AA24:AA77,"=34679561",S24:S77),2)</f>
        <v>860.73</v>
      </c>
      <c r="AG79" s="3">
        <f>ROUND(SUMIF(AA24:AA77,"=34679561",T24:T77),2)</f>
        <v>0</v>
      </c>
      <c r="AH79" s="3">
        <f>SUMIF(AA24:AA77,"=34679561",U24:U77)</f>
        <v>84.720200000000006</v>
      </c>
      <c r="AI79" s="3">
        <f>SUMIF(AA24:AA77,"=34679561",V24:V77)</f>
        <v>36.397199999999998</v>
      </c>
      <c r="AJ79" s="3">
        <f>ROUND(SUMIF(AA24:AA77,"=34679561",W24:W77),2)</f>
        <v>0</v>
      </c>
      <c r="AK79" s="3">
        <f>ROUND(SUMIF(AA24:AA77,"=34679561",X24:X77),2)</f>
        <v>1297.51</v>
      </c>
      <c r="AL79" s="3">
        <f>ROUND(SUMIF(AA24:AA77,"=34679561",Y24:Y77),2)</f>
        <v>855.38</v>
      </c>
      <c r="AM79" s="3"/>
      <c r="AN79" s="3"/>
      <c r="AO79" s="3">
        <f t="shared" ref="AO79:BC79" si="92">ROUND(BX79,2)</f>
        <v>0</v>
      </c>
      <c r="AP79" s="3">
        <f t="shared" si="92"/>
        <v>0</v>
      </c>
      <c r="AQ79" s="3">
        <f t="shared" si="92"/>
        <v>0</v>
      </c>
      <c r="AR79" s="3">
        <f t="shared" si="92"/>
        <v>25743.08</v>
      </c>
      <c r="AS79" s="3">
        <f t="shared" si="92"/>
        <v>22909.73</v>
      </c>
      <c r="AT79" s="3">
        <f t="shared" si="92"/>
        <v>2676.61</v>
      </c>
      <c r="AU79" s="3">
        <f t="shared" si="92"/>
        <v>156.74</v>
      </c>
      <c r="AV79" s="3">
        <f t="shared" si="92"/>
        <v>14509.35</v>
      </c>
      <c r="AW79" s="3">
        <f t="shared" si="92"/>
        <v>14509.35</v>
      </c>
      <c r="AX79" s="3">
        <f t="shared" si="92"/>
        <v>0</v>
      </c>
      <c r="AY79" s="3">
        <f t="shared" si="92"/>
        <v>14509.35</v>
      </c>
      <c r="AZ79" s="3">
        <f t="shared" si="92"/>
        <v>0</v>
      </c>
      <c r="BA79" s="3">
        <f t="shared" si="92"/>
        <v>0</v>
      </c>
      <c r="BB79" s="3">
        <f t="shared" si="92"/>
        <v>0</v>
      </c>
      <c r="BC79" s="3">
        <f t="shared" si="92"/>
        <v>0</v>
      </c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>
        <f>ROUND(SUMIF(AA24:AA77,"=34679561",FQ24:FQ77),2)</f>
        <v>0</v>
      </c>
      <c r="BY79" s="3">
        <f>ROUND(SUMIF(AA24:AA77,"=34679561",FR24:FR77),2)</f>
        <v>0</v>
      </c>
      <c r="BZ79" s="3">
        <f>ROUND(SUMIF(AA24:AA77,"=34679561",GL24:GL77),2)</f>
        <v>0</v>
      </c>
      <c r="CA79" s="3">
        <f>ROUND(SUMIF(AA24:AA77,"=34679561",GM24:GM77),2)</f>
        <v>25743.08</v>
      </c>
      <c r="CB79" s="3">
        <f>ROUND(SUMIF(AA24:AA77,"=34679561",GN24:GN77),2)</f>
        <v>22909.73</v>
      </c>
      <c r="CC79" s="3">
        <f>ROUND(SUMIF(AA24:AA77,"=34679561",GO24:GO77),2)</f>
        <v>2676.61</v>
      </c>
      <c r="CD79" s="3">
        <f>ROUND(SUMIF(AA24:AA77,"=34679561",GP24:GP77),2)</f>
        <v>156.74</v>
      </c>
      <c r="CE79" s="3">
        <f>AC79-BX79</f>
        <v>14509.35</v>
      </c>
      <c r="CF79" s="3">
        <f>AC79-BY79</f>
        <v>14509.35</v>
      </c>
      <c r="CG79" s="3">
        <f>BX79-BZ79</f>
        <v>0</v>
      </c>
      <c r="CH79" s="3">
        <f>AC79-BX79-BY79+BZ79</f>
        <v>14509.35</v>
      </c>
      <c r="CI79" s="3">
        <f>BY79-BZ79</f>
        <v>0</v>
      </c>
      <c r="CJ79" s="3">
        <f>ROUND(SUMIF(AA24:AA77,"=34679561",GX24:GX77),2)</f>
        <v>0</v>
      </c>
      <c r="CK79" s="3">
        <f>ROUND(SUMIF(AA24:AA77,"=34679561",GY24:GY77),2)</f>
        <v>0</v>
      </c>
      <c r="CL79" s="3">
        <f>ROUND(SUMIF(AA24:AA77,"=34679561",GZ24:GZ77),2)</f>
        <v>0</v>
      </c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4">
        <f t="shared" ref="DG79:DL79" si="93">ROUND(DT79,2)</f>
        <v>227322.03</v>
      </c>
      <c r="DH79" s="4">
        <f t="shared" si="93"/>
        <v>108819.62</v>
      </c>
      <c r="DI79" s="4">
        <f t="shared" si="93"/>
        <v>102751.12</v>
      </c>
      <c r="DJ79" s="4">
        <f t="shared" si="93"/>
        <v>8950.7199999999993</v>
      </c>
      <c r="DK79" s="4">
        <f t="shared" si="93"/>
        <v>15751.29</v>
      </c>
      <c r="DL79" s="4">
        <f t="shared" si="93"/>
        <v>0</v>
      </c>
      <c r="DM79" s="4">
        <f>DZ79</f>
        <v>84.720200000000006</v>
      </c>
      <c r="DN79" s="4">
        <f>EA79</f>
        <v>36.397199999999998</v>
      </c>
      <c r="DO79" s="4">
        <f>ROUND(EB79,2)</f>
        <v>0</v>
      </c>
      <c r="DP79" s="4">
        <f>ROUND(EC79,2)</f>
        <v>20200.689999999999</v>
      </c>
      <c r="DQ79" s="4">
        <f>ROUND(ED79,2)</f>
        <v>12522.74</v>
      </c>
      <c r="DR79" s="4"/>
      <c r="DS79" s="4"/>
      <c r="DT79" s="4">
        <f>ROUND(SUMIF(AA24:AA77,"=34679562",O24:O77),2)</f>
        <v>227322.03</v>
      </c>
      <c r="DU79" s="4">
        <f>ROUND(SUMIF(AA24:AA77,"=34679562",P24:P77),2)</f>
        <v>108819.62</v>
      </c>
      <c r="DV79" s="4">
        <f>ROUND(SUMIF(AA24:AA77,"=34679562",Q24:Q77),2)</f>
        <v>102751.12</v>
      </c>
      <c r="DW79" s="4">
        <f>ROUND(SUMIF(AA24:AA77,"=34679562",R24:R77),2)</f>
        <v>8950.7199999999993</v>
      </c>
      <c r="DX79" s="4">
        <f>ROUND(SUMIF(AA24:AA77,"=34679562",S24:S77),2)</f>
        <v>15751.29</v>
      </c>
      <c r="DY79" s="4">
        <f>ROUND(SUMIF(AA24:AA77,"=34679562",T24:T77),2)</f>
        <v>0</v>
      </c>
      <c r="DZ79" s="4">
        <f>SUMIF(AA24:AA77,"=34679562",U24:U77)</f>
        <v>84.720200000000006</v>
      </c>
      <c r="EA79" s="4">
        <f>SUMIF(AA24:AA77,"=34679562",V24:V77)</f>
        <v>36.397199999999998</v>
      </c>
      <c r="EB79" s="4">
        <f>ROUND(SUMIF(AA24:AA77,"=34679562",W24:W77),2)</f>
        <v>0</v>
      </c>
      <c r="EC79" s="4">
        <f>ROUND(SUMIF(AA24:AA77,"=34679562",X24:X77),2)</f>
        <v>20200.689999999999</v>
      </c>
      <c r="ED79" s="4">
        <f>ROUND(SUMIF(AA24:AA77,"=34679562",Y24:Y77),2)</f>
        <v>12522.74</v>
      </c>
      <c r="EE79" s="4"/>
      <c r="EF79" s="4"/>
      <c r="EG79" s="4">
        <f t="shared" ref="EG79:EU79" si="94">ROUND(FP79,2)</f>
        <v>0</v>
      </c>
      <c r="EH79" s="4">
        <f t="shared" si="94"/>
        <v>0</v>
      </c>
      <c r="EI79" s="4">
        <f t="shared" si="94"/>
        <v>0</v>
      </c>
      <c r="EJ79" s="4">
        <f t="shared" si="94"/>
        <v>260045.46</v>
      </c>
      <c r="EK79" s="4">
        <f t="shared" si="94"/>
        <v>220196.54</v>
      </c>
      <c r="EL79" s="4">
        <f t="shared" si="94"/>
        <v>37232.379999999997</v>
      </c>
      <c r="EM79" s="4">
        <f t="shared" si="94"/>
        <v>2616.54</v>
      </c>
      <c r="EN79" s="4">
        <f t="shared" si="94"/>
        <v>108819.62</v>
      </c>
      <c r="EO79" s="4">
        <f t="shared" si="94"/>
        <v>108819.62</v>
      </c>
      <c r="EP79" s="4">
        <f t="shared" si="94"/>
        <v>0</v>
      </c>
      <c r="EQ79" s="4">
        <f t="shared" si="94"/>
        <v>108819.62</v>
      </c>
      <c r="ER79" s="4">
        <f t="shared" si="94"/>
        <v>0</v>
      </c>
      <c r="ES79" s="4">
        <f t="shared" si="94"/>
        <v>0</v>
      </c>
      <c r="ET79" s="4">
        <f t="shared" si="94"/>
        <v>0</v>
      </c>
      <c r="EU79" s="4">
        <f t="shared" si="94"/>
        <v>0</v>
      </c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>
        <f>ROUND(SUMIF(AA24:AA77,"=34679562",FQ24:FQ77),2)</f>
        <v>0</v>
      </c>
      <c r="FQ79" s="4">
        <f>ROUND(SUMIF(AA24:AA77,"=34679562",FR24:FR77),2)</f>
        <v>0</v>
      </c>
      <c r="FR79" s="4">
        <f>ROUND(SUMIF(AA24:AA77,"=34679562",GL24:GL77),2)</f>
        <v>0</v>
      </c>
      <c r="FS79" s="4">
        <f>ROUND(SUMIF(AA24:AA77,"=34679562",GM24:GM77),2)</f>
        <v>260045.46</v>
      </c>
      <c r="FT79" s="4">
        <f>ROUND(SUMIF(AA24:AA77,"=34679562",GN24:GN77),2)</f>
        <v>220196.54</v>
      </c>
      <c r="FU79" s="4">
        <f>ROUND(SUMIF(AA24:AA77,"=34679562",GO24:GO77),2)</f>
        <v>37232.379999999997</v>
      </c>
      <c r="FV79" s="4">
        <f>ROUND(SUMIF(AA24:AA77,"=34679562",GP24:GP77),2)</f>
        <v>2616.54</v>
      </c>
      <c r="FW79" s="4">
        <f>DU79-FP79</f>
        <v>108819.62</v>
      </c>
      <c r="FX79" s="4">
        <f>DU79-FQ79</f>
        <v>108819.62</v>
      </c>
      <c r="FY79" s="4">
        <f>FP79-FR79</f>
        <v>0</v>
      </c>
      <c r="FZ79" s="4">
        <f>DU79-FP79-FQ79+FR79</f>
        <v>108819.62</v>
      </c>
      <c r="GA79" s="4">
        <f>FQ79-FR79</f>
        <v>0</v>
      </c>
      <c r="GB79" s="4">
        <f>ROUND(SUMIF(AA24:AA77,"=34679562",GX24:GX77),2)</f>
        <v>0</v>
      </c>
      <c r="GC79" s="4">
        <f>ROUND(SUMIF(AA24:AA77,"=34679562",GY24:GY77),2)</f>
        <v>0</v>
      </c>
      <c r="GD79" s="4">
        <f>ROUND(SUMIF(AA24:AA77,"=34679562",GZ24:GZ77),2)</f>
        <v>0</v>
      </c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>
        <v>0</v>
      </c>
    </row>
    <row r="81" spans="1:23" x14ac:dyDescent="0.2">
      <c r="A81" s="5">
        <v>50</v>
      </c>
      <c r="B81" s="5">
        <v>0</v>
      </c>
      <c r="C81" s="5">
        <v>0</v>
      </c>
      <c r="D81" s="5">
        <v>1</v>
      </c>
      <c r="E81" s="5">
        <v>201</v>
      </c>
      <c r="F81" s="5">
        <f>ROUND(Source!O79,O81)</f>
        <v>23590.19</v>
      </c>
      <c r="G81" s="5" t="s">
        <v>132</v>
      </c>
      <c r="H81" s="5" t="s">
        <v>133</v>
      </c>
      <c r="I81" s="5"/>
      <c r="J81" s="5"/>
      <c r="K81" s="5">
        <v>201</v>
      </c>
      <c r="L81" s="5">
        <v>1</v>
      </c>
      <c r="M81" s="5">
        <v>3</v>
      </c>
      <c r="N81" s="5" t="s">
        <v>3</v>
      </c>
      <c r="O81" s="5">
        <v>2</v>
      </c>
      <c r="P81" s="5">
        <f>ROUND(Source!DG79,O81)</f>
        <v>227322.03</v>
      </c>
      <c r="Q81" s="5"/>
      <c r="R81" s="5"/>
      <c r="S81" s="5"/>
      <c r="T81" s="5"/>
      <c r="U81" s="5"/>
      <c r="V81" s="5"/>
      <c r="W81" s="5"/>
    </row>
    <row r="82" spans="1:23" x14ac:dyDescent="0.2">
      <c r="A82" s="5">
        <v>50</v>
      </c>
      <c r="B82" s="5">
        <v>0</v>
      </c>
      <c r="C82" s="5">
        <v>0</v>
      </c>
      <c r="D82" s="5">
        <v>1</v>
      </c>
      <c r="E82" s="5">
        <v>202</v>
      </c>
      <c r="F82" s="5">
        <f>ROUND(Source!P79,O82)</f>
        <v>14509.35</v>
      </c>
      <c r="G82" s="5" t="s">
        <v>134</v>
      </c>
      <c r="H82" s="5" t="s">
        <v>135</v>
      </c>
      <c r="I82" s="5"/>
      <c r="J82" s="5"/>
      <c r="K82" s="5">
        <v>202</v>
      </c>
      <c r="L82" s="5">
        <v>2</v>
      </c>
      <c r="M82" s="5">
        <v>3</v>
      </c>
      <c r="N82" s="5" t="s">
        <v>3</v>
      </c>
      <c r="O82" s="5">
        <v>2</v>
      </c>
      <c r="P82" s="5">
        <f>ROUND(Source!DH79,O82)</f>
        <v>108819.62</v>
      </c>
      <c r="Q82" s="5"/>
      <c r="R82" s="5"/>
      <c r="S82" s="5"/>
      <c r="T82" s="5"/>
      <c r="U82" s="5"/>
      <c r="V82" s="5"/>
      <c r="W82" s="5"/>
    </row>
    <row r="83" spans="1:23" x14ac:dyDescent="0.2">
      <c r="A83" s="5">
        <v>50</v>
      </c>
      <c r="B83" s="5">
        <v>0</v>
      </c>
      <c r="C83" s="5">
        <v>0</v>
      </c>
      <c r="D83" s="5">
        <v>1</v>
      </c>
      <c r="E83" s="5">
        <v>222</v>
      </c>
      <c r="F83" s="5">
        <f>ROUND(Source!AO79,O83)</f>
        <v>0</v>
      </c>
      <c r="G83" s="5" t="s">
        <v>136</v>
      </c>
      <c r="H83" s="5" t="s">
        <v>137</v>
      </c>
      <c r="I83" s="5"/>
      <c r="J83" s="5"/>
      <c r="K83" s="5">
        <v>222</v>
      </c>
      <c r="L83" s="5">
        <v>3</v>
      </c>
      <c r="M83" s="5">
        <v>3</v>
      </c>
      <c r="N83" s="5" t="s">
        <v>3</v>
      </c>
      <c r="O83" s="5">
        <v>2</v>
      </c>
      <c r="P83" s="5">
        <f>ROUND(Source!EG79,O83)</f>
        <v>0</v>
      </c>
      <c r="Q83" s="5"/>
      <c r="R83" s="5"/>
      <c r="S83" s="5"/>
      <c r="T83" s="5"/>
      <c r="U83" s="5"/>
      <c r="V83" s="5"/>
      <c r="W83" s="5"/>
    </row>
    <row r="84" spans="1:23" x14ac:dyDescent="0.2">
      <c r="A84" s="5">
        <v>50</v>
      </c>
      <c r="B84" s="5">
        <v>0</v>
      </c>
      <c r="C84" s="5">
        <v>0</v>
      </c>
      <c r="D84" s="5">
        <v>1</v>
      </c>
      <c r="E84" s="5">
        <v>225</v>
      </c>
      <c r="F84" s="5">
        <f>ROUND(Source!AV79,O84)</f>
        <v>14509.35</v>
      </c>
      <c r="G84" s="5" t="s">
        <v>138</v>
      </c>
      <c r="H84" s="5" t="s">
        <v>139</v>
      </c>
      <c r="I84" s="5"/>
      <c r="J84" s="5"/>
      <c r="K84" s="5">
        <v>225</v>
      </c>
      <c r="L84" s="5">
        <v>4</v>
      </c>
      <c r="M84" s="5">
        <v>3</v>
      </c>
      <c r="N84" s="5" t="s">
        <v>3</v>
      </c>
      <c r="O84" s="5">
        <v>2</v>
      </c>
      <c r="P84" s="5">
        <f>ROUND(Source!EN79,O84)</f>
        <v>108819.62</v>
      </c>
      <c r="Q84" s="5"/>
      <c r="R84" s="5"/>
      <c r="S84" s="5"/>
      <c r="T84" s="5"/>
      <c r="U84" s="5"/>
      <c r="V84" s="5"/>
      <c r="W84" s="5"/>
    </row>
    <row r="85" spans="1:23" x14ac:dyDescent="0.2">
      <c r="A85" s="5">
        <v>50</v>
      </c>
      <c r="B85" s="5">
        <v>0</v>
      </c>
      <c r="C85" s="5">
        <v>0</v>
      </c>
      <c r="D85" s="5">
        <v>1</v>
      </c>
      <c r="E85" s="5">
        <v>226</v>
      </c>
      <c r="F85" s="5">
        <f>ROUND(Source!AW79,O85)</f>
        <v>14509.35</v>
      </c>
      <c r="G85" s="5" t="s">
        <v>140</v>
      </c>
      <c r="H85" s="5" t="s">
        <v>141</v>
      </c>
      <c r="I85" s="5"/>
      <c r="J85" s="5"/>
      <c r="K85" s="5">
        <v>226</v>
      </c>
      <c r="L85" s="5">
        <v>5</v>
      </c>
      <c r="M85" s="5">
        <v>3</v>
      </c>
      <c r="N85" s="5" t="s">
        <v>3</v>
      </c>
      <c r="O85" s="5">
        <v>2</v>
      </c>
      <c r="P85" s="5">
        <f>ROUND(Source!EO79,O85)</f>
        <v>108819.62</v>
      </c>
      <c r="Q85" s="5"/>
      <c r="R85" s="5"/>
      <c r="S85" s="5"/>
      <c r="T85" s="5"/>
      <c r="U85" s="5"/>
      <c r="V85" s="5"/>
      <c r="W85" s="5"/>
    </row>
    <row r="86" spans="1:23" x14ac:dyDescent="0.2">
      <c r="A86" s="5">
        <v>50</v>
      </c>
      <c r="B86" s="5">
        <v>0</v>
      </c>
      <c r="C86" s="5">
        <v>0</v>
      </c>
      <c r="D86" s="5">
        <v>1</v>
      </c>
      <c r="E86" s="5">
        <v>227</v>
      </c>
      <c r="F86" s="5">
        <f>ROUND(Source!AX79,O86)</f>
        <v>0</v>
      </c>
      <c r="G86" s="5" t="s">
        <v>142</v>
      </c>
      <c r="H86" s="5" t="s">
        <v>143</v>
      </c>
      <c r="I86" s="5"/>
      <c r="J86" s="5"/>
      <c r="K86" s="5">
        <v>227</v>
      </c>
      <c r="L86" s="5">
        <v>6</v>
      </c>
      <c r="M86" s="5">
        <v>3</v>
      </c>
      <c r="N86" s="5" t="s">
        <v>3</v>
      </c>
      <c r="O86" s="5">
        <v>2</v>
      </c>
      <c r="P86" s="5">
        <f>ROUND(Source!EP79,O86)</f>
        <v>0</v>
      </c>
      <c r="Q86" s="5"/>
      <c r="R86" s="5"/>
      <c r="S86" s="5"/>
      <c r="T86" s="5"/>
      <c r="U86" s="5"/>
      <c r="V86" s="5"/>
      <c r="W86" s="5"/>
    </row>
    <row r="87" spans="1:23" x14ac:dyDescent="0.2">
      <c r="A87" s="5">
        <v>50</v>
      </c>
      <c r="B87" s="5">
        <v>0</v>
      </c>
      <c r="C87" s="5">
        <v>0</v>
      </c>
      <c r="D87" s="5">
        <v>1</v>
      </c>
      <c r="E87" s="5">
        <v>228</v>
      </c>
      <c r="F87" s="5">
        <f>ROUND(Source!AY79,O87)</f>
        <v>14509.35</v>
      </c>
      <c r="G87" s="5" t="s">
        <v>144</v>
      </c>
      <c r="H87" s="5" t="s">
        <v>145</v>
      </c>
      <c r="I87" s="5"/>
      <c r="J87" s="5"/>
      <c r="K87" s="5">
        <v>228</v>
      </c>
      <c r="L87" s="5">
        <v>7</v>
      </c>
      <c r="M87" s="5">
        <v>3</v>
      </c>
      <c r="N87" s="5" t="s">
        <v>3</v>
      </c>
      <c r="O87" s="5">
        <v>2</v>
      </c>
      <c r="P87" s="5">
        <f>ROUND(Source!EQ79,O87)</f>
        <v>108819.62</v>
      </c>
      <c r="Q87" s="5"/>
      <c r="R87" s="5"/>
      <c r="S87" s="5"/>
      <c r="T87" s="5"/>
      <c r="U87" s="5"/>
      <c r="V87" s="5"/>
      <c r="W87" s="5"/>
    </row>
    <row r="88" spans="1:23" x14ac:dyDescent="0.2">
      <c r="A88" s="5">
        <v>50</v>
      </c>
      <c r="B88" s="5">
        <v>0</v>
      </c>
      <c r="C88" s="5">
        <v>0</v>
      </c>
      <c r="D88" s="5">
        <v>1</v>
      </c>
      <c r="E88" s="5">
        <v>216</v>
      </c>
      <c r="F88" s="5">
        <f>ROUND(Source!AP79,O88)</f>
        <v>0</v>
      </c>
      <c r="G88" s="5" t="s">
        <v>146</v>
      </c>
      <c r="H88" s="5" t="s">
        <v>147</v>
      </c>
      <c r="I88" s="5"/>
      <c r="J88" s="5"/>
      <c r="K88" s="5">
        <v>216</v>
      </c>
      <c r="L88" s="5">
        <v>8</v>
      </c>
      <c r="M88" s="5">
        <v>3</v>
      </c>
      <c r="N88" s="5" t="s">
        <v>3</v>
      </c>
      <c r="O88" s="5">
        <v>2</v>
      </c>
      <c r="P88" s="5">
        <f>ROUND(Source!EH79,O88)</f>
        <v>0</v>
      </c>
      <c r="Q88" s="5"/>
      <c r="R88" s="5"/>
      <c r="S88" s="5"/>
      <c r="T88" s="5"/>
      <c r="U88" s="5"/>
      <c r="V88" s="5"/>
      <c r="W88" s="5"/>
    </row>
    <row r="89" spans="1:23" x14ac:dyDescent="0.2">
      <c r="A89" s="5">
        <v>50</v>
      </c>
      <c r="B89" s="5">
        <v>0</v>
      </c>
      <c r="C89" s="5">
        <v>0</v>
      </c>
      <c r="D89" s="5">
        <v>1</v>
      </c>
      <c r="E89" s="5">
        <v>223</v>
      </c>
      <c r="F89" s="5">
        <f>ROUND(Source!AQ79,O89)</f>
        <v>0</v>
      </c>
      <c r="G89" s="5" t="s">
        <v>148</v>
      </c>
      <c r="H89" s="5" t="s">
        <v>149</v>
      </c>
      <c r="I89" s="5"/>
      <c r="J89" s="5"/>
      <c r="K89" s="5">
        <v>223</v>
      </c>
      <c r="L89" s="5">
        <v>9</v>
      </c>
      <c r="M89" s="5">
        <v>3</v>
      </c>
      <c r="N89" s="5" t="s">
        <v>3</v>
      </c>
      <c r="O89" s="5">
        <v>2</v>
      </c>
      <c r="P89" s="5">
        <f>ROUND(Source!EI79,O89)</f>
        <v>0</v>
      </c>
      <c r="Q89" s="5"/>
      <c r="R89" s="5"/>
      <c r="S89" s="5"/>
      <c r="T89" s="5"/>
      <c r="U89" s="5"/>
      <c r="V89" s="5"/>
      <c r="W89" s="5"/>
    </row>
    <row r="90" spans="1:23" x14ac:dyDescent="0.2">
      <c r="A90" s="5">
        <v>50</v>
      </c>
      <c r="B90" s="5">
        <v>0</v>
      </c>
      <c r="C90" s="5">
        <v>0</v>
      </c>
      <c r="D90" s="5">
        <v>1</v>
      </c>
      <c r="E90" s="5">
        <v>229</v>
      </c>
      <c r="F90" s="5">
        <f>ROUND(Source!AZ79,O90)</f>
        <v>0</v>
      </c>
      <c r="G90" s="5" t="s">
        <v>150</v>
      </c>
      <c r="H90" s="5" t="s">
        <v>151</v>
      </c>
      <c r="I90" s="5"/>
      <c r="J90" s="5"/>
      <c r="K90" s="5">
        <v>229</v>
      </c>
      <c r="L90" s="5">
        <v>10</v>
      </c>
      <c r="M90" s="5">
        <v>3</v>
      </c>
      <c r="N90" s="5" t="s">
        <v>3</v>
      </c>
      <c r="O90" s="5">
        <v>2</v>
      </c>
      <c r="P90" s="5">
        <f>ROUND(Source!ER79,O90)</f>
        <v>0</v>
      </c>
      <c r="Q90" s="5"/>
      <c r="R90" s="5"/>
      <c r="S90" s="5"/>
      <c r="T90" s="5"/>
      <c r="U90" s="5"/>
      <c r="V90" s="5"/>
      <c r="W90" s="5"/>
    </row>
    <row r="91" spans="1:23" x14ac:dyDescent="0.2">
      <c r="A91" s="5">
        <v>50</v>
      </c>
      <c r="B91" s="5">
        <v>0</v>
      </c>
      <c r="C91" s="5">
        <v>0</v>
      </c>
      <c r="D91" s="5">
        <v>1</v>
      </c>
      <c r="E91" s="5">
        <v>203</v>
      </c>
      <c r="F91" s="5">
        <f>ROUND(Source!Q79,O91)</f>
        <v>8220.11</v>
      </c>
      <c r="G91" s="5" t="s">
        <v>152</v>
      </c>
      <c r="H91" s="5" t="s">
        <v>153</v>
      </c>
      <c r="I91" s="5"/>
      <c r="J91" s="5"/>
      <c r="K91" s="5">
        <v>203</v>
      </c>
      <c r="L91" s="5">
        <v>11</v>
      </c>
      <c r="M91" s="5">
        <v>3</v>
      </c>
      <c r="N91" s="5" t="s">
        <v>3</v>
      </c>
      <c r="O91" s="5">
        <v>2</v>
      </c>
      <c r="P91" s="5">
        <f>ROUND(Source!DI79,O91)</f>
        <v>102751.12</v>
      </c>
      <c r="Q91" s="5"/>
      <c r="R91" s="5"/>
      <c r="S91" s="5"/>
      <c r="T91" s="5"/>
      <c r="U91" s="5"/>
      <c r="V91" s="5"/>
      <c r="W91" s="5"/>
    </row>
    <row r="92" spans="1:23" x14ac:dyDescent="0.2">
      <c r="A92" s="5">
        <v>50</v>
      </c>
      <c r="B92" s="5">
        <v>0</v>
      </c>
      <c r="C92" s="5">
        <v>0</v>
      </c>
      <c r="D92" s="5">
        <v>1</v>
      </c>
      <c r="E92" s="5">
        <v>231</v>
      </c>
      <c r="F92" s="5">
        <f>ROUND(Source!BB79,O92)</f>
        <v>0</v>
      </c>
      <c r="G92" s="5" t="s">
        <v>154</v>
      </c>
      <c r="H92" s="5" t="s">
        <v>155</v>
      </c>
      <c r="I92" s="5"/>
      <c r="J92" s="5"/>
      <c r="K92" s="5">
        <v>231</v>
      </c>
      <c r="L92" s="5">
        <v>12</v>
      </c>
      <c r="M92" s="5">
        <v>3</v>
      </c>
      <c r="N92" s="5" t="s">
        <v>3</v>
      </c>
      <c r="O92" s="5">
        <v>2</v>
      </c>
      <c r="P92" s="5">
        <f>ROUND(Source!ET79,O92)</f>
        <v>0</v>
      </c>
      <c r="Q92" s="5"/>
      <c r="R92" s="5"/>
      <c r="S92" s="5"/>
      <c r="T92" s="5"/>
      <c r="U92" s="5"/>
      <c r="V92" s="5"/>
      <c r="W92" s="5"/>
    </row>
    <row r="93" spans="1:23" x14ac:dyDescent="0.2">
      <c r="A93" s="5">
        <v>50</v>
      </c>
      <c r="B93" s="5">
        <v>0</v>
      </c>
      <c r="C93" s="5">
        <v>0</v>
      </c>
      <c r="D93" s="5">
        <v>1</v>
      </c>
      <c r="E93" s="5">
        <v>204</v>
      </c>
      <c r="F93" s="5">
        <f>ROUND(Source!R79,O93)</f>
        <v>489.11</v>
      </c>
      <c r="G93" s="5" t="s">
        <v>156</v>
      </c>
      <c r="H93" s="5" t="s">
        <v>157</v>
      </c>
      <c r="I93" s="5"/>
      <c r="J93" s="5"/>
      <c r="K93" s="5">
        <v>204</v>
      </c>
      <c r="L93" s="5">
        <v>13</v>
      </c>
      <c r="M93" s="5">
        <v>3</v>
      </c>
      <c r="N93" s="5" t="s">
        <v>3</v>
      </c>
      <c r="O93" s="5">
        <v>2</v>
      </c>
      <c r="P93" s="5">
        <f>ROUND(Source!DJ79,O93)</f>
        <v>8950.7199999999993</v>
      </c>
      <c r="Q93" s="5"/>
      <c r="R93" s="5"/>
      <c r="S93" s="5"/>
      <c r="T93" s="5"/>
      <c r="U93" s="5"/>
      <c r="V93" s="5"/>
      <c r="W93" s="5"/>
    </row>
    <row r="94" spans="1:23" x14ac:dyDescent="0.2">
      <c r="A94" s="5">
        <v>50</v>
      </c>
      <c r="B94" s="5">
        <v>0</v>
      </c>
      <c r="C94" s="5">
        <v>0</v>
      </c>
      <c r="D94" s="5">
        <v>1</v>
      </c>
      <c r="E94" s="5">
        <v>205</v>
      </c>
      <c r="F94" s="5">
        <f>ROUND(Source!S79,O94)</f>
        <v>860.73</v>
      </c>
      <c r="G94" s="5" t="s">
        <v>158</v>
      </c>
      <c r="H94" s="5" t="s">
        <v>159</v>
      </c>
      <c r="I94" s="5"/>
      <c r="J94" s="5"/>
      <c r="K94" s="5">
        <v>205</v>
      </c>
      <c r="L94" s="5">
        <v>14</v>
      </c>
      <c r="M94" s="5">
        <v>3</v>
      </c>
      <c r="N94" s="5" t="s">
        <v>3</v>
      </c>
      <c r="O94" s="5">
        <v>2</v>
      </c>
      <c r="P94" s="5">
        <f>ROUND(Source!DK79,O94)</f>
        <v>15751.29</v>
      </c>
      <c r="Q94" s="5"/>
      <c r="R94" s="5"/>
      <c r="S94" s="5"/>
      <c r="T94" s="5"/>
      <c r="U94" s="5"/>
      <c r="V94" s="5"/>
      <c r="W94" s="5"/>
    </row>
    <row r="95" spans="1:23" x14ac:dyDescent="0.2">
      <c r="A95" s="5">
        <v>50</v>
      </c>
      <c r="B95" s="5">
        <v>0</v>
      </c>
      <c r="C95" s="5">
        <v>0</v>
      </c>
      <c r="D95" s="5">
        <v>1</v>
      </c>
      <c r="E95" s="5">
        <v>232</v>
      </c>
      <c r="F95" s="5">
        <f>ROUND(Source!BC79,O95)</f>
        <v>0</v>
      </c>
      <c r="G95" s="5" t="s">
        <v>160</v>
      </c>
      <c r="H95" s="5" t="s">
        <v>161</v>
      </c>
      <c r="I95" s="5"/>
      <c r="J95" s="5"/>
      <c r="K95" s="5">
        <v>232</v>
      </c>
      <c r="L95" s="5">
        <v>15</v>
      </c>
      <c r="M95" s="5">
        <v>3</v>
      </c>
      <c r="N95" s="5" t="s">
        <v>3</v>
      </c>
      <c r="O95" s="5">
        <v>2</v>
      </c>
      <c r="P95" s="5">
        <f>ROUND(Source!EU79,O95)</f>
        <v>0</v>
      </c>
      <c r="Q95" s="5"/>
      <c r="R95" s="5"/>
      <c r="S95" s="5"/>
      <c r="T95" s="5"/>
      <c r="U95" s="5"/>
      <c r="V95" s="5"/>
      <c r="W95" s="5"/>
    </row>
    <row r="96" spans="1:23" x14ac:dyDescent="0.2">
      <c r="A96" s="5">
        <v>50</v>
      </c>
      <c r="B96" s="5">
        <v>0</v>
      </c>
      <c r="C96" s="5">
        <v>0</v>
      </c>
      <c r="D96" s="5">
        <v>1</v>
      </c>
      <c r="E96" s="5">
        <v>214</v>
      </c>
      <c r="F96" s="5">
        <f>ROUND(Source!AS79,O96)</f>
        <v>22909.73</v>
      </c>
      <c r="G96" s="5" t="s">
        <v>162</v>
      </c>
      <c r="H96" s="5" t="s">
        <v>163</v>
      </c>
      <c r="I96" s="5"/>
      <c r="J96" s="5"/>
      <c r="K96" s="5">
        <v>214</v>
      </c>
      <c r="L96" s="5">
        <v>16</v>
      </c>
      <c r="M96" s="5">
        <v>3</v>
      </c>
      <c r="N96" s="5" t="s">
        <v>3</v>
      </c>
      <c r="O96" s="5">
        <v>2</v>
      </c>
      <c r="P96" s="5">
        <f>ROUND(Source!EK79,O96)</f>
        <v>220196.54</v>
      </c>
      <c r="Q96" s="5"/>
      <c r="R96" s="5"/>
      <c r="S96" s="5"/>
      <c r="T96" s="5"/>
      <c r="U96" s="5"/>
      <c r="V96" s="5"/>
      <c r="W96" s="5"/>
    </row>
    <row r="97" spans="1:206" x14ac:dyDescent="0.2">
      <c r="A97" s="5">
        <v>50</v>
      </c>
      <c r="B97" s="5">
        <v>0</v>
      </c>
      <c r="C97" s="5">
        <v>0</v>
      </c>
      <c r="D97" s="5">
        <v>1</v>
      </c>
      <c r="E97" s="5">
        <v>215</v>
      </c>
      <c r="F97" s="5">
        <f>ROUND(Source!AT79,O97)</f>
        <v>2676.61</v>
      </c>
      <c r="G97" s="5" t="s">
        <v>164</v>
      </c>
      <c r="H97" s="5" t="s">
        <v>165</v>
      </c>
      <c r="I97" s="5"/>
      <c r="J97" s="5"/>
      <c r="K97" s="5">
        <v>215</v>
      </c>
      <c r="L97" s="5">
        <v>17</v>
      </c>
      <c r="M97" s="5">
        <v>3</v>
      </c>
      <c r="N97" s="5" t="s">
        <v>3</v>
      </c>
      <c r="O97" s="5">
        <v>2</v>
      </c>
      <c r="P97" s="5">
        <f>ROUND(Source!EL79,O97)</f>
        <v>37232.379999999997</v>
      </c>
      <c r="Q97" s="5"/>
      <c r="R97" s="5"/>
      <c r="S97" s="5"/>
      <c r="T97" s="5"/>
      <c r="U97" s="5"/>
      <c r="V97" s="5"/>
      <c r="W97" s="5"/>
    </row>
    <row r="98" spans="1:206" x14ac:dyDescent="0.2">
      <c r="A98" s="5">
        <v>50</v>
      </c>
      <c r="B98" s="5">
        <v>0</v>
      </c>
      <c r="C98" s="5">
        <v>0</v>
      </c>
      <c r="D98" s="5">
        <v>1</v>
      </c>
      <c r="E98" s="5">
        <v>217</v>
      </c>
      <c r="F98" s="5">
        <f>ROUND(Source!AU79,O98)</f>
        <v>156.74</v>
      </c>
      <c r="G98" s="5" t="s">
        <v>166</v>
      </c>
      <c r="H98" s="5" t="s">
        <v>167</v>
      </c>
      <c r="I98" s="5"/>
      <c r="J98" s="5"/>
      <c r="K98" s="5">
        <v>217</v>
      </c>
      <c r="L98" s="5">
        <v>18</v>
      </c>
      <c r="M98" s="5">
        <v>3</v>
      </c>
      <c r="N98" s="5" t="s">
        <v>3</v>
      </c>
      <c r="O98" s="5">
        <v>2</v>
      </c>
      <c r="P98" s="5">
        <f>ROUND(Source!EM79,O98)</f>
        <v>2616.54</v>
      </c>
      <c r="Q98" s="5"/>
      <c r="R98" s="5"/>
      <c r="S98" s="5"/>
      <c r="T98" s="5"/>
      <c r="U98" s="5"/>
      <c r="V98" s="5"/>
      <c r="W98" s="5"/>
    </row>
    <row r="99" spans="1:206" x14ac:dyDescent="0.2">
      <c r="A99" s="5">
        <v>50</v>
      </c>
      <c r="B99" s="5">
        <v>0</v>
      </c>
      <c r="C99" s="5">
        <v>0</v>
      </c>
      <c r="D99" s="5">
        <v>1</v>
      </c>
      <c r="E99" s="5">
        <v>230</v>
      </c>
      <c r="F99" s="5">
        <f>ROUND(Source!BA79,O99)</f>
        <v>0</v>
      </c>
      <c r="G99" s="5" t="s">
        <v>168</v>
      </c>
      <c r="H99" s="5" t="s">
        <v>169</v>
      </c>
      <c r="I99" s="5"/>
      <c r="J99" s="5"/>
      <c r="K99" s="5">
        <v>230</v>
      </c>
      <c r="L99" s="5">
        <v>19</v>
      </c>
      <c r="M99" s="5">
        <v>3</v>
      </c>
      <c r="N99" s="5" t="s">
        <v>3</v>
      </c>
      <c r="O99" s="5">
        <v>2</v>
      </c>
      <c r="P99" s="5">
        <f>ROUND(Source!ES79,O99)</f>
        <v>0</v>
      </c>
      <c r="Q99" s="5"/>
      <c r="R99" s="5"/>
      <c r="S99" s="5"/>
      <c r="T99" s="5"/>
      <c r="U99" s="5"/>
      <c r="V99" s="5"/>
      <c r="W99" s="5"/>
    </row>
    <row r="100" spans="1:206" x14ac:dyDescent="0.2">
      <c r="A100" s="5">
        <v>50</v>
      </c>
      <c r="B100" s="5">
        <v>0</v>
      </c>
      <c r="C100" s="5">
        <v>0</v>
      </c>
      <c r="D100" s="5">
        <v>1</v>
      </c>
      <c r="E100" s="5">
        <v>206</v>
      </c>
      <c r="F100" s="5">
        <f>ROUND(Source!T79,O100)</f>
        <v>0</v>
      </c>
      <c r="G100" s="5" t="s">
        <v>170</v>
      </c>
      <c r="H100" s="5" t="s">
        <v>171</v>
      </c>
      <c r="I100" s="5"/>
      <c r="J100" s="5"/>
      <c r="K100" s="5">
        <v>206</v>
      </c>
      <c r="L100" s="5">
        <v>20</v>
      </c>
      <c r="M100" s="5">
        <v>3</v>
      </c>
      <c r="N100" s="5" t="s">
        <v>3</v>
      </c>
      <c r="O100" s="5">
        <v>2</v>
      </c>
      <c r="P100" s="5">
        <f>ROUND(Source!DL79,O100)</f>
        <v>0</v>
      </c>
      <c r="Q100" s="5"/>
      <c r="R100" s="5"/>
      <c r="S100" s="5"/>
      <c r="T100" s="5"/>
      <c r="U100" s="5"/>
      <c r="V100" s="5"/>
      <c r="W100" s="5"/>
    </row>
    <row r="101" spans="1:206" x14ac:dyDescent="0.2">
      <c r="A101" s="5">
        <v>50</v>
      </c>
      <c r="B101" s="5">
        <v>0</v>
      </c>
      <c r="C101" s="5">
        <v>0</v>
      </c>
      <c r="D101" s="5">
        <v>1</v>
      </c>
      <c r="E101" s="5">
        <v>207</v>
      </c>
      <c r="F101" s="5">
        <f>Source!U79</f>
        <v>84.720200000000006</v>
      </c>
      <c r="G101" s="5" t="s">
        <v>172</v>
      </c>
      <c r="H101" s="5" t="s">
        <v>173</v>
      </c>
      <c r="I101" s="5"/>
      <c r="J101" s="5"/>
      <c r="K101" s="5">
        <v>207</v>
      </c>
      <c r="L101" s="5">
        <v>21</v>
      </c>
      <c r="M101" s="5">
        <v>3</v>
      </c>
      <c r="N101" s="5" t="s">
        <v>3</v>
      </c>
      <c r="O101" s="5">
        <v>-1</v>
      </c>
      <c r="P101" s="5">
        <f>Source!DM79</f>
        <v>84.720200000000006</v>
      </c>
      <c r="Q101" s="5"/>
      <c r="R101" s="5"/>
      <c r="S101" s="5"/>
      <c r="T101" s="5"/>
      <c r="U101" s="5"/>
      <c r="V101" s="5"/>
      <c r="W101" s="5"/>
    </row>
    <row r="102" spans="1:206" x14ac:dyDescent="0.2">
      <c r="A102" s="5">
        <v>50</v>
      </c>
      <c r="B102" s="5">
        <v>0</v>
      </c>
      <c r="C102" s="5">
        <v>0</v>
      </c>
      <c r="D102" s="5">
        <v>1</v>
      </c>
      <c r="E102" s="5">
        <v>208</v>
      </c>
      <c r="F102" s="5">
        <f>Source!V79</f>
        <v>36.397199999999998</v>
      </c>
      <c r="G102" s="5" t="s">
        <v>174</v>
      </c>
      <c r="H102" s="5" t="s">
        <v>175</v>
      </c>
      <c r="I102" s="5"/>
      <c r="J102" s="5"/>
      <c r="K102" s="5">
        <v>208</v>
      </c>
      <c r="L102" s="5">
        <v>22</v>
      </c>
      <c r="M102" s="5">
        <v>3</v>
      </c>
      <c r="N102" s="5" t="s">
        <v>3</v>
      </c>
      <c r="O102" s="5">
        <v>-1</v>
      </c>
      <c r="P102" s="5">
        <f>Source!DN79</f>
        <v>36.397199999999998</v>
      </c>
      <c r="Q102" s="5"/>
      <c r="R102" s="5"/>
      <c r="S102" s="5"/>
      <c r="T102" s="5"/>
      <c r="U102" s="5"/>
      <c r="V102" s="5"/>
      <c r="W102" s="5"/>
    </row>
    <row r="103" spans="1:206" x14ac:dyDescent="0.2">
      <c r="A103" s="5">
        <v>50</v>
      </c>
      <c r="B103" s="5">
        <v>0</v>
      </c>
      <c r="C103" s="5">
        <v>0</v>
      </c>
      <c r="D103" s="5">
        <v>1</v>
      </c>
      <c r="E103" s="5">
        <v>209</v>
      </c>
      <c r="F103" s="5">
        <f>ROUND(Source!W79,O103)</f>
        <v>0</v>
      </c>
      <c r="G103" s="5" t="s">
        <v>176</v>
      </c>
      <c r="H103" s="5" t="s">
        <v>177</v>
      </c>
      <c r="I103" s="5"/>
      <c r="J103" s="5"/>
      <c r="K103" s="5">
        <v>209</v>
      </c>
      <c r="L103" s="5">
        <v>23</v>
      </c>
      <c r="M103" s="5">
        <v>3</v>
      </c>
      <c r="N103" s="5" t="s">
        <v>3</v>
      </c>
      <c r="O103" s="5">
        <v>2</v>
      </c>
      <c r="P103" s="5">
        <f>ROUND(Source!DO79,O103)</f>
        <v>0</v>
      </c>
      <c r="Q103" s="5"/>
      <c r="R103" s="5"/>
      <c r="S103" s="5"/>
      <c r="T103" s="5"/>
      <c r="U103" s="5"/>
      <c r="V103" s="5"/>
      <c r="W103" s="5"/>
    </row>
    <row r="104" spans="1:206" x14ac:dyDescent="0.2">
      <c r="A104" s="5">
        <v>50</v>
      </c>
      <c r="B104" s="5">
        <v>0</v>
      </c>
      <c r="C104" s="5">
        <v>0</v>
      </c>
      <c r="D104" s="5">
        <v>1</v>
      </c>
      <c r="E104" s="5">
        <v>210</v>
      </c>
      <c r="F104" s="5">
        <f>ROUND(Source!X79,O104)</f>
        <v>1297.51</v>
      </c>
      <c r="G104" s="5" t="s">
        <v>178</v>
      </c>
      <c r="H104" s="5" t="s">
        <v>179</v>
      </c>
      <c r="I104" s="5"/>
      <c r="J104" s="5"/>
      <c r="K104" s="5">
        <v>210</v>
      </c>
      <c r="L104" s="5">
        <v>24</v>
      </c>
      <c r="M104" s="5">
        <v>3</v>
      </c>
      <c r="N104" s="5" t="s">
        <v>3</v>
      </c>
      <c r="O104" s="5">
        <v>2</v>
      </c>
      <c r="P104" s="5">
        <f>ROUND(Source!DP79,O104)</f>
        <v>20200.689999999999</v>
      </c>
      <c r="Q104" s="5"/>
      <c r="R104" s="5"/>
      <c r="S104" s="5"/>
      <c r="T104" s="5"/>
      <c r="U104" s="5"/>
      <c r="V104" s="5"/>
      <c r="W104" s="5"/>
    </row>
    <row r="105" spans="1:206" x14ac:dyDescent="0.2">
      <c r="A105" s="5">
        <v>50</v>
      </c>
      <c r="B105" s="5">
        <v>0</v>
      </c>
      <c r="C105" s="5">
        <v>0</v>
      </c>
      <c r="D105" s="5">
        <v>1</v>
      </c>
      <c r="E105" s="5">
        <v>211</v>
      </c>
      <c r="F105" s="5">
        <f>ROUND(Source!Y79,O105)</f>
        <v>855.38</v>
      </c>
      <c r="G105" s="5" t="s">
        <v>180</v>
      </c>
      <c r="H105" s="5" t="s">
        <v>181</v>
      </c>
      <c r="I105" s="5"/>
      <c r="J105" s="5"/>
      <c r="K105" s="5">
        <v>211</v>
      </c>
      <c r="L105" s="5">
        <v>25</v>
      </c>
      <c r="M105" s="5">
        <v>3</v>
      </c>
      <c r="N105" s="5" t="s">
        <v>3</v>
      </c>
      <c r="O105" s="5">
        <v>2</v>
      </c>
      <c r="P105" s="5">
        <f>ROUND(Source!DQ79,O105)</f>
        <v>12522.74</v>
      </c>
      <c r="Q105" s="5"/>
      <c r="R105" s="5"/>
      <c r="S105" s="5"/>
      <c r="T105" s="5"/>
      <c r="U105" s="5"/>
      <c r="V105" s="5"/>
      <c r="W105" s="5"/>
    </row>
    <row r="106" spans="1:206" x14ac:dyDescent="0.2">
      <c r="A106" s="5">
        <v>50</v>
      </c>
      <c r="B106" s="5">
        <v>0</v>
      </c>
      <c r="C106" s="5">
        <v>0</v>
      </c>
      <c r="D106" s="5">
        <v>1</v>
      </c>
      <c r="E106" s="5">
        <v>224</v>
      </c>
      <c r="F106" s="5">
        <f>ROUND(Source!AR79,O106)</f>
        <v>25743.08</v>
      </c>
      <c r="G106" s="5" t="s">
        <v>182</v>
      </c>
      <c r="H106" s="5" t="s">
        <v>183</v>
      </c>
      <c r="I106" s="5"/>
      <c r="J106" s="5"/>
      <c r="K106" s="5">
        <v>224</v>
      </c>
      <c r="L106" s="5">
        <v>26</v>
      </c>
      <c r="M106" s="5">
        <v>3</v>
      </c>
      <c r="N106" s="5" t="s">
        <v>3</v>
      </c>
      <c r="O106" s="5">
        <v>2</v>
      </c>
      <c r="P106" s="5">
        <f>ROUND(Source!EJ79,O106)</f>
        <v>260045.46</v>
      </c>
      <c r="Q106" s="5"/>
      <c r="R106" s="5"/>
      <c r="S106" s="5"/>
      <c r="T106" s="5"/>
      <c r="U106" s="5"/>
      <c r="V106" s="5"/>
      <c r="W106" s="5"/>
    </row>
    <row r="108" spans="1:206" x14ac:dyDescent="0.2">
      <c r="A108" s="3">
        <v>51</v>
      </c>
      <c r="B108" s="3">
        <f>B12</f>
        <v>171</v>
      </c>
      <c r="C108" s="3">
        <f>A12</f>
        <v>1</v>
      </c>
      <c r="D108" s="3">
        <f>ROW(A12)</f>
        <v>12</v>
      </c>
      <c r="E108" s="3"/>
      <c r="F108" s="3" t="str">
        <f>IF(F12&lt;&gt;"",F12,"")</f>
        <v/>
      </c>
      <c r="G108" s="3" t="str">
        <f>IF(G12&lt;&gt;"",G12,"")</f>
        <v>Коррект_Реконструкция КЛ 10 кВ №03 от ячейки 03 до опоры №1 ВЛ 10 кВ №3 ПС ЭЧЭ-61 п.Змиёвка</v>
      </c>
      <c r="H108" s="3">
        <v>0</v>
      </c>
      <c r="I108" s="3"/>
      <c r="J108" s="3"/>
      <c r="K108" s="3"/>
      <c r="L108" s="3"/>
      <c r="M108" s="3"/>
      <c r="N108" s="3"/>
      <c r="O108" s="3">
        <f t="shared" ref="O108:T108" si="95">ROUND(O79,2)</f>
        <v>23590.19</v>
      </c>
      <c r="P108" s="3">
        <f t="shared" si="95"/>
        <v>14509.35</v>
      </c>
      <c r="Q108" s="3">
        <f t="shared" si="95"/>
        <v>8220.11</v>
      </c>
      <c r="R108" s="3">
        <f t="shared" si="95"/>
        <v>489.11</v>
      </c>
      <c r="S108" s="3">
        <f t="shared" si="95"/>
        <v>860.73</v>
      </c>
      <c r="T108" s="3">
        <f t="shared" si="95"/>
        <v>0</v>
      </c>
      <c r="U108" s="3">
        <f>U79</f>
        <v>84.720200000000006</v>
      </c>
      <c r="V108" s="3">
        <f>V79</f>
        <v>36.397199999999998</v>
      </c>
      <c r="W108" s="3">
        <f>ROUND(W79,2)</f>
        <v>0</v>
      </c>
      <c r="X108" s="3">
        <f>ROUND(X79,2)</f>
        <v>1297.51</v>
      </c>
      <c r="Y108" s="3">
        <f>ROUND(Y79,2)</f>
        <v>855.38</v>
      </c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>
        <f t="shared" ref="AO108:BC108" si="96">ROUND(AO79,2)</f>
        <v>0</v>
      </c>
      <c r="AP108" s="3">
        <f t="shared" si="96"/>
        <v>0</v>
      </c>
      <c r="AQ108" s="3">
        <f t="shared" si="96"/>
        <v>0</v>
      </c>
      <c r="AR108" s="3">
        <f t="shared" si="96"/>
        <v>25743.08</v>
      </c>
      <c r="AS108" s="3">
        <f t="shared" si="96"/>
        <v>22909.73</v>
      </c>
      <c r="AT108" s="3">
        <f t="shared" si="96"/>
        <v>2676.61</v>
      </c>
      <c r="AU108" s="3">
        <f t="shared" si="96"/>
        <v>156.74</v>
      </c>
      <c r="AV108" s="3">
        <f t="shared" si="96"/>
        <v>14509.35</v>
      </c>
      <c r="AW108" s="3">
        <f t="shared" si="96"/>
        <v>14509.35</v>
      </c>
      <c r="AX108" s="3">
        <f t="shared" si="96"/>
        <v>0</v>
      </c>
      <c r="AY108" s="3">
        <f t="shared" si="96"/>
        <v>14509.35</v>
      </c>
      <c r="AZ108" s="3">
        <f t="shared" si="96"/>
        <v>0</v>
      </c>
      <c r="BA108" s="3">
        <f t="shared" si="96"/>
        <v>0</v>
      </c>
      <c r="BB108" s="3">
        <f t="shared" si="96"/>
        <v>0</v>
      </c>
      <c r="BC108" s="3">
        <f t="shared" si="96"/>
        <v>0</v>
      </c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4">
        <f t="shared" ref="DG108:DL108" si="97">ROUND(DG79,2)</f>
        <v>227322.03</v>
      </c>
      <c r="DH108" s="4">
        <f t="shared" si="97"/>
        <v>108819.62</v>
      </c>
      <c r="DI108" s="4">
        <f t="shared" si="97"/>
        <v>102751.12</v>
      </c>
      <c r="DJ108" s="4">
        <f t="shared" si="97"/>
        <v>8950.7199999999993</v>
      </c>
      <c r="DK108" s="4">
        <f t="shared" si="97"/>
        <v>15751.29</v>
      </c>
      <c r="DL108" s="4">
        <f t="shared" si="97"/>
        <v>0</v>
      </c>
      <c r="DM108" s="4">
        <f>DM79</f>
        <v>84.720200000000006</v>
      </c>
      <c r="DN108" s="4">
        <f>DN79</f>
        <v>36.397199999999998</v>
      </c>
      <c r="DO108" s="4">
        <f>ROUND(DO79,2)</f>
        <v>0</v>
      </c>
      <c r="DP108" s="4">
        <f>ROUND(DP79,2)</f>
        <v>20200.689999999999</v>
      </c>
      <c r="DQ108" s="4">
        <f>ROUND(DQ79,2)</f>
        <v>12522.74</v>
      </c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>
        <f t="shared" ref="EG108:EU108" si="98">ROUND(EG79,2)</f>
        <v>0</v>
      </c>
      <c r="EH108" s="4">
        <f t="shared" si="98"/>
        <v>0</v>
      </c>
      <c r="EI108" s="4">
        <f t="shared" si="98"/>
        <v>0</v>
      </c>
      <c r="EJ108" s="4">
        <f t="shared" si="98"/>
        <v>260045.46</v>
      </c>
      <c r="EK108" s="4">
        <f t="shared" si="98"/>
        <v>220196.54</v>
      </c>
      <c r="EL108" s="4">
        <f t="shared" si="98"/>
        <v>37232.379999999997</v>
      </c>
      <c r="EM108" s="4">
        <f t="shared" si="98"/>
        <v>2616.54</v>
      </c>
      <c r="EN108" s="4">
        <f t="shared" si="98"/>
        <v>108819.62</v>
      </c>
      <c r="EO108" s="4">
        <f t="shared" si="98"/>
        <v>108819.62</v>
      </c>
      <c r="EP108" s="4">
        <f t="shared" si="98"/>
        <v>0</v>
      </c>
      <c r="EQ108" s="4">
        <f t="shared" si="98"/>
        <v>108819.62</v>
      </c>
      <c r="ER108" s="4">
        <f t="shared" si="98"/>
        <v>0</v>
      </c>
      <c r="ES108" s="4">
        <f t="shared" si="98"/>
        <v>0</v>
      </c>
      <c r="ET108" s="4">
        <f t="shared" si="98"/>
        <v>0</v>
      </c>
      <c r="EU108" s="4">
        <f t="shared" si="98"/>
        <v>0</v>
      </c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>
        <v>0</v>
      </c>
    </row>
    <row r="110" spans="1:206" x14ac:dyDescent="0.2">
      <c r="A110" s="5">
        <v>50</v>
      </c>
      <c r="B110" s="5">
        <v>0</v>
      </c>
      <c r="C110" s="5">
        <v>0</v>
      </c>
      <c r="D110" s="5">
        <v>1</v>
      </c>
      <c r="E110" s="5">
        <v>201</v>
      </c>
      <c r="F110" s="5">
        <f>ROUND(Source!O108,O110)</f>
        <v>23590.19</v>
      </c>
      <c r="G110" s="5" t="s">
        <v>132</v>
      </c>
      <c r="H110" s="5" t="s">
        <v>133</v>
      </c>
      <c r="I110" s="5"/>
      <c r="J110" s="5"/>
      <c r="K110" s="5">
        <v>201</v>
      </c>
      <c r="L110" s="5">
        <v>1</v>
      </c>
      <c r="M110" s="5">
        <v>3</v>
      </c>
      <c r="N110" s="5" t="s">
        <v>3</v>
      </c>
      <c r="O110" s="5">
        <v>2</v>
      </c>
      <c r="P110" s="5">
        <f>ROUND(Source!DG108,O110)</f>
        <v>227322.03</v>
      </c>
      <c r="Q110" s="5"/>
      <c r="R110" s="5"/>
      <c r="S110" s="5"/>
      <c r="T110" s="5"/>
      <c r="U110" s="5"/>
      <c r="V110" s="5"/>
      <c r="W110" s="5"/>
    </row>
    <row r="111" spans="1:206" x14ac:dyDescent="0.2">
      <c r="A111" s="5">
        <v>50</v>
      </c>
      <c r="B111" s="5">
        <v>0</v>
      </c>
      <c r="C111" s="5">
        <v>0</v>
      </c>
      <c r="D111" s="5">
        <v>1</v>
      </c>
      <c r="E111" s="5">
        <v>202</v>
      </c>
      <c r="F111" s="5">
        <f>ROUND(Source!P108,O111)</f>
        <v>14509.35</v>
      </c>
      <c r="G111" s="5" t="s">
        <v>134</v>
      </c>
      <c r="H111" s="5" t="s">
        <v>135</v>
      </c>
      <c r="I111" s="5"/>
      <c r="J111" s="5"/>
      <c r="K111" s="5">
        <v>202</v>
      </c>
      <c r="L111" s="5">
        <v>2</v>
      </c>
      <c r="M111" s="5">
        <v>3</v>
      </c>
      <c r="N111" s="5" t="s">
        <v>3</v>
      </c>
      <c r="O111" s="5">
        <v>2</v>
      </c>
      <c r="P111" s="5">
        <f>ROUND(Source!DH108,O111)</f>
        <v>108819.62</v>
      </c>
      <c r="Q111" s="5"/>
      <c r="R111" s="5"/>
      <c r="S111" s="5"/>
      <c r="T111" s="5"/>
      <c r="U111" s="5"/>
      <c r="V111" s="5"/>
      <c r="W111" s="5"/>
    </row>
    <row r="112" spans="1:206" x14ac:dyDescent="0.2">
      <c r="A112" s="5">
        <v>50</v>
      </c>
      <c r="B112" s="5">
        <v>0</v>
      </c>
      <c r="C112" s="5">
        <v>0</v>
      </c>
      <c r="D112" s="5">
        <v>1</v>
      </c>
      <c r="E112" s="5">
        <v>222</v>
      </c>
      <c r="F112" s="5">
        <f>ROUND(Source!AO108,O112)</f>
        <v>0</v>
      </c>
      <c r="G112" s="5" t="s">
        <v>136</v>
      </c>
      <c r="H112" s="5" t="s">
        <v>137</v>
      </c>
      <c r="I112" s="5"/>
      <c r="J112" s="5"/>
      <c r="K112" s="5">
        <v>222</v>
      </c>
      <c r="L112" s="5">
        <v>3</v>
      </c>
      <c r="M112" s="5">
        <v>3</v>
      </c>
      <c r="N112" s="5" t="s">
        <v>3</v>
      </c>
      <c r="O112" s="5">
        <v>2</v>
      </c>
      <c r="P112" s="5">
        <f>ROUND(Source!EG108,O112)</f>
        <v>0</v>
      </c>
      <c r="Q112" s="5"/>
      <c r="R112" s="5"/>
      <c r="S112" s="5"/>
      <c r="T112" s="5"/>
      <c r="U112" s="5"/>
      <c r="V112" s="5"/>
      <c r="W112" s="5"/>
    </row>
    <row r="113" spans="1:23" x14ac:dyDescent="0.2">
      <c r="A113" s="5">
        <v>50</v>
      </c>
      <c r="B113" s="5">
        <v>0</v>
      </c>
      <c r="C113" s="5">
        <v>0</v>
      </c>
      <c r="D113" s="5">
        <v>1</v>
      </c>
      <c r="E113" s="5">
        <v>225</v>
      </c>
      <c r="F113" s="5">
        <f>ROUND(Source!AV108,O113)</f>
        <v>14509.35</v>
      </c>
      <c r="G113" s="5" t="s">
        <v>138</v>
      </c>
      <c r="H113" s="5" t="s">
        <v>139</v>
      </c>
      <c r="I113" s="5"/>
      <c r="J113" s="5"/>
      <c r="K113" s="5">
        <v>225</v>
      </c>
      <c r="L113" s="5">
        <v>4</v>
      </c>
      <c r="M113" s="5">
        <v>3</v>
      </c>
      <c r="N113" s="5" t="s">
        <v>3</v>
      </c>
      <c r="O113" s="5">
        <v>2</v>
      </c>
      <c r="P113" s="5">
        <f>ROUND(Source!EN108,O113)</f>
        <v>108819.62</v>
      </c>
      <c r="Q113" s="5"/>
      <c r="R113" s="5"/>
      <c r="S113" s="5"/>
      <c r="T113" s="5"/>
      <c r="U113" s="5"/>
      <c r="V113" s="5"/>
      <c r="W113" s="5"/>
    </row>
    <row r="114" spans="1:23" x14ac:dyDescent="0.2">
      <c r="A114" s="5">
        <v>50</v>
      </c>
      <c r="B114" s="5">
        <v>0</v>
      </c>
      <c r="C114" s="5">
        <v>0</v>
      </c>
      <c r="D114" s="5">
        <v>1</v>
      </c>
      <c r="E114" s="5">
        <v>226</v>
      </c>
      <c r="F114" s="5">
        <f>ROUND(Source!AW108,O114)</f>
        <v>14509.35</v>
      </c>
      <c r="G114" s="5" t="s">
        <v>140</v>
      </c>
      <c r="H114" s="5" t="s">
        <v>141</v>
      </c>
      <c r="I114" s="5"/>
      <c r="J114" s="5"/>
      <c r="K114" s="5">
        <v>226</v>
      </c>
      <c r="L114" s="5">
        <v>5</v>
      </c>
      <c r="M114" s="5">
        <v>3</v>
      </c>
      <c r="N114" s="5" t="s">
        <v>3</v>
      </c>
      <c r="O114" s="5">
        <v>2</v>
      </c>
      <c r="P114" s="5">
        <f>ROUND(Source!EO108,O114)</f>
        <v>108819.62</v>
      </c>
      <c r="Q114" s="5"/>
      <c r="R114" s="5"/>
      <c r="S114" s="5"/>
      <c r="T114" s="5"/>
      <c r="U114" s="5"/>
      <c r="V114" s="5"/>
      <c r="W114" s="5"/>
    </row>
    <row r="115" spans="1:23" x14ac:dyDescent="0.2">
      <c r="A115" s="5">
        <v>50</v>
      </c>
      <c r="B115" s="5">
        <v>0</v>
      </c>
      <c r="C115" s="5">
        <v>0</v>
      </c>
      <c r="D115" s="5">
        <v>1</v>
      </c>
      <c r="E115" s="5">
        <v>227</v>
      </c>
      <c r="F115" s="5">
        <f>ROUND(Source!AX108,O115)</f>
        <v>0</v>
      </c>
      <c r="G115" s="5" t="s">
        <v>142</v>
      </c>
      <c r="H115" s="5" t="s">
        <v>143</v>
      </c>
      <c r="I115" s="5"/>
      <c r="J115" s="5"/>
      <c r="K115" s="5">
        <v>227</v>
      </c>
      <c r="L115" s="5">
        <v>6</v>
      </c>
      <c r="M115" s="5">
        <v>3</v>
      </c>
      <c r="N115" s="5" t="s">
        <v>3</v>
      </c>
      <c r="O115" s="5">
        <v>2</v>
      </c>
      <c r="P115" s="5">
        <f>ROUND(Source!EP108,O115)</f>
        <v>0</v>
      </c>
      <c r="Q115" s="5"/>
      <c r="R115" s="5"/>
      <c r="S115" s="5"/>
      <c r="T115" s="5"/>
      <c r="U115" s="5"/>
      <c r="V115" s="5"/>
      <c r="W115" s="5"/>
    </row>
    <row r="116" spans="1:23" x14ac:dyDescent="0.2">
      <c r="A116" s="5">
        <v>50</v>
      </c>
      <c r="B116" s="5">
        <v>0</v>
      </c>
      <c r="C116" s="5">
        <v>0</v>
      </c>
      <c r="D116" s="5">
        <v>1</v>
      </c>
      <c r="E116" s="5">
        <v>228</v>
      </c>
      <c r="F116" s="5">
        <f>ROUND(Source!AY108,O116)</f>
        <v>14509.35</v>
      </c>
      <c r="G116" s="5" t="s">
        <v>144</v>
      </c>
      <c r="H116" s="5" t="s">
        <v>145</v>
      </c>
      <c r="I116" s="5"/>
      <c r="J116" s="5"/>
      <c r="K116" s="5">
        <v>228</v>
      </c>
      <c r="L116" s="5">
        <v>7</v>
      </c>
      <c r="M116" s="5">
        <v>3</v>
      </c>
      <c r="N116" s="5" t="s">
        <v>3</v>
      </c>
      <c r="O116" s="5">
        <v>2</v>
      </c>
      <c r="P116" s="5">
        <f>ROUND(Source!EQ108,O116)</f>
        <v>108819.62</v>
      </c>
      <c r="Q116" s="5"/>
      <c r="R116" s="5"/>
      <c r="S116" s="5"/>
      <c r="T116" s="5"/>
      <c r="U116" s="5"/>
      <c r="V116" s="5"/>
      <c r="W116" s="5"/>
    </row>
    <row r="117" spans="1:23" x14ac:dyDescent="0.2">
      <c r="A117" s="5">
        <v>50</v>
      </c>
      <c r="B117" s="5">
        <v>0</v>
      </c>
      <c r="C117" s="5">
        <v>0</v>
      </c>
      <c r="D117" s="5">
        <v>1</v>
      </c>
      <c r="E117" s="5">
        <v>216</v>
      </c>
      <c r="F117" s="5">
        <f>ROUND(Source!AP108,O117)</f>
        <v>0</v>
      </c>
      <c r="G117" s="5" t="s">
        <v>146</v>
      </c>
      <c r="H117" s="5" t="s">
        <v>147</v>
      </c>
      <c r="I117" s="5"/>
      <c r="J117" s="5"/>
      <c r="K117" s="5">
        <v>216</v>
      </c>
      <c r="L117" s="5">
        <v>8</v>
      </c>
      <c r="M117" s="5">
        <v>3</v>
      </c>
      <c r="N117" s="5" t="s">
        <v>3</v>
      </c>
      <c r="O117" s="5">
        <v>2</v>
      </c>
      <c r="P117" s="5">
        <f>ROUND(Source!EH108,O117)</f>
        <v>0</v>
      </c>
      <c r="Q117" s="5"/>
      <c r="R117" s="5"/>
      <c r="S117" s="5"/>
      <c r="T117" s="5"/>
      <c r="U117" s="5"/>
      <c r="V117" s="5"/>
      <c r="W117" s="5"/>
    </row>
    <row r="118" spans="1:23" x14ac:dyDescent="0.2">
      <c r="A118" s="5">
        <v>50</v>
      </c>
      <c r="B118" s="5">
        <v>0</v>
      </c>
      <c r="C118" s="5">
        <v>0</v>
      </c>
      <c r="D118" s="5">
        <v>1</v>
      </c>
      <c r="E118" s="5">
        <v>223</v>
      </c>
      <c r="F118" s="5">
        <f>ROUND(Source!AQ108,O118)</f>
        <v>0</v>
      </c>
      <c r="G118" s="5" t="s">
        <v>148</v>
      </c>
      <c r="H118" s="5" t="s">
        <v>149</v>
      </c>
      <c r="I118" s="5"/>
      <c r="J118" s="5"/>
      <c r="K118" s="5">
        <v>223</v>
      </c>
      <c r="L118" s="5">
        <v>9</v>
      </c>
      <c r="M118" s="5">
        <v>3</v>
      </c>
      <c r="N118" s="5" t="s">
        <v>3</v>
      </c>
      <c r="O118" s="5">
        <v>2</v>
      </c>
      <c r="P118" s="5">
        <f>ROUND(Source!EI108,O118)</f>
        <v>0</v>
      </c>
      <c r="Q118" s="5"/>
      <c r="R118" s="5"/>
      <c r="S118" s="5"/>
      <c r="T118" s="5"/>
      <c r="U118" s="5"/>
      <c r="V118" s="5"/>
      <c r="W118" s="5"/>
    </row>
    <row r="119" spans="1:23" x14ac:dyDescent="0.2">
      <c r="A119" s="5">
        <v>50</v>
      </c>
      <c r="B119" s="5">
        <v>0</v>
      </c>
      <c r="C119" s="5">
        <v>0</v>
      </c>
      <c r="D119" s="5">
        <v>1</v>
      </c>
      <c r="E119" s="5">
        <v>229</v>
      </c>
      <c r="F119" s="5">
        <f>ROUND(Source!AZ108,O119)</f>
        <v>0</v>
      </c>
      <c r="G119" s="5" t="s">
        <v>150</v>
      </c>
      <c r="H119" s="5" t="s">
        <v>151</v>
      </c>
      <c r="I119" s="5"/>
      <c r="J119" s="5"/>
      <c r="K119" s="5">
        <v>229</v>
      </c>
      <c r="L119" s="5">
        <v>10</v>
      </c>
      <c r="M119" s="5">
        <v>3</v>
      </c>
      <c r="N119" s="5" t="s">
        <v>3</v>
      </c>
      <c r="O119" s="5">
        <v>2</v>
      </c>
      <c r="P119" s="5">
        <f>ROUND(Source!ER108,O119)</f>
        <v>0</v>
      </c>
      <c r="Q119" s="5"/>
      <c r="R119" s="5"/>
      <c r="S119" s="5"/>
      <c r="T119" s="5"/>
      <c r="U119" s="5"/>
      <c r="V119" s="5"/>
      <c r="W119" s="5"/>
    </row>
    <row r="120" spans="1:23" x14ac:dyDescent="0.2">
      <c r="A120" s="5">
        <v>50</v>
      </c>
      <c r="B120" s="5">
        <v>0</v>
      </c>
      <c r="C120" s="5">
        <v>0</v>
      </c>
      <c r="D120" s="5">
        <v>1</v>
      </c>
      <c r="E120" s="5">
        <v>203</v>
      </c>
      <c r="F120" s="5">
        <f>ROUND(Source!Q108,O120)</f>
        <v>8220.11</v>
      </c>
      <c r="G120" s="5" t="s">
        <v>152</v>
      </c>
      <c r="H120" s="5" t="s">
        <v>153</v>
      </c>
      <c r="I120" s="5"/>
      <c r="J120" s="5"/>
      <c r="K120" s="5">
        <v>203</v>
      </c>
      <c r="L120" s="5">
        <v>11</v>
      </c>
      <c r="M120" s="5">
        <v>3</v>
      </c>
      <c r="N120" s="5" t="s">
        <v>3</v>
      </c>
      <c r="O120" s="5">
        <v>2</v>
      </c>
      <c r="P120" s="5">
        <f>ROUND(Source!DI108,O120)</f>
        <v>102751.12</v>
      </c>
      <c r="Q120" s="5"/>
      <c r="R120" s="5"/>
      <c r="S120" s="5"/>
      <c r="T120" s="5"/>
      <c r="U120" s="5"/>
      <c r="V120" s="5"/>
      <c r="W120" s="5"/>
    </row>
    <row r="121" spans="1:23" x14ac:dyDescent="0.2">
      <c r="A121" s="5">
        <v>50</v>
      </c>
      <c r="B121" s="5">
        <v>0</v>
      </c>
      <c r="C121" s="5">
        <v>0</v>
      </c>
      <c r="D121" s="5">
        <v>1</v>
      </c>
      <c r="E121" s="5">
        <v>231</v>
      </c>
      <c r="F121" s="5">
        <f>ROUND(Source!BB108,O121)</f>
        <v>0</v>
      </c>
      <c r="G121" s="5" t="s">
        <v>154</v>
      </c>
      <c r="H121" s="5" t="s">
        <v>155</v>
      </c>
      <c r="I121" s="5"/>
      <c r="J121" s="5"/>
      <c r="K121" s="5">
        <v>231</v>
      </c>
      <c r="L121" s="5">
        <v>12</v>
      </c>
      <c r="M121" s="5">
        <v>3</v>
      </c>
      <c r="N121" s="5" t="s">
        <v>3</v>
      </c>
      <c r="O121" s="5">
        <v>2</v>
      </c>
      <c r="P121" s="5">
        <f>ROUND(Source!ET108,O121)</f>
        <v>0</v>
      </c>
      <c r="Q121" s="5"/>
      <c r="R121" s="5"/>
      <c r="S121" s="5"/>
      <c r="T121" s="5"/>
      <c r="U121" s="5"/>
      <c r="V121" s="5"/>
      <c r="W121" s="5"/>
    </row>
    <row r="122" spans="1:23" x14ac:dyDescent="0.2">
      <c r="A122" s="5">
        <v>50</v>
      </c>
      <c r="B122" s="5">
        <v>0</v>
      </c>
      <c r="C122" s="5">
        <v>0</v>
      </c>
      <c r="D122" s="5">
        <v>1</v>
      </c>
      <c r="E122" s="5">
        <v>204</v>
      </c>
      <c r="F122" s="5">
        <f>ROUND(Source!R108,O122)</f>
        <v>489.11</v>
      </c>
      <c r="G122" s="5" t="s">
        <v>156</v>
      </c>
      <c r="H122" s="5" t="s">
        <v>157</v>
      </c>
      <c r="I122" s="5"/>
      <c r="J122" s="5"/>
      <c r="K122" s="5">
        <v>204</v>
      </c>
      <c r="L122" s="5">
        <v>13</v>
      </c>
      <c r="M122" s="5">
        <v>3</v>
      </c>
      <c r="N122" s="5" t="s">
        <v>3</v>
      </c>
      <c r="O122" s="5">
        <v>2</v>
      </c>
      <c r="P122" s="5">
        <f>ROUND(Source!DJ108,O122)</f>
        <v>8950.7199999999993</v>
      </c>
      <c r="Q122" s="5"/>
      <c r="R122" s="5"/>
      <c r="S122" s="5"/>
      <c r="T122" s="5"/>
      <c r="U122" s="5"/>
      <c r="V122" s="5"/>
      <c r="W122" s="5"/>
    </row>
    <row r="123" spans="1:23" x14ac:dyDescent="0.2">
      <c r="A123" s="5">
        <v>50</v>
      </c>
      <c r="B123" s="5">
        <v>0</v>
      </c>
      <c r="C123" s="5">
        <v>0</v>
      </c>
      <c r="D123" s="5">
        <v>1</v>
      </c>
      <c r="E123" s="5">
        <v>205</v>
      </c>
      <c r="F123" s="5">
        <f>ROUND(Source!S108,O123)</f>
        <v>860.73</v>
      </c>
      <c r="G123" s="5" t="s">
        <v>158</v>
      </c>
      <c r="H123" s="5" t="s">
        <v>159</v>
      </c>
      <c r="I123" s="5"/>
      <c r="J123" s="5"/>
      <c r="K123" s="5">
        <v>205</v>
      </c>
      <c r="L123" s="5">
        <v>14</v>
      </c>
      <c r="M123" s="5">
        <v>3</v>
      </c>
      <c r="N123" s="5" t="s">
        <v>3</v>
      </c>
      <c r="O123" s="5">
        <v>2</v>
      </c>
      <c r="P123" s="5">
        <f>ROUND(Source!DK108,O123)</f>
        <v>15751.29</v>
      </c>
      <c r="Q123" s="5"/>
      <c r="R123" s="5"/>
      <c r="S123" s="5"/>
      <c r="T123" s="5"/>
      <c r="U123" s="5"/>
      <c r="V123" s="5"/>
      <c r="W123" s="5"/>
    </row>
    <row r="124" spans="1:23" x14ac:dyDescent="0.2">
      <c r="A124" s="5">
        <v>50</v>
      </c>
      <c r="B124" s="5">
        <v>0</v>
      </c>
      <c r="C124" s="5">
        <v>0</v>
      </c>
      <c r="D124" s="5">
        <v>1</v>
      </c>
      <c r="E124" s="5">
        <v>232</v>
      </c>
      <c r="F124" s="5">
        <f>ROUND(Source!BC108,O124)</f>
        <v>0</v>
      </c>
      <c r="G124" s="5" t="s">
        <v>160</v>
      </c>
      <c r="H124" s="5" t="s">
        <v>161</v>
      </c>
      <c r="I124" s="5"/>
      <c r="J124" s="5"/>
      <c r="K124" s="5">
        <v>232</v>
      </c>
      <c r="L124" s="5">
        <v>15</v>
      </c>
      <c r="M124" s="5">
        <v>3</v>
      </c>
      <c r="N124" s="5" t="s">
        <v>3</v>
      </c>
      <c r="O124" s="5">
        <v>2</v>
      </c>
      <c r="P124" s="5">
        <f>ROUND(Source!EU108,O124)</f>
        <v>0</v>
      </c>
      <c r="Q124" s="5"/>
      <c r="R124" s="5"/>
      <c r="S124" s="5"/>
      <c r="T124" s="5"/>
      <c r="U124" s="5"/>
      <c r="V124" s="5"/>
      <c r="W124" s="5"/>
    </row>
    <row r="125" spans="1:23" x14ac:dyDescent="0.2">
      <c r="A125" s="5">
        <v>50</v>
      </c>
      <c r="B125" s="5">
        <v>0</v>
      </c>
      <c r="C125" s="5">
        <v>0</v>
      </c>
      <c r="D125" s="5">
        <v>1</v>
      </c>
      <c r="E125" s="5">
        <v>214</v>
      </c>
      <c r="F125" s="5">
        <f>ROUND(Source!AS108,O125)</f>
        <v>22909.73</v>
      </c>
      <c r="G125" s="5" t="s">
        <v>162</v>
      </c>
      <c r="H125" s="5" t="s">
        <v>163</v>
      </c>
      <c r="I125" s="5"/>
      <c r="J125" s="5"/>
      <c r="K125" s="5">
        <v>214</v>
      </c>
      <c r="L125" s="5">
        <v>16</v>
      </c>
      <c r="M125" s="5">
        <v>3</v>
      </c>
      <c r="N125" s="5" t="s">
        <v>3</v>
      </c>
      <c r="O125" s="5">
        <v>2</v>
      </c>
      <c r="P125" s="5">
        <f>ROUND(Source!EK108,O125)</f>
        <v>220196.54</v>
      </c>
      <c r="Q125" s="5"/>
      <c r="R125" s="5"/>
      <c r="S125" s="5"/>
      <c r="T125" s="5"/>
      <c r="U125" s="5"/>
      <c r="V125" s="5"/>
      <c r="W125" s="5"/>
    </row>
    <row r="126" spans="1:23" x14ac:dyDescent="0.2">
      <c r="A126" s="5">
        <v>50</v>
      </c>
      <c r="B126" s="5">
        <v>0</v>
      </c>
      <c r="C126" s="5">
        <v>0</v>
      </c>
      <c r="D126" s="5">
        <v>1</v>
      </c>
      <c r="E126" s="5">
        <v>215</v>
      </c>
      <c r="F126" s="5">
        <f>ROUND(Source!AT108,O126)</f>
        <v>2676.61</v>
      </c>
      <c r="G126" s="5" t="s">
        <v>164</v>
      </c>
      <c r="H126" s="5" t="s">
        <v>165</v>
      </c>
      <c r="I126" s="5"/>
      <c r="J126" s="5"/>
      <c r="K126" s="5">
        <v>215</v>
      </c>
      <c r="L126" s="5">
        <v>17</v>
      </c>
      <c r="M126" s="5">
        <v>3</v>
      </c>
      <c r="N126" s="5" t="s">
        <v>3</v>
      </c>
      <c r="O126" s="5">
        <v>2</v>
      </c>
      <c r="P126" s="5">
        <f>ROUND(Source!EL108,O126)</f>
        <v>37232.379999999997</v>
      </c>
      <c r="Q126" s="5"/>
      <c r="R126" s="5"/>
      <c r="S126" s="5"/>
      <c r="T126" s="5"/>
      <c r="U126" s="5"/>
      <c r="V126" s="5"/>
      <c r="W126" s="5"/>
    </row>
    <row r="127" spans="1:23" x14ac:dyDescent="0.2">
      <c r="A127" s="5">
        <v>50</v>
      </c>
      <c r="B127" s="5">
        <v>0</v>
      </c>
      <c r="C127" s="5">
        <v>0</v>
      </c>
      <c r="D127" s="5">
        <v>1</v>
      </c>
      <c r="E127" s="5">
        <v>217</v>
      </c>
      <c r="F127" s="5">
        <f>ROUND(Source!AU108,O127)</f>
        <v>156.74</v>
      </c>
      <c r="G127" s="5" t="s">
        <v>166</v>
      </c>
      <c r="H127" s="5" t="s">
        <v>167</v>
      </c>
      <c r="I127" s="5"/>
      <c r="J127" s="5"/>
      <c r="K127" s="5">
        <v>217</v>
      </c>
      <c r="L127" s="5">
        <v>18</v>
      </c>
      <c r="M127" s="5">
        <v>3</v>
      </c>
      <c r="N127" s="5" t="s">
        <v>3</v>
      </c>
      <c r="O127" s="5">
        <v>2</v>
      </c>
      <c r="P127" s="5">
        <f>ROUND(Source!EM108,O127)</f>
        <v>2616.54</v>
      </c>
      <c r="Q127" s="5"/>
      <c r="R127" s="5"/>
      <c r="S127" s="5"/>
      <c r="T127" s="5"/>
      <c r="U127" s="5"/>
      <c r="V127" s="5"/>
      <c r="W127" s="5"/>
    </row>
    <row r="128" spans="1:23" x14ac:dyDescent="0.2">
      <c r="A128" s="5">
        <v>50</v>
      </c>
      <c r="B128" s="5">
        <v>0</v>
      </c>
      <c r="C128" s="5">
        <v>0</v>
      </c>
      <c r="D128" s="5">
        <v>1</v>
      </c>
      <c r="E128" s="5">
        <v>230</v>
      </c>
      <c r="F128" s="5">
        <f>ROUND(Source!BA108,O128)</f>
        <v>0</v>
      </c>
      <c r="G128" s="5" t="s">
        <v>168</v>
      </c>
      <c r="H128" s="5" t="s">
        <v>169</v>
      </c>
      <c r="I128" s="5"/>
      <c r="J128" s="5"/>
      <c r="K128" s="5">
        <v>230</v>
      </c>
      <c r="L128" s="5">
        <v>19</v>
      </c>
      <c r="M128" s="5">
        <v>3</v>
      </c>
      <c r="N128" s="5" t="s">
        <v>3</v>
      </c>
      <c r="O128" s="5">
        <v>2</v>
      </c>
      <c r="P128" s="5">
        <f>ROUND(Source!ES108,O128)</f>
        <v>0</v>
      </c>
      <c r="Q128" s="5"/>
      <c r="R128" s="5"/>
      <c r="S128" s="5"/>
      <c r="T128" s="5"/>
      <c r="U128" s="5"/>
      <c r="V128" s="5"/>
      <c r="W128" s="5"/>
    </row>
    <row r="129" spans="1:23" x14ac:dyDescent="0.2">
      <c r="A129" s="5">
        <v>50</v>
      </c>
      <c r="B129" s="5">
        <v>0</v>
      </c>
      <c r="C129" s="5">
        <v>0</v>
      </c>
      <c r="D129" s="5">
        <v>1</v>
      </c>
      <c r="E129" s="5">
        <v>206</v>
      </c>
      <c r="F129" s="5">
        <f>ROUND(Source!T108,O129)</f>
        <v>0</v>
      </c>
      <c r="G129" s="5" t="s">
        <v>170</v>
      </c>
      <c r="H129" s="5" t="s">
        <v>171</v>
      </c>
      <c r="I129" s="5"/>
      <c r="J129" s="5"/>
      <c r="K129" s="5">
        <v>206</v>
      </c>
      <c r="L129" s="5">
        <v>20</v>
      </c>
      <c r="M129" s="5">
        <v>3</v>
      </c>
      <c r="N129" s="5" t="s">
        <v>3</v>
      </c>
      <c r="O129" s="5">
        <v>2</v>
      </c>
      <c r="P129" s="5">
        <f>ROUND(Source!DL108,O129)</f>
        <v>0</v>
      </c>
      <c r="Q129" s="5"/>
      <c r="R129" s="5"/>
      <c r="S129" s="5"/>
      <c r="T129" s="5"/>
      <c r="U129" s="5"/>
      <c r="V129" s="5"/>
      <c r="W129" s="5"/>
    </row>
    <row r="130" spans="1:23" x14ac:dyDescent="0.2">
      <c r="A130" s="5">
        <v>50</v>
      </c>
      <c r="B130" s="5">
        <v>0</v>
      </c>
      <c r="C130" s="5">
        <v>0</v>
      </c>
      <c r="D130" s="5">
        <v>1</v>
      </c>
      <c r="E130" s="5">
        <v>207</v>
      </c>
      <c r="F130" s="5">
        <f>Source!U108</f>
        <v>84.720200000000006</v>
      </c>
      <c r="G130" s="5" t="s">
        <v>172</v>
      </c>
      <c r="H130" s="5" t="s">
        <v>173</v>
      </c>
      <c r="I130" s="5"/>
      <c r="J130" s="5"/>
      <c r="K130" s="5">
        <v>207</v>
      </c>
      <c r="L130" s="5">
        <v>21</v>
      </c>
      <c r="M130" s="5">
        <v>3</v>
      </c>
      <c r="N130" s="5" t="s">
        <v>3</v>
      </c>
      <c r="O130" s="5">
        <v>-1</v>
      </c>
      <c r="P130" s="5">
        <f>Source!DM108</f>
        <v>84.720200000000006</v>
      </c>
      <c r="Q130" s="5"/>
      <c r="R130" s="5"/>
      <c r="S130" s="5"/>
      <c r="T130" s="5"/>
      <c r="U130" s="5"/>
      <c r="V130" s="5"/>
      <c r="W130" s="5"/>
    </row>
    <row r="131" spans="1:23" x14ac:dyDescent="0.2">
      <c r="A131" s="5">
        <v>50</v>
      </c>
      <c r="B131" s="5">
        <v>0</v>
      </c>
      <c r="C131" s="5">
        <v>0</v>
      </c>
      <c r="D131" s="5">
        <v>1</v>
      </c>
      <c r="E131" s="5">
        <v>208</v>
      </c>
      <c r="F131" s="5">
        <f>Source!V108</f>
        <v>36.397199999999998</v>
      </c>
      <c r="G131" s="5" t="s">
        <v>174</v>
      </c>
      <c r="H131" s="5" t="s">
        <v>175</v>
      </c>
      <c r="I131" s="5"/>
      <c r="J131" s="5"/>
      <c r="K131" s="5">
        <v>208</v>
      </c>
      <c r="L131" s="5">
        <v>22</v>
      </c>
      <c r="M131" s="5">
        <v>3</v>
      </c>
      <c r="N131" s="5" t="s">
        <v>3</v>
      </c>
      <c r="O131" s="5">
        <v>-1</v>
      </c>
      <c r="P131" s="5">
        <f>Source!DN108</f>
        <v>36.397199999999998</v>
      </c>
      <c r="Q131" s="5"/>
      <c r="R131" s="5"/>
      <c r="S131" s="5"/>
      <c r="T131" s="5"/>
      <c r="U131" s="5"/>
      <c r="V131" s="5"/>
      <c r="W131" s="5"/>
    </row>
    <row r="132" spans="1:23" x14ac:dyDescent="0.2">
      <c r="A132" s="5">
        <v>50</v>
      </c>
      <c r="B132" s="5">
        <v>0</v>
      </c>
      <c r="C132" s="5">
        <v>0</v>
      </c>
      <c r="D132" s="5">
        <v>1</v>
      </c>
      <c r="E132" s="5">
        <v>209</v>
      </c>
      <c r="F132" s="5">
        <f>ROUND(Source!W108,O132)</f>
        <v>0</v>
      </c>
      <c r="G132" s="5" t="s">
        <v>176</v>
      </c>
      <c r="H132" s="5" t="s">
        <v>177</v>
      </c>
      <c r="I132" s="5"/>
      <c r="J132" s="5"/>
      <c r="K132" s="5">
        <v>209</v>
      </c>
      <c r="L132" s="5">
        <v>23</v>
      </c>
      <c r="M132" s="5">
        <v>3</v>
      </c>
      <c r="N132" s="5" t="s">
        <v>3</v>
      </c>
      <c r="O132" s="5">
        <v>2</v>
      </c>
      <c r="P132" s="5">
        <f>ROUND(Source!DO108,O132)</f>
        <v>0</v>
      </c>
      <c r="Q132" s="5"/>
      <c r="R132" s="5"/>
      <c r="S132" s="5"/>
      <c r="T132" s="5"/>
      <c r="U132" s="5"/>
      <c r="V132" s="5"/>
      <c r="W132" s="5"/>
    </row>
    <row r="133" spans="1:23" x14ac:dyDescent="0.2">
      <c r="A133" s="5">
        <v>50</v>
      </c>
      <c r="B133" s="5">
        <v>0</v>
      </c>
      <c r="C133" s="5">
        <v>0</v>
      </c>
      <c r="D133" s="5">
        <v>1</v>
      </c>
      <c r="E133" s="5">
        <v>210</v>
      </c>
      <c r="F133" s="5">
        <f>ROUND(Source!X108,O133)</f>
        <v>1297.51</v>
      </c>
      <c r="G133" s="5" t="s">
        <v>178</v>
      </c>
      <c r="H133" s="5" t="s">
        <v>179</v>
      </c>
      <c r="I133" s="5"/>
      <c r="J133" s="5"/>
      <c r="K133" s="5">
        <v>210</v>
      </c>
      <c r="L133" s="5">
        <v>24</v>
      </c>
      <c r="M133" s="5">
        <v>3</v>
      </c>
      <c r="N133" s="5" t="s">
        <v>3</v>
      </c>
      <c r="O133" s="5">
        <v>2</v>
      </c>
      <c r="P133" s="5">
        <f>ROUND(Source!DP108,O133)</f>
        <v>20200.689999999999</v>
      </c>
      <c r="Q133" s="5"/>
      <c r="R133" s="5"/>
      <c r="S133" s="5"/>
      <c r="T133" s="5"/>
      <c r="U133" s="5"/>
      <c r="V133" s="5"/>
      <c r="W133" s="5"/>
    </row>
    <row r="134" spans="1:23" x14ac:dyDescent="0.2">
      <c r="A134" s="5">
        <v>50</v>
      </c>
      <c r="B134" s="5">
        <v>0</v>
      </c>
      <c r="C134" s="5">
        <v>0</v>
      </c>
      <c r="D134" s="5">
        <v>1</v>
      </c>
      <c r="E134" s="5">
        <v>211</v>
      </c>
      <c r="F134" s="5">
        <f>ROUND(Source!Y108,O134)</f>
        <v>855.38</v>
      </c>
      <c r="G134" s="5" t="s">
        <v>180</v>
      </c>
      <c r="H134" s="5" t="s">
        <v>181</v>
      </c>
      <c r="I134" s="5"/>
      <c r="J134" s="5"/>
      <c r="K134" s="5">
        <v>211</v>
      </c>
      <c r="L134" s="5">
        <v>25</v>
      </c>
      <c r="M134" s="5">
        <v>3</v>
      </c>
      <c r="N134" s="5" t="s">
        <v>3</v>
      </c>
      <c r="O134" s="5">
        <v>2</v>
      </c>
      <c r="P134" s="5">
        <f>ROUND(Source!DQ108,O134)</f>
        <v>12522.74</v>
      </c>
      <c r="Q134" s="5"/>
      <c r="R134" s="5"/>
      <c r="S134" s="5"/>
      <c r="T134" s="5"/>
      <c r="U134" s="5"/>
      <c r="V134" s="5"/>
      <c r="W134" s="5"/>
    </row>
    <row r="135" spans="1:23" x14ac:dyDescent="0.2">
      <c r="A135" s="5">
        <v>50</v>
      </c>
      <c r="B135" s="5">
        <v>0</v>
      </c>
      <c r="C135" s="5">
        <v>0</v>
      </c>
      <c r="D135" s="5">
        <v>1</v>
      </c>
      <c r="E135" s="5">
        <v>224</v>
      </c>
      <c r="F135" s="5">
        <f>ROUND(Source!AR108,O135)</f>
        <v>25743.08</v>
      </c>
      <c r="G135" s="5" t="s">
        <v>182</v>
      </c>
      <c r="H135" s="5" t="s">
        <v>183</v>
      </c>
      <c r="I135" s="5"/>
      <c r="J135" s="5"/>
      <c r="K135" s="5">
        <v>224</v>
      </c>
      <c r="L135" s="5">
        <v>26</v>
      </c>
      <c r="M135" s="5">
        <v>3</v>
      </c>
      <c r="N135" s="5" t="s">
        <v>3</v>
      </c>
      <c r="O135" s="5">
        <v>2</v>
      </c>
      <c r="P135" s="5">
        <f>ROUND(Source!EJ108,O135)</f>
        <v>260045.46</v>
      </c>
      <c r="Q135" s="5"/>
      <c r="R135" s="5"/>
      <c r="S135" s="5"/>
      <c r="T135" s="5"/>
      <c r="U135" s="5"/>
      <c r="V135" s="5"/>
      <c r="W135" s="5"/>
    </row>
    <row r="138" spans="1:23" x14ac:dyDescent="0.2">
      <c r="A138">
        <v>70</v>
      </c>
      <c r="B138">
        <v>1</v>
      </c>
      <c r="D138">
        <v>1</v>
      </c>
      <c r="E138" t="s">
        <v>184</v>
      </c>
      <c r="F138" t="s">
        <v>185</v>
      </c>
      <c r="G138">
        <v>1</v>
      </c>
      <c r="H138">
        <v>0</v>
      </c>
      <c r="I138" t="s">
        <v>186</v>
      </c>
      <c r="J138">
        <v>0</v>
      </c>
      <c r="K138">
        <v>0</v>
      </c>
      <c r="L138" t="s">
        <v>3</v>
      </c>
      <c r="M138" t="s">
        <v>3</v>
      </c>
      <c r="N138">
        <v>0</v>
      </c>
      <c r="O138">
        <v>1</v>
      </c>
    </row>
    <row r="139" spans="1:23" x14ac:dyDescent="0.2">
      <c r="A139">
        <v>70</v>
      </c>
      <c r="B139">
        <v>1</v>
      </c>
      <c r="D139">
        <v>2</v>
      </c>
      <c r="E139" t="s">
        <v>187</v>
      </c>
      <c r="F139" t="s">
        <v>188</v>
      </c>
      <c r="G139">
        <v>0</v>
      </c>
      <c r="H139">
        <v>0</v>
      </c>
      <c r="I139" t="s">
        <v>186</v>
      </c>
      <c r="J139">
        <v>0</v>
      </c>
      <c r="K139">
        <v>0</v>
      </c>
      <c r="L139" t="s">
        <v>3</v>
      </c>
      <c r="M139" t="s">
        <v>3</v>
      </c>
      <c r="N139">
        <v>0</v>
      </c>
      <c r="O139">
        <v>0</v>
      </c>
    </row>
    <row r="140" spans="1:23" x14ac:dyDescent="0.2">
      <c r="A140">
        <v>70</v>
      </c>
      <c r="B140">
        <v>1</v>
      </c>
      <c r="D140">
        <v>3</v>
      </c>
      <c r="E140" t="s">
        <v>189</v>
      </c>
      <c r="F140" t="s">
        <v>190</v>
      </c>
      <c r="G140">
        <v>0</v>
      </c>
      <c r="H140">
        <v>0</v>
      </c>
      <c r="I140" t="s">
        <v>186</v>
      </c>
      <c r="J140">
        <v>0</v>
      </c>
      <c r="K140">
        <v>0</v>
      </c>
      <c r="L140" t="s">
        <v>3</v>
      </c>
      <c r="M140" t="s">
        <v>3</v>
      </c>
      <c r="N140">
        <v>0</v>
      </c>
      <c r="O140">
        <v>0</v>
      </c>
    </row>
    <row r="141" spans="1:23" x14ac:dyDescent="0.2">
      <c r="A141">
        <v>70</v>
      </c>
      <c r="B141">
        <v>1</v>
      </c>
      <c r="D141">
        <v>4</v>
      </c>
      <c r="E141" t="s">
        <v>191</v>
      </c>
      <c r="F141" t="s">
        <v>192</v>
      </c>
      <c r="G141">
        <v>0</v>
      </c>
      <c r="H141">
        <v>0</v>
      </c>
      <c r="I141" t="s">
        <v>186</v>
      </c>
      <c r="J141">
        <v>0</v>
      </c>
      <c r="K141">
        <v>0</v>
      </c>
      <c r="L141" t="s">
        <v>3</v>
      </c>
      <c r="M141" t="s">
        <v>3</v>
      </c>
      <c r="N141">
        <v>0</v>
      </c>
      <c r="O141">
        <v>0</v>
      </c>
    </row>
    <row r="142" spans="1:23" x14ac:dyDescent="0.2">
      <c r="A142">
        <v>70</v>
      </c>
      <c r="B142">
        <v>1</v>
      </c>
      <c r="D142">
        <v>5</v>
      </c>
      <c r="E142" t="s">
        <v>193</v>
      </c>
      <c r="F142" t="s">
        <v>194</v>
      </c>
      <c r="G142">
        <v>0</v>
      </c>
      <c r="H142">
        <v>0</v>
      </c>
      <c r="I142" t="s">
        <v>186</v>
      </c>
      <c r="J142">
        <v>0</v>
      </c>
      <c r="K142">
        <v>0</v>
      </c>
      <c r="L142" t="s">
        <v>3</v>
      </c>
      <c r="M142" t="s">
        <v>3</v>
      </c>
      <c r="N142">
        <v>0</v>
      </c>
      <c r="O142">
        <v>0</v>
      </c>
    </row>
    <row r="143" spans="1:23" x14ac:dyDescent="0.2">
      <c r="A143">
        <v>70</v>
      </c>
      <c r="B143">
        <v>1</v>
      </c>
      <c r="D143">
        <v>6</v>
      </c>
      <c r="E143" t="s">
        <v>195</v>
      </c>
      <c r="F143" t="s">
        <v>196</v>
      </c>
      <c r="G143">
        <v>0</v>
      </c>
      <c r="H143">
        <v>0</v>
      </c>
      <c r="I143" t="s">
        <v>186</v>
      </c>
      <c r="J143">
        <v>0</v>
      </c>
      <c r="K143">
        <v>0</v>
      </c>
      <c r="L143" t="s">
        <v>3</v>
      </c>
      <c r="M143" t="s">
        <v>3</v>
      </c>
      <c r="N143">
        <v>0</v>
      </c>
      <c r="O143">
        <v>0</v>
      </c>
    </row>
    <row r="144" spans="1:23" x14ac:dyDescent="0.2">
      <c r="A144">
        <v>70</v>
      </c>
      <c r="B144">
        <v>1</v>
      </c>
      <c r="D144">
        <v>7</v>
      </c>
      <c r="E144" t="s">
        <v>197</v>
      </c>
      <c r="F144" t="s">
        <v>198</v>
      </c>
      <c r="G144">
        <v>0</v>
      </c>
      <c r="H144">
        <v>0</v>
      </c>
      <c r="I144" t="s">
        <v>186</v>
      </c>
      <c r="J144">
        <v>0</v>
      </c>
      <c r="K144">
        <v>0</v>
      </c>
      <c r="L144" t="s">
        <v>3</v>
      </c>
      <c r="M144" t="s">
        <v>3</v>
      </c>
      <c r="N144">
        <v>0</v>
      </c>
      <c r="O144">
        <v>0</v>
      </c>
    </row>
    <row r="145" spans="1:15" x14ac:dyDescent="0.2">
      <c r="A145">
        <v>70</v>
      </c>
      <c r="B145">
        <v>1</v>
      </c>
      <c r="D145">
        <v>8</v>
      </c>
      <c r="E145" t="s">
        <v>199</v>
      </c>
      <c r="F145" t="s">
        <v>200</v>
      </c>
      <c r="G145">
        <v>0</v>
      </c>
      <c r="H145">
        <v>0</v>
      </c>
      <c r="I145" t="s">
        <v>186</v>
      </c>
      <c r="J145">
        <v>0</v>
      </c>
      <c r="K145">
        <v>0</v>
      </c>
      <c r="L145" t="s">
        <v>3</v>
      </c>
      <c r="M145" t="s">
        <v>3</v>
      </c>
      <c r="N145">
        <v>0</v>
      </c>
      <c r="O145">
        <v>0</v>
      </c>
    </row>
    <row r="146" spans="1:15" x14ac:dyDescent="0.2">
      <c r="A146">
        <v>70</v>
      </c>
      <c r="B146">
        <v>1</v>
      </c>
      <c r="D146">
        <v>9</v>
      </c>
      <c r="E146" t="s">
        <v>201</v>
      </c>
      <c r="F146" t="s">
        <v>202</v>
      </c>
      <c r="G146">
        <v>0</v>
      </c>
      <c r="H146">
        <v>0</v>
      </c>
      <c r="I146" t="s">
        <v>186</v>
      </c>
      <c r="J146">
        <v>0</v>
      </c>
      <c r="K146">
        <v>0</v>
      </c>
      <c r="L146" t="s">
        <v>3</v>
      </c>
      <c r="M146" t="s">
        <v>3</v>
      </c>
      <c r="N146">
        <v>0</v>
      </c>
      <c r="O146">
        <v>0</v>
      </c>
    </row>
    <row r="147" spans="1:15" x14ac:dyDescent="0.2">
      <c r="A147">
        <v>70</v>
      </c>
      <c r="B147">
        <v>1</v>
      </c>
      <c r="D147">
        <v>1</v>
      </c>
      <c r="E147" t="s">
        <v>203</v>
      </c>
      <c r="F147" t="s">
        <v>204</v>
      </c>
      <c r="G147">
        <v>1</v>
      </c>
      <c r="H147">
        <v>1</v>
      </c>
      <c r="I147" t="s">
        <v>186</v>
      </c>
      <c r="J147">
        <v>0</v>
      </c>
      <c r="K147">
        <v>0</v>
      </c>
      <c r="L147" t="s">
        <v>3</v>
      </c>
      <c r="M147" t="s">
        <v>3</v>
      </c>
      <c r="N147">
        <v>0</v>
      </c>
      <c r="O147">
        <v>1</v>
      </c>
    </row>
    <row r="148" spans="1:15" x14ac:dyDescent="0.2">
      <c r="A148">
        <v>70</v>
      </c>
      <c r="B148">
        <v>1</v>
      </c>
      <c r="D148">
        <v>2</v>
      </c>
      <c r="E148" t="s">
        <v>205</v>
      </c>
      <c r="F148" t="s">
        <v>206</v>
      </c>
      <c r="G148">
        <v>1</v>
      </c>
      <c r="H148">
        <v>1</v>
      </c>
      <c r="I148" t="s">
        <v>186</v>
      </c>
      <c r="J148">
        <v>0</v>
      </c>
      <c r="K148">
        <v>0</v>
      </c>
      <c r="L148" t="s">
        <v>3</v>
      </c>
      <c r="M148" t="s">
        <v>3</v>
      </c>
      <c r="N148">
        <v>0</v>
      </c>
      <c r="O148">
        <v>1</v>
      </c>
    </row>
    <row r="149" spans="1:15" x14ac:dyDescent="0.2">
      <c r="A149">
        <v>70</v>
      </c>
      <c r="B149">
        <v>1</v>
      </c>
      <c r="D149">
        <v>3</v>
      </c>
      <c r="E149" t="s">
        <v>207</v>
      </c>
      <c r="F149" t="s">
        <v>208</v>
      </c>
      <c r="G149">
        <v>1</v>
      </c>
      <c r="H149">
        <v>0</v>
      </c>
      <c r="I149" t="s">
        <v>186</v>
      </c>
      <c r="J149">
        <v>0</v>
      </c>
      <c r="K149">
        <v>0</v>
      </c>
      <c r="L149" t="s">
        <v>3</v>
      </c>
      <c r="M149" t="s">
        <v>3</v>
      </c>
      <c r="N149">
        <v>0</v>
      </c>
      <c r="O149">
        <v>1</v>
      </c>
    </row>
    <row r="150" spans="1:15" x14ac:dyDescent="0.2">
      <c r="A150">
        <v>70</v>
      </c>
      <c r="B150">
        <v>1</v>
      </c>
      <c r="D150">
        <v>4</v>
      </c>
      <c r="E150" t="s">
        <v>209</v>
      </c>
      <c r="F150" t="s">
        <v>210</v>
      </c>
      <c r="G150">
        <v>1</v>
      </c>
      <c r="H150">
        <v>0</v>
      </c>
      <c r="I150" t="s">
        <v>186</v>
      </c>
      <c r="J150">
        <v>0</v>
      </c>
      <c r="K150">
        <v>0</v>
      </c>
      <c r="L150" t="s">
        <v>3</v>
      </c>
      <c r="M150" t="s">
        <v>3</v>
      </c>
      <c r="N150">
        <v>0</v>
      </c>
      <c r="O150">
        <v>1</v>
      </c>
    </row>
    <row r="151" spans="1:15" x14ac:dyDescent="0.2">
      <c r="A151">
        <v>70</v>
      </c>
      <c r="B151">
        <v>1</v>
      </c>
      <c r="D151">
        <v>5</v>
      </c>
      <c r="E151" t="s">
        <v>211</v>
      </c>
      <c r="F151" t="s">
        <v>212</v>
      </c>
      <c r="G151">
        <v>1</v>
      </c>
      <c r="H151">
        <v>0</v>
      </c>
      <c r="I151" t="s">
        <v>186</v>
      </c>
      <c r="J151">
        <v>0</v>
      </c>
      <c r="K151">
        <v>0</v>
      </c>
      <c r="L151" t="s">
        <v>3</v>
      </c>
      <c r="M151" t="s">
        <v>3</v>
      </c>
      <c r="N151">
        <v>0</v>
      </c>
      <c r="O151">
        <v>0.85</v>
      </c>
    </row>
    <row r="152" spans="1:15" x14ac:dyDescent="0.2">
      <c r="A152">
        <v>70</v>
      </c>
      <c r="B152">
        <v>1</v>
      </c>
      <c r="D152">
        <v>6</v>
      </c>
      <c r="E152" t="s">
        <v>213</v>
      </c>
      <c r="F152" t="s">
        <v>214</v>
      </c>
      <c r="G152">
        <v>1</v>
      </c>
      <c r="H152">
        <v>0</v>
      </c>
      <c r="I152" t="s">
        <v>186</v>
      </c>
      <c r="J152">
        <v>0</v>
      </c>
      <c r="K152">
        <v>0</v>
      </c>
      <c r="L152" t="s">
        <v>3</v>
      </c>
      <c r="M152" t="s">
        <v>3</v>
      </c>
      <c r="N152">
        <v>0</v>
      </c>
      <c r="O152">
        <v>0.8</v>
      </c>
    </row>
    <row r="153" spans="1:15" x14ac:dyDescent="0.2">
      <c r="A153">
        <v>70</v>
      </c>
      <c r="B153">
        <v>1</v>
      </c>
      <c r="D153">
        <v>7</v>
      </c>
      <c r="E153" t="s">
        <v>215</v>
      </c>
      <c r="F153" t="s">
        <v>216</v>
      </c>
      <c r="G153">
        <v>1</v>
      </c>
      <c r="H153">
        <v>0</v>
      </c>
      <c r="I153" t="s">
        <v>186</v>
      </c>
      <c r="J153">
        <v>0</v>
      </c>
      <c r="K153">
        <v>0</v>
      </c>
      <c r="L153" t="s">
        <v>3</v>
      </c>
      <c r="M153" t="s">
        <v>3</v>
      </c>
      <c r="N153">
        <v>0</v>
      </c>
      <c r="O153">
        <v>1</v>
      </c>
    </row>
    <row r="154" spans="1:15" x14ac:dyDescent="0.2">
      <c r="A154">
        <v>70</v>
      </c>
      <c r="B154">
        <v>1</v>
      </c>
      <c r="D154">
        <v>8</v>
      </c>
      <c r="E154" t="s">
        <v>217</v>
      </c>
      <c r="F154" t="s">
        <v>218</v>
      </c>
      <c r="G154">
        <v>1</v>
      </c>
      <c r="H154">
        <v>0.8</v>
      </c>
      <c r="I154" t="s">
        <v>186</v>
      </c>
      <c r="J154">
        <v>0</v>
      </c>
      <c r="K154">
        <v>0</v>
      </c>
      <c r="L154" t="s">
        <v>3</v>
      </c>
      <c r="M154" t="s">
        <v>3</v>
      </c>
      <c r="N154">
        <v>0</v>
      </c>
      <c r="O154">
        <v>1</v>
      </c>
    </row>
    <row r="155" spans="1:15" x14ac:dyDescent="0.2">
      <c r="A155">
        <v>70</v>
      </c>
      <c r="B155">
        <v>1</v>
      </c>
      <c r="D155">
        <v>9</v>
      </c>
      <c r="E155" t="s">
        <v>219</v>
      </c>
      <c r="F155" t="s">
        <v>220</v>
      </c>
      <c r="G155">
        <v>1</v>
      </c>
      <c r="H155">
        <v>0.85</v>
      </c>
      <c r="I155" t="s">
        <v>186</v>
      </c>
      <c r="J155">
        <v>0</v>
      </c>
      <c r="K155">
        <v>0</v>
      </c>
      <c r="L155" t="s">
        <v>3</v>
      </c>
      <c r="M155" t="s">
        <v>3</v>
      </c>
      <c r="N155">
        <v>0</v>
      </c>
      <c r="O155">
        <v>1</v>
      </c>
    </row>
    <row r="156" spans="1:15" x14ac:dyDescent="0.2">
      <c r="A156">
        <v>70</v>
      </c>
      <c r="B156">
        <v>1</v>
      </c>
      <c r="D156">
        <v>10</v>
      </c>
      <c r="E156" t="s">
        <v>221</v>
      </c>
      <c r="F156" t="s">
        <v>222</v>
      </c>
      <c r="G156">
        <v>1</v>
      </c>
      <c r="H156">
        <v>0</v>
      </c>
      <c r="I156" t="s">
        <v>186</v>
      </c>
      <c r="J156">
        <v>0</v>
      </c>
      <c r="K156">
        <v>0</v>
      </c>
      <c r="L156" t="s">
        <v>3</v>
      </c>
      <c r="M156" t="s">
        <v>3</v>
      </c>
      <c r="N156">
        <v>0</v>
      </c>
      <c r="O156">
        <v>1</v>
      </c>
    </row>
    <row r="157" spans="1:15" x14ac:dyDescent="0.2">
      <c r="A157">
        <v>70</v>
      </c>
      <c r="B157">
        <v>1</v>
      </c>
      <c r="D157">
        <v>11</v>
      </c>
      <c r="E157" t="s">
        <v>223</v>
      </c>
      <c r="F157" t="s">
        <v>224</v>
      </c>
      <c r="G157">
        <v>1</v>
      </c>
      <c r="H157">
        <v>0</v>
      </c>
      <c r="I157" t="s">
        <v>186</v>
      </c>
      <c r="J157">
        <v>0</v>
      </c>
      <c r="K157">
        <v>0</v>
      </c>
      <c r="L157" t="s">
        <v>3</v>
      </c>
      <c r="M157" t="s">
        <v>3</v>
      </c>
      <c r="N157">
        <v>0</v>
      </c>
      <c r="O157">
        <v>0.94</v>
      </c>
    </row>
    <row r="158" spans="1:15" x14ac:dyDescent="0.2">
      <c r="A158">
        <v>70</v>
      </c>
      <c r="B158">
        <v>1</v>
      </c>
      <c r="D158">
        <v>12</v>
      </c>
      <c r="E158" t="s">
        <v>225</v>
      </c>
      <c r="F158" t="s">
        <v>226</v>
      </c>
      <c r="G158">
        <v>1</v>
      </c>
      <c r="H158">
        <v>0</v>
      </c>
      <c r="I158" t="s">
        <v>186</v>
      </c>
      <c r="J158">
        <v>0</v>
      </c>
      <c r="K158">
        <v>0</v>
      </c>
      <c r="L158" t="s">
        <v>3</v>
      </c>
      <c r="M158" t="s">
        <v>3</v>
      </c>
      <c r="N158">
        <v>0</v>
      </c>
      <c r="O158">
        <v>0.9</v>
      </c>
    </row>
    <row r="159" spans="1:15" x14ac:dyDescent="0.2">
      <c r="A159">
        <v>70</v>
      </c>
      <c r="B159">
        <v>1</v>
      </c>
      <c r="D159">
        <v>13</v>
      </c>
      <c r="E159" t="s">
        <v>227</v>
      </c>
      <c r="F159" t="s">
        <v>228</v>
      </c>
      <c r="G159">
        <v>0.6</v>
      </c>
      <c r="H159">
        <v>0</v>
      </c>
      <c r="I159" t="s">
        <v>186</v>
      </c>
      <c r="J159">
        <v>0</v>
      </c>
      <c r="K159">
        <v>0</v>
      </c>
      <c r="L159" t="s">
        <v>3</v>
      </c>
      <c r="M159" t="s">
        <v>3</v>
      </c>
      <c r="N159">
        <v>0</v>
      </c>
      <c r="O159">
        <v>0.6</v>
      </c>
    </row>
    <row r="160" spans="1:15" x14ac:dyDescent="0.2">
      <c r="A160">
        <v>70</v>
      </c>
      <c r="B160">
        <v>1</v>
      </c>
      <c r="D160">
        <v>14</v>
      </c>
      <c r="E160" t="s">
        <v>229</v>
      </c>
      <c r="F160" t="s">
        <v>230</v>
      </c>
      <c r="G160">
        <v>1</v>
      </c>
      <c r="H160">
        <v>0</v>
      </c>
      <c r="I160" t="s">
        <v>186</v>
      </c>
      <c r="J160">
        <v>0</v>
      </c>
      <c r="K160">
        <v>0</v>
      </c>
      <c r="L160" t="s">
        <v>3</v>
      </c>
      <c r="M160" t="s">
        <v>3</v>
      </c>
      <c r="N160">
        <v>0</v>
      </c>
      <c r="O160">
        <v>1</v>
      </c>
    </row>
    <row r="161" spans="1:34" x14ac:dyDescent="0.2">
      <c r="A161">
        <v>70</v>
      </c>
      <c r="B161">
        <v>1</v>
      </c>
      <c r="D161">
        <v>15</v>
      </c>
      <c r="E161" t="s">
        <v>231</v>
      </c>
      <c r="F161" t="s">
        <v>232</v>
      </c>
      <c r="G161">
        <v>1.2</v>
      </c>
      <c r="H161">
        <v>0</v>
      </c>
      <c r="I161" t="s">
        <v>186</v>
      </c>
      <c r="J161">
        <v>0</v>
      </c>
      <c r="K161">
        <v>0</v>
      </c>
      <c r="L161" t="s">
        <v>3</v>
      </c>
      <c r="M161" t="s">
        <v>3</v>
      </c>
      <c r="N161">
        <v>0</v>
      </c>
      <c r="O161">
        <v>1.2</v>
      </c>
    </row>
    <row r="162" spans="1:34" x14ac:dyDescent="0.2">
      <c r="A162">
        <v>70</v>
      </c>
      <c r="B162">
        <v>1</v>
      </c>
      <c r="D162">
        <v>16</v>
      </c>
      <c r="E162" t="s">
        <v>233</v>
      </c>
      <c r="F162" t="s">
        <v>234</v>
      </c>
      <c r="G162">
        <v>1</v>
      </c>
      <c r="H162">
        <v>0</v>
      </c>
      <c r="I162" t="s">
        <v>186</v>
      </c>
      <c r="J162">
        <v>0</v>
      </c>
      <c r="K162">
        <v>0</v>
      </c>
      <c r="L162" t="s">
        <v>3</v>
      </c>
      <c r="M162" t="s">
        <v>3</v>
      </c>
      <c r="N162">
        <v>0</v>
      </c>
      <c r="O162">
        <v>1</v>
      </c>
    </row>
    <row r="163" spans="1:34" x14ac:dyDescent="0.2">
      <c r="A163">
        <v>70</v>
      </c>
      <c r="B163">
        <v>1</v>
      </c>
      <c r="D163">
        <v>17</v>
      </c>
      <c r="E163" t="s">
        <v>235</v>
      </c>
      <c r="F163" t="s">
        <v>236</v>
      </c>
      <c r="G163">
        <v>1</v>
      </c>
      <c r="H163">
        <v>0</v>
      </c>
      <c r="I163" t="s">
        <v>186</v>
      </c>
      <c r="J163">
        <v>0</v>
      </c>
      <c r="K163">
        <v>0</v>
      </c>
      <c r="L163" t="s">
        <v>3</v>
      </c>
      <c r="M163" t="s">
        <v>3</v>
      </c>
      <c r="N163">
        <v>0</v>
      </c>
      <c r="O163">
        <v>1</v>
      </c>
    </row>
    <row r="164" spans="1:34" x14ac:dyDescent="0.2">
      <c r="A164">
        <v>70</v>
      </c>
      <c r="B164">
        <v>1</v>
      </c>
      <c r="D164">
        <v>18</v>
      </c>
      <c r="E164" t="s">
        <v>237</v>
      </c>
      <c r="F164" t="s">
        <v>238</v>
      </c>
      <c r="G164">
        <v>1</v>
      </c>
      <c r="H164">
        <v>0</v>
      </c>
      <c r="I164" t="s">
        <v>186</v>
      </c>
      <c r="J164">
        <v>0</v>
      </c>
      <c r="K164">
        <v>0</v>
      </c>
      <c r="L164" t="s">
        <v>3</v>
      </c>
      <c r="M164" t="s">
        <v>3</v>
      </c>
      <c r="N164">
        <v>0</v>
      </c>
      <c r="O164">
        <v>1</v>
      </c>
    </row>
    <row r="165" spans="1:34" x14ac:dyDescent="0.2">
      <c r="A165">
        <v>70</v>
      </c>
      <c r="B165">
        <v>1</v>
      </c>
      <c r="D165">
        <v>19</v>
      </c>
      <c r="E165" t="s">
        <v>239</v>
      </c>
      <c r="F165" t="s">
        <v>236</v>
      </c>
      <c r="G165">
        <v>1</v>
      </c>
      <c r="H165">
        <v>0</v>
      </c>
      <c r="I165" t="s">
        <v>186</v>
      </c>
      <c r="J165">
        <v>0</v>
      </c>
      <c r="K165">
        <v>0</v>
      </c>
      <c r="L165" t="s">
        <v>3</v>
      </c>
      <c r="M165" t="s">
        <v>3</v>
      </c>
      <c r="N165">
        <v>0</v>
      </c>
      <c r="O165">
        <v>1</v>
      </c>
    </row>
    <row r="166" spans="1:34" x14ac:dyDescent="0.2">
      <c r="A166">
        <v>70</v>
      </c>
      <c r="B166">
        <v>1</v>
      </c>
      <c r="D166">
        <v>20</v>
      </c>
      <c r="E166" t="s">
        <v>240</v>
      </c>
      <c r="F166" t="s">
        <v>238</v>
      </c>
      <c r="G166">
        <v>1</v>
      </c>
      <c r="H166">
        <v>0</v>
      </c>
      <c r="I166" t="s">
        <v>186</v>
      </c>
      <c r="J166">
        <v>0</v>
      </c>
      <c r="K166">
        <v>0</v>
      </c>
      <c r="L166" t="s">
        <v>3</v>
      </c>
      <c r="M166" t="s">
        <v>3</v>
      </c>
      <c r="N166">
        <v>0</v>
      </c>
      <c r="O166">
        <v>1</v>
      </c>
    </row>
    <row r="167" spans="1:34" x14ac:dyDescent="0.2">
      <c r="A167">
        <v>70</v>
      </c>
      <c r="B167">
        <v>1</v>
      </c>
      <c r="D167">
        <v>21</v>
      </c>
      <c r="E167" t="s">
        <v>241</v>
      </c>
      <c r="F167" t="s">
        <v>242</v>
      </c>
      <c r="G167">
        <v>0</v>
      </c>
      <c r="H167">
        <v>0</v>
      </c>
      <c r="I167" t="s">
        <v>186</v>
      </c>
      <c r="J167">
        <v>0</v>
      </c>
      <c r="K167">
        <v>0</v>
      </c>
      <c r="L167" t="s">
        <v>3</v>
      </c>
      <c r="M167" t="s">
        <v>3</v>
      </c>
      <c r="N167">
        <v>0</v>
      </c>
      <c r="O167">
        <v>0</v>
      </c>
    </row>
    <row r="169" spans="1:34" x14ac:dyDescent="0.2">
      <c r="A169">
        <v>-1</v>
      </c>
    </row>
    <row r="171" spans="1:34" x14ac:dyDescent="0.2">
      <c r="A171" s="4">
        <v>75</v>
      </c>
      <c r="B171" s="4" t="s">
        <v>243</v>
      </c>
      <c r="C171" s="4">
        <v>2000</v>
      </c>
      <c r="D171" s="4">
        <v>0</v>
      </c>
      <c r="E171" s="4">
        <v>1</v>
      </c>
      <c r="F171" s="4">
        <v>0</v>
      </c>
      <c r="G171" s="4">
        <v>0</v>
      </c>
      <c r="H171" s="4">
        <v>1</v>
      </c>
      <c r="I171" s="4">
        <v>0</v>
      </c>
      <c r="J171" s="4">
        <v>4</v>
      </c>
      <c r="K171" s="4">
        <v>0</v>
      </c>
      <c r="L171" s="4">
        <v>0</v>
      </c>
      <c r="M171" s="4">
        <v>0</v>
      </c>
      <c r="N171" s="4">
        <v>34679561</v>
      </c>
      <c r="O171" s="4">
        <v>1</v>
      </c>
    </row>
    <row r="172" spans="1:34" x14ac:dyDescent="0.2">
      <c r="A172" s="4">
        <v>75</v>
      </c>
      <c r="B172" s="4" t="s">
        <v>244</v>
      </c>
      <c r="C172" s="4">
        <v>2018</v>
      </c>
      <c r="D172" s="4">
        <v>1</v>
      </c>
      <c r="E172" s="4">
        <v>0</v>
      </c>
      <c r="F172" s="4">
        <v>0</v>
      </c>
      <c r="G172" s="4">
        <v>0</v>
      </c>
      <c r="H172" s="4">
        <v>1</v>
      </c>
      <c r="I172" s="4">
        <v>0</v>
      </c>
      <c r="J172" s="4">
        <v>4</v>
      </c>
      <c r="K172" s="4">
        <v>0</v>
      </c>
      <c r="L172" s="4">
        <v>0</v>
      </c>
      <c r="M172" s="4">
        <v>1</v>
      </c>
      <c r="N172" s="4">
        <v>34679562</v>
      </c>
      <c r="O172" s="4">
        <v>2</v>
      </c>
    </row>
    <row r="173" spans="1:34" x14ac:dyDescent="0.2">
      <c r="A173" s="6">
        <v>3</v>
      </c>
      <c r="B173" s="6" t="s">
        <v>245</v>
      </c>
      <c r="C173" s="6">
        <v>12.5</v>
      </c>
      <c r="D173" s="6">
        <v>7.5</v>
      </c>
      <c r="E173" s="6">
        <v>12.5</v>
      </c>
      <c r="F173" s="6">
        <v>18.3</v>
      </c>
      <c r="G173" s="6">
        <v>18.3</v>
      </c>
      <c r="H173" s="6">
        <v>7.5</v>
      </c>
      <c r="I173" s="6">
        <v>18.3</v>
      </c>
      <c r="J173" s="6">
        <v>2</v>
      </c>
      <c r="K173" s="6">
        <v>18.3</v>
      </c>
      <c r="L173" s="6">
        <v>12.5</v>
      </c>
      <c r="M173" s="6">
        <v>12.5</v>
      </c>
      <c r="N173" s="6">
        <v>7.5</v>
      </c>
      <c r="O173" s="6">
        <v>7.5</v>
      </c>
      <c r="P173" s="6">
        <v>18.3</v>
      </c>
      <c r="Q173" s="6">
        <v>18.3</v>
      </c>
      <c r="R173" s="6">
        <v>12.5</v>
      </c>
      <c r="S173" s="6" t="s">
        <v>3</v>
      </c>
      <c r="T173" s="6" t="s">
        <v>3</v>
      </c>
      <c r="U173" s="6" t="s">
        <v>3</v>
      </c>
      <c r="V173" s="6" t="s">
        <v>3</v>
      </c>
      <c r="W173" s="6" t="s">
        <v>3</v>
      </c>
      <c r="X173" s="6" t="s">
        <v>3</v>
      </c>
      <c r="Y173" s="6" t="s">
        <v>3</v>
      </c>
      <c r="Z173" s="6" t="s">
        <v>3</v>
      </c>
      <c r="AA173" s="6" t="s">
        <v>3</v>
      </c>
      <c r="AB173" s="6" t="s">
        <v>3</v>
      </c>
      <c r="AC173" s="6" t="s">
        <v>3</v>
      </c>
      <c r="AD173" s="6" t="s">
        <v>3</v>
      </c>
      <c r="AE173" s="6" t="s">
        <v>3</v>
      </c>
      <c r="AF173" s="6" t="s">
        <v>3</v>
      </c>
      <c r="AG173" s="6" t="s">
        <v>3</v>
      </c>
      <c r="AH173" s="6" t="s">
        <v>3</v>
      </c>
    </row>
    <row r="177" spans="1:5" x14ac:dyDescent="0.2">
      <c r="A177">
        <v>65</v>
      </c>
      <c r="C177">
        <v>1</v>
      </c>
      <c r="D177">
        <v>0</v>
      </c>
      <c r="E177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246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</row>
    <row r="12" spans="1:133" x14ac:dyDescent="0.2">
      <c r="A12" s="1">
        <v>1</v>
      </c>
      <c r="B12" s="1">
        <v>50</v>
      </c>
      <c r="C12" s="1">
        <v>0</v>
      </c>
      <c r="D12" s="1"/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34679561</v>
      </c>
      <c r="E14" s="1">
        <v>34679562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7">
        <v>3</v>
      </c>
      <c r="B16" s="7">
        <v>1</v>
      </c>
      <c r="C16" s="7" t="s">
        <v>11</v>
      </c>
      <c r="D16" s="7" t="s">
        <v>11</v>
      </c>
      <c r="E16" s="8">
        <f>(Source!F96)/1000</f>
        <v>22.90973</v>
      </c>
      <c r="F16" s="8">
        <f>(Source!F97)/1000</f>
        <v>2.6766100000000002</v>
      </c>
      <c r="G16" s="8">
        <f>(Source!F88)/1000</f>
        <v>0</v>
      </c>
      <c r="H16" s="8">
        <f>(Source!F98)/1000+(Source!F99)/1000</f>
        <v>0.15674000000000002</v>
      </c>
      <c r="I16" s="8">
        <f>E16+F16+G16+H16</f>
        <v>25.743079999999999</v>
      </c>
      <c r="J16" s="8">
        <f>(Source!F94)/1000</f>
        <v>0.86073</v>
      </c>
      <c r="T16" s="9">
        <f>(Source!P96)/1000</f>
        <v>220.19654</v>
      </c>
      <c r="U16" s="9">
        <f>(Source!P97)/1000</f>
        <v>37.232379999999999</v>
      </c>
      <c r="V16" s="9">
        <f>(Source!P88)/1000</f>
        <v>0</v>
      </c>
      <c r="W16" s="9">
        <f>(Source!P98)/1000+(Source!P99)/1000</f>
        <v>2.6165400000000001</v>
      </c>
      <c r="X16" s="9">
        <f>T16+U16+V16+W16</f>
        <v>260.04545999999999</v>
      </c>
      <c r="Y16" s="9">
        <f>(Source!P94)/1000</f>
        <v>15.751290000000001</v>
      </c>
      <c r="AI16" s="7">
        <v>0</v>
      </c>
      <c r="AJ16" s="7">
        <v>0</v>
      </c>
      <c r="AK16" s="7" t="s">
        <v>3</v>
      </c>
      <c r="AL16" s="7" t="s">
        <v>3</v>
      </c>
      <c r="AM16" s="7" t="s">
        <v>3</v>
      </c>
      <c r="AN16" s="7">
        <v>0</v>
      </c>
      <c r="AO16" s="7" t="s">
        <v>3</v>
      </c>
      <c r="AP16" s="7" t="s">
        <v>3</v>
      </c>
      <c r="AT16" s="8">
        <v>23590.19</v>
      </c>
      <c r="AU16" s="8">
        <v>14509.35</v>
      </c>
      <c r="AV16" s="8">
        <v>0</v>
      </c>
      <c r="AW16" s="8">
        <v>0</v>
      </c>
      <c r="AX16" s="8">
        <v>0</v>
      </c>
      <c r="AY16" s="8">
        <v>8220.11</v>
      </c>
      <c r="AZ16" s="8">
        <v>489.11</v>
      </c>
      <c r="BA16" s="8">
        <v>860.73</v>
      </c>
      <c r="BB16" s="8">
        <v>22909.73</v>
      </c>
      <c r="BC16" s="8">
        <v>2676.61</v>
      </c>
      <c r="BD16" s="8">
        <v>156.74</v>
      </c>
      <c r="BE16" s="8">
        <v>0</v>
      </c>
      <c r="BF16" s="8">
        <v>84.720200000000006</v>
      </c>
      <c r="BG16" s="8">
        <v>36.397199999999998</v>
      </c>
      <c r="BH16" s="8">
        <v>0</v>
      </c>
      <c r="BI16" s="8">
        <v>1297.51</v>
      </c>
      <c r="BJ16" s="8">
        <v>855.38</v>
      </c>
      <c r="BK16" s="8">
        <v>25743.08</v>
      </c>
      <c r="BR16" s="9">
        <v>227322.57</v>
      </c>
      <c r="BS16" s="9">
        <v>108820.16</v>
      </c>
      <c r="BT16" s="9">
        <v>0</v>
      </c>
      <c r="BU16" s="9">
        <v>0</v>
      </c>
      <c r="BV16" s="9">
        <v>0</v>
      </c>
      <c r="BW16" s="9">
        <v>102751.12</v>
      </c>
      <c r="BX16" s="9">
        <v>8950.7199999999993</v>
      </c>
      <c r="BY16" s="9">
        <v>15751.29</v>
      </c>
      <c r="BZ16" s="9">
        <v>220196.92</v>
      </c>
      <c r="CA16" s="9">
        <v>37232.54</v>
      </c>
      <c r="CB16" s="9">
        <v>2616.54</v>
      </c>
      <c r="CC16" s="9">
        <v>0</v>
      </c>
      <c r="CD16" s="9">
        <v>84.720200000000006</v>
      </c>
      <c r="CE16" s="9">
        <v>36.397199999999998</v>
      </c>
      <c r="CF16" s="9">
        <v>0</v>
      </c>
      <c r="CG16" s="9">
        <v>20200.689999999999</v>
      </c>
      <c r="CH16" s="9">
        <v>12522.74</v>
      </c>
      <c r="CI16" s="9">
        <v>260046</v>
      </c>
    </row>
    <row r="18" spans="1:40" x14ac:dyDescent="0.2">
      <c r="A18">
        <v>51</v>
      </c>
      <c r="E18" s="10">
        <f>SUMIF(A16:A17,3,E16:E17)</f>
        <v>22.90973</v>
      </c>
      <c r="F18" s="10">
        <f>SUMIF(A16:A17,3,F16:F17)</f>
        <v>2.6766100000000002</v>
      </c>
      <c r="G18" s="10">
        <f>SUMIF(A16:A17,3,G16:G17)</f>
        <v>0</v>
      </c>
      <c r="H18" s="10">
        <f>SUMIF(A16:A17,3,H16:H17)</f>
        <v>0.15674000000000002</v>
      </c>
      <c r="I18" s="10">
        <f>SUMIF(A16:A17,3,I16:I17)</f>
        <v>25.743079999999999</v>
      </c>
      <c r="J18" s="10">
        <f>SUMIF(A16:A17,3,J16:J17)</f>
        <v>0.86073</v>
      </c>
      <c r="K18" s="10"/>
      <c r="L18" s="10"/>
      <c r="M18" s="10"/>
      <c r="N18" s="10"/>
      <c r="O18" s="10"/>
      <c r="P18" s="10"/>
      <c r="Q18" s="10"/>
      <c r="R18" s="10"/>
      <c r="S18" s="10"/>
      <c r="T18" s="3">
        <f>SUMIF(A16:A17,3,T16:T17)</f>
        <v>220.19654</v>
      </c>
      <c r="U18" s="3">
        <f>SUMIF(A16:A17,3,U16:U17)</f>
        <v>37.232379999999999</v>
      </c>
      <c r="V18" s="3">
        <f>SUMIF(A16:A17,3,V16:V17)</f>
        <v>0</v>
      </c>
      <c r="W18" s="3">
        <f>SUMIF(A16:A17,3,W16:W17)</f>
        <v>2.6165400000000001</v>
      </c>
      <c r="X18" s="3">
        <f>SUMIF(A16:A17,3,X16:X17)</f>
        <v>260.04545999999999</v>
      </c>
      <c r="Y18" s="3">
        <f>SUMIF(A16:A17,3,Y16:Y17)</f>
        <v>15.751290000000001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40" x14ac:dyDescent="0.2">
      <c r="A20" s="5">
        <v>50</v>
      </c>
      <c r="B20" s="5">
        <v>0</v>
      </c>
      <c r="C20" s="5">
        <v>0</v>
      </c>
      <c r="D20" s="5">
        <v>1</v>
      </c>
      <c r="E20" s="5">
        <v>201</v>
      </c>
      <c r="F20" s="5">
        <v>23590.19</v>
      </c>
      <c r="G20" s="5" t="s">
        <v>132</v>
      </c>
      <c r="H20" s="5" t="s">
        <v>133</v>
      </c>
      <c r="I20" s="5"/>
      <c r="J20" s="5"/>
      <c r="K20" s="5">
        <v>201</v>
      </c>
      <c r="L20" s="5">
        <v>1</v>
      </c>
      <c r="M20" s="5">
        <v>3</v>
      </c>
      <c r="N20" s="5" t="s">
        <v>3</v>
      </c>
      <c r="O20" s="5">
        <v>2</v>
      </c>
      <c r="P20" s="5">
        <v>227322.57</v>
      </c>
    </row>
    <row r="21" spans="1:40" x14ac:dyDescent="0.2">
      <c r="A21" s="5">
        <v>50</v>
      </c>
      <c r="B21" s="5">
        <v>0</v>
      </c>
      <c r="C21" s="5">
        <v>0</v>
      </c>
      <c r="D21" s="5">
        <v>1</v>
      </c>
      <c r="E21" s="5">
        <v>202</v>
      </c>
      <c r="F21" s="5">
        <v>14509.35</v>
      </c>
      <c r="G21" s="5" t="s">
        <v>134</v>
      </c>
      <c r="H21" s="5" t="s">
        <v>135</v>
      </c>
      <c r="I21" s="5"/>
      <c r="J21" s="5"/>
      <c r="K21" s="5">
        <v>202</v>
      </c>
      <c r="L21" s="5">
        <v>2</v>
      </c>
      <c r="M21" s="5">
        <v>3</v>
      </c>
      <c r="N21" s="5" t="s">
        <v>3</v>
      </c>
      <c r="O21" s="5">
        <v>2</v>
      </c>
      <c r="P21" s="5">
        <v>108820.16</v>
      </c>
    </row>
    <row r="22" spans="1:40" x14ac:dyDescent="0.2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136</v>
      </c>
      <c r="H22" s="5" t="s">
        <v>137</v>
      </c>
      <c r="I22" s="5"/>
      <c r="J22" s="5"/>
      <c r="K22" s="5">
        <v>222</v>
      </c>
      <c r="L22" s="5">
        <v>3</v>
      </c>
      <c r="M22" s="5">
        <v>3</v>
      </c>
      <c r="N22" s="5" t="s">
        <v>3</v>
      </c>
      <c r="O22" s="5">
        <v>2</v>
      </c>
      <c r="P22" s="5">
        <v>0</v>
      </c>
    </row>
    <row r="23" spans="1:40" x14ac:dyDescent="0.2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14509.35</v>
      </c>
      <c r="G23" s="5" t="s">
        <v>138</v>
      </c>
      <c r="H23" s="5" t="s">
        <v>139</v>
      </c>
      <c r="I23" s="5"/>
      <c r="J23" s="5"/>
      <c r="K23" s="5">
        <v>225</v>
      </c>
      <c r="L23" s="5">
        <v>4</v>
      </c>
      <c r="M23" s="5">
        <v>3</v>
      </c>
      <c r="N23" s="5" t="s">
        <v>3</v>
      </c>
      <c r="O23" s="5">
        <v>2</v>
      </c>
      <c r="P23" s="5">
        <v>108820.16</v>
      </c>
    </row>
    <row r="24" spans="1:40" x14ac:dyDescent="0.2">
      <c r="A24" s="5">
        <v>50</v>
      </c>
      <c r="B24" s="5">
        <v>0</v>
      </c>
      <c r="C24" s="5">
        <v>0</v>
      </c>
      <c r="D24" s="5">
        <v>1</v>
      </c>
      <c r="E24" s="5">
        <v>226</v>
      </c>
      <c r="F24" s="5">
        <v>14509.35</v>
      </c>
      <c r="G24" s="5" t="s">
        <v>140</v>
      </c>
      <c r="H24" s="5" t="s">
        <v>141</v>
      </c>
      <c r="I24" s="5"/>
      <c r="J24" s="5"/>
      <c r="K24" s="5">
        <v>226</v>
      </c>
      <c r="L24" s="5">
        <v>5</v>
      </c>
      <c r="M24" s="5">
        <v>3</v>
      </c>
      <c r="N24" s="5" t="s">
        <v>3</v>
      </c>
      <c r="O24" s="5">
        <v>2</v>
      </c>
      <c r="P24" s="5">
        <v>108820.16</v>
      </c>
    </row>
    <row r="25" spans="1:40" x14ac:dyDescent="0.2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142</v>
      </c>
      <c r="H25" s="5" t="s">
        <v>143</v>
      </c>
      <c r="I25" s="5"/>
      <c r="J25" s="5"/>
      <c r="K25" s="5">
        <v>227</v>
      </c>
      <c r="L25" s="5">
        <v>6</v>
      </c>
      <c r="M25" s="5">
        <v>3</v>
      </c>
      <c r="N25" s="5" t="s">
        <v>3</v>
      </c>
      <c r="O25" s="5">
        <v>2</v>
      </c>
      <c r="P25" s="5">
        <v>0</v>
      </c>
    </row>
    <row r="26" spans="1:40" x14ac:dyDescent="0.2">
      <c r="A26" s="5">
        <v>50</v>
      </c>
      <c r="B26" s="5">
        <v>0</v>
      </c>
      <c r="C26" s="5">
        <v>0</v>
      </c>
      <c r="D26" s="5">
        <v>1</v>
      </c>
      <c r="E26" s="5">
        <v>228</v>
      </c>
      <c r="F26" s="5">
        <v>14509.35</v>
      </c>
      <c r="G26" s="5" t="s">
        <v>144</v>
      </c>
      <c r="H26" s="5" t="s">
        <v>145</v>
      </c>
      <c r="I26" s="5"/>
      <c r="J26" s="5"/>
      <c r="K26" s="5">
        <v>228</v>
      </c>
      <c r="L26" s="5">
        <v>7</v>
      </c>
      <c r="M26" s="5">
        <v>3</v>
      </c>
      <c r="N26" s="5" t="s">
        <v>3</v>
      </c>
      <c r="O26" s="5">
        <v>2</v>
      </c>
      <c r="P26" s="5">
        <v>108820.16</v>
      </c>
    </row>
    <row r="27" spans="1:40" x14ac:dyDescent="0.2">
      <c r="A27" s="5">
        <v>50</v>
      </c>
      <c r="B27" s="5">
        <v>0</v>
      </c>
      <c r="C27" s="5">
        <v>0</v>
      </c>
      <c r="D27" s="5">
        <v>1</v>
      </c>
      <c r="E27" s="5">
        <v>216</v>
      </c>
      <c r="F27" s="5">
        <v>0</v>
      </c>
      <c r="G27" s="5" t="s">
        <v>146</v>
      </c>
      <c r="H27" s="5" t="s">
        <v>147</v>
      </c>
      <c r="I27" s="5"/>
      <c r="J27" s="5"/>
      <c r="K27" s="5">
        <v>216</v>
      </c>
      <c r="L27" s="5">
        <v>8</v>
      </c>
      <c r="M27" s="5">
        <v>3</v>
      </c>
      <c r="N27" s="5" t="s">
        <v>3</v>
      </c>
      <c r="O27" s="5">
        <v>2</v>
      </c>
      <c r="P27" s="5">
        <v>0</v>
      </c>
    </row>
    <row r="28" spans="1:40" x14ac:dyDescent="0.2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148</v>
      </c>
      <c r="H28" s="5" t="s">
        <v>149</v>
      </c>
      <c r="I28" s="5"/>
      <c r="J28" s="5"/>
      <c r="K28" s="5">
        <v>223</v>
      </c>
      <c r="L28" s="5">
        <v>9</v>
      </c>
      <c r="M28" s="5">
        <v>3</v>
      </c>
      <c r="N28" s="5" t="s">
        <v>3</v>
      </c>
      <c r="O28" s="5">
        <v>2</v>
      </c>
      <c r="P28" s="5">
        <v>0</v>
      </c>
    </row>
    <row r="29" spans="1:40" x14ac:dyDescent="0.2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0</v>
      </c>
      <c r="G29" s="5" t="s">
        <v>150</v>
      </c>
      <c r="H29" s="5" t="s">
        <v>151</v>
      </c>
      <c r="I29" s="5"/>
      <c r="J29" s="5"/>
      <c r="K29" s="5">
        <v>229</v>
      </c>
      <c r="L29" s="5">
        <v>10</v>
      </c>
      <c r="M29" s="5">
        <v>3</v>
      </c>
      <c r="N29" s="5" t="s">
        <v>3</v>
      </c>
      <c r="O29" s="5">
        <v>2</v>
      </c>
      <c r="P29" s="5">
        <v>0</v>
      </c>
    </row>
    <row r="30" spans="1:40" x14ac:dyDescent="0.2">
      <c r="A30" s="5">
        <v>50</v>
      </c>
      <c r="B30" s="5">
        <v>0</v>
      </c>
      <c r="C30" s="5">
        <v>0</v>
      </c>
      <c r="D30" s="5">
        <v>1</v>
      </c>
      <c r="E30" s="5">
        <v>203</v>
      </c>
      <c r="F30" s="5">
        <v>8220.11</v>
      </c>
      <c r="G30" s="5" t="s">
        <v>152</v>
      </c>
      <c r="H30" s="5" t="s">
        <v>153</v>
      </c>
      <c r="I30" s="5"/>
      <c r="J30" s="5"/>
      <c r="K30" s="5">
        <v>203</v>
      </c>
      <c r="L30" s="5">
        <v>11</v>
      </c>
      <c r="M30" s="5">
        <v>3</v>
      </c>
      <c r="N30" s="5" t="s">
        <v>3</v>
      </c>
      <c r="O30" s="5">
        <v>2</v>
      </c>
      <c r="P30" s="5">
        <v>102751.12</v>
      </c>
    </row>
    <row r="31" spans="1:40" x14ac:dyDescent="0.2">
      <c r="A31" s="5">
        <v>50</v>
      </c>
      <c r="B31" s="5">
        <v>0</v>
      </c>
      <c r="C31" s="5">
        <v>0</v>
      </c>
      <c r="D31" s="5">
        <v>1</v>
      </c>
      <c r="E31" s="5">
        <v>231</v>
      </c>
      <c r="F31" s="5">
        <v>0</v>
      </c>
      <c r="G31" s="5" t="s">
        <v>154</v>
      </c>
      <c r="H31" s="5" t="s">
        <v>155</v>
      </c>
      <c r="I31" s="5"/>
      <c r="J31" s="5"/>
      <c r="K31" s="5">
        <v>231</v>
      </c>
      <c r="L31" s="5">
        <v>12</v>
      </c>
      <c r="M31" s="5">
        <v>3</v>
      </c>
      <c r="N31" s="5" t="s">
        <v>3</v>
      </c>
      <c r="O31" s="5">
        <v>2</v>
      </c>
      <c r="P31" s="5">
        <v>0</v>
      </c>
    </row>
    <row r="32" spans="1:40" x14ac:dyDescent="0.2">
      <c r="A32" s="5">
        <v>50</v>
      </c>
      <c r="B32" s="5">
        <v>0</v>
      </c>
      <c r="C32" s="5">
        <v>0</v>
      </c>
      <c r="D32" s="5">
        <v>1</v>
      </c>
      <c r="E32" s="5">
        <v>204</v>
      </c>
      <c r="F32" s="5">
        <v>489.11</v>
      </c>
      <c r="G32" s="5" t="s">
        <v>156</v>
      </c>
      <c r="H32" s="5" t="s">
        <v>157</v>
      </c>
      <c r="I32" s="5"/>
      <c r="J32" s="5"/>
      <c r="K32" s="5">
        <v>204</v>
      </c>
      <c r="L32" s="5">
        <v>13</v>
      </c>
      <c r="M32" s="5">
        <v>3</v>
      </c>
      <c r="N32" s="5" t="s">
        <v>3</v>
      </c>
      <c r="O32" s="5">
        <v>2</v>
      </c>
      <c r="P32" s="5">
        <v>8950.7199999999993</v>
      </c>
    </row>
    <row r="33" spans="1:16" x14ac:dyDescent="0.2">
      <c r="A33" s="5">
        <v>50</v>
      </c>
      <c r="B33" s="5">
        <v>0</v>
      </c>
      <c r="C33" s="5">
        <v>0</v>
      </c>
      <c r="D33" s="5">
        <v>1</v>
      </c>
      <c r="E33" s="5">
        <v>205</v>
      </c>
      <c r="F33" s="5">
        <v>860.73</v>
      </c>
      <c r="G33" s="5" t="s">
        <v>158</v>
      </c>
      <c r="H33" s="5" t="s">
        <v>159</v>
      </c>
      <c r="I33" s="5"/>
      <c r="J33" s="5"/>
      <c r="K33" s="5">
        <v>205</v>
      </c>
      <c r="L33" s="5">
        <v>14</v>
      </c>
      <c r="M33" s="5">
        <v>3</v>
      </c>
      <c r="N33" s="5" t="s">
        <v>3</v>
      </c>
      <c r="O33" s="5">
        <v>2</v>
      </c>
      <c r="P33" s="5">
        <v>15751.29</v>
      </c>
    </row>
    <row r="34" spans="1:16" x14ac:dyDescent="0.2">
      <c r="A34" s="5">
        <v>50</v>
      </c>
      <c r="B34" s="5">
        <v>0</v>
      </c>
      <c r="C34" s="5">
        <v>0</v>
      </c>
      <c r="D34" s="5">
        <v>1</v>
      </c>
      <c r="E34" s="5">
        <v>232</v>
      </c>
      <c r="F34" s="5">
        <v>0</v>
      </c>
      <c r="G34" s="5" t="s">
        <v>160</v>
      </c>
      <c r="H34" s="5" t="s">
        <v>161</v>
      </c>
      <c r="I34" s="5"/>
      <c r="J34" s="5"/>
      <c r="K34" s="5">
        <v>232</v>
      </c>
      <c r="L34" s="5">
        <v>15</v>
      </c>
      <c r="M34" s="5">
        <v>3</v>
      </c>
      <c r="N34" s="5" t="s">
        <v>3</v>
      </c>
      <c r="O34" s="5">
        <v>2</v>
      </c>
      <c r="P34" s="5">
        <v>0</v>
      </c>
    </row>
    <row r="35" spans="1:16" x14ac:dyDescent="0.2">
      <c r="A35" s="5">
        <v>50</v>
      </c>
      <c r="B35" s="5">
        <v>0</v>
      </c>
      <c r="C35" s="5">
        <v>0</v>
      </c>
      <c r="D35" s="5">
        <v>1</v>
      </c>
      <c r="E35" s="5">
        <v>214</v>
      </c>
      <c r="F35" s="5">
        <v>22909.73</v>
      </c>
      <c r="G35" s="5" t="s">
        <v>162</v>
      </c>
      <c r="H35" s="5" t="s">
        <v>163</v>
      </c>
      <c r="I35" s="5"/>
      <c r="J35" s="5"/>
      <c r="K35" s="5">
        <v>214</v>
      </c>
      <c r="L35" s="5">
        <v>16</v>
      </c>
      <c r="M35" s="5">
        <v>3</v>
      </c>
      <c r="N35" s="5" t="s">
        <v>3</v>
      </c>
      <c r="O35" s="5">
        <v>2</v>
      </c>
      <c r="P35" s="5">
        <v>220196.92</v>
      </c>
    </row>
    <row r="36" spans="1:16" x14ac:dyDescent="0.2">
      <c r="A36" s="5">
        <v>50</v>
      </c>
      <c r="B36" s="5">
        <v>0</v>
      </c>
      <c r="C36" s="5">
        <v>0</v>
      </c>
      <c r="D36" s="5">
        <v>1</v>
      </c>
      <c r="E36" s="5">
        <v>215</v>
      </c>
      <c r="F36" s="5">
        <v>2676.61</v>
      </c>
      <c r="G36" s="5" t="s">
        <v>164</v>
      </c>
      <c r="H36" s="5" t="s">
        <v>165</v>
      </c>
      <c r="I36" s="5"/>
      <c r="J36" s="5"/>
      <c r="K36" s="5">
        <v>215</v>
      </c>
      <c r="L36" s="5">
        <v>17</v>
      </c>
      <c r="M36" s="5">
        <v>3</v>
      </c>
      <c r="N36" s="5" t="s">
        <v>3</v>
      </c>
      <c r="O36" s="5">
        <v>2</v>
      </c>
      <c r="P36" s="5">
        <v>37232.54</v>
      </c>
    </row>
    <row r="37" spans="1:16" x14ac:dyDescent="0.2">
      <c r="A37" s="5">
        <v>50</v>
      </c>
      <c r="B37" s="5">
        <v>0</v>
      </c>
      <c r="C37" s="5">
        <v>0</v>
      </c>
      <c r="D37" s="5">
        <v>1</v>
      </c>
      <c r="E37" s="5">
        <v>217</v>
      </c>
      <c r="F37" s="5">
        <v>156.74</v>
      </c>
      <c r="G37" s="5" t="s">
        <v>166</v>
      </c>
      <c r="H37" s="5" t="s">
        <v>167</v>
      </c>
      <c r="I37" s="5"/>
      <c r="J37" s="5"/>
      <c r="K37" s="5">
        <v>217</v>
      </c>
      <c r="L37" s="5">
        <v>18</v>
      </c>
      <c r="M37" s="5">
        <v>3</v>
      </c>
      <c r="N37" s="5" t="s">
        <v>3</v>
      </c>
      <c r="O37" s="5">
        <v>2</v>
      </c>
      <c r="P37" s="5">
        <v>2616.54</v>
      </c>
    </row>
    <row r="38" spans="1:16" x14ac:dyDescent="0.2">
      <c r="A38" s="5">
        <v>50</v>
      </c>
      <c r="B38" s="5">
        <v>0</v>
      </c>
      <c r="C38" s="5">
        <v>0</v>
      </c>
      <c r="D38" s="5">
        <v>1</v>
      </c>
      <c r="E38" s="5">
        <v>230</v>
      </c>
      <c r="F38" s="5">
        <v>0</v>
      </c>
      <c r="G38" s="5" t="s">
        <v>168</v>
      </c>
      <c r="H38" s="5" t="s">
        <v>169</v>
      </c>
      <c r="I38" s="5"/>
      <c r="J38" s="5"/>
      <c r="K38" s="5">
        <v>230</v>
      </c>
      <c r="L38" s="5">
        <v>19</v>
      </c>
      <c r="M38" s="5">
        <v>3</v>
      </c>
      <c r="N38" s="5" t="s">
        <v>3</v>
      </c>
      <c r="O38" s="5">
        <v>2</v>
      </c>
      <c r="P38" s="5">
        <v>0</v>
      </c>
    </row>
    <row r="39" spans="1:16" x14ac:dyDescent="0.2">
      <c r="A39" s="5">
        <v>50</v>
      </c>
      <c r="B39" s="5">
        <v>0</v>
      </c>
      <c r="C39" s="5">
        <v>0</v>
      </c>
      <c r="D39" s="5">
        <v>1</v>
      </c>
      <c r="E39" s="5">
        <v>206</v>
      </c>
      <c r="F39" s="5">
        <v>0</v>
      </c>
      <c r="G39" s="5" t="s">
        <v>170</v>
      </c>
      <c r="H39" s="5" t="s">
        <v>171</v>
      </c>
      <c r="I39" s="5"/>
      <c r="J39" s="5"/>
      <c r="K39" s="5">
        <v>206</v>
      </c>
      <c r="L39" s="5">
        <v>20</v>
      </c>
      <c r="M39" s="5">
        <v>3</v>
      </c>
      <c r="N39" s="5" t="s">
        <v>3</v>
      </c>
      <c r="O39" s="5">
        <v>2</v>
      </c>
      <c r="P39" s="5">
        <v>0</v>
      </c>
    </row>
    <row r="40" spans="1:16" x14ac:dyDescent="0.2">
      <c r="A40" s="5">
        <v>50</v>
      </c>
      <c r="B40" s="5">
        <v>0</v>
      </c>
      <c r="C40" s="5">
        <v>0</v>
      </c>
      <c r="D40" s="5">
        <v>1</v>
      </c>
      <c r="E40" s="5">
        <v>207</v>
      </c>
      <c r="F40" s="5">
        <v>84.720200000000006</v>
      </c>
      <c r="G40" s="5" t="s">
        <v>172</v>
      </c>
      <c r="H40" s="5" t="s">
        <v>173</v>
      </c>
      <c r="I40" s="5"/>
      <c r="J40" s="5"/>
      <c r="K40" s="5">
        <v>207</v>
      </c>
      <c r="L40" s="5">
        <v>21</v>
      </c>
      <c r="M40" s="5">
        <v>3</v>
      </c>
      <c r="N40" s="5" t="s">
        <v>3</v>
      </c>
      <c r="O40" s="5">
        <v>-1</v>
      </c>
      <c r="P40" s="5">
        <v>84.720200000000006</v>
      </c>
    </row>
    <row r="41" spans="1:16" x14ac:dyDescent="0.2">
      <c r="A41" s="5">
        <v>50</v>
      </c>
      <c r="B41" s="5">
        <v>0</v>
      </c>
      <c r="C41" s="5">
        <v>0</v>
      </c>
      <c r="D41" s="5">
        <v>1</v>
      </c>
      <c r="E41" s="5">
        <v>208</v>
      </c>
      <c r="F41" s="5">
        <v>36.397199999999998</v>
      </c>
      <c r="G41" s="5" t="s">
        <v>174</v>
      </c>
      <c r="H41" s="5" t="s">
        <v>175</v>
      </c>
      <c r="I41" s="5"/>
      <c r="J41" s="5"/>
      <c r="K41" s="5">
        <v>208</v>
      </c>
      <c r="L41" s="5">
        <v>22</v>
      </c>
      <c r="M41" s="5">
        <v>3</v>
      </c>
      <c r="N41" s="5" t="s">
        <v>3</v>
      </c>
      <c r="O41" s="5">
        <v>-1</v>
      </c>
      <c r="P41" s="5">
        <v>36.397199999999998</v>
      </c>
    </row>
    <row r="42" spans="1:16" x14ac:dyDescent="0.2">
      <c r="A42" s="5">
        <v>50</v>
      </c>
      <c r="B42" s="5">
        <v>0</v>
      </c>
      <c r="C42" s="5">
        <v>0</v>
      </c>
      <c r="D42" s="5">
        <v>1</v>
      </c>
      <c r="E42" s="5">
        <v>209</v>
      </c>
      <c r="F42" s="5">
        <v>0</v>
      </c>
      <c r="G42" s="5" t="s">
        <v>176</v>
      </c>
      <c r="H42" s="5" t="s">
        <v>177</v>
      </c>
      <c r="I42" s="5"/>
      <c r="J42" s="5"/>
      <c r="K42" s="5">
        <v>209</v>
      </c>
      <c r="L42" s="5">
        <v>23</v>
      </c>
      <c r="M42" s="5">
        <v>3</v>
      </c>
      <c r="N42" s="5" t="s">
        <v>3</v>
      </c>
      <c r="O42" s="5">
        <v>2</v>
      </c>
      <c r="P42" s="5">
        <v>0</v>
      </c>
    </row>
    <row r="43" spans="1:16" x14ac:dyDescent="0.2">
      <c r="A43" s="5">
        <v>50</v>
      </c>
      <c r="B43" s="5">
        <v>0</v>
      </c>
      <c r="C43" s="5">
        <v>0</v>
      </c>
      <c r="D43" s="5">
        <v>1</v>
      </c>
      <c r="E43" s="5">
        <v>210</v>
      </c>
      <c r="F43" s="5">
        <v>1297.51</v>
      </c>
      <c r="G43" s="5" t="s">
        <v>178</v>
      </c>
      <c r="H43" s="5" t="s">
        <v>179</v>
      </c>
      <c r="I43" s="5"/>
      <c r="J43" s="5"/>
      <c r="K43" s="5">
        <v>210</v>
      </c>
      <c r="L43" s="5">
        <v>24</v>
      </c>
      <c r="M43" s="5">
        <v>3</v>
      </c>
      <c r="N43" s="5" t="s">
        <v>3</v>
      </c>
      <c r="O43" s="5">
        <v>2</v>
      </c>
      <c r="P43" s="5">
        <v>20200.689999999999</v>
      </c>
    </row>
    <row r="44" spans="1:16" x14ac:dyDescent="0.2">
      <c r="A44" s="5">
        <v>50</v>
      </c>
      <c r="B44" s="5">
        <v>0</v>
      </c>
      <c r="C44" s="5">
        <v>0</v>
      </c>
      <c r="D44" s="5">
        <v>1</v>
      </c>
      <c r="E44" s="5">
        <v>211</v>
      </c>
      <c r="F44" s="5">
        <v>855.38</v>
      </c>
      <c r="G44" s="5" t="s">
        <v>180</v>
      </c>
      <c r="H44" s="5" t="s">
        <v>181</v>
      </c>
      <c r="I44" s="5"/>
      <c r="J44" s="5"/>
      <c r="K44" s="5">
        <v>211</v>
      </c>
      <c r="L44" s="5">
        <v>25</v>
      </c>
      <c r="M44" s="5">
        <v>3</v>
      </c>
      <c r="N44" s="5" t="s">
        <v>3</v>
      </c>
      <c r="O44" s="5">
        <v>2</v>
      </c>
      <c r="P44" s="5">
        <v>12522.74</v>
      </c>
    </row>
    <row r="45" spans="1:16" x14ac:dyDescent="0.2">
      <c r="A45" s="5">
        <v>50</v>
      </c>
      <c r="B45" s="5">
        <v>0</v>
      </c>
      <c r="C45" s="5">
        <v>0</v>
      </c>
      <c r="D45" s="5">
        <v>1</v>
      </c>
      <c r="E45" s="5">
        <v>224</v>
      </c>
      <c r="F45" s="5">
        <v>25743.08</v>
      </c>
      <c r="G45" s="5" t="s">
        <v>182</v>
      </c>
      <c r="H45" s="5" t="s">
        <v>183</v>
      </c>
      <c r="I45" s="5"/>
      <c r="J45" s="5"/>
      <c r="K45" s="5">
        <v>224</v>
      </c>
      <c r="L45" s="5">
        <v>26</v>
      </c>
      <c r="M45" s="5">
        <v>3</v>
      </c>
      <c r="N45" s="5" t="s">
        <v>3</v>
      </c>
      <c r="O45" s="5">
        <v>2</v>
      </c>
      <c r="P45" s="5">
        <v>260046</v>
      </c>
    </row>
    <row r="47" spans="1:16" x14ac:dyDescent="0.2">
      <c r="A47">
        <v>-1</v>
      </c>
    </row>
    <row r="50" spans="1:34" x14ac:dyDescent="0.2">
      <c r="A50" s="4">
        <v>75</v>
      </c>
      <c r="B50" s="4" t="s">
        <v>243</v>
      </c>
      <c r="C50" s="4">
        <v>2000</v>
      </c>
      <c r="D50" s="4">
        <v>0</v>
      </c>
      <c r="E50" s="4">
        <v>1</v>
      </c>
      <c r="F50" s="4">
        <v>0</v>
      </c>
      <c r="G50" s="4">
        <v>0</v>
      </c>
      <c r="H50" s="4">
        <v>1</v>
      </c>
      <c r="I50" s="4">
        <v>0</v>
      </c>
      <c r="J50" s="4">
        <v>4</v>
      </c>
      <c r="K50" s="4">
        <v>0</v>
      </c>
      <c r="L50" s="4">
        <v>0</v>
      </c>
      <c r="M50" s="4">
        <v>0</v>
      </c>
      <c r="N50" s="4">
        <v>34679561</v>
      </c>
      <c r="O50" s="4">
        <v>1</v>
      </c>
    </row>
    <row r="51" spans="1:34" x14ac:dyDescent="0.2">
      <c r="A51" s="4">
        <v>75</v>
      </c>
      <c r="B51" s="4" t="s">
        <v>244</v>
      </c>
      <c r="C51" s="4">
        <v>2018</v>
      </c>
      <c r="D51" s="4">
        <v>1</v>
      </c>
      <c r="E51" s="4">
        <v>0</v>
      </c>
      <c r="F51" s="4">
        <v>0</v>
      </c>
      <c r="G51" s="4">
        <v>0</v>
      </c>
      <c r="H51" s="4">
        <v>1</v>
      </c>
      <c r="I51" s="4">
        <v>0</v>
      </c>
      <c r="J51" s="4">
        <v>4</v>
      </c>
      <c r="K51" s="4">
        <v>0</v>
      </c>
      <c r="L51" s="4">
        <v>0</v>
      </c>
      <c r="M51" s="4">
        <v>1</v>
      </c>
      <c r="N51" s="4">
        <v>34679562</v>
      </c>
      <c r="O51" s="4">
        <v>2</v>
      </c>
    </row>
    <row r="52" spans="1:34" x14ac:dyDescent="0.2">
      <c r="A52" s="6">
        <v>3</v>
      </c>
      <c r="B52" s="6" t="s">
        <v>245</v>
      </c>
      <c r="C52" s="6">
        <v>12.5</v>
      </c>
      <c r="D52" s="6">
        <v>7.5</v>
      </c>
      <c r="E52" s="6">
        <v>12.5</v>
      </c>
      <c r="F52" s="6">
        <v>18.3</v>
      </c>
      <c r="G52" s="6">
        <v>18.3</v>
      </c>
      <c r="H52" s="6">
        <v>7.5</v>
      </c>
      <c r="I52" s="6">
        <v>18.3</v>
      </c>
      <c r="J52" s="6">
        <v>2</v>
      </c>
      <c r="K52" s="6">
        <v>18.3</v>
      </c>
      <c r="L52" s="6">
        <v>12.5</v>
      </c>
      <c r="M52" s="6">
        <v>12.5</v>
      </c>
      <c r="N52" s="6">
        <v>7.5</v>
      </c>
      <c r="O52" s="6">
        <v>7.5</v>
      </c>
      <c r="P52" s="6">
        <v>18.3</v>
      </c>
      <c r="Q52" s="6">
        <v>18.3</v>
      </c>
      <c r="R52" s="6">
        <v>12.5</v>
      </c>
      <c r="S52" s="6" t="s">
        <v>3</v>
      </c>
      <c r="T52" s="6" t="s">
        <v>3</v>
      </c>
      <c r="U52" s="6" t="s">
        <v>3</v>
      </c>
      <c r="V52" s="6" t="s">
        <v>3</v>
      </c>
      <c r="W52" s="6" t="s">
        <v>3</v>
      </c>
      <c r="X52" s="6" t="s">
        <v>3</v>
      </c>
      <c r="Y52" s="6" t="s">
        <v>3</v>
      </c>
      <c r="Z52" s="6" t="s">
        <v>3</v>
      </c>
      <c r="AA52" s="6" t="s">
        <v>3</v>
      </c>
      <c r="AB52" s="6" t="s">
        <v>3</v>
      </c>
      <c r="AC52" s="6" t="s">
        <v>3</v>
      </c>
      <c r="AD52" s="6" t="s">
        <v>3</v>
      </c>
      <c r="AE52" s="6" t="s">
        <v>3</v>
      </c>
      <c r="AF52" s="6" t="s">
        <v>3</v>
      </c>
      <c r="AG52" s="6" t="s">
        <v>3</v>
      </c>
      <c r="AH52" s="6" t="s">
        <v>3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84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06" x14ac:dyDescent="0.2">
      <c r="A1">
        <f>ROW(Source!A24)</f>
        <v>24</v>
      </c>
      <c r="B1">
        <v>34679561</v>
      </c>
      <c r="C1">
        <v>34679624</v>
      </c>
      <c r="D1">
        <v>31709492</v>
      </c>
      <c r="E1">
        <v>1</v>
      </c>
      <c r="F1">
        <v>1</v>
      </c>
      <c r="G1">
        <v>1</v>
      </c>
      <c r="H1">
        <v>1</v>
      </c>
      <c r="I1" t="s">
        <v>247</v>
      </c>
      <c r="J1" t="s">
        <v>3</v>
      </c>
      <c r="K1" t="s">
        <v>248</v>
      </c>
      <c r="L1">
        <v>1191</v>
      </c>
      <c r="N1">
        <v>1013</v>
      </c>
      <c r="O1" t="s">
        <v>249</v>
      </c>
      <c r="P1" t="s">
        <v>249</v>
      </c>
      <c r="Q1">
        <v>1</v>
      </c>
      <c r="W1">
        <v>0</v>
      </c>
      <c r="X1">
        <v>-1417349443</v>
      </c>
      <c r="Y1">
        <v>15.34</v>
      </c>
      <c r="AA1">
        <v>0</v>
      </c>
      <c r="AB1">
        <v>0</v>
      </c>
      <c r="AC1">
        <v>0</v>
      </c>
      <c r="AD1">
        <v>0</v>
      </c>
      <c r="AE1">
        <v>0</v>
      </c>
      <c r="AF1">
        <v>0</v>
      </c>
      <c r="AG1">
        <v>0</v>
      </c>
      <c r="AH1">
        <v>0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0</v>
      </c>
      <c r="AQ1">
        <v>0</v>
      </c>
      <c r="AR1">
        <v>0</v>
      </c>
      <c r="AS1" t="s">
        <v>3</v>
      </c>
      <c r="AT1">
        <v>15.34</v>
      </c>
      <c r="AU1" t="s">
        <v>3</v>
      </c>
      <c r="AV1">
        <v>2</v>
      </c>
      <c r="AW1">
        <v>2</v>
      </c>
      <c r="AX1">
        <v>34679627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Y1*Source!I24</f>
        <v>0.30680000000000002</v>
      </c>
      <c r="CY1">
        <f>AD1</f>
        <v>0</v>
      </c>
      <c r="CZ1">
        <f>AH1</f>
        <v>0</v>
      </c>
      <c r="DA1">
        <f>AL1</f>
        <v>1</v>
      </c>
      <c r="DB1">
        <v>0</v>
      </c>
    </row>
    <row r="2" spans="1:106" x14ac:dyDescent="0.2">
      <c r="A2">
        <f>ROW(Source!A24)</f>
        <v>24</v>
      </c>
      <c r="B2">
        <v>34679561</v>
      </c>
      <c r="C2">
        <v>34679624</v>
      </c>
      <c r="D2">
        <v>31526066</v>
      </c>
      <c r="E2">
        <v>1</v>
      </c>
      <c r="F2">
        <v>1</v>
      </c>
      <c r="G2">
        <v>1</v>
      </c>
      <c r="H2">
        <v>2</v>
      </c>
      <c r="I2" t="s">
        <v>250</v>
      </c>
      <c r="J2" t="s">
        <v>251</v>
      </c>
      <c r="K2" t="s">
        <v>252</v>
      </c>
      <c r="L2">
        <v>1368</v>
      </c>
      <c r="N2">
        <v>1011</v>
      </c>
      <c r="O2" t="s">
        <v>253</v>
      </c>
      <c r="P2" t="s">
        <v>253</v>
      </c>
      <c r="Q2">
        <v>1</v>
      </c>
      <c r="W2">
        <v>0</v>
      </c>
      <c r="X2">
        <v>-1499206742</v>
      </c>
      <c r="Y2">
        <v>15.34</v>
      </c>
      <c r="AA2">
        <v>0</v>
      </c>
      <c r="AB2">
        <v>122.9</v>
      </c>
      <c r="AC2">
        <v>13.5</v>
      </c>
      <c r="AD2">
        <v>0</v>
      </c>
      <c r="AE2">
        <v>0</v>
      </c>
      <c r="AF2">
        <v>122.9</v>
      </c>
      <c r="AG2">
        <v>13.5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0</v>
      </c>
      <c r="AQ2">
        <v>0</v>
      </c>
      <c r="AR2">
        <v>0</v>
      </c>
      <c r="AS2" t="s">
        <v>3</v>
      </c>
      <c r="AT2">
        <v>15.34</v>
      </c>
      <c r="AU2" t="s">
        <v>3</v>
      </c>
      <c r="AV2">
        <v>0</v>
      </c>
      <c r="AW2">
        <v>2</v>
      </c>
      <c r="AX2">
        <v>34679628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Y2*Source!I24</f>
        <v>0.30680000000000002</v>
      </c>
      <c r="CY2">
        <f>AB2</f>
        <v>122.9</v>
      </c>
      <c r="CZ2">
        <f>AF2</f>
        <v>122.9</v>
      </c>
      <c r="DA2">
        <f>AJ2</f>
        <v>1</v>
      </c>
      <c r="DB2">
        <v>0</v>
      </c>
    </row>
    <row r="3" spans="1:106" x14ac:dyDescent="0.2">
      <c r="A3">
        <f>ROW(Source!A25)</f>
        <v>25</v>
      </c>
      <c r="B3">
        <v>34679562</v>
      </c>
      <c r="C3">
        <v>34679624</v>
      </c>
      <c r="D3">
        <v>31709492</v>
      </c>
      <c r="E3">
        <v>1</v>
      </c>
      <c r="F3">
        <v>1</v>
      </c>
      <c r="G3">
        <v>1</v>
      </c>
      <c r="H3">
        <v>1</v>
      </c>
      <c r="I3" t="s">
        <v>247</v>
      </c>
      <c r="J3" t="s">
        <v>3</v>
      </c>
      <c r="K3" t="s">
        <v>248</v>
      </c>
      <c r="L3">
        <v>1191</v>
      </c>
      <c r="N3">
        <v>1013</v>
      </c>
      <c r="O3" t="s">
        <v>249</v>
      </c>
      <c r="P3" t="s">
        <v>249</v>
      </c>
      <c r="Q3">
        <v>1</v>
      </c>
      <c r="W3">
        <v>0</v>
      </c>
      <c r="X3">
        <v>-1417349443</v>
      </c>
      <c r="Y3">
        <v>15.34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1</v>
      </c>
      <c r="AJ3">
        <v>1</v>
      </c>
      <c r="AK3">
        <v>18.3</v>
      </c>
      <c r="AL3">
        <v>1</v>
      </c>
      <c r="AN3">
        <v>0</v>
      </c>
      <c r="AO3">
        <v>1</v>
      </c>
      <c r="AP3">
        <v>0</v>
      </c>
      <c r="AQ3">
        <v>0</v>
      </c>
      <c r="AR3">
        <v>0</v>
      </c>
      <c r="AS3" t="s">
        <v>3</v>
      </c>
      <c r="AT3">
        <v>15.34</v>
      </c>
      <c r="AU3" t="s">
        <v>3</v>
      </c>
      <c r="AV3">
        <v>2</v>
      </c>
      <c r="AW3">
        <v>2</v>
      </c>
      <c r="AX3">
        <v>34679627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Y3*Source!I25</f>
        <v>0.30680000000000002</v>
      </c>
      <c r="CY3">
        <f>AD3</f>
        <v>0</v>
      </c>
      <c r="CZ3">
        <f>AH3</f>
        <v>0</v>
      </c>
      <c r="DA3">
        <f>AL3</f>
        <v>1</v>
      </c>
      <c r="DB3">
        <v>0</v>
      </c>
    </row>
    <row r="4" spans="1:106" x14ac:dyDescent="0.2">
      <c r="A4">
        <f>ROW(Source!A25)</f>
        <v>25</v>
      </c>
      <c r="B4">
        <v>34679562</v>
      </c>
      <c r="C4">
        <v>34679624</v>
      </c>
      <c r="D4">
        <v>31526066</v>
      </c>
      <c r="E4">
        <v>1</v>
      </c>
      <c r="F4">
        <v>1</v>
      </c>
      <c r="G4">
        <v>1</v>
      </c>
      <c r="H4">
        <v>2</v>
      </c>
      <c r="I4" t="s">
        <v>250</v>
      </c>
      <c r="J4" t="s">
        <v>251</v>
      </c>
      <c r="K4" t="s">
        <v>252</v>
      </c>
      <c r="L4">
        <v>1368</v>
      </c>
      <c r="N4">
        <v>1011</v>
      </c>
      <c r="O4" t="s">
        <v>253</v>
      </c>
      <c r="P4" t="s">
        <v>253</v>
      </c>
      <c r="Q4">
        <v>1</v>
      </c>
      <c r="W4">
        <v>0</v>
      </c>
      <c r="X4">
        <v>-1499206742</v>
      </c>
      <c r="Y4">
        <v>15.34</v>
      </c>
      <c r="AA4">
        <v>0</v>
      </c>
      <c r="AB4">
        <v>1536.25</v>
      </c>
      <c r="AC4">
        <v>247.05</v>
      </c>
      <c r="AD4">
        <v>0</v>
      </c>
      <c r="AE4">
        <v>0</v>
      </c>
      <c r="AF4">
        <v>122.9</v>
      </c>
      <c r="AG4">
        <v>13.5</v>
      </c>
      <c r="AH4">
        <v>0</v>
      </c>
      <c r="AI4">
        <v>1</v>
      </c>
      <c r="AJ4">
        <v>12.5</v>
      </c>
      <c r="AK4">
        <v>18.3</v>
      </c>
      <c r="AL4">
        <v>1</v>
      </c>
      <c r="AN4">
        <v>0</v>
      </c>
      <c r="AO4">
        <v>1</v>
      </c>
      <c r="AP4">
        <v>0</v>
      </c>
      <c r="AQ4">
        <v>0</v>
      </c>
      <c r="AR4">
        <v>0</v>
      </c>
      <c r="AS4" t="s">
        <v>3</v>
      </c>
      <c r="AT4">
        <v>15.34</v>
      </c>
      <c r="AU4" t="s">
        <v>3</v>
      </c>
      <c r="AV4">
        <v>0</v>
      </c>
      <c r="AW4">
        <v>2</v>
      </c>
      <c r="AX4">
        <v>34679628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Y4*Source!I25</f>
        <v>0.30680000000000002</v>
      </c>
      <c r="CY4">
        <f>AB4</f>
        <v>1536.25</v>
      </c>
      <c r="CZ4">
        <f>AF4</f>
        <v>122.9</v>
      </c>
      <c r="DA4">
        <f>AJ4</f>
        <v>12.5</v>
      </c>
      <c r="DB4">
        <v>0</v>
      </c>
    </row>
    <row r="5" spans="1:106" x14ac:dyDescent="0.2">
      <c r="A5">
        <f>ROW(Source!A26)</f>
        <v>26</v>
      </c>
      <c r="B5">
        <v>34679561</v>
      </c>
      <c r="C5">
        <v>34679629</v>
      </c>
      <c r="D5">
        <v>31714582</v>
      </c>
      <c r="E5">
        <v>1</v>
      </c>
      <c r="F5">
        <v>1</v>
      </c>
      <c r="G5">
        <v>1</v>
      </c>
      <c r="H5">
        <v>1</v>
      </c>
      <c r="I5" t="s">
        <v>254</v>
      </c>
      <c r="J5" t="s">
        <v>3</v>
      </c>
      <c r="K5" t="s">
        <v>255</v>
      </c>
      <c r="L5">
        <v>1191</v>
      </c>
      <c r="N5">
        <v>1013</v>
      </c>
      <c r="O5" t="s">
        <v>249</v>
      </c>
      <c r="P5" t="s">
        <v>249</v>
      </c>
      <c r="Q5">
        <v>1</v>
      </c>
      <c r="W5">
        <v>0</v>
      </c>
      <c r="X5">
        <v>-200730820</v>
      </c>
      <c r="Y5">
        <v>125</v>
      </c>
      <c r="AA5">
        <v>0</v>
      </c>
      <c r="AB5">
        <v>0</v>
      </c>
      <c r="AC5">
        <v>0</v>
      </c>
      <c r="AD5">
        <v>8.3800000000000008</v>
      </c>
      <c r="AE5">
        <v>0</v>
      </c>
      <c r="AF5">
        <v>0</v>
      </c>
      <c r="AG5">
        <v>0</v>
      </c>
      <c r="AH5">
        <v>8.3800000000000008</v>
      </c>
      <c r="AI5">
        <v>1</v>
      </c>
      <c r="AJ5">
        <v>1</v>
      </c>
      <c r="AK5">
        <v>1</v>
      </c>
      <c r="AL5">
        <v>1</v>
      </c>
      <c r="AN5">
        <v>0</v>
      </c>
      <c r="AO5">
        <v>1</v>
      </c>
      <c r="AP5">
        <v>0</v>
      </c>
      <c r="AQ5">
        <v>0</v>
      </c>
      <c r="AR5">
        <v>0</v>
      </c>
      <c r="AS5" t="s">
        <v>3</v>
      </c>
      <c r="AT5">
        <v>125</v>
      </c>
      <c r="AU5" t="s">
        <v>3</v>
      </c>
      <c r="AV5">
        <v>1</v>
      </c>
      <c r="AW5">
        <v>2</v>
      </c>
      <c r="AX5">
        <v>34679631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Y5*Source!I26</f>
        <v>1.25</v>
      </c>
      <c r="CY5">
        <f>AD5</f>
        <v>8.3800000000000008</v>
      </c>
      <c r="CZ5">
        <f>AH5</f>
        <v>8.3800000000000008</v>
      </c>
      <c r="DA5">
        <f>AL5</f>
        <v>1</v>
      </c>
      <c r="DB5">
        <v>0</v>
      </c>
    </row>
    <row r="6" spans="1:106" x14ac:dyDescent="0.2">
      <c r="A6">
        <f>ROW(Source!A27)</f>
        <v>27</v>
      </c>
      <c r="B6">
        <v>34679562</v>
      </c>
      <c r="C6">
        <v>34679629</v>
      </c>
      <c r="D6">
        <v>31714582</v>
      </c>
      <c r="E6">
        <v>1</v>
      </c>
      <c r="F6">
        <v>1</v>
      </c>
      <c r="G6">
        <v>1</v>
      </c>
      <c r="H6">
        <v>1</v>
      </c>
      <c r="I6" t="s">
        <v>254</v>
      </c>
      <c r="J6" t="s">
        <v>3</v>
      </c>
      <c r="K6" t="s">
        <v>255</v>
      </c>
      <c r="L6">
        <v>1191</v>
      </c>
      <c r="N6">
        <v>1013</v>
      </c>
      <c r="O6" t="s">
        <v>249</v>
      </c>
      <c r="P6" t="s">
        <v>249</v>
      </c>
      <c r="Q6">
        <v>1</v>
      </c>
      <c r="W6">
        <v>0</v>
      </c>
      <c r="X6">
        <v>-200730820</v>
      </c>
      <c r="Y6">
        <v>125</v>
      </c>
      <c r="AA6">
        <v>0</v>
      </c>
      <c r="AB6">
        <v>0</v>
      </c>
      <c r="AC6">
        <v>0</v>
      </c>
      <c r="AD6">
        <v>153.35</v>
      </c>
      <c r="AE6">
        <v>0</v>
      </c>
      <c r="AF6">
        <v>0</v>
      </c>
      <c r="AG6">
        <v>0</v>
      </c>
      <c r="AH6">
        <v>8.3800000000000008</v>
      </c>
      <c r="AI6">
        <v>1</v>
      </c>
      <c r="AJ6">
        <v>1</v>
      </c>
      <c r="AK6">
        <v>1</v>
      </c>
      <c r="AL6">
        <v>18.3</v>
      </c>
      <c r="AN6">
        <v>0</v>
      </c>
      <c r="AO6">
        <v>1</v>
      </c>
      <c r="AP6">
        <v>0</v>
      </c>
      <c r="AQ6">
        <v>0</v>
      </c>
      <c r="AR6">
        <v>0</v>
      </c>
      <c r="AS6" t="s">
        <v>3</v>
      </c>
      <c r="AT6">
        <v>125</v>
      </c>
      <c r="AU6" t="s">
        <v>3</v>
      </c>
      <c r="AV6">
        <v>1</v>
      </c>
      <c r="AW6">
        <v>2</v>
      </c>
      <c r="AX6">
        <v>34679631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Y6*Source!I27</f>
        <v>1.25</v>
      </c>
      <c r="CY6">
        <f>AD6</f>
        <v>153.35</v>
      </c>
      <c r="CZ6">
        <f>AH6</f>
        <v>8.3800000000000008</v>
      </c>
      <c r="DA6">
        <f>AL6</f>
        <v>18.3</v>
      </c>
      <c r="DB6">
        <v>0</v>
      </c>
    </row>
    <row r="7" spans="1:106" x14ac:dyDescent="0.2">
      <c r="A7">
        <f>ROW(Source!A28)</f>
        <v>28</v>
      </c>
      <c r="B7">
        <v>34679561</v>
      </c>
      <c r="C7">
        <v>34679632</v>
      </c>
      <c r="D7">
        <v>31714858</v>
      </c>
      <c r="E7">
        <v>1</v>
      </c>
      <c r="F7">
        <v>1</v>
      </c>
      <c r="G7">
        <v>1</v>
      </c>
      <c r="H7">
        <v>1</v>
      </c>
      <c r="I7" t="s">
        <v>256</v>
      </c>
      <c r="J7" t="s">
        <v>3</v>
      </c>
      <c r="K7" t="s">
        <v>257</v>
      </c>
      <c r="L7">
        <v>1191</v>
      </c>
      <c r="N7">
        <v>1013</v>
      </c>
      <c r="O7" t="s">
        <v>249</v>
      </c>
      <c r="P7" t="s">
        <v>249</v>
      </c>
      <c r="Q7">
        <v>1</v>
      </c>
      <c r="W7">
        <v>0</v>
      </c>
      <c r="X7">
        <v>1627947075</v>
      </c>
      <c r="Y7">
        <v>12.18</v>
      </c>
      <c r="AA7">
        <v>0</v>
      </c>
      <c r="AB7">
        <v>0</v>
      </c>
      <c r="AC7">
        <v>0</v>
      </c>
      <c r="AD7">
        <v>10.35</v>
      </c>
      <c r="AE7">
        <v>0</v>
      </c>
      <c r="AF7">
        <v>0</v>
      </c>
      <c r="AG7">
        <v>0</v>
      </c>
      <c r="AH7">
        <v>10.35</v>
      </c>
      <c r="AI7">
        <v>1</v>
      </c>
      <c r="AJ7">
        <v>1</v>
      </c>
      <c r="AK7">
        <v>1</v>
      </c>
      <c r="AL7">
        <v>1</v>
      </c>
      <c r="AN7">
        <v>0</v>
      </c>
      <c r="AO7">
        <v>1</v>
      </c>
      <c r="AP7">
        <v>0</v>
      </c>
      <c r="AQ7">
        <v>0</v>
      </c>
      <c r="AR7">
        <v>0</v>
      </c>
      <c r="AS7" t="s">
        <v>3</v>
      </c>
      <c r="AT7">
        <v>12.18</v>
      </c>
      <c r="AU7" t="s">
        <v>3</v>
      </c>
      <c r="AV7">
        <v>1</v>
      </c>
      <c r="AW7">
        <v>2</v>
      </c>
      <c r="AX7">
        <v>34679636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Y7*Source!I28</f>
        <v>36.54</v>
      </c>
      <c r="CY7">
        <f>AD7</f>
        <v>10.35</v>
      </c>
      <c r="CZ7">
        <f>AH7</f>
        <v>10.35</v>
      </c>
      <c r="DA7">
        <f>AL7</f>
        <v>1</v>
      </c>
      <c r="DB7">
        <v>0</v>
      </c>
    </row>
    <row r="8" spans="1:106" x14ac:dyDescent="0.2">
      <c r="A8">
        <f>ROW(Source!A28)</f>
        <v>28</v>
      </c>
      <c r="B8">
        <v>34679561</v>
      </c>
      <c r="C8">
        <v>34679632</v>
      </c>
      <c r="D8">
        <v>31709492</v>
      </c>
      <c r="E8">
        <v>1</v>
      </c>
      <c r="F8">
        <v>1</v>
      </c>
      <c r="G8">
        <v>1</v>
      </c>
      <c r="H8">
        <v>1</v>
      </c>
      <c r="I8" t="s">
        <v>247</v>
      </c>
      <c r="J8" t="s">
        <v>3</v>
      </c>
      <c r="K8" t="s">
        <v>248</v>
      </c>
      <c r="L8">
        <v>1191</v>
      </c>
      <c r="N8">
        <v>1013</v>
      </c>
      <c r="O8" t="s">
        <v>249</v>
      </c>
      <c r="P8" t="s">
        <v>249</v>
      </c>
      <c r="Q8">
        <v>1</v>
      </c>
      <c r="W8">
        <v>0</v>
      </c>
      <c r="X8">
        <v>-1417349443</v>
      </c>
      <c r="Y8">
        <v>6.33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1</v>
      </c>
      <c r="AJ8">
        <v>1</v>
      </c>
      <c r="AK8">
        <v>1</v>
      </c>
      <c r="AL8">
        <v>1</v>
      </c>
      <c r="AN8">
        <v>0</v>
      </c>
      <c r="AO8">
        <v>1</v>
      </c>
      <c r="AP8">
        <v>0</v>
      </c>
      <c r="AQ8">
        <v>0</v>
      </c>
      <c r="AR8">
        <v>0</v>
      </c>
      <c r="AS8" t="s">
        <v>3</v>
      </c>
      <c r="AT8">
        <v>6.33</v>
      </c>
      <c r="AU8" t="s">
        <v>3</v>
      </c>
      <c r="AV8">
        <v>2</v>
      </c>
      <c r="AW8">
        <v>2</v>
      </c>
      <c r="AX8">
        <v>34679637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Y8*Source!I28</f>
        <v>18.990000000000002</v>
      </c>
      <c r="CY8">
        <f>AD8</f>
        <v>0</v>
      </c>
      <c r="CZ8">
        <f>AH8</f>
        <v>0</v>
      </c>
      <c r="DA8">
        <f>AL8</f>
        <v>1</v>
      </c>
      <c r="DB8">
        <v>0</v>
      </c>
    </row>
    <row r="9" spans="1:106" x14ac:dyDescent="0.2">
      <c r="A9">
        <f>ROW(Source!A28)</f>
        <v>28</v>
      </c>
      <c r="B9">
        <v>34679561</v>
      </c>
      <c r="C9">
        <v>34679632</v>
      </c>
      <c r="D9">
        <v>31527922</v>
      </c>
      <c r="E9">
        <v>1</v>
      </c>
      <c r="F9">
        <v>1</v>
      </c>
      <c r="G9">
        <v>1</v>
      </c>
      <c r="H9">
        <v>2</v>
      </c>
      <c r="I9" t="s">
        <v>258</v>
      </c>
      <c r="J9" t="s">
        <v>259</v>
      </c>
      <c r="K9" t="s">
        <v>260</v>
      </c>
      <c r="L9">
        <v>1368</v>
      </c>
      <c r="N9">
        <v>1011</v>
      </c>
      <c r="O9" t="s">
        <v>253</v>
      </c>
      <c r="P9" t="s">
        <v>253</v>
      </c>
      <c r="Q9">
        <v>1</v>
      </c>
      <c r="W9">
        <v>0</v>
      </c>
      <c r="X9">
        <v>1232026932</v>
      </c>
      <c r="Y9">
        <v>6.33</v>
      </c>
      <c r="AA9">
        <v>0</v>
      </c>
      <c r="AB9">
        <v>273.31</v>
      </c>
      <c r="AC9">
        <v>13.5</v>
      </c>
      <c r="AD9">
        <v>0</v>
      </c>
      <c r="AE9">
        <v>0</v>
      </c>
      <c r="AF9">
        <v>273.31</v>
      </c>
      <c r="AG9">
        <v>13.5</v>
      </c>
      <c r="AH9">
        <v>0</v>
      </c>
      <c r="AI9">
        <v>1</v>
      </c>
      <c r="AJ9">
        <v>1</v>
      </c>
      <c r="AK9">
        <v>1</v>
      </c>
      <c r="AL9">
        <v>1</v>
      </c>
      <c r="AN9">
        <v>0</v>
      </c>
      <c r="AO9">
        <v>1</v>
      </c>
      <c r="AP9">
        <v>0</v>
      </c>
      <c r="AQ9">
        <v>0</v>
      </c>
      <c r="AR9">
        <v>0</v>
      </c>
      <c r="AS9" t="s">
        <v>3</v>
      </c>
      <c r="AT9">
        <v>6.33</v>
      </c>
      <c r="AU9" t="s">
        <v>3</v>
      </c>
      <c r="AV9">
        <v>0</v>
      </c>
      <c r="AW9">
        <v>2</v>
      </c>
      <c r="AX9">
        <v>34679638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Y9*Source!I28</f>
        <v>18.990000000000002</v>
      </c>
      <c r="CY9">
        <f>AB9</f>
        <v>273.31</v>
      </c>
      <c r="CZ9">
        <f>AF9</f>
        <v>273.31</v>
      </c>
      <c r="DA9">
        <f>AJ9</f>
        <v>1</v>
      </c>
      <c r="DB9">
        <v>0</v>
      </c>
    </row>
    <row r="10" spans="1:106" x14ac:dyDescent="0.2">
      <c r="A10">
        <f>ROW(Source!A29)</f>
        <v>29</v>
      </c>
      <c r="B10">
        <v>34679562</v>
      </c>
      <c r="C10">
        <v>34679632</v>
      </c>
      <c r="D10">
        <v>31714858</v>
      </c>
      <c r="E10">
        <v>1</v>
      </c>
      <c r="F10">
        <v>1</v>
      </c>
      <c r="G10">
        <v>1</v>
      </c>
      <c r="H10">
        <v>1</v>
      </c>
      <c r="I10" t="s">
        <v>256</v>
      </c>
      <c r="J10" t="s">
        <v>3</v>
      </c>
      <c r="K10" t="s">
        <v>257</v>
      </c>
      <c r="L10">
        <v>1191</v>
      </c>
      <c r="N10">
        <v>1013</v>
      </c>
      <c r="O10" t="s">
        <v>249</v>
      </c>
      <c r="P10" t="s">
        <v>249</v>
      </c>
      <c r="Q10">
        <v>1</v>
      </c>
      <c r="W10">
        <v>0</v>
      </c>
      <c r="X10">
        <v>1627947075</v>
      </c>
      <c r="Y10">
        <v>12.18</v>
      </c>
      <c r="AA10">
        <v>0</v>
      </c>
      <c r="AB10">
        <v>0</v>
      </c>
      <c r="AC10">
        <v>0</v>
      </c>
      <c r="AD10">
        <v>189.41</v>
      </c>
      <c r="AE10">
        <v>0</v>
      </c>
      <c r="AF10">
        <v>0</v>
      </c>
      <c r="AG10">
        <v>0</v>
      </c>
      <c r="AH10">
        <v>10.35</v>
      </c>
      <c r="AI10">
        <v>1</v>
      </c>
      <c r="AJ10">
        <v>1</v>
      </c>
      <c r="AK10">
        <v>1</v>
      </c>
      <c r="AL10">
        <v>18.3</v>
      </c>
      <c r="AN10">
        <v>0</v>
      </c>
      <c r="AO10">
        <v>1</v>
      </c>
      <c r="AP10">
        <v>0</v>
      </c>
      <c r="AQ10">
        <v>0</v>
      </c>
      <c r="AR10">
        <v>0</v>
      </c>
      <c r="AS10" t="s">
        <v>3</v>
      </c>
      <c r="AT10">
        <v>12.18</v>
      </c>
      <c r="AU10" t="s">
        <v>3</v>
      </c>
      <c r="AV10">
        <v>1</v>
      </c>
      <c r="AW10">
        <v>2</v>
      </c>
      <c r="AX10">
        <v>34679636</v>
      </c>
      <c r="AY10">
        <v>1</v>
      </c>
      <c r="AZ10">
        <v>0</v>
      </c>
      <c r="BA10">
        <v>16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Y10*Source!I29</f>
        <v>36.54</v>
      </c>
      <c r="CY10">
        <f>AD10</f>
        <v>189.41</v>
      </c>
      <c r="CZ10">
        <f>AH10</f>
        <v>10.35</v>
      </c>
      <c r="DA10">
        <f>AL10</f>
        <v>18.3</v>
      </c>
      <c r="DB10">
        <v>0</v>
      </c>
    </row>
    <row r="11" spans="1:106" x14ac:dyDescent="0.2">
      <c r="A11">
        <f>ROW(Source!A29)</f>
        <v>29</v>
      </c>
      <c r="B11">
        <v>34679562</v>
      </c>
      <c r="C11">
        <v>34679632</v>
      </c>
      <c r="D11">
        <v>31709492</v>
      </c>
      <c r="E11">
        <v>1</v>
      </c>
      <c r="F11">
        <v>1</v>
      </c>
      <c r="G11">
        <v>1</v>
      </c>
      <c r="H11">
        <v>1</v>
      </c>
      <c r="I11" t="s">
        <v>247</v>
      </c>
      <c r="J11" t="s">
        <v>3</v>
      </c>
      <c r="K11" t="s">
        <v>248</v>
      </c>
      <c r="L11">
        <v>1191</v>
      </c>
      <c r="N11">
        <v>1013</v>
      </c>
      <c r="O11" t="s">
        <v>249</v>
      </c>
      <c r="P11" t="s">
        <v>249</v>
      </c>
      <c r="Q11">
        <v>1</v>
      </c>
      <c r="W11">
        <v>0</v>
      </c>
      <c r="X11">
        <v>-1417349443</v>
      </c>
      <c r="Y11">
        <v>6.33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1</v>
      </c>
      <c r="AJ11">
        <v>1</v>
      </c>
      <c r="AK11">
        <v>18.3</v>
      </c>
      <c r="AL11">
        <v>1</v>
      </c>
      <c r="AN11">
        <v>0</v>
      </c>
      <c r="AO11">
        <v>1</v>
      </c>
      <c r="AP11">
        <v>0</v>
      </c>
      <c r="AQ11">
        <v>0</v>
      </c>
      <c r="AR11">
        <v>0</v>
      </c>
      <c r="AS11" t="s">
        <v>3</v>
      </c>
      <c r="AT11">
        <v>6.33</v>
      </c>
      <c r="AU11" t="s">
        <v>3</v>
      </c>
      <c r="AV11">
        <v>2</v>
      </c>
      <c r="AW11">
        <v>2</v>
      </c>
      <c r="AX11">
        <v>34679637</v>
      </c>
      <c r="AY11">
        <v>1</v>
      </c>
      <c r="AZ11">
        <v>0</v>
      </c>
      <c r="BA11">
        <v>17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Y11*Source!I29</f>
        <v>18.990000000000002</v>
      </c>
      <c r="CY11">
        <f>AD11</f>
        <v>0</v>
      </c>
      <c r="CZ11">
        <f>AH11</f>
        <v>0</v>
      </c>
      <c r="DA11">
        <f>AL11</f>
        <v>1</v>
      </c>
      <c r="DB11">
        <v>0</v>
      </c>
    </row>
    <row r="12" spans="1:106" x14ac:dyDescent="0.2">
      <c r="A12">
        <f>ROW(Source!A29)</f>
        <v>29</v>
      </c>
      <c r="B12">
        <v>34679562</v>
      </c>
      <c r="C12">
        <v>34679632</v>
      </c>
      <c r="D12">
        <v>31527922</v>
      </c>
      <c r="E12">
        <v>1</v>
      </c>
      <c r="F12">
        <v>1</v>
      </c>
      <c r="G12">
        <v>1</v>
      </c>
      <c r="H12">
        <v>2</v>
      </c>
      <c r="I12" t="s">
        <v>258</v>
      </c>
      <c r="J12" t="s">
        <v>259</v>
      </c>
      <c r="K12" t="s">
        <v>260</v>
      </c>
      <c r="L12">
        <v>1368</v>
      </c>
      <c r="N12">
        <v>1011</v>
      </c>
      <c r="O12" t="s">
        <v>253</v>
      </c>
      <c r="P12" t="s">
        <v>253</v>
      </c>
      <c r="Q12">
        <v>1</v>
      </c>
      <c r="W12">
        <v>0</v>
      </c>
      <c r="X12">
        <v>1232026932</v>
      </c>
      <c r="Y12">
        <v>6.33</v>
      </c>
      <c r="AA12">
        <v>0</v>
      </c>
      <c r="AB12">
        <v>3416.38</v>
      </c>
      <c r="AC12">
        <v>247.05</v>
      </c>
      <c r="AD12">
        <v>0</v>
      </c>
      <c r="AE12">
        <v>0</v>
      </c>
      <c r="AF12">
        <v>273.31</v>
      </c>
      <c r="AG12">
        <v>13.5</v>
      </c>
      <c r="AH12">
        <v>0</v>
      </c>
      <c r="AI12">
        <v>1</v>
      </c>
      <c r="AJ12">
        <v>12.5</v>
      </c>
      <c r="AK12">
        <v>18.3</v>
      </c>
      <c r="AL12">
        <v>1</v>
      </c>
      <c r="AN12">
        <v>0</v>
      </c>
      <c r="AO12">
        <v>1</v>
      </c>
      <c r="AP12">
        <v>0</v>
      </c>
      <c r="AQ12">
        <v>0</v>
      </c>
      <c r="AR12">
        <v>0</v>
      </c>
      <c r="AS12" t="s">
        <v>3</v>
      </c>
      <c r="AT12">
        <v>6.33</v>
      </c>
      <c r="AU12" t="s">
        <v>3</v>
      </c>
      <c r="AV12">
        <v>0</v>
      </c>
      <c r="AW12">
        <v>2</v>
      </c>
      <c r="AX12">
        <v>34679638</v>
      </c>
      <c r="AY12">
        <v>1</v>
      </c>
      <c r="AZ12">
        <v>0</v>
      </c>
      <c r="BA12">
        <v>18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Y12*Source!I29</f>
        <v>18.990000000000002</v>
      </c>
      <c r="CY12">
        <f>AB12</f>
        <v>3416.38</v>
      </c>
      <c r="CZ12">
        <f>AF12</f>
        <v>273.31</v>
      </c>
      <c r="DA12">
        <f>AJ12</f>
        <v>12.5</v>
      </c>
      <c r="DB12">
        <v>0</v>
      </c>
    </row>
    <row r="13" spans="1:106" x14ac:dyDescent="0.2">
      <c r="A13">
        <f>ROW(Source!A30)</f>
        <v>30</v>
      </c>
      <c r="B13">
        <v>34679561</v>
      </c>
      <c r="C13">
        <v>34679645</v>
      </c>
      <c r="D13">
        <v>31714858</v>
      </c>
      <c r="E13">
        <v>1</v>
      </c>
      <c r="F13">
        <v>1</v>
      </c>
      <c r="G13">
        <v>1</v>
      </c>
      <c r="H13">
        <v>1</v>
      </c>
      <c r="I13" t="s">
        <v>256</v>
      </c>
      <c r="J13" t="s">
        <v>3</v>
      </c>
      <c r="K13" t="s">
        <v>257</v>
      </c>
      <c r="L13">
        <v>1191</v>
      </c>
      <c r="N13">
        <v>1013</v>
      </c>
      <c r="O13" t="s">
        <v>249</v>
      </c>
      <c r="P13" t="s">
        <v>249</v>
      </c>
      <c r="Q13">
        <v>1</v>
      </c>
      <c r="W13">
        <v>0</v>
      </c>
      <c r="X13">
        <v>1627947075</v>
      </c>
      <c r="Y13">
        <v>4.4400000000000004</v>
      </c>
      <c r="AA13">
        <v>0</v>
      </c>
      <c r="AB13">
        <v>0</v>
      </c>
      <c r="AC13">
        <v>0</v>
      </c>
      <c r="AD13">
        <v>10.35</v>
      </c>
      <c r="AE13">
        <v>0</v>
      </c>
      <c r="AF13">
        <v>0</v>
      </c>
      <c r="AG13">
        <v>0</v>
      </c>
      <c r="AH13">
        <v>10.35</v>
      </c>
      <c r="AI13">
        <v>1</v>
      </c>
      <c r="AJ13">
        <v>1</v>
      </c>
      <c r="AK13">
        <v>1</v>
      </c>
      <c r="AL13">
        <v>1</v>
      </c>
      <c r="AN13">
        <v>0</v>
      </c>
      <c r="AO13">
        <v>1</v>
      </c>
      <c r="AP13">
        <v>0</v>
      </c>
      <c r="AQ13">
        <v>0</v>
      </c>
      <c r="AR13">
        <v>0</v>
      </c>
      <c r="AS13" t="s">
        <v>3</v>
      </c>
      <c r="AT13">
        <v>4.4400000000000004</v>
      </c>
      <c r="AU13" t="s">
        <v>3</v>
      </c>
      <c r="AV13">
        <v>1</v>
      </c>
      <c r="AW13">
        <v>2</v>
      </c>
      <c r="AX13">
        <v>34679649</v>
      </c>
      <c r="AY13">
        <v>1</v>
      </c>
      <c r="AZ13">
        <v>0</v>
      </c>
      <c r="BA13">
        <v>25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Y13*Source!I30</f>
        <v>8.8800000000000008</v>
      </c>
      <c r="CY13">
        <f>AD13</f>
        <v>10.35</v>
      </c>
      <c r="CZ13">
        <f>AH13</f>
        <v>10.35</v>
      </c>
      <c r="DA13">
        <f>AL13</f>
        <v>1</v>
      </c>
      <c r="DB13">
        <v>0</v>
      </c>
    </row>
    <row r="14" spans="1:106" x14ac:dyDescent="0.2">
      <c r="A14">
        <f>ROW(Source!A30)</f>
        <v>30</v>
      </c>
      <c r="B14">
        <v>34679561</v>
      </c>
      <c r="C14">
        <v>34679645</v>
      </c>
      <c r="D14">
        <v>31709492</v>
      </c>
      <c r="E14">
        <v>1</v>
      </c>
      <c r="F14">
        <v>1</v>
      </c>
      <c r="G14">
        <v>1</v>
      </c>
      <c r="H14">
        <v>1</v>
      </c>
      <c r="I14" t="s">
        <v>247</v>
      </c>
      <c r="J14" t="s">
        <v>3</v>
      </c>
      <c r="K14" t="s">
        <v>248</v>
      </c>
      <c r="L14">
        <v>1191</v>
      </c>
      <c r="N14">
        <v>1013</v>
      </c>
      <c r="O14" t="s">
        <v>249</v>
      </c>
      <c r="P14" t="s">
        <v>249</v>
      </c>
      <c r="Q14">
        <v>1</v>
      </c>
      <c r="W14">
        <v>0</v>
      </c>
      <c r="X14">
        <v>-1417349443</v>
      </c>
      <c r="Y14">
        <v>2.48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1</v>
      </c>
      <c r="AJ14">
        <v>1</v>
      </c>
      <c r="AK14">
        <v>1</v>
      </c>
      <c r="AL14">
        <v>1</v>
      </c>
      <c r="AN14">
        <v>0</v>
      </c>
      <c r="AO14">
        <v>1</v>
      </c>
      <c r="AP14">
        <v>0</v>
      </c>
      <c r="AQ14">
        <v>0</v>
      </c>
      <c r="AR14">
        <v>0</v>
      </c>
      <c r="AS14" t="s">
        <v>3</v>
      </c>
      <c r="AT14">
        <v>2.48</v>
      </c>
      <c r="AU14" t="s">
        <v>3</v>
      </c>
      <c r="AV14">
        <v>2</v>
      </c>
      <c r="AW14">
        <v>2</v>
      </c>
      <c r="AX14">
        <v>34679650</v>
      </c>
      <c r="AY14">
        <v>1</v>
      </c>
      <c r="AZ14">
        <v>0</v>
      </c>
      <c r="BA14">
        <v>26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Y14*Source!I30</f>
        <v>4.96</v>
      </c>
      <c r="CY14">
        <f>AD14</f>
        <v>0</v>
      </c>
      <c r="CZ14">
        <f>AH14</f>
        <v>0</v>
      </c>
      <c r="DA14">
        <f>AL14</f>
        <v>1</v>
      </c>
      <c r="DB14">
        <v>0</v>
      </c>
    </row>
    <row r="15" spans="1:106" x14ac:dyDescent="0.2">
      <c r="A15">
        <f>ROW(Source!A30)</f>
        <v>30</v>
      </c>
      <c r="B15">
        <v>34679561</v>
      </c>
      <c r="C15">
        <v>34679645</v>
      </c>
      <c r="D15">
        <v>31527922</v>
      </c>
      <c r="E15">
        <v>1</v>
      </c>
      <c r="F15">
        <v>1</v>
      </c>
      <c r="G15">
        <v>1</v>
      </c>
      <c r="H15">
        <v>2</v>
      </c>
      <c r="I15" t="s">
        <v>258</v>
      </c>
      <c r="J15" t="s">
        <v>259</v>
      </c>
      <c r="K15" t="s">
        <v>260</v>
      </c>
      <c r="L15">
        <v>1368</v>
      </c>
      <c r="N15">
        <v>1011</v>
      </c>
      <c r="O15" t="s">
        <v>253</v>
      </c>
      <c r="P15" t="s">
        <v>253</v>
      </c>
      <c r="Q15">
        <v>1</v>
      </c>
      <c r="W15">
        <v>0</v>
      </c>
      <c r="X15">
        <v>1232026932</v>
      </c>
      <c r="Y15">
        <v>2.48</v>
      </c>
      <c r="AA15">
        <v>0</v>
      </c>
      <c r="AB15">
        <v>273.31</v>
      </c>
      <c r="AC15">
        <v>13.5</v>
      </c>
      <c r="AD15">
        <v>0</v>
      </c>
      <c r="AE15">
        <v>0</v>
      </c>
      <c r="AF15">
        <v>273.31</v>
      </c>
      <c r="AG15">
        <v>13.5</v>
      </c>
      <c r="AH15">
        <v>0</v>
      </c>
      <c r="AI15">
        <v>1</v>
      </c>
      <c r="AJ15">
        <v>1</v>
      </c>
      <c r="AK15">
        <v>1</v>
      </c>
      <c r="AL15">
        <v>1</v>
      </c>
      <c r="AN15">
        <v>0</v>
      </c>
      <c r="AO15">
        <v>1</v>
      </c>
      <c r="AP15">
        <v>0</v>
      </c>
      <c r="AQ15">
        <v>0</v>
      </c>
      <c r="AR15">
        <v>0</v>
      </c>
      <c r="AS15" t="s">
        <v>3</v>
      </c>
      <c r="AT15">
        <v>2.48</v>
      </c>
      <c r="AU15" t="s">
        <v>3</v>
      </c>
      <c r="AV15">
        <v>0</v>
      </c>
      <c r="AW15">
        <v>2</v>
      </c>
      <c r="AX15">
        <v>34679651</v>
      </c>
      <c r="AY15">
        <v>1</v>
      </c>
      <c r="AZ15">
        <v>0</v>
      </c>
      <c r="BA15">
        <v>27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Y15*Source!I30</f>
        <v>4.96</v>
      </c>
      <c r="CY15">
        <f>AB15</f>
        <v>273.31</v>
      </c>
      <c r="CZ15">
        <f>AF15</f>
        <v>273.31</v>
      </c>
      <c r="DA15">
        <f>AJ15</f>
        <v>1</v>
      </c>
      <c r="DB15">
        <v>0</v>
      </c>
    </row>
    <row r="16" spans="1:106" x14ac:dyDescent="0.2">
      <c r="A16">
        <f>ROW(Source!A31)</f>
        <v>31</v>
      </c>
      <c r="B16">
        <v>34679562</v>
      </c>
      <c r="C16">
        <v>34679645</v>
      </c>
      <c r="D16">
        <v>31714858</v>
      </c>
      <c r="E16">
        <v>1</v>
      </c>
      <c r="F16">
        <v>1</v>
      </c>
      <c r="G16">
        <v>1</v>
      </c>
      <c r="H16">
        <v>1</v>
      </c>
      <c r="I16" t="s">
        <v>256</v>
      </c>
      <c r="J16" t="s">
        <v>3</v>
      </c>
      <c r="K16" t="s">
        <v>257</v>
      </c>
      <c r="L16">
        <v>1191</v>
      </c>
      <c r="N16">
        <v>1013</v>
      </c>
      <c r="O16" t="s">
        <v>249</v>
      </c>
      <c r="P16" t="s">
        <v>249</v>
      </c>
      <c r="Q16">
        <v>1</v>
      </c>
      <c r="W16">
        <v>0</v>
      </c>
      <c r="X16">
        <v>1627947075</v>
      </c>
      <c r="Y16">
        <v>4.4400000000000004</v>
      </c>
      <c r="AA16">
        <v>0</v>
      </c>
      <c r="AB16">
        <v>0</v>
      </c>
      <c r="AC16">
        <v>0</v>
      </c>
      <c r="AD16">
        <v>189.41</v>
      </c>
      <c r="AE16">
        <v>0</v>
      </c>
      <c r="AF16">
        <v>0</v>
      </c>
      <c r="AG16">
        <v>0</v>
      </c>
      <c r="AH16">
        <v>10.35</v>
      </c>
      <c r="AI16">
        <v>1</v>
      </c>
      <c r="AJ16">
        <v>1</v>
      </c>
      <c r="AK16">
        <v>1</v>
      </c>
      <c r="AL16">
        <v>18.3</v>
      </c>
      <c r="AN16">
        <v>0</v>
      </c>
      <c r="AO16">
        <v>1</v>
      </c>
      <c r="AP16">
        <v>0</v>
      </c>
      <c r="AQ16">
        <v>0</v>
      </c>
      <c r="AR16">
        <v>0</v>
      </c>
      <c r="AS16" t="s">
        <v>3</v>
      </c>
      <c r="AT16">
        <v>4.4400000000000004</v>
      </c>
      <c r="AU16" t="s">
        <v>3</v>
      </c>
      <c r="AV16">
        <v>1</v>
      </c>
      <c r="AW16">
        <v>2</v>
      </c>
      <c r="AX16">
        <v>34679649</v>
      </c>
      <c r="AY16">
        <v>1</v>
      </c>
      <c r="AZ16">
        <v>0</v>
      </c>
      <c r="BA16">
        <v>34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Y16*Source!I31</f>
        <v>8.8800000000000008</v>
      </c>
      <c r="CY16">
        <f>AD16</f>
        <v>189.41</v>
      </c>
      <c r="CZ16">
        <f>AH16</f>
        <v>10.35</v>
      </c>
      <c r="DA16">
        <f>AL16</f>
        <v>18.3</v>
      </c>
      <c r="DB16">
        <v>0</v>
      </c>
    </row>
    <row r="17" spans="1:106" x14ac:dyDescent="0.2">
      <c r="A17">
        <f>ROW(Source!A31)</f>
        <v>31</v>
      </c>
      <c r="B17">
        <v>34679562</v>
      </c>
      <c r="C17">
        <v>34679645</v>
      </c>
      <c r="D17">
        <v>31709492</v>
      </c>
      <c r="E17">
        <v>1</v>
      </c>
      <c r="F17">
        <v>1</v>
      </c>
      <c r="G17">
        <v>1</v>
      </c>
      <c r="H17">
        <v>1</v>
      </c>
      <c r="I17" t="s">
        <v>247</v>
      </c>
      <c r="J17" t="s">
        <v>3</v>
      </c>
      <c r="K17" t="s">
        <v>248</v>
      </c>
      <c r="L17">
        <v>1191</v>
      </c>
      <c r="N17">
        <v>1013</v>
      </c>
      <c r="O17" t="s">
        <v>249</v>
      </c>
      <c r="P17" t="s">
        <v>249</v>
      </c>
      <c r="Q17">
        <v>1</v>
      </c>
      <c r="W17">
        <v>0</v>
      </c>
      <c r="X17">
        <v>-1417349443</v>
      </c>
      <c r="Y17">
        <v>2.48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1</v>
      </c>
      <c r="AJ17">
        <v>1</v>
      </c>
      <c r="AK17">
        <v>18.3</v>
      </c>
      <c r="AL17">
        <v>1</v>
      </c>
      <c r="AN17">
        <v>0</v>
      </c>
      <c r="AO17">
        <v>1</v>
      </c>
      <c r="AP17">
        <v>0</v>
      </c>
      <c r="AQ17">
        <v>0</v>
      </c>
      <c r="AR17">
        <v>0</v>
      </c>
      <c r="AS17" t="s">
        <v>3</v>
      </c>
      <c r="AT17">
        <v>2.48</v>
      </c>
      <c r="AU17" t="s">
        <v>3</v>
      </c>
      <c r="AV17">
        <v>2</v>
      </c>
      <c r="AW17">
        <v>2</v>
      </c>
      <c r="AX17">
        <v>34679650</v>
      </c>
      <c r="AY17">
        <v>1</v>
      </c>
      <c r="AZ17">
        <v>0</v>
      </c>
      <c r="BA17">
        <v>35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Y17*Source!I31</f>
        <v>4.96</v>
      </c>
      <c r="CY17">
        <f>AD17</f>
        <v>0</v>
      </c>
      <c r="CZ17">
        <f>AH17</f>
        <v>0</v>
      </c>
      <c r="DA17">
        <f>AL17</f>
        <v>1</v>
      </c>
      <c r="DB17">
        <v>0</v>
      </c>
    </row>
    <row r="18" spans="1:106" x14ac:dyDescent="0.2">
      <c r="A18">
        <f>ROW(Source!A31)</f>
        <v>31</v>
      </c>
      <c r="B18">
        <v>34679562</v>
      </c>
      <c r="C18">
        <v>34679645</v>
      </c>
      <c r="D18">
        <v>31527922</v>
      </c>
      <c r="E18">
        <v>1</v>
      </c>
      <c r="F18">
        <v>1</v>
      </c>
      <c r="G18">
        <v>1</v>
      </c>
      <c r="H18">
        <v>2</v>
      </c>
      <c r="I18" t="s">
        <v>258</v>
      </c>
      <c r="J18" t="s">
        <v>259</v>
      </c>
      <c r="K18" t="s">
        <v>260</v>
      </c>
      <c r="L18">
        <v>1368</v>
      </c>
      <c r="N18">
        <v>1011</v>
      </c>
      <c r="O18" t="s">
        <v>253</v>
      </c>
      <c r="P18" t="s">
        <v>253</v>
      </c>
      <c r="Q18">
        <v>1</v>
      </c>
      <c r="W18">
        <v>0</v>
      </c>
      <c r="X18">
        <v>1232026932</v>
      </c>
      <c r="Y18">
        <v>2.48</v>
      </c>
      <c r="AA18">
        <v>0</v>
      </c>
      <c r="AB18">
        <v>3416.38</v>
      </c>
      <c r="AC18">
        <v>247.05</v>
      </c>
      <c r="AD18">
        <v>0</v>
      </c>
      <c r="AE18">
        <v>0</v>
      </c>
      <c r="AF18">
        <v>273.31</v>
      </c>
      <c r="AG18">
        <v>13.5</v>
      </c>
      <c r="AH18">
        <v>0</v>
      </c>
      <c r="AI18">
        <v>1</v>
      </c>
      <c r="AJ18">
        <v>12.5</v>
      </c>
      <c r="AK18">
        <v>18.3</v>
      </c>
      <c r="AL18">
        <v>1</v>
      </c>
      <c r="AN18">
        <v>0</v>
      </c>
      <c r="AO18">
        <v>1</v>
      </c>
      <c r="AP18">
        <v>0</v>
      </c>
      <c r="AQ18">
        <v>0</v>
      </c>
      <c r="AR18">
        <v>0</v>
      </c>
      <c r="AS18" t="s">
        <v>3</v>
      </c>
      <c r="AT18">
        <v>2.48</v>
      </c>
      <c r="AU18" t="s">
        <v>3</v>
      </c>
      <c r="AV18">
        <v>0</v>
      </c>
      <c r="AW18">
        <v>2</v>
      </c>
      <c r="AX18">
        <v>34679651</v>
      </c>
      <c r="AY18">
        <v>1</v>
      </c>
      <c r="AZ18">
        <v>0</v>
      </c>
      <c r="BA18">
        <v>36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Y18*Source!I31</f>
        <v>4.96</v>
      </c>
      <c r="CY18">
        <f>AB18</f>
        <v>3416.38</v>
      </c>
      <c r="CZ18">
        <f>AF18</f>
        <v>273.31</v>
      </c>
      <c r="DA18">
        <f>AJ18</f>
        <v>12.5</v>
      </c>
      <c r="DB18">
        <v>0</v>
      </c>
    </row>
    <row r="19" spans="1:106" x14ac:dyDescent="0.2">
      <c r="A19">
        <f>ROW(Source!A32)</f>
        <v>32</v>
      </c>
      <c r="B19">
        <v>34679561</v>
      </c>
      <c r="C19">
        <v>34679658</v>
      </c>
      <c r="D19">
        <v>31715651</v>
      </c>
      <c r="E19">
        <v>1</v>
      </c>
      <c r="F19">
        <v>1</v>
      </c>
      <c r="G19">
        <v>1</v>
      </c>
      <c r="H19">
        <v>1</v>
      </c>
      <c r="I19" t="s">
        <v>261</v>
      </c>
      <c r="J19" t="s">
        <v>3</v>
      </c>
      <c r="K19" t="s">
        <v>262</v>
      </c>
      <c r="L19">
        <v>1191</v>
      </c>
      <c r="N19">
        <v>1013</v>
      </c>
      <c r="O19" t="s">
        <v>249</v>
      </c>
      <c r="P19" t="s">
        <v>249</v>
      </c>
      <c r="Q19">
        <v>1</v>
      </c>
      <c r="W19">
        <v>0</v>
      </c>
      <c r="X19">
        <v>1069510174</v>
      </c>
      <c r="Y19">
        <v>17.600000000000001</v>
      </c>
      <c r="AA19">
        <v>0</v>
      </c>
      <c r="AB19">
        <v>0</v>
      </c>
      <c r="AC19">
        <v>0</v>
      </c>
      <c r="AD19">
        <v>9.6199999999999992</v>
      </c>
      <c r="AE19">
        <v>0</v>
      </c>
      <c r="AF19">
        <v>0</v>
      </c>
      <c r="AG19">
        <v>0</v>
      </c>
      <c r="AH19">
        <v>9.6199999999999992</v>
      </c>
      <c r="AI19">
        <v>1</v>
      </c>
      <c r="AJ19">
        <v>1</v>
      </c>
      <c r="AK19">
        <v>1</v>
      </c>
      <c r="AL19">
        <v>1</v>
      </c>
      <c r="AN19">
        <v>0</v>
      </c>
      <c r="AO19">
        <v>1</v>
      </c>
      <c r="AP19">
        <v>0</v>
      </c>
      <c r="AQ19">
        <v>0</v>
      </c>
      <c r="AR19">
        <v>0</v>
      </c>
      <c r="AS19" t="s">
        <v>3</v>
      </c>
      <c r="AT19">
        <v>17.600000000000001</v>
      </c>
      <c r="AU19" t="s">
        <v>3</v>
      </c>
      <c r="AV19">
        <v>1</v>
      </c>
      <c r="AW19">
        <v>2</v>
      </c>
      <c r="AX19">
        <v>34679665</v>
      </c>
      <c r="AY19">
        <v>1</v>
      </c>
      <c r="AZ19">
        <v>0</v>
      </c>
      <c r="BA19">
        <v>43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Y19*Source!I32</f>
        <v>6.16</v>
      </c>
      <c r="CY19">
        <f>AD19</f>
        <v>9.6199999999999992</v>
      </c>
      <c r="CZ19">
        <f>AH19</f>
        <v>9.6199999999999992</v>
      </c>
      <c r="DA19">
        <f>AL19</f>
        <v>1</v>
      </c>
      <c r="DB19">
        <v>0</v>
      </c>
    </row>
    <row r="20" spans="1:106" x14ac:dyDescent="0.2">
      <c r="A20">
        <f>ROW(Source!A32)</f>
        <v>32</v>
      </c>
      <c r="B20">
        <v>34679561</v>
      </c>
      <c r="C20">
        <v>34679658</v>
      </c>
      <c r="D20">
        <v>31709492</v>
      </c>
      <c r="E20">
        <v>1</v>
      </c>
      <c r="F20">
        <v>1</v>
      </c>
      <c r="G20">
        <v>1</v>
      </c>
      <c r="H20">
        <v>1</v>
      </c>
      <c r="I20" t="s">
        <v>247</v>
      </c>
      <c r="J20" t="s">
        <v>3</v>
      </c>
      <c r="K20" t="s">
        <v>248</v>
      </c>
      <c r="L20">
        <v>1191</v>
      </c>
      <c r="N20">
        <v>1013</v>
      </c>
      <c r="O20" t="s">
        <v>249</v>
      </c>
      <c r="P20" t="s">
        <v>249</v>
      </c>
      <c r="Q20">
        <v>1</v>
      </c>
      <c r="W20">
        <v>0</v>
      </c>
      <c r="X20">
        <v>-1417349443</v>
      </c>
      <c r="Y20">
        <v>2.64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1</v>
      </c>
      <c r="AJ20">
        <v>1</v>
      </c>
      <c r="AK20">
        <v>1</v>
      </c>
      <c r="AL20">
        <v>1</v>
      </c>
      <c r="AN20">
        <v>0</v>
      </c>
      <c r="AO20">
        <v>1</v>
      </c>
      <c r="AP20">
        <v>0</v>
      </c>
      <c r="AQ20">
        <v>0</v>
      </c>
      <c r="AR20">
        <v>0</v>
      </c>
      <c r="AS20" t="s">
        <v>3</v>
      </c>
      <c r="AT20">
        <v>2.64</v>
      </c>
      <c r="AU20" t="s">
        <v>3</v>
      </c>
      <c r="AV20">
        <v>2</v>
      </c>
      <c r="AW20">
        <v>2</v>
      </c>
      <c r="AX20">
        <v>34679666</v>
      </c>
      <c r="AY20">
        <v>1</v>
      </c>
      <c r="AZ20">
        <v>0</v>
      </c>
      <c r="BA20">
        <v>44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Y20*Source!I32</f>
        <v>0.92399999999999993</v>
      </c>
      <c r="CY20">
        <f>AD20</f>
        <v>0</v>
      </c>
      <c r="CZ20">
        <f>AH20</f>
        <v>0</v>
      </c>
      <c r="DA20">
        <f>AL20</f>
        <v>1</v>
      </c>
      <c r="DB20">
        <v>0</v>
      </c>
    </row>
    <row r="21" spans="1:106" x14ac:dyDescent="0.2">
      <c r="A21">
        <f>ROW(Source!A32)</f>
        <v>32</v>
      </c>
      <c r="B21">
        <v>34679561</v>
      </c>
      <c r="C21">
        <v>34679658</v>
      </c>
      <c r="D21">
        <v>31526753</v>
      </c>
      <c r="E21">
        <v>1</v>
      </c>
      <c r="F21">
        <v>1</v>
      </c>
      <c r="G21">
        <v>1</v>
      </c>
      <c r="H21">
        <v>2</v>
      </c>
      <c r="I21" t="s">
        <v>263</v>
      </c>
      <c r="J21" t="s">
        <v>264</v>
      </c>
      <c r="K21" t="s">
        <v>265</v>
      </c>
      <c r="L21">
        <v>1368</v>
      </c>
      <c r="N21">
        <v>1011</v>
      </c>
      <c r="O21" t="s">
        <v>253</v>
      </c>
      <c r="P21" t="s">
        <v>253</v>
      </c>
      <c r="Q21">
        <v>1</v>
      </c>
      <c r="W21">
        <v>0</v>
      </c>
      <c r="X21">
        <v>-1718674368</v>
      </c>
      <c r="Y21">
        <v>1.32</v>
      </c>
      <c r="AA21">
        <v>0</v>
      </c>
      <c r="AB21">
        <v>111.99</v>
      </c>
      <c r="AC21">
        <v>13.5</v>
      </c>
      <c r="AD21">
        <v>0</v>
      </c>
      <c r="AE21">
        <v>0</v>
      </c>
      <c r="AF21">
        <v>111.99</v>
      </c>
      <c r="AG21">
        <v>13.5</v>
      </c>
      <c r="AH21">
        <v>0</v>
      </c>
      <c r="AI21">
        <v>1</v>
      </c>
      <c r="AJ21">
        <v>1</v>
      </c>
      <c r="AK21">
        <v>1</v>
      </c>
      <c r="AL21">
        <v>1</v>
      </c>
      <c r="AN21">
        <v>0</v>
      </c>
      <c r="AO21">
        <v>1</v>
      </c>
      <c r="AP21">
        <v>0</v>
      </c>
      <c r="AQ21">
        <v>0</v>
      </c>
      <c r="AR21">
        <v>0</v>
      </c>
      <c r="AS21" t="s">
        <v>3</v>
      </c>
      <c r="AT21">
        <v>1.32</v>
      </c>
      <c r="AU21" t="s">
        <v>3</v>
      </c>
      <c r="AV21">
        <v>0</v>
      </c>
      <c r="AW21">
        <v>2</v>
      </c>
      <c r="AX21">
        <v>34679667</v>
      </c>
      <c r="AY21">
        <v>1</v>
      </c>
      <c r="AZ21">
        <v>0</v>
      </c>
      <c r="BA21">
        <v>45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Y21*Source!I32</f>
        <v>0.46199999999999997</v>
      </c>
      <c r="CY21">
        <f>AB21</f>
        <v>111.99</v>
      </c>
      <c r="CZ21">
        <f>AF21</f>
        <v>111.99</v>
      </c>
      <c r="DA21">
        <f>AJ21</f>
        <v>1</v>
      </c>
      <c r="DB21">
        <v>0</v>
      </c>
    </row>
    <row r="22" spans="1:106" x14ac:dyDescent="0.2">
      <c r="A22">
        <f>ROW(Source!A32)</f>
        <v>32</v>
      </c>
      <c r="B22">
        <v>34679561</v>
      </c>
      <c r="C22">
        <v>34679658</v>
      </c>
      <c r="D22">
        <v>31526887</v>
      </c>
      <c r="E22">
        <v>1</v>
      </c>
      <c r="F22">
        <v>1</v>
      </c>
      <c r="G22">
        <v>1</v>
      </c>
      <c r="H22">
        <v>2</v>
      </c>
      <c r="I22" t="s">
        <v>266</v>
      </c>
      <c r="J22" t="s">
        <v>267</v>
      </c>
      <c r="K22" t="s">
        <v>268</v>
      </c>
      <c r="L22">
        <v>1368</v>
      </c>
      <c r="N22">
        <v>1011</v>
      </c>
      <c r="O22" t="s">
        <v>253</v>
      </c>
      <c r="P22" t="s">
        <v>253</v>
      </c>
      <c r="Q22">
        <v>1</v>
      </c>
      <c r="W22">
        <v>0</v>
      </c>
      <c r="X22">
        <v>-1692889495</v>
      </c>
      <c r="Y22">
        <v>3.97</v>
      </c>
      <c r="AA22">
        <v>0</v>
      </c>
      <c r="AB22">
        <v>0.9</v>
      </c>
      <c r="AC22">
        <v>0</v>
      </c>
      <c r="AD22">
        <v>0</v>
      </c>
      <c r="AE22">
        <v>0</v>
      </c>
      <c r="AF22">
        <v>0.9</v>
      </c>
      <c r="AG22">
        <v>0</v>
      </c>
      <c r="AH22">
        <v>0</v>
      </c>
      <c r="AI22">
        <v>1</v>
      </c>
      <c r="AJ22">
        <v>1</v>
      </c>
      <c r="AK22">
        <v>1</v>
      </c>
      <c r="AL22">
        <v>1</v>
      </c>
      <c r="AN22">
        <v>0</v>
      </c>
      <c r="AO22">
        <v>1</v>
      </c>
      <c r="AP22">
        <v>0</v>
      </c>
      <c r="AQ22">
        <v>0</v>
      </c>
      <c r="AR22">
        <v>0</v>
      </c>
      <c r="AS22" t="s">
        <v>3</v>
      </c>
      <c r="AT22">
        <v>3.97</v>
      </c>
      <c r="AU22" t="s">
        <v>3</v>
      </c>
      <c r="AV22">
        <v>0</v>
      </c>
      <c r="AW22">
        <v>2</v>
      </c>
      <c r="AX22">
        <v>34679668</v>
      </c>
      <c r="AY22">
        <v>1</v>
      </c>
      <c r="AZ22">
        <v>0</v>
      </c>
      <c r="BA22">
        <v>46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Y22*Source!I32</f>
        <v>1.3895</v>
      </c>
      <c r="CY22">
        <f>AB22</f>
        <v>0.9</v>
      </c>
      <c r="CZ22">
        <f>AF22</f>
        <v>0.9</v>
      </c>
      <c r="DA22">
        <f>AJ22</f>
        <v>1</v>
      </c>
      <c r="DB22">
        <v>0</v>
      </c>
    </row>
    <row r="23" spans="1:106" x14ac:dyDescent="0.2">
      <c r="A23">
        <f>ROW(Source!A32)</f>
        <v>32</v>
      </c>
      <c r="B23">
        <v>34679561</v>
      </c>
      <c r="C23">
        <v>34679658</v>
      </c>
      <c r="D23">
        <v>31526953</v>
      </c>
      <c r="E23">
        <v>1</v>
      </c>
      <c r="F23">
        <v>1</v>
      </c>
      <c r="G23">
        <v>1</v>
      </c>
      <c r="H23">
        <v>2</v>
      </c>
      <c r="I23" t="s">
        <v>269</v>
      </c>
      <c r="J23" t="s">
        <v>270</v>
      </c>
      <c r="K23" t="s">
        <v>271</v>
      </c>
      <c r="L23">
        <v>1368</v>
      </c>
      <c r="N23">
        <v>1011</v>
      </c>
      <c r="O23" t="s">
        <v>253</v>
      </c>
      <c r="P23" t="s">
        <v>253</v>
      </c>
      <c r="Q23">
        <v>1</v>
      </c>
      <c r="W23">
        <v>0</v>
      </c>
      <c r="X23">
        <v>1544661785</v>
      </c>
      <c r="Y23">
        <v>3.97</v>
      </c>
      <c r="AA23">
        <v>0</v>
      </c>
      <c r="AB23">
        <v>6.9</v>
      </c>
      <c r="AC23">
        <v>0</v>
      </c>
      <c r="AD23">
        <v>0</v>
      </c>
      <c r="AE23">
        <v>0</v>
      </c>
      <c r="AF23">
        <v>6.9</v>
      </c>
      <c r="AG23">
        <v>0</v>
      </c>
      <c r="AH23">
        <v>0</v>
      </c>
      <c r="AI23">
        <v>1</v>
      </c>
      <c r="AJ23">
        <v>1</v>
      </c>
      <c r="AK23">
        <v>1</v>
      </c>
      <c r="AL23">
        <v>1</v>
      </c>
      <c r="AN23">
        <v>0</v>
      </c>
      <c r="AO23">
        <v>1</v>
      </c>
      <c r="AP23">
        <v>0</v>
      </c>
      <c r="AQ23">
        <v>0</v>
      </c>
      <c r="AR23">
        <v>0</v>
      </c>
      <c r="AS23" t="s">
        <v>3</v>
      </c>
      <c r="AT23">
        <v>3.97</v>
      </c>
      <c r="AU23" t="s">
        <v>3</v>
      </c>
      <c r="AV23">
        <v>0</v>
      </c>
      <c r="AW23">
        <v>2</v>
      </c>
      <c r="AX23">
        <v>34679669</v>
      </c>
      <c r="AY23">
        <v>1</v>
      </c>
      <c r="AZ23">
        <v>0</v>
      </c>
      <c r="BA23">
        <v>47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Y23*Source!I32</f>
        <v>1.3895</v>
      </c>
      <c r="CY23">
        <f>AB23</f>
        <v>6.9</v>
      </c>
      <c r="CZ23">
        <f>AF23</f>
        <v>6.9</v>
      </c>
      <c r="DA23">
        <f>AJ23</f>
        <v>1</v>
      </c>
      <c r="DB23">
        <v>0</v>
      </c>
    </row>
    <row r="24" spans="1:106" x14ac:dyDescent="0.2">
      <c r="A24">
        <f>ROW(Source!A32)</f>
        <v>32</v>
      </c>
      <c r="B24">
        <v>34679561</v>
      </c>
      <c r="C24">
        <v>34679658</v>
      </c>
      <c r="D24">
        <v>31528142</v>
      </c>
      <c r="E24">
        <v>1</v>
      </c>
      <c r="F24">
        <v>1</v>
      </c>
      <c r="G24">
        <v>1</v>
      </c>
      <c r="H24">
        <v>2</v>
      </c>
      <c r="I24" t="s">
        <v>272</v>
      </c>
      <c r="J24" t="s">
        <v>273</v>
      </c>
      <c r="K24" t="s">
        <v>274</v>
      </c>
      <c r="L24">
        <v>1368</v>
      </c>
      <c r="N24">
        <v>1011</v>
      </c>
      <c r="O24" t="s">
        <v>253</v>
      </c>
      <c r="P24" t="s">
        <v>253</v>
      </c>
      <c r="Q24">
        <v>1</v>
      </c>
      <c r="W24">
        <v>0</v>
      </c>
      <c r="X24">
        <v>1372534845</v>
      </c>
      <c r="Y24">
        <v>1.32</v>
      </c>
      <c r="AA24">
        <v>0</v>
      </c>
      <c r="AB24">
        <v>65.709999999999994</v>
      </c>
      <c r="AC24">
        <v>11.6</v>
      </c>
      <c r="AD24">
        <v>0</v>
      </c>
      <c r="AE24">
        <v>0</v>
      </c>
      <c r="AF24">
        <v>65.709999999999994</v>
      </c>
      <c r="AG24">
        <v>11.6</v>
      </c>
      <c r="AH24">
        <v>0</v>
      </c>
      <c r="AI24">
        <v>1</v>
      </c>
      <c r="AJ24">
        <v>1</v>
      </c>
      <c r="AK24">
        <v>1</v>
      </c>
      <c r="AL24">
        <v>1</v>
      </c>
      <c r="AN24">
        <v>0</v>
      </c>
      <c r="AO24">
        <v>1</v>
      </c>
      <c r="AP24">
        <v>0</v>
      </c>
      <c r="AQ24">
        <v>0</v>
      </c>
      <c r="AR24">
        <v>0</v>
      </c>
      <c r="AS24" t="s">
        <v>3</v>
      </c>
      <c r="AT24">
        <v>1.32</v>
      </c>
      <c r="AU24" t="s">
        <v>3</v>
      </c>
      <c r="AV24">
        <v>0</v>
      </c>
      <c r="AW24">
        <v>2</v>
      </c>
      <c r="AX24">
        <v>34679670</v>
      </c>
      <c r="AY24">
        <v>1</v>
      </c>
      <c r="AZ24">
        <v>0</v>
      </c>
      <c r="BA24">
        <v>48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Y24*Source!I32</f>
        <v>0.46199999999999997</v>
      </c>
      <c r="CY24">
        <f>AB24</f>
        <v>65.709999999999994</v>
      </c>
      <c r="CZ24">
        <f>AF24</f>
        <v>65.709999999999994</v>
      </c>
      <c r="DA24">
        <f>AJ24</f>
        <v>1</v>
      </c>
      <c r="DB24">
        <v>0</v>
      </c>
    </row>
    <row r="25" spans="1:106" x14ac:dyDescent="0.2">
      <c r="A25">
        <f>ROW(Source!A33)</f>
        <v>33</v>
      </c>
      <c r="B25">
        <v>34679562</v>
      </c>
      <c r="C25">
        <v>34679658</v>
      </c>
      <c r="D25">
        <v>31715651</v>
      </c>
      <c r="E25">
        <v>1</v>
      </c>
      <c r="F25">
        <v>1</v>
      </c>
      <c r="G25">
        <v>1</v>
      </c>
      <c r="H25">
        <v>1</v>
      </c>
      <c r="I25" t="s">
        <v>261</v>
      </c>
      <c r="J25" t="s">
        <v>3</v>
      </c>
      <c r="K25" t="s">
        <v>262</v>
      </c>
      <c r="L25">
        <v>1191</v>
      </c>
      <c r="N25">
        <v>1013</v>
      </c>
      <c r="O25" t="s">
        <v>249</v>
      </c>
      <c r="P25" t="s">
        <v>249</v>
      </c>
      <c r="Q25">
        <v>1</v>
      </c>
      <c r="W25">
        <v>0</v>
      </c>
      <c r="X25">
        <v>1069510174</v>
      </c>
      <c r="Y25">
        <v>17.600000000000001</v>
      </c>
      <c r="AA25">
        <v>0</v>
      </c>
      <c r="AB25">
        <v>0</v>
      </c>
      <c r="AC25">
        <v>0</v>
      </c>
      <c r="AD25">
        <v>176.05</v>
      </c>
      <c r="AE25">
        <v>0</v>
      </c>
      <c r="AF25">
        <v>0</v>
      </c>
      <c r="AG25">
        <v>0</v>
      </c>
      <c r="AH25">
        <v>9.6199999999999992</v>
      </c>
      <c r="AI25">
        <v>1</v>
      </c>
      <c r="AJ25">
        <v>1</v>
      </c>
      <c r="AK25">
        <v>1</v>
      </c>
      <c r="AL25">
        <v>18.3</v>
      </c>
      <c r="AN25">
        <v>0</v>
      </c>
      <c r="AO25">
        <v>1</v>
      </c>
      <c r="AP25">
        <v>0</v>
      </c>
      <c r="AQ25">
        <v>0</v>
      </c>
      <c r="AR25">
        <v>0</v>
      </c>
      <c r="AS25" t="s">
        <v>3</v>
      </c>
      <c r="AT25">
        <v>17.600000000000001</v>
      </c>
      <c r="AU25" t="s">
        <v>3</v>
      </c>
      <c r="AV25">
        <v>1</v>
      </c>
      <c r="AW25">
        <v>2</v>
      </c>
      <c r="AX25">
        <v>34679665</v>
      </c>
      <c r="AY25">
        <v>1</v>
      </c>
      <c r="AZ25">
        <v>0</v>
      </c>
      <c r="BA25">
        <v>55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Y25*Source!I33</f>
        <v>6.16</v>
      </c>
      <c r="CY25">
        <f>AD25</f>
        <v>176.05</v>
      </c>
      <c r="CZ25">
        <f>AH25</f>
        <v>9.6199999999999992</v>
      </c>
      <c r="DA25">
        <f>AL25</f>
        <v>18.3</v>
      </c>
      <c r="DB25">
        <v>0</v>
      </c>
    </row>
    <row r="26" spans="1:106" x14ac:dyDescent="0.2">
      <c r="A26">
        <f>ROW(Source!A33)</f>
        <v>33</v>
      </c>
      <c r="B26">
        <v>34679562</v>
      </c>
      <c r="C26">
        <v>34679658</v>
      </c>
      <c r="D26">
        <v>31709492</v>
      </c>
      <c r="E26">
        <v>1</v>
      </c>
      <c r="F26">
        <v>1</v>
      </c>
      <c r="G26">
        <v>1</v>
      </c>
      <c r="H26">
        <v>1</v>
      </c>
      <c r="I26" t="s">
        <v>247</v>
      </c>
      <c r="J26" t="s">
        <v>3</v>
      </c>
      <c r="K26" t="s">
        <v>248</v>
      </c>
      <c r="L26">
        <v>1191</v>
      </c>
      <c r="N26">
        <v>1013</v>
      </c>
      <c r="O26" t="s">
        <v>249</v>
      </c>
      <c r="P26" t="s">
        <v>249</v>
      </c>
      <c r="Q26">
        <v>1</v>
      </c>
      <c r="W26">
        <v>0</v>
      </c>
      <c r="X26">
        <v>-1417349443</v>
      </c>
      <c r="Y26">
        <v>2.64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1</v>
      </c>
      <c r="AJ26">
        <v>1</v>
      </c>
      <c r="AK26">
        <v>18.3</v>
      </c>
      <c r="AL26">
        <v>1</v>
      </c>
      <c r="AN26">
        <v>0</v>
      </c>
      <c r="AO26">
        <v>1</v>
      </c>
      <c r="AP26">
        <v>0</v>
      </c>
      <c r="AQ26">
        <v>0</v>
      </c>
      <c r="AR26">
        <v>0</v>
      </c>
      <c r="AS26" t="s">
        <v>3</v>
      </c>
      <c r="AT26">
        <v>2.64</v>
      </c>
      <c r="AU26" t="s">
        <v>3</v>
      </c>
      <c r="AV26">
        <v>2</v>
      </c>
      <c r="AW26">
        <v>2</v>
      </c>
      <c r="AX26">
        <v>34679666</v>
      </c>
      <c r="AY26">
        <v>1</v>
      </c>
      <c r="AZ26">
        <v>0</v>
      </c>
      <c r="BA26">
        <v>56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Y26*Source!I33</f>
        <v>0.92399999999999993</v>
      </c>
      <c r="CY26">
        <f>AD26</f>
        <v>0</v>
      </c>
      <c r="CZ26">
        <f>AH26</f>
        <v>0</v>
      </c>
      <c r="DA26">
        <f>AL26</f>
        <v>1</v>
      </c>
      <c r="DB26">
        <v>0</v>
      </c>
    </row>
    <row r="27" spans="1:106" x14ac:dyDescent="0.2">
      <c r="A27">
        <f>ROW(Source!A33)</f>
        <v>33</v>
      </c>
      <c r="B27">
        <v>34679562</v>
      </c>
      <c r="C27">
        <v>34679658</v>
      </c>
      <c r="D27">
        <v>31526753</v>
      </c>
      <c r="E27">
        <v>1</v>
      </c>
      <c r="F27">
        <v>1</v>
      </c>
      <c r="G27">
        <v>1</v>
      </c>
      <c r="H27">
        <v>2</v>
      </c>
      <c r="I27" t="s">
        <v>263</v>
      </c>
      <c r="J27" t="s">
        <v>264</v>
      </c>
      <c r="K27" t="s">
        <v>265</v>
      </c>
      <c r="L27">
        <v>1368</v>
      </c>
      <c r="N27">
        <v>1011</v>
      </c>
      <c r="O27" t="s">
        <v>253</v>
      </c>
      <c r="P27" t="s">
        <v>253</v>
      </c>
      <c r="Q27">
        <v>1</v>
      </c>
      <c r="W27">
        <v>0</v>
      </c>
      <c r="X27">
        <v>-1718674368</v>
      </c>
      <c r="Y27">
        <v>1.32</v>
      </c>
      <c r="AA27">
        <v>0</v>
      </c>
      <c r="AB27">
        <v>1399.88</v>
      </c>
      <c r="AC27">
        <v>247.05</v>
      </c>
      <c r="AD27">
        <v>0</v>
      </c>
      <c r="AE27">
        <v>0</v>
      </c>
      <c r="AF27">
        <v>111.99</v>
      </c>
      <c r="AG27">
        <v>13.5</v>
      </c>
      <c r="AH27">
        <v>0</v>
      </c>
      <c r="AI27">
        <v>1</v>
      </c>
      <c r="AJ27">
        <v>12.5</v>
      </c>
      <c r="AK27">
        <v>18.3</v>
      </c>
      <c r="AL27">
        <v>1</v>
      </c>
      <c r="AN27">
        <v>0</v>
      </c>
      <c r="AO27">
        <v>1</v>
      </c>
      <c r="AP27">
        <v>0</v>
      </c>
      <c r="AQ27">
        <v>0</v>
      </c>
      <c r="AR27">
        <v>0</v>
      </c>
      <c r="AS27" t="s">
        <v>3</v>
      </c>
      <c r="AT27">
        <v>1.32</v>
      </c>
      <c r="AU27" t="s">
        <v>3</v>
      </c>
      <c r="AV27">
        <v>0</v>
      </c>
      <c r="AW27">
        <v>2</v>
      </c>
      <c r="AX27">
        <v>34679667</v>
      </c>
      <c r="AY27">
        <v>1</v>
      </c>
      <c r="AZ27">
        <v>0</v>
      </c>
      <c r="BA27">
        <v>57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Y27*Source!I33</f>
        <v>0.46199999999999997</v>
      </c>
      <c r="CY27">
        <f>AB27</f>
        <v>1399.88</v>
      </c>
      <c r="CZ27">
        <f>AF27</f>
        <v>111.99</v>
      </c>
      <c r="DA27">
        <f>AJ27</f>
        <v>12.5</v>
      </c>
      <c r="DB27">
        <v>0</v>
      </c>
    </row>
    <row r="28" spans="1:106" x14ac:dyDescent="0.2">
      <c r="A28">
        <f>ROW(Source!A33)</f>
        <v>33</v>
      </c>
      <c r="B28">
        <v>34679562</v>
      </c>
      <c r="C28">
        <v>34679658</v>
      </c>
      <c r="D28">
        <v>31526887</v>
      </c>
      <c r="E28">
        <v>1</v>
      </c>
      <c r="F28">
        <v>1</v>
      </c>
      <c r="G28">
        <v>1</v>
      </c>
      <c r="H28">
        <v>2</v>
      </c>
      <c r="I28" t="s">
        <v>266</v>
      </c>
      <c r="J28" t="s">
        <v>267</v>
      </c>
      <c r="K28" t="s">
        <v>268</v>
      </c>
      <c r="L28">
        <v>1368</v>
      </c>
      <c r="N28">
        <v>1011</v>
      </c>
      <c r="O28" t="s">
        <v>253</v>
      </c>
      <c r="P28" t="s">
        <v>253</v>
      </c>
      <c r="Q28">
        <v>1</v>
      </c>
      <c r="W28">
        <v>0</v>
      </c>
      <c r="X28">
        <v>-1692889495</v>
      </c>
      <c r="Y28">
        <v>3.97</v>
      </c>
      <c r="AA28">
        <v>0</v>
      </c>
      <c r="AB28">
        <v>11.25</v>
      </c>
      <c r="AC28">
        <v>0</v>
      </c>
      <c r="AD28">
        <v>0</v>
      </c>
      <c r="AE28">
        <v>0</v>
      </c>
      <c r="AF28">
        <v>0.9</v>
      </c>
      <c r="AG28">
        <v>0</v>
      </c>
      <c r="AH28">
        <v>0</v>
      </c>
      <c r="AI28">
        <v>1</v>
      </c>
      <c r="AJ28">
        <v>12.5</v>
      </c>
      <c r="AK28">
        <v>18.3</v>
      </c>
      <c r="AL28">
        <v>1</v>
      </c>
      <c r="AN28">
        <v>0</v>
      </c>
      <c r="AO28">
        <v>1</v>
      </c>
      <c r="AP28">
        <v>0</v>
      </c>
      <c r="AQ28">
        <v>0</v>
      </c>
      <c r="AR28">
        <v>0</v>
      </c>
      <c r="AS28" t="s">
        <v>3</v>
      </c>
      <c r="AT28">
        <v>3.97</v>
      </c>
      <c r="AU28" t="s">
        <v>3</v>
      </c>
      <c r="AV28">
        <v>0</v>
      </c>
      <c r="AW28">
        <v>2</v>
      </c>
      <c r="AX28">
        <v>34679668</v>
      </c>
      <c r="AY28">
        <v>1</v>
      </c>
      <c r="AZ28">
        <v>0</v>
      </c>
      <c r="BA28">
        <v>58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Y28*Source!I33</f>
        <v>1.3895</v>
      </c>
      <c r="CY28">
        <f>AB28</f>
        <v>11.25</v>
      </c>
      <c r="CZ28">
        <f>AF28</f>
        <v>0.9</v>
      </c>
      <c r="DA28">
        <f>AJ28</f>
        <v>12.5</v>
      </c>
      <c r="DB28">
        <v>0</v>
      </c>
    </row>
    <row r="29" spans="1:106" x14ac:dyDescent="0.2">
      <c r="A29">
        <f>ROW(Source!A33)</f>
        <v>33</v>
      </c>
      <c r="B29">
        <v>34679562</v>
      </c>
      <c r="C29">
        <v>34679658</v>
      </c>
      <c r="D29">
        <v>31526953</v>
      </c>
      <c r="E29">
        <v>1</v>
      </c>
      <c r="F29">
        <v>1</v>
      </c>
      <c r="G29">
        <v>1</v>
      </c>
      <c r="H29">
        <v>2</v>
      </c>
      <c r="I29" t="s">
        <v>269</v>
      </c>
      <c r="J29" t="s">
        <v>270</v>
      </c>
      <c r="K29" t="s">
        <v>271</v>
      </c>
      <c r="L29">
        <v>1368</v>
      </c>
      <c r="N29">
        <v>1011</v>
      </c>
      <c r="O29" t="s">
        <v>253</v>
      </c>
      <c r="P29" t="s">
        <v>253</v>
      </c>
      <c r="Q29">
        <v>1</v>
      </c>
      <c r="W29">
        <v>0</v>
      </c>
      <c r="X29">
        <v>1544661785</v>
      </c>
      <c r="Y29">
        <v>3.97</v>
      </c>
      <c r="AA29">
        <v>0</v>
      </c>
      <c r="AB29">
        <v>86.25</v>
      </c>
      <c r="AC29">
        <v>0</v>
      </c>
      <c r="AD29">
        <v>0</v>
      </c>
      <c r="AE29">
        <v>0</v>
      </c>
      <c r="AF29">
        <v>6.9</v>
      </c>
      <c r="AG29">
        <v>0</v>
      </c>
      <c r="AH29">
        <v>0</v>
      </c>
      <c r="AI29">
        <v>1</v>
      </c>
      <c r="AJ29">
        <v>12.5</v>
      </c>
      <c r="AK29">
        <v>18.3</v>
      </c>
      <c r="AL29">
        <v>1</v>
      </c>
      <c r="AN29">
        <v>0</v>
      </c>
      <c r="AO29">
        <v>1</v>
      </c>
      <c r="AP29">
        <v>0</v>
      </c>
      <c r="AQ29">
        <v>0</v>
      </c>
      <c r="AR29">
        <v>0</v>
      </c>
      <c r="AS29" t="s">
        <v>3</v>
      </c>
      <c r="AT29">
        <v>3.97</v>
      </c>
      <c r="AU29" t="s">
        <v>3</v>
      </c>
      <c r="AV29">
        <v>0</v>
      </c>
      <c r="AW29">
        <v>2</v>
      </c>
      <c r="AX29">
        <v>34679669</v>
      </c>
      <c r="AY29">
        <v>1</v>
      </c>
      <c r="AZ29">
        <v>0</v>
      </c>
      <c r="BA29">
        <v>59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Y29*Source!I33</f>
        <v>1.3895</v>
      </c>
      <c r="CY29">
        <f>AB29</f>
        <v>86.25</v>
      </c>
      <c r="CZ29">
        <f>AF29</f>
        <v>6.9</v>
      </c>
      <c r="DA29">
        <f>AJ29</f>
        <v>12.5</v>
      </c>
      <c r="DB29">
        <v>0</v>
      </c>
    </row>
    <row r="30" spans="1:106" x14ac:dyDescent="0.2">
      <c r="A30">
        <f>ROW(Source!A33)</f>
        <v>33</v>
      </c>
      <c r="B30">
        <v>34679562</v>
      </c>
      <c r="C30">
        <v>34679658</v>
      </c>
      <c r="D30">
        <v>31528142</v>
      </c>
      <c r="E30">
        <v>1</v>
      </c>
      <c r="F30">
        <v>1</v>
      </c>
      <c r="G30">
        <v>1</v>
      </c>
      <c r="H30">
        <v>2</v>
      </c>
      <c r="I30" t="s">
        <v>272</v>
      </c>
      <c r="J30" t="s">
        <v>273</v>
      </c>
      <c r="K30" t="s">
        <v>274</v>
      </c>
      <c r="L30">
        <v>1368</v>
      </c>
      <c r="N30">
        <v>1011</v>
      </c>
      <c r="O30" t="s">
        <v>253</v>
      </c>
      <c r="P30" t="s">
        <v>253</v>
      </c>
      <c r="Q30">
        <v>1</v>
      </c>
      <c r="W30">
        <v>0</v>
      </c>
      <c r="X30">
        <v>1372534845</v>
      </c>
      <c r="Y30">
        <v>1.32</v>
      </c>
      <c r="AA30">
        <v>0</v>
      </c>
      <c r="AB30">
        <v>821.38</v>
      </c>
      <c r="AC30">
        <v>212.28</v>
      </c>
      <c r="AD30">
        <v>0</v>
      </c>
      <c r="AE30">
        <v>0</v>
      </c>
      <c r="AF30">
        <v>65.709999999999994</v>
      </c>
      <c r="AG30">
        <v>11.6</v>
      </c>
      <c r="AH30">
        <v>0</v>
      </c>
      <c r="AI30">
        <v>1</v>
      </c>
      <c r="AJ30">
        <v>12.5</v>
      </c>
      <c r="AK30">
        <v>18.3</v>
      </c>
      <c r="AL30">
        <v>1</v>
      </c>
      <c r="AN30">
        <v>0</v>
      </c>
      <c r="AO30">
        <v>1</v>
      </c>
      <c r="AP30">
        <v>0</v>
      </c>
      <c r="AQ30">
        <v>0</v>
      </c>
      <c r="AR30">
        <v>0</v>
      </c>
      <c r="AS30" t="s">
        <v>3</v>
      </c>
      <c r="AT30">
        <v>1.32</v>
      </c>
      <c r="AU30" t="s">
        <v>3</v>
      </c>
      <c r="AV30">
        <v>0</v>
      </c>
      <c r="AW30">
        <v>2</v>
      </c>
      <c r="AX30">
        <v>34679670</v>
      </c>
      <c r="AY30">
        <v>1</v>
      </c>
      <c r="AZ30">
        <v>0</v>
      </c>
      <c r="BA30">
        <v>60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Y30*Source!I33</f>
        <v>0.46199999999999997</v>
      </c>
      <c r="CY30">
        <f>AB30</f>
        <v>821.38</v>
      </c>
      <c r="CZ30">
        <f>AF30</f>
        <v>65.709999999999994</v>
      </c>
      <c r="DA30">
        <f>AJ30</f>
        <v>12.5</v>
      </c>
      <c r="DB30">
        <v>0</v>
      </c>
    </row>
    <row r="31" spans="1:106" x14ac:dyDescent="0.2">
      <c r="A31">
        <f>ROW(Source!A34)</f>
        <v>34</v>
      </c>
      <c r="B31">
        <v>34679561</v>
      </c>
      <c r="C31">
        <v>34679677</v>
      </c>
      <c r="D31">
        <v>31715651</v>
      </c>
      <c r="E31">
        <v>1</v>
      </c>
      <c r="F31">
        <v>1</v>
      </c>
      <c r="G31">
        <v>1</v>
      </c>
      <c r="H31">
        <v>1</v>
      </c>
      <c r="I31" t="s">
        <v>261</v>
      </c>
      <c r="J31" t="s">
        <v>3</v>
      </c>
      <c r="K31" t="s">
        <v>262</v>
      </c>
      <c r="L31">
        <v>1191</v>
      </c>
      <c r="N31">
        <v>1013</v>
      </c>
      <c r="O31" t="s">
        <v>249</v>
      </c>
      <c r="P31" t="s">
        <v>249</v>
      </c>
      <c r="Q31">
        <v>1</v>
      </c>
      <c r="W31">
        <v>0</v>
      </c>
      <c r="X31">
        <v>1069510174</v>
      </c>
      <c r="Y31">
        <v>23.2</v>
      </c>
      <c r="AA31">
        <v>0</v>
      </c>
      <c r="AB31">
        <v>0</v>
      </c>
      <c r="AC31">
        <v>0</v>
      </c>
      <c r="AD31">
        <v>9.6199999999999992</v>
      </c>
      <c r="AE31">
        <v>0</v>
      </c>
      <c r="AF31">
        <v>0</v>
      </c>
      <c r="AG31">
        <v>0</v>
      </c>
      <c r="AH31">
        <v>9.6199999999999992</v>
      </c>
      <c r="AI31">
        <v>1</v>
      </c>
      <c r="AJ31">
        <v>1</v>
      </c>
      <c r="AK31">
        <v>1</v>
      </c>
      <c r="AL31">
        <v>1</v>
      </c>
      <c r="AN31">
        <v>0</v>
      </c>
      <c r="AO31">
        <v>1</v>
      </c>
      <c r="AP31">
        <v>0</v>
      </c>
      <c r="AQ31">
        <v>0</v>
      </c>
      <c r="AR31">
        <v>0</v>
      </c>
      <c r="AS31" t="s">
        <v>3</v>
      </c>
      <c r="AT31">
        <v>23.2</v>
      </c>
      <c r="AU31" t="s">
        <v>3</v>
      </c>
      <c r="AV31">
        <v>1</v>
      </c>
      <c r="AW31">
        <v>2</v>
      </c>
      <c r="AX31">
        <v>34679684</v>
      </c>
      <c r="AY31">
        <v>1</v>
      </c>
      <c r="AZ31">
        <v>0</v>
      </c>
      <c r="BA31">
        <v>67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Y31*Source!I34</f>
        <v>9.2799999999999994</v>
      </c>
      <c r="CY31">
        <f>AD31</f>
        <v>9.6199999999999992</v>
      </c>
      <c r="CZ31">
        <f>AH31</f>
        <v>9.6199999999999992</v>
      </c>
      <c r="DA31">
        <f>AL31</f>
        <v>1</v>
      </c>
      <c r="DB31">
        <v>0</v>
      </c>
    </row>
    <row r="32" spans="1:106" x14ac:dyDescent="0.2">
      <c r="A32">
        <f>ROW(Source!A34)</f>
        <v>34</v>
      </c>
      <c r="B32">
        <v>34679561</v>
      </c>
      <c r="C32">
        <v>34679677</v>
      </c>
      <c r="D32">
        <v>31709492</v>
      </c>
      <c r="E32">
        <v>1</v>
      </c>
      <c r="F32">
        <v>1</v>
      </c>
      <c r="G32">
        <v>1</v>
      </c>
      <c r="H32">
        <v>1</v>
      </c>
      <c r="I32" t="s">
        <v>247</v>
      </c>
      <c r="J32" t="s">
        <v>3</v>
      </c>
      <c r="K32" t="s">
        <v>248</v>
      </c>
      <c r="L32">
        <v>1191</v>
      </c>
      <c r="N32">
        <v>1013</v>
      </c>
      <c r="O32" t="s">
        <v>249</v>
      </c>
      <c r="P32" t="s">
        <v>249</v>
      </c>
      <c r="Q32">
        <v>1</v>
      </c>
      <c r="W32">
        <v>0</v>
      </c>
      <c r="X32">
        <v>-1417349443</v>
      </c>
      <c r="Y32">
        <v>0.4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1</v>
      </c>
      <c r="AJ32">
        <v>1</v>
      </c>
      <c r="AK32">
        <v>1</v>
      </c>
      <c r="AL32">
        <v>1</v>
      </c>
      <c r="AN32">
        <v>0</v>
      </c>
      <c r="AO32">
        <v>1</v>
      </c>
      <c r="AP32">
        <v>0</v>
      </c>
      <c r="AQ32">
        <v>0</v>
      </c>
      <c r="AR32">
        <v>0</v>
      </c>
      <c r="AS32" t="s">
        <v>3</v>
      </c>
      <c r="AT32">
        <v>0.4</v>
      </c>
      <c r="AU32" t="s">
        <v>3</v>
      </c>
      <c r="AV32">
        <v>2</v>
      </c>
      <c r="AW32">
        <v>2</v>
      </c>
      <c r="AX32">
        <v>34679685</v>
      </c>
      <c r="AY32">
        <v>1</v>
      </c>
      <c r="AZ32">
        <v>0</v>
      </c>
      <c r="BA32">
        <v>68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Y32*Source!I34</f>
        <v>0.16000000000000003</v>
      </c>
      <c r="CY32">
        <f>AD32</f>
        <v>0</v>
      </c>
      <c r="CZ32">
        <f>AH32</f>
        <v>0</v>
      </c>
      <c r="DA32">
        <f>AL32</f>
        <v>1</v>
      </c>
      <c r="DB32">
        <v>0</v>
      </c>
    </row>
    <row r="33" spans="1:106" x14ac:dyDescent="0.2">
      <c r="A33">
        <f>ROW(Source!A34)</f>
        <v>34</v>
      </c>
      <c r="B33">
        <v>34679561</v>
      </c>
      <c r="C33">
        <v>34679677</v>
      </c>
      <c r="D33">
        <v>31526753</v>
      </c>
      <c r="E33">
        <v>1</v>
      </c>
      <c r="F33">
        <v>1</v>
      </c>
      <c r="G33">
        <v>1</v>
      </c>
      <c r="H33">
        <v>2</v>
      </c>
      <c r="I33" t="s">
        <v>263</v>
      </c>
      <c r="J33" t="s">
        <v>264</v>
      </c>
      <c r="K33" t="s">
        <v>265</v>
      </c>
      <c r="L33">
        <v>1368</v>
      </c>
      <c r="N33">
        <v>1011</v>
      </c>
      <c r="O33" t="s">
        <v>253</v>
      </c>
      <c r="P33" t="s">
        <v>253</v>
      </c>
      <c r="Q33">
        <v>1</v>
      </c>
      <c r="W33">
        <v>0</v>
      </c>
      <c r="X33">
        <v>-1718674368</v>
      </c>
      <c r="Y33">
        <v>0.2</v>
      </c>
      <c r="AA33">
        <v>0</v>
      </c>
      <c r="AB33">
        <v>111.99</v>
      </c>
      <c r="AC33">
        <v>13.5</v>
      </c>
      <c r="AD33">
        <v>0</v>
      </c>
      <c r="AE33">
        <v>0</v>
      </c>
      <c r="AF33">
        <v>111.99</v>
      </c>
      <c r="AG33">
        <v>13.5</v>
      </c>
      <c r="AH33">
        <v>0</v>
      </c>
      <c r="AI33">
        <v>1</v>
      </c>
      <c r="AJ33">
        <v>1</v>
      </c>
      <c r="AK33">
        <v>1</v>
      </c>
      <c r="AL33">
        <v>1</v>
      </c>
      <c r="AN33">
        <v>0</v>
      </c>
      <c r="AO33">
        <v>1</v>
      </c>
      <c r="AP33">
        <v>0</v>
      </c>
      <c r="AQ33">
        <v>0</v>
      </c>
      <c r="AR33">
        <v>0</v>
      </c>
      <c r="AS33" t="s">
        <v>3</v>
      </c>
      <c r="AT33">
        <v>0.2</v>
      </c>
      <c r="AU33" t="s">
        <v>3</v>
      </c>
      <c r="AV33">
        <v>0</v>
      </c>
      <c r="AW33">
        <v>2</v>
      </c>
      <c r="AX33">
        <v>34679686</v>
      </c>
      <c r="AY33">
        <v>1</v>
      </c>
      <c r="AZ33">
        <v>0</v>
      </c>
      <c r="BA33">
        <v>69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Y33*Source!I34</f>
        <v>8.0000000000000016E-2</v>
      </c>
      <c r="CY33">
        <f>AB33</f>
        <v>111.99</v>
      </c>
      <c r="CZ33">
        <f>AF33</f>
        <v>111.99</v>
      </c>
      <c r="DA33">
        <f>AJ33</f>
        <v>1</v>
      </c>
      <c r="DB33">
        <v>0</v>
      </c>
    </row>
    <row r="34" spans="1:106" x14ac:dyDescent="0.2">
      <c r="A34">
        <f>ROW(Source!A34)</f>
        <v>34</v>
      </c>
      <c r="B34">
        <v>34679561</v>
      </c>
      <c r="C34">
        <v>34679677</v>
      </c>
      <c r="D34">
        <v>31526887</v>
      </c>
      <c r="E34">
        <v>1</v>
      </c>
      <c r="F34">
        <v>1</v>
      </c>
      <c r="G34">
        <v>1</v>
      </c>
      <c r="H34">
        <v>2</v>
      </c>
      <c r="I34" t="s">
        <v>266</v>
      </c>
      <c r="J34" t="s">
        <v>267</v>
      </c>
      <c r="K34" t="s">
        <v>268</v>
      </c>
      <c r="L34">
        <v>1368</v>
      </c>
      <c r="N34">
        <v>1011</v>
      </c>
      <c r="O34" t="s">
        <v>253</v>
      </c>
      <c r="P34" t="s">
        <v>253</v>
      </c>
      <c r="Q34">
        <v>1</v>
      </c>
      <c r="W34">
        <v>0</v>
      </c>
      <c r="X34">
        <v>-1692889495</v>
      </c>
      <c r="Y34">
        <v>5.14</v>
      </c>
      <c r="AA34">
        <v>0</v>
      </c>
      <c r="AB34">
        <v>0.9</v>
      </c>
      <c r="AC34">
        <v>0</v>
      </c>
      <c r="AD34">
        <v>0</v>
      </c>
      <c r="AE34">
        <v>0</v>
      </c>
      <c r="AF34">
        <v>0.9</v>
      </c>
      <c r="AG34">
        <v>0</v>
      </c>
      <c r="AH34">
        <v>0</v>
      </c>
      <c r="AI34">
        <v>1</v>
      </c>
      <c r="AJ34">
        <v>1</v>
      </c>
      <c r="AK34">
        <v>1</v>
      </c>
      <c r="AL34">
        <v>1</v>
      </c>
      <c r="AN34">
        <v>0</v>
      </c>
      <c r="AO34">
        <v>1</v>
      </c>
      <c r="AP34">
        <v>0</v>
      </c>
      <c r="AQ34">
        <v>0</v>
      </c>
      <c r="AR34">
        <v>0</v>
      </c>
      <c r="AS34" t="s">
        <v>3</v>
      </c>
      <c r="AT34">
        <v>5.14</v>
      </c>
      <c r="AU34" t="s">
        <v>3</v>
      </c>
      <c r="AV34">
        <v>0</v>
      </c>
      <c r="AW34">
        <v>2</v>
      </c>
      <c r="AX34">
        <v>34679687</v>
      </c>
      <c r="AY34">
        <v>1</v>
      </c>
      <c r="AZ34">
        <v>0</v>
      </c>
      <c r="BA34">
        <v>70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Y34*Source!I34</f>
        <v>2.056</v>
      </c>
      <c r="CY34">
        <f>AB34</f>
        <v>0.9</v>
      </c>
      <c r="CZ34">
        <f>AF34</f>
        <v>0.9</v>
      </c>
      <c r="DA34">
        <f>AJ34</f>
        <v>1</v>
      </c>
      <c r="DB34">
        <v>0</v>
      </c>
    </row>
    <row r="35" spans="1:106" x14ac:dyDescent="0.2">
      <c r="A35">
        <f>ROW(Source!A34)</f>
        <v>34</v>
      </c>
      <c r="B35">
        <v>34679561</v>
      </c>
      <c r="C35">
        <v>34679677</v>
      </c>
      <c r="D35">
        <v>31526953</v>
      </c>
      <c r="E35">
        <v>1</v>
      </c>
      <c r="F35">
        <v>1</v>
      </c>
      <c r="G35">
        <v>1</v>
      </c>
      <c r="H35">
        <v>2</v>
      </c>
      <c r="I35" t="s">
        <v>269</v>
      </c>
      <c r="J35" t="s">
        <v>270</v>
      </c>
      <c r="K35" t="s">
        <v>271</v>
      </c>
      <c r="L35">
        <v>1368</v>
      </c>
      <c r="N35">
        <v>1011</v>
      </c>
      <c r="O35" t="s">
        <v>253</v>
      </c>
      <c r="P35" t="s">
        <v>253</v>
      </c>
      <c r="Q35">
        <v>1</v>
      </c>
      <c r="W35">
        <v>0</v>
      </c>
      <c r="X35">
        <v>1544661785</v>
      </c>
      <c r="Y35">
        <v>5.14</v>
      </c>
      <c r="AA35">
        <v>0</v>
      </c>
      <c r="AB35">
        <v>6.9</v>
      </c>
      <c r="AC35">
        <v>0</v>
      </c>
      <c r="AD35">
        <v>0</v>
      </c>
      <c r="AE35">
        <v>0</v>
      </c>
      <c r="AF35">
        <v>6.9</v>
      </c>
      <c r="AG35">
        <v>0</v>
      </c>
      <c r="AH35">
        <v>0</v>
      </c>
      <c r="AI35">
        <v>1</v>
      </c>
      <c r="AJ35">
        <v>1</v>
      </c>
      <c r="AK35">
        <v>1</v>
      </c>
      <c r="AL35">
        <v>1</v>
      </c>
      <c r="AN35">
        <v>0</v>
      </c>
      <c r="AO35">
        <v>1</v>
      </c>
      <c r="AP35">
        <v>0</v>
      </c>
      <c r="AQ35">
        <v>0</v>
      </c>
      <c r="AR35">
        <v>0</v>
      </c>
      <c r="AS35" t="s">
        <v>3</v>
      </c>
      <c r="AT35">
        <v>5.14</v>
      </c>
      <c r="AU35" t="s">
        <v>3</v>
      </c>
      <c r="AV35">
        <v>0</v>
      </c>
      <c r="AW35">
        <v>2</v>
      </c>
      <c r="AX35">
        <v>34679688</v>
      </c>
      <c r="AY35">
        <v>1</v>
      </c>
      <c r="AZ35">
        <v>0</v>
      </c>
      <c r="BA35">
        <v>71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Y35*Source!I34</f>
        <v>2.056</v>
      </c>
      <c r="CY35">
        <f>AB35</f>
        <v>6.9</v>
      </c>
      <c r="CZ35">
        <f>AF35</f>
        <v>6.9</v>
      </c>
      <c r="DA35">
        <f>AJ35</f>
        <v>1</v>
      </c>
      <c r="DB35">
        <v>0</v>
      </c>
    </row>
    <row r="36" spans="1:106" x14ac:dyDescent="0.2">
      <c r="A36">
        <f>ROW(Source!A34)</f>
        <v>34</v>
      </c>
      <c r="B36">
        <v>34679561</v>
      </c>
      <c r="C36">
        <v>34679677</v>
      </c>
      <c r="D36">
        <v>31528142</v>
      </c>
      <c r="E36">
        <v>1</v>
      </c>
      <c r="F36">
        <v>1</v>
      </c>
      <c r="G36">
        <v>1</v>
      </c>
      <c r="H36">
        <v>2</v>
      </c>
      <c r="I36" t="s">
        <v>272</v>
      </c>
      <c r="J36" t="s">
        <v>273</v>
      </c>
      <c r="K36" t="s">
        <v>274</v>
      </c>
      <c r="L36">
        <v>1368</v>
      </c>
      <c r="N36">
        <v>1011</v>
      </c>
      <c r="O36" t="s">
        <v>253</v>
      </c>
      <c r="P36" t="s">
        <v>253</v>
      </c>
      <c r="Q36">
        <v>1</v>
      </c>
      <c r="W36">
        <v>0</v>
      </c>
      <c r="X36">
        <v>1372534845</v>
      </c>
      <c r="Y36">
        <v>0.2</v>
      </c>
      <c r="AA36">
        <v>0</v>
      </c>
      <c r="AB36">
        <v>65.709999999999994</v>
      </c>
      <c r="AC36">
        <v>11.6</v>
      </c>
      <c r="AD36">
        <v>0</v>
      </c>
      <c r="AE36">
        <v>0</v>
      </c>
      <c r="AF36">
        <v>65.709999999999994</v>
      </c>
      <c r="AG36">
        <v>11.6</v>
      </c>
      <c r="AH36">
        <v>0</v>
      </c>
      <c r="AI36">
        <v>1</v>
      </c>
      <c r="AJ36">
        <v>1</v>
      </c>
      <c r="AK36">
        <v>1</v>
      </c>
      <c r="AL36">
        <v>1</v>
      </c>
      <c r="AN36">
        <v>0</v>
      </c>
      <c r="AO36">
        <v>1</v>
      </c>
      <c r="AP36">
        <v>0</v>
      </c>
      <c r="AQ36">
        <v>0</v>
      </c>
      <c r="AR36">
        <v>0</v>
      </c>
      <c r="AS36" t="s">
        <v>3</v>
      </c>
      <c r="AT36">
        <v>0.2</v>
      </c>
      <c r="AU36" t="s">
        <v>3</v>
      </c>
      <c r="AV36">
        <v>0</v>
      </c>
      <c r="AW36">
        <v>2</v>
      </c>
      <c r="AX36">
        <v>34679689</v>
      </c>
      <c r="AY36">
        <v>1</v>
      </c>
      <c r="AZ36">
        <v>0</v>
      </c>
      <c r="BA36">
        <v>72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Y36*Source!I34</f>
        <v>8.0000000000000016E-2</v>
      </c>
      <c r="CY36">
        <f>AB36</f>
        <v>65.709999999999994</v>
      </c>
      <c r="CZ36">
        <f>AF36</f>
        <v>65.709999999999994</v>
      </c>
      <c r="DA36">
        <f>AJ36</f>
        <v>1</v>
      </c>
      <c r="DB36">
        <v>0</v>
      </c>
    </row>
    <row r="37" spans="1:106" x14ac:dyDescent="0.2">
      <c r="A37">
        <f>ROW(Source!A35)</f>
        <v>35</v>
      </c>
      <c r="B37">
        <v>34679562</v>
      </c>
      <c r="C37">
        <v>34679677</v>
      </c>
      <c r="D37">
        <v>31715651</v>
      </c>
      <c r="E37">
        <v>1</v>
      </c>
      <c r="F37">
        <v>1</v>
      </c>
      <c r="G37">
        <v>1</v>
      </c>
      <c r="H37">
        <v>1</v>
      </c>
      <c r="I37" t="s">
        <v>261</v>
      </c>
      <c r="J37" t="s">
        <v>3</v>
      </c>
      <c r="K37" t="s">
        <v>262</v>
      </c>
      <c r="L37">
        <v>1191</v>
      </c>
      <c r="N37">
        <v>1013</v>
      </c>
      <c r="O37" t="s">
        <v>249</v>
      </c>
      <c r="P37" t="s">
        <v>249</v>
      </c>
      <c r="Q37">
        <v>1</v>
      </c>
      <c r="W37">
        <v>0</v>
      </c>
      <c r="X37">
        <v>1069510174</v>
      </c>
      <c r="Y37">
        <v>23.2</v>
      </c>
      <c r="AA37">
        <v>0</v>
      </c>
      <c r="AB37">
        <v>0</v>
      </c>
      <c r="AC37">
        <v>0</v>
      </c>
      <c r="AD37">
        <v>176.05</v>
      </c>
      <c r="AE37">
        <v>0</v>
      </c>
      <c r="AF37">
        <v>0</v>
      </c>
      <c r="AG37">
        <v>0</v>
      </c>
      <c r="AH37">
        <v>9.6199999999999992</v>
      </c>
      <c r="AI37">
        <v>1</v>
      </c>
      <c r="AJ37">
        <v>1</v>
      </c>
      <c r="AK37">
        <v>1</v>
      </c>
      <c r="AL37">
        <v>18.3</v>
      </c>
      <c r="AN37">
        <v>0</v>
      </c>
      <c r="AO37">
        <v>1</v>
      </c>
      <c r="AP37">
        <v>0</v>
      </c>
      <c r="AQ37">
        <v>0</v>
      </c>
      <c r="AR37">
        <v>0</v>
      </c>
      <c r="AS37" t="s">
        <v>3</v>
      </c>
      <c r="AT37">
        <v>23.2</v>
      </c>
      <c r="AU37" t="s">
        <v>3</v>
      </c>
      <c r="AV37">
        <v>1</v>
      </c>
      <c r="AW37">
        <v>2</v>
      </c>
      <c r="AX37">
        <v>34679684</v>
      </c>
      <c r="AY37">
        <v>1</v>
      </c>
      <c r="AZ37">
        <v>0</v>
      </c>
      <c r="BA37">
        <v>77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Y37*Source!I35</f>
        <v>9.2799999999999994</v>
      </c>
      <c r="CY37">
        <f>AD37</f>
        <v>176.05</v>
      </c>
      <c r="CZ37">
        <f>AH37</f>
        <v>9.6199999999999992</v>
      </c>
      <c r="DA37">
        <f>AL37</f>
        <v>18.3</v>
      </c>
      <c r="DB37">
        <v>0</v>
      </c>
    </row>
    <row r="38" spans="1:106" x14ac:dyDescent="0.2">
      <c r="A38">
        <f>ROW(Source!A35)</f>
        <v>35</v>
      </c>
      <c r="B38">
        <v>34679562</v>
      </c>
      <c r="C38">
        <v>34679677</v>
      </c>
      <c r="D38">
        <v>31709492</v>
      </c>
      <c r="E38">
        <v>1</v>
      </c>
      <c r="F38">
        <v>1</v>
      </c>
      <c r="G38">
        <v>1</v>
      </c>
      <c r="H38">
        <v>1</v>
      </c>
      <c r="I38" t="s">
        <v>247</v>
      </c>
      <c r="J38" t="s">
        <v>3</v>
      </c>
      <c r="K38" t="s">
        <v>248</v>
      </c>
      <c r="L38">
        <v>1191</v>
      </c>
      <c r="N38">
        <v>1013</v>
      </c>
      <c r="O38" t="s">
        <v>249</v>
      </c>
      <c r="P38" t="s">
        <v>249</v>
      </c>
      <c r="Q38">
        <v>1</v>
      </c>
      <c r="W38">
        <v>0</v>
      </c>
      <c r="X38">
        <v>-1417349443</v>
      </c>
      <c r="Y38">
        <v>0.4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1</v>
      </c>
      <c r="AJ38">
        <v>1</v>
      </c>
      <c r="AK38">
        <v>18.3</v>
      </c>
      <c r="AL38">
        <v>1</v>
      </c>
      <c r="AN38">
        <v>0</v>
      </c>
      <c r="AO38">
        <v>1</v>
      </c>
      <c r="AP38">
        <v>0</v>
      </c>
      <c r="AQ38">
        <v>0</v>
      </c>
      <c r="AR38">
        <v>0</v>
      </c>
      <c r="AS38" t="s">
        <v>3</v>
      </c>
      <c r="AT38">
        <v>0.4</v>
      </c>
      <c r="AU38" t="s">
        <v>3</v>
      </c>
      <c r="AV38">
        <v>2</v>
      </c>
      <c r="AW38">
        <v>2</v>
      </c>
      <c r="AX38">
        <v>34679685</v>
      </c>
      <c r="AY38">
        <v>1</v>
      </c>
      <c r="AZ38">
        <v>0</v>
      </c>
      <c r="BA38">
        <v>78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Y38*Source!I35</f>
        <v>0.16000000000000003</v>
      </c>
      <c r="CY38">
        <f>AD38</f>
        <v>0</v>
      </c>
      <c r="CZ38">
        <f>AH38</f>
        <v>0</v>
      </c>
      <c r="DA38">
        <f>AL38</f>
        <v>1</v>
      </c>
      <c r="DB38">
        <v>0</v>
      </c>
    </row>
    <row r="39" spans="1:106" x14ac:dyDescent="0.2">
      <c r="A39">
        <f>ROW(Source!A35)</f>
        <v>35</v>
      </c>
      <c r="B39">
        <v>34679562</v>
      </c>
      <c r="C39">
        <v>34679677</v>
      </c>
      <c r="D39">
        <v>31526753</v>
      </c>
      <c r="E39">
        <v>1</v>
      </c>
      <c r="F39">
        <v>1</v>
      </c>
      <c r="G39">
        <v>1</v>
      </c>
      <c r="H39">
        <v>2</v>
      </c>
      <c r="I39" t="s">
        <v>263</v>
      </c>
      <c r="J39" t="s">
        <v>264</v>
      </c>
      <c r="K39" t="s">
        <v>265</v>
      </c>
      <c r="L39">
        <v>1368</v>
      </c>
      <c r="N39">
        <v>1011</v>
      </c>
      <c r="O39" t="s">
        <v>253</v>
      </c>
      <c r="P39" t="s">
        <v>253</v>
      </c>
      <c r="Q39">
        <v>1</v>
      </c>
      <c r="W39">
        <v>0</v>
      </c>
      <c r="X39">
        <v>-1718674368</v>
      </c>
      <c r="Y39">
        <v>0.2</v>
      </c>
      <c r="AA39">
        <v>0</v>
      </c>
      <c r="AB39">
        <v>1399.88</v>
      </c>
      <c r="AC39">
        <v>247.05</v>
      </c>
      <c r="AD39">
        <v>0</v>
      </c>
      <c r="AE39">
        <v>0</v>
      </c>
      <c r="AF39">
        <v>111.99</v>
      </c>
      <c r="AG39">
        <v>13.5</v>
      </c>
      <c r="AH39">
        <v>0</v>
      </c>
      <c r="AI39">
        <v>1</v>
      </c>
      <c r="AJ39">
        <v>12.5</v>
      </c>
      <c r="AK39">
        <v>18.3</v>
      </c>
      <c r="AL39">
        <v>1</v>
      </c>
      <c r="AN39">
        <v>0</v>
      </c>
      <c r="AO39">
        <v>1</v>
      </c>
      <c r="AP39">
        <v>0</v>
      </c>
      <c r="AQ39">
        <v>0</v>
      </c>
      <c r="AR39">
        <v>0</v>
      </c>
      <c r="AS39" t="s">
        <v>3</v>
      </c>
      <c r="AT39">
        <v>0.2</v>
      </c>
      <c r="AU39" t="s">
        <v>3</v>
      </c>
      <c r="AV39">
        <v>0</v>
      </c>
      <c r="AW39">
        <v>2</v>
      </c>
      <c r="AX39">
        <v>34679686</v>
      </c>
      <c r="AY39">
        <v>1</v>
      </c>
      <c r="AZ39">
        <v>0</v>
      </c>
      <c r="BA39">
        <v>79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Y39*Source!I35</f>
        <v>8.0000000000000016E-2</v>
      </c>
      <c r="CY39">
        <f>AB39</f>
        <v>1399.88</v>
      </c>
      <c r="CZ39">
        <f>AF39</f>
        <v>111.99</v>
      </c>
      <c r="DA39">
        <f>AJ39</f>
        <v>12.5</v>
      </c>
      <c r="DB39">
        <v>0</v>
      </c>
    </row>
    <row r="40" spans="1:106" x14ac:dyDescent="0.2">
      <c r="A40">
        <f>ROW(Source!A35)</f>
        <v>35</v>
      </c>
      <c r="B40">
        <v>34679562</v>
      </c>
      <c r="C40">
        <v>34679677</v>
      </c>
      <c r="D40">
        <v>31526887</v>
      </c>
      <c r="E40">
        <v>1</v>
      </c>
      <c r="F40">
        <v>1</v>
      </c>
      <c r="G40">
        <v>1</v>
      </c>
      <c r="H40">
        <v>2</v>
      </c>
      <c r="I40" t="s">
        <v>266</v>
      </c>
      <c r="J40" t="s">
        <v>267</v>
      </c>
      <c r="K40" t="s">
        <v>268</v>
      </c>
      <c r="L40">
        <v>1368</v>
      </c>
      <c r="N40">
        <v>1011</v>
      </c>
      <c r="O40" t="s">
        <v>253</v>
      </c>
      <c r="P40" t="s">
        <v>253</v>
      </c>
      <c r="Q40">
        <v>1</v>
      </c>
      <c r="W40">
        <v>0</v>
      </c>
      <c r="X40">
        <v>-1692889495</v>
      </c>
      <c r="Y40">
        <v>5.14</v>
      </c>
      <c r="AA40">
        <v>0</v>
      </c>
      <c r="AB40">
        <v>11.25</v>
      </c>
      <c r="AC40">
        <v>0</v>
      </c>
      <c r="AD40">
        <v>0</v>
      </c>
      <c r="AE40">
        <v>0</v>
      </c>
      <c r="AF40">
        <v>0.9</v>
      </c>
      <c r="AG40">
        <v>0</v>
      </c>
      <c r="AH40">
        <v>0</v>
      </c>
      <c r="AI40">
        <v>1</v>
      </c>
      <c r="AJ40">
        <v>12.5</v>
      </c>
      <c r="AK40">
        <v>18.3</v>
      </c>
      <c r="AL40">
        <v>1</v>
      </c>
      <c r="AN40">
        <v>0</v>
      </c>
      <c r="AO40">
        <v>1</v>
      </c>
      <c r="AP40">
        <v>0</v>
      </c>
      <c r="AQ40">
        <v>0</v>
      </c>
      <c r="AR40">
        <v>0</v>
      </c>
      <c r="AS40" t="s">
        <v>3</v>
      </c>
      <c r="AT40">
        <v>5.14</v>
      </c>
      <c r="AU40" t="s">
        <v>3</v>
      </c>
      <c r="AV40">
        <v>0</v>
      </c>
      <c r="AW40">
        <v>2</v>
      </c>
      <c r="AX40">
        <v>34679687</v>
      </c>
      <c r="AY40">
        <v>1</v>
      </c>
      <c r="AZ40">
        <v>0</v>
      </c>
      <c r="BA40">
        <v>80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Y40*Source!I35</f>
        <v>2.056</v>
      </c>
      <c r="CY40">
        <f>AB40</f>
        <v>11.25</v>
      </c>
      <c r="CZ40">
        <f>AF40</f>
        <v>0.9</v>
      </c>
      <c r="DA40">
        <f>AJ40</f>
        <v>12.5</v>
      </c>
      <c r="DB40">
        <v>0</v>
      </c>
    </row>
    <row r="41" spans="1:106" x14ac:dyDescent="0.2">
      <c r="A41">
        <f>ROW(Source!A35)</f>
        <v>35</v>
      </c>
      <c r="B41">
        <v>34679562</v>
      </c>
      <c r="C41">
        <v>34679677</v>
      </c>
      <c r="D41">
        <v>31526953</v>
      </c>
      <c r="E41">
        <v>1</v>
      </c>
      <c r="F41">
        <v>1</v>
      </c>
      <c r="G41">
        <v>1</v>
      </c>
      <c r="H41">
        <v>2</v>
      </c>
      <c r="I41" t="s">
        <v>269</v>
      </c>
      <c r="J41" t="s">
        <v>270</v>
      </c>
      <c r="K41" t="s">
        <v>271</v>
      </c>
      <c r="L41">
        <v>1368</v>
      </c>
      <c r="N41">
        <v>1011</v>
      </c>
      <c r="O41" t="s">
        <v>253</v>
      </c>
      <c r="P41" t="s">
        <v>253</v>
      </c>
      <c r="Q41">
        <v>1</v>
      </c>
      <c r="W41">
        <v>0</v>
      </c>
      <c r="X41">
        <v>1544661785</v>
      </c>
      <c r="Y41">
        <v>5.14</v>
      </c>
      <c r="AA41">
        <v>0</v>
      </c>
      <c r="AB41">
        <v>86.25</v>
      </c>
      <c r="AC41">
        <v>0</v>
      </c>
      <c r="AD41">
        <v>0</v>
      </c>
      <c r="AE41">
        <v>0</v>
      </c>
      <c r="AF41">
        <v>6.9</v>
      </c>
      <c r="AG41">
        <v>0</v>
      </c>
      <c r="AH41">
        <v>0</v>
      </c>
      <c r="AI41">
        <v>1</v>
      </c>
      <c r="AJ41">
        <v>12.5</v>
      </c>
      <c r="AK41">
        <v>18.3</v>
      </c>
      <c r="AL41">
        <v>1</v>
      </c>
      <c r="AN41">
        <v>0</v>
      </c>
      <c r="AO41">
        <v>1</v>
      </c>
      <c r="AP41">
        <v>0</v>
      </c>
      <c r="AQ41">
        <v>0</v>
      </c>
      <c r="AR41">
        <v>0</v>
      </c>
      <c r="AS41" t="s">
        <v>3</v>
      </c>
      <c r="AT41">
        <v>5.14</v>
      </c>
      <c r="AU41" t="s">
        <v>3</v>
      </c>
      <c r="AV41">
        <v>0</v>
      </c>
      <c r="AW41">
        <v>2</v>
      </c>
      <c r="AX41">
        <v>34679688</v>
      </c>
      <c r="AY41">
        <v>1</v>
      </c>
      <c r="AZ41">
        <v>0</v>
      </c>
      <c r="BA41">
        <v>81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Y41*Source!I35</f>
        <v>2.056</v>
      </c>
      <c r="CY41">
        <f>AB41</f>
        <v>86.25</v>
      </c>
      <c r="CZ41">
        <f>AF41</f>
        <v>6.9</v>
      </c>
      <c r="DA41">
        <f>AJ41</f>
        <v>12.5</v>
      </c>
      <c r="DB41">
        <v>0</v>
      </c>
    </row>
    <row r="42" spans="1:106" x14ac:dyDescent="0.2">
      <c r="A42">
        <f>ROW(Source!A35)</f>
        <v>35</v>
      </c>
      <c r="B42">
        <v>34679562</v>
      </c>
      <c r="C42">
        <v>34679677</v>
      </c>
      <c r="D42">
        <v>31528142</v>
      </c>
      <c r="E42">
        <v>1</v>
      </c>
      <c r="F42">
        <v>1</v>
      </c>
      <c r="G42">
        <v>1</v>
      </c>
      <c r="H42">
        <v>2</v>
      </c>
      <c r="I42" t="s">
        <v>272</v>
      </c>
      <c r="J42" t="s">
        <v>273</v>
      </c>
      <c r="K42" t="s">
        <v>274</v>
      </c>
      <c r="L42">
        <v>1368</v>
      </c>
      <c r="N42">
        <v>1011</v>
      </c>
      <c r="O42" t="s">
        <v>253</v>
      </c>
      <c r="P42" t="s">
        <v>253</v>
      </c>
      <c r="Q42">
        <v>1</v>
      </c>
      <c r="W42">
        <v>0</v>
      </c>
      <c r="X42">
        <v>1372534845</v>
      </c>
      <c r="Y42">
        <v>0.2</v>
      </c>
      <c r="AA42">
        <v>0</v>
      </c>
      <c r="AB42">
        <v>821.38</v>
      </c>
      <c r="AC42">
        <v>212.28</v>
      </c>
      <c r="AD42">
        <v>0</v>
      </c>
      <c r="AE42">
        <v>0</v>
      </c>
      <c r="AF42">
        <v>65.709999999999994</v>
      </c>
      <c r="AG42">
        <v>11.6</v>
      </c>
      <c r="AH42">
        <v>0</v>
      </c>
      <c r="AI42">
        <v>1</v>
      </c>
      <c r="AJ42">
        <v>12.5</v>
      </c>
      <c r="AK42">
        <v>18.3</v>
      </c>
      <c r="AL42">
        <v>1</v>
      </c>
      <c r="AN42">
        <v>0</v>
      </c>
      <c r="AO42">
        <v>1</v>
      </c>
      <c r="AP42">
        <v>0</v>
      </c>
      <c r="AQ42">
        <v>0</v>
      </c>
      <c r="AR42">
        <v>0</v>
      </c>
      <c r="AS42" t="s">
        <v>3</v>
      </c>
      <c r="AT42">
        <v>0.2</v>
      </c>
      <c r="AU42" t="s">
        <v>3</v>
      </c>
      <c r="AV42">
        <v>0</v>
      </c>
      <c r="AW42">
        <v>2</v>
      </c>
      <c r="AX42">
        <v>34679689</v>
      </c>
      <c r="AY42">
        <v>1</v>
      </c>
      <c r="AZ42">
        <v>0</v>
      </c>
      <c r="BA42">
        <v>82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Y42*Source!I35</f>
        <v>8.0000000000000016E-2</v>
      </c>
      <c r="CY42">
        <f>AB42</f>
        <v>821.38</v>
      </c>
      <c r="CZ42">
        <f>AF42</f>
        <v>65.709999999999994</v>
      </c>
      <c r="DA42">
        <f>AJ42</f>
        <v>12.5</v>
      </c>
      <c r="DB42">
        <v>0</v>
      </c>
    </row>
    <row r="43" spans="1:106" x14ac:dyDescent="0.2">
      <c r="A43">
        <f>ROW(Source!A36)</f>
        <v>36</v>
      </c>
      <c r="B43">
        <v>34679561</v>
      </c>
      <c r="C43">
        <v>34679694</v>
      </c>
      <c r="D43">
        <v>31715651</v>
      </c>
      <c r="E43">
        <v>1</v>
      </c>
      <c r="F43">
        <v>1</v>
      </c>
      <c r="G43">
        <v>1</v>
      </c>
      <c r="H43">
        <v>1</v>
      </c>
      <c r="I43" t="s">
        <v>261</v>
      </c>
      <c r="J43" t="s">
        <v>3</v>
      </c>
      <c r="K43" t="s">
        <v>262</v>
      </c>
      <c r="L43">
        <v>1191</v>
      </c>
      <c r="N43">
        <v>1013</v>
      </c>
      <c r="O43" t="s">
        <v>249</v>
      </c>
      <c r="P43" t="s">
        <v>249</v>
      </c>
      <c r="Q43">
        <v>1</v>
      </c>
      <c r="W43">
        <v>0</v>
      </c>
      <c r="X43">
        <v>1069510174</v>
      </c>
      <c r="Y43">
        <v>29.84</v>
      </c>
      <c r="AA43">
        <v>0</v>
      </c>
      <c r="AB43">
        <v>0</v>
      </c>
      <c r="AC43">
        <v>0</v>
      </c>
      <c r="AD43">
        <v>9.6199999999999992</v>
      </c>
      <c r="AE43">
        <v>0</v>
      </c>
      <c r="AF43">
        <v>0</v>
      </c>
      <c r="AG43">
        <v>0</v>
      </c>
      <c r="AH43">
        <v>9.6199999999999992</v>
      </c>
      <c r="AI43">
        <v>1</v>
      </c>
      <c r="AJ43">
        <v>1</v>
      </c>
      <c r="AK43">
        <v>1</v>
      </c>
      <c r="AL43">
        <v>1</v>
      </c>
      <c r="AN43">
        <v>0</v>
      </c>
      <c r="AO43">
        <v>1</v>
      </c>
      <c r="AP43">
        <v>0</v>
      </c>
      <c r="AQ43">
        <v>0</v>
      </c>
      <c r="AR43">
        <v>0</v>
      </c>
      <c r="AS43" t="s">
        <v>3</v>
      </c>
      <c r="AT43">
        <v>29.84</v>
      </c>
      <c r="AU43" t="s">
        <v>3</v>
      </c>
      <c r="AV43">
        <v>1</v>
      </c>
      <c r="AW43">
        <v>2</v>
      </c>
      <c r="AX43">
        <v>34679701</v>
      </c>
      <c r="AY43">
        <v>1</v>
      </c>
      <c r="AZ43">
        <v>0</v>
      </c>
      <c r="BA43">
        <v>87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Y43*Source!I36</f>
        <v>2.3872</v>
      </c>
      <c r="CY43">
        <f>AD43</f>
        <v>9.6199999999999992</v>
      </c>
      <c r="CZ43">
        <f>AH43</f>
        <v>9.6199999999999992</v>
      </c>
      <c r="DA43">
        <f>AL43</f>
        <v>1</v>
      </c>
      <c r="DB43">
        <v>0</v>
      </c>
    </row>
    <row r="44" spans="1:106" x14ac:dyDescent="0.2">
      <c r="A44">
        <f>ROW(Source!A36)</f>
        <v>36</v>
      </c>
      <c r="B44">
        <v>34679561</v>
      </c>
      <c r="C44">
        <v>34679694</v>
      </c>
      <c r="D44">
        <v>31709492</v>
      </c>
      <c r="E44">
        <v>1</v>
      </c>
      <c r="F44">
        <v>1</v>
      </c>
      <c r="G44">
        <v>1</v>
      </c>
      <c r="H44">
        <v>1</v>
      </c>
      <c r="I44" t="s">
        <v>247</v>
      </c>
      <c r="J44" t="s">
        <v>3</v>
      </c>
      <c r="K44" t="s">
        <v>248</v>
      </c>
      <c r="L44">
        <v>1191</v>
      </c>
      <c r="N44">
        <v>1013</v>
      </c>
      <c r="O44" t="s">
        <v>249</v>
      </c>
      <c r="P44" t="s">
        <v>249</v>
      </c>
      <c r="Q44">
        <v>1</v>
      </c>
      <c r="W44">
        <v>0</v>
      </c>
      <c r="X44">
        <v>-1417349443</v>
      </c>
      <c r="Y44">
        <v>0.4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1</v>
      </c>
      <c r="AJ44">
        <v>1</v>
      </c>
      <c r="AK44">
        <v>1</v>
      </c>
      <c r="AL44">
        <v>1</v>
      </c>
      <c r="AN44">
        <v>0</v>
      </c>
      <c r="AO44">
        <v>1</v>
      </c>
      <c r="AP44">
        <v>0</v>
      </c>
      <c r="AQ44">
        <v>0</v>
      </c>
      <c r="AR44">
        <v>0</v>
      </c>
      <c r="AS44" t="s">
        <v>3</v>
      </c>
      <c r="AT44">
        <v>0.4</v>
      </c>
      <c r="AU44" t="s">
        <v>3</v>
      </c>
      <c r="AV44">
        <v>2</v>
      </c>
      <c r="AW44">
        <v>2</v>
      </c>
      <c r="AX44">
        <v>34679702</v>
      </c>
      <c r="AY44">
        <v>1</v>
      </c>
      <c r="AZ44">
        <v>0</v>
      </c>
      <c r="BA44">
        <v>88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Y44*Source!I36</f>
        <v>3.2000000000000001E-2</v>
      </c>
      <c r="CY44">
        <f>AD44</f>
        <v>0</v>
      </c>
      <c r="CZ44">
        <f>AH44</f>
        <v>0</v>
      </c>
      <c r="DA44">
        <f>AL44</f>
        <v>1</v>
      </c>
      <c r="DB44">
        <v>0</v>
      </c>
    </row>
    <row r="45" spans="1:106" x14ac:dyDescent="0.2">
      <c r="A45">
        <f>ROW(Source!A36)</f>
        <v>36</v>
      </c>
      <c r="B45">
        <v>34679561</v>
      </c>
      <c r="C45">
        <v>34679694</v>
      </c>
      <c r="D45">
        <v>31526753</v>
      </c>
      <c r="E45">
        <v>1</v>
      </c>
      <c r="F45">
        <v>1</v>
      </c>
      <c r="G45">
        <v>1</v>
      </c>
      <c r="H45">
        <v>2</v>
      </c>
      <c r="I45" t="s">
        <v>263</v>
      </c>
      <c r="J45" t="s">
        <v>264</v>
      </c>
      <c r="K45" t="s">
        <v>265</v>
      </c>
      <c r="L45">
        <v>1368</v>
      </c>
      <c r="N45">
        <v>1011</v>
      </c>
      <c r="O45" t="s">
        <v>253</v>
      </c>
      <c r="P45" t="s">
        <v>253</v>
      </c>
      <c r="Q45">
        <v>1</v>
      </c>
      <c r="W45">
        <v>0</v>
      </c>
      <c r="X45">
        <v>-1718674368</v>
      </c>
      <c r="Y45">
        <v>0.2</v>
      </c>
      <c r="AA45">
        <v>0</v>
      </c>
      <c r="AB45">
        <v>111.99</v>
      </c>
      <c r="AC45">
        <v>13.5</v>
      </c>
      <c r="AD45">
        <v>0</v>
      </c>
      <c r="AE45">
        <v>0</v>
      </c>
      <c r="AF45">
        <v>111.99</v>
      </c>
      <c r="AG45">
        <v>13.5</v>
      </c>
      <c r="AH45">
        <v>0</v>
      </c>
      <c r="AI45">
        <v>1</v>
      </c>
      <c r="AJ45">
        <v>1</v>
      </c>
      <c r="AK45">
        <v>1</v>
      </c>
      <c r="AL45">
        <v>1</v>
      </c>
      <c r="AN45">
        <v>0</v>
      </c>
      <c r="AO45">
        <v>1</v>
      </c>
      <c r="AP45">
        <v>0</v>
      </c>
      <c r="AQ45">
        <v>0</v>
      </c>
      <c r="AR45">
        <v>0</v>
      </c>
      <c r="AS45" t="s">
        <v>3</v>
      </c>
      <c r="AT45">
        <v>0.2</v>
      </c>
      <c r="AU45" t="s">
        <v>3</v>
      </c>
      <c r="AV45">
        <v>0</v>
      </c>
      <c r="AW45">
        <v>2</v>
      </c>
      <c r="AX45">
        <v>34679703</v>
      </c>
      <c r="AY45">
        <v>1</v>
      </c>
      <c r="AZ45">
        <v>0</v>
      </c>
      <c r="BA45">
        <v>89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Y45*Source!I36</f>
        <v>1.6E-2</v>
      </c>
      <c r="CY45">
        <f>AB45</f>
        <v>111.99</v>
      </c>
      <c r="CZ45">
        <f>AF45</f>
        <v>111.99</v>
      </c>
      <c r="DA45">
        <f>AJ45</f>
        <v>1</v>
      </c>
      <c r="DB45">
        <v>0</v>
      </c>
    </row>
    <row r="46" spans="1:106" x14ac:dyDescent="0.2">
      <c r="A46">
        <f>ROW(Source!A36)</f>
        <v>36</v>
      </c>
      <c r="B46">
        <v>34679561</v>
      </c>
      <c r="C46">
        <v>34679694</v>
      </c>
      <c r="D46">
        <v>31526887</v>
      </c>
      <c r="E46">
        <v>1</v>
      </c>
      <c r="F46">
        <v>1</v>
      </c>
      <c r="G46">
        <v>1</v>
      </c>
      <c r="H46">
        <v>2</v>
      </c>
      <c r="I46" t="s">
        <v>266</v>
      </c>
      <c r="J46" t="s">
        <v>267</v>
      </c>
      <c r="K46" t="s">
        <v>268</v>
      </c>
      <c r="L46">
        <v>1368</v>
      </c>
      <c r="N46">
        <v>1011</v>
      </c>
      <c r="O46" t="s">
        <v>253</v>
      </c>
      <c r="P46" t="s">
        <v>253</v>
      </c>
      <c r="Q46">
        <v>1</v>
      </c>
      <c r="W46">
        <v>0</v>
      </c>
      <c r="X46">
        <v>-1692889495</v>
      </c>
      <c r="Y46">
        <v>6.9</v>
      </c>
      <c r="AA46">
        <v>0</v>
      </c>
      <c r="AB46">
        <v>0.9</v>
      </c>
      <c r="AC46">
        <v>0</v>
      </c>
      <c r="AD46">
        <v>0</v>
      </c>
      <c r="AE46">
        <v>0</v>
      </c>
      <c r="AF46">
        <v>0.9</v>
      </c>
      <c r="AG46">
        <v>0</v>
      </c>
      <c r="AH46">
        <v>0</v>
      </c>
      <c r="AI46">
        <v>1</v>
      </c>
      <c r="AJ46">
        <v>1</v>
      </c>
      <c r="AK46">
        <v>1</v>
      </c>
      <c r="AL46">
        <v>1</v>
      </c>
      <c r="AN46">
        <v>0</v>
      </c>
      <c r="AO46">
        <v>1</v>
      </c>
      <c r="AP46">
        <v>0</v>
      </c>
      <c r="AQ46">
        <v>0</v>
      </c>
      <c r="AR46">
        <v>0</v>
      </c>
      <c r="AS46" t="s">
        <v>3</v>
      </c>
      <c r="AT46">
        <v>6.9</v>
      </c>
      <c r="AU46" t="s">
        <v>3</v>
      </c>
      <c r="AV46">
        <v>0</v>
      </c>
      <c r="AW46">
        <v>2</v>
      </c>
      <c r="AX46">
        <v>34679704</v>
      </c>
      <c r="AY46">
        <v>1</v>
      </c>
      <c r="AZ46">
        <v>0</v>
      </c>
      <c r="BA46">
        <v>90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Y46*Source!I36</f>
        <v>0.55200000000000005</v>
      </c>
      <c r="CY46">
        <f>AB46</f>
        <v>0.9</v>
      </c>
      <c r="CZ46">
        <f>AF46</f>
        <v>0.9</v>
      </c>
      <c r="DA46">
        <f>AJ46</f>
        <v>1</v>
      </c>
      <c r="DB46">
        <v>0</v>
      </c>
    </row>
    <row r="47" spans="1:106" x14ac:dyDescent="0.2">
      <c r="A47">
        <f>ROW(Source!A36)</f>
        <v>36</v>
      </c>
      <c r="B47">
        <v>34679561</v>
      </c>
      <c r="C47">
        <v>34679694</v>
      </c>
      <c r="D47">
        <v>31526953</v>
      </c>
      <c r="E47">
        <v>1</v>
      </c>
      <c r="F47">
        <v>1</v>
      </c>
      <c r="G47">
        <v>1</v>
      </c>
      <c r="H47">
        <v>2</v>
      </c>
      <c r="I47" t="s">
        <v>269</v>
      </c>
      <c r="J47" t="s">
        <v>270</v>
      </c>
      <c r="K47" t="s">
        <v>271</v>
      </c>
      <c r="L47">
        <v>1368</v>
      </c>
      <c r="N47">
        <v>1011</v>
      </c>
      <c r="O47" t="s">
        <v>253</v>
      </c>
      <c r="P47" t="s">
        <v>253</v>
      </c>
      <c r="Q47">
        <v>1</v>
      </c>
      <c r="W47">
        <v>0</v>
      </c>
      <c r="X47">
        <v>1544661785</v>
      </c>
      <c r="Y47">
        <v>6.9</v>
      </c>
      <c r="AA47">
        <v>0</v>
      </c>
      <c r="AB47">
        <v>6.9</v>
      </c>
      <c r="AC47">
        <v>0</v>
      </c>
      <c r="AD47">
        <v>0</v>
      </c>
      <c r="AE47">
        <v>0</v>
      </c>
      <c r="AF47">
        <v>6.9</v>
      </c>
      <c r="AG47">
        <v>0</v>
      </c>
      <c r="AH47">
        <v>0</v>
      </c>
      <c r="AI47">
        <v>1</v>
      </c>
      <c r="AJ47">
        <v>1</v>
      </c>
      <c r="AK47">
        <v>1</v>
      </c>
      <c r="AL47">
        <v>1</v>
      </c>
      <c r="AN47">
        <v>0</v>
      </c>
      <c r="AO47">
        <v>1</v>
      </c>
      <c r="AP47">
        <v>0</v>
      </c>
      <c r="AQ47">
        <v>0</v>
      </c>
      <c r="AR47">
        <v>0</v>
      </c>
      <c r="AS47" t="s">
        <v>3</v>
      </c>
      <c r="AT47">
        <v>6.9</v>
      </c>
      <c r="AU47" t="s">
        <v>3</v>
      </c>
      <c r="AV47">
        <v>0</v>
      </c>
      <c r="AW47">
        <v>2</v>
      </c>
      <c r="AX47">
        <v>34679705</v>
      </c>
      <c r="AY47">
        <v>1</v>
      </c>
      <c r="AZ47">
        <v>0</v>
      </c>
      <c r="BA47">
        <v>91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Y47*Source!I36</f>
        <v>0.55200000000000005</v>
      </c>
      <c r="CY47">
        <f>AB47</f>
        <v>6.9</v>
      </c>
      <c r="CZ47">
        <f>AF47</f>
        <v>6.9</v>
      </c>
      <c r="DA47">
        <f>AJ47</f>
        <v>1</v>
      </c>
      <c r="DB47">
        <v>0</v>
      </c>
    </row>
    <row r="48" spans="1:106" x14ac:dyDescent="0.2">
      <c r="A48">
        <f>ROW(Source!A36)</f>
        <v>36</v>
      </c>
      <c r="B48">
        <v>34679561</v>
      </c>
      <c r="C48">
        <v>34679694</v>
      </c>
      <c r="D48">
        <v>31528142</v>
      </c>
      <c r="E48">
        <v>1</v>
      </c>
      <c r="F48">
        <v>1</v>
      </c>
      <c r="G48">
        <v>1</v>
      </c>
      <c r="H48">
        <v>2</v>
      </c>
      <c r="I48" t="s">
        <v>272</v>
      </c>
      <c r="J48" t="s">
        <v>273</v>
      </c>
      <c r="K48" t="s">
        <v>274</v>
      </c>
      <c r="L48">
        <v>1368</v>
      </c>
      <c r="N48">
        <v>1011</v>
      </c>
      <c r="O48" t="s">
        <v>253</v>
      </c>
      <c r="P48" t="s">
        <v>253</v>
      </c>
      <c r="Q48">
        <v>1</v>
      </c>
      <c r="W48">
        <v>0</v>
      </c>
      <c r="X48">
        <v>1372534845</v>
      </c>
      <c r="Y48">
        <v>0.2</v>
      </c>
      <c r="AA48">
        <v>0</v>
      </c>
      <c r="AB48">
        <v>65.709999999999994</v>
      </c>
      <c r="AC48">
        <v>11.6</v>
      </c>
      <c r="AD48">
        <v>0</v>
      </c>
      <c r="AE48">
        <v>0</v>
      </c>
      <c r="AF48">
        <v>65.709999999999994</v>
      </c>
      <c r="AG48">
        <v>11.6</v>
      </c>
      <c r="AH48">
        <v>0</v>
      </c>
      <c r="AI48">
        <v>1</v>
      </c>
      <c r="AJ48">
        <v>1</v>
      </c>
      <c r="AK48">
        <v>1</v>
      </c>
      <c r="AL48">
        <v>1</v>
      </c>
      <c r="AN48">
        <v>0</v>
      </c>
      <c r="AO48">
        <v>1</v>
      </c>
      <c r="AP48">
        <v>0</v>
      </c>
      <c r="AQ48">
        <v>0</v>
      </c>
      <c r="AR48">
        <v>0</v>
      </c>
      <c r="AS48" t="s">
        <v>3</v>
      </c>
      <c r="AT48">
        <v>0.2</v>
      </c>
      <c r="AU48" t="s">
        <v>3</v>
      </c>
      <c r="AV48">
        <v>0</v>
      </c>
      <c r="AW48">
        <v>2</v>
      </c>
      <c r="AX48">
        <v>34679706</v>
      </c>
      <c r="AY48">
        <v>1</v>
      </c>
      <c r="AZ48">
        <v>0</v>
      </c>
      <c r="BA48">
        <v>92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Y48*Source!I36</f>
        <v>1.6E-2</v>
      </c>
      <c r="CY48">
        <f>AB48</f>
        <v>65.709999999999994</v>
      </c>
      <c r="CZ48">
        <f>AF48</f>
        <v>65.709999999999994</v>
      </c>
      <c r="DA48">
        <f>AJ48</f>
        <v>1</v>
      </c>
      <c r="DB48">
        <v>0</v>
      </c>
    </row>
    <row r="49" spans="1:106" x14ac:dyDescent="0.2">
      <c r="A49">
        <f>ROW(Source!A37)</f>
        <v>37</v>
      </c>
      <c r="B49">
        <v>34679562</v>
      </c>
      <c r="C49">
        <v>34679694</v>
      </c>
      <c r="D49">
        <v>31715651</v>
      </c>
      <c r="E49">
        <v>1</v>
      </c>
      <c r="F49">
        <v>1</v>
      </c>
      <c r="G49">
        <v>1</v>
      </c>
      <c r="H49">
        <v>1</v>
      </c>
      <c r="I49" t="s">
        <v>261</v>
      </c>
      <c r="J49" t="s">
        <v>3</v>
      </c>
      <c r="K49" t="s">
        <v>262</v>
      </c>
      <c r="L49">
        <v>1191</v>
      </c>
      <c r="N49">
        <v>1013</v>
      </c>
      <c r="O49" t="s">
        <v>249</v>
      </c>
      <c r="P49" t="s">
        <v>249</v>
      </c>
      <c r="Q49">
        <v>1</v>
      </c>
      <c r="W49">
        <v>0</v>
      </c>
      <c r="X49">
        <v>1069510174</v>
      </c>
      <c r="Y49">
        <v>29.84</v>
      </c>
      <c r="AA49">
        <v>0</v>
      </c>
      <c r="AB49">
        <v>0</v>
      </c>
      <c r="AC49">
        <v>0</v>
      </c>
      <c r="AD49">
        <v>176.05</v>
      </c>
      <c r="AE49">
        <v>0</v>
      </c>
      <c r="AF49">
        <v>0</v>
      </c>
      <c r="AG49">
        <v>0</v>
      </c>
      <c r="AH49">
        <v>9.6199999999999992</v>
      </c>
      <c r="AI49">
        <v>1</v>
      </c>
      <c r="AJ49">
        <v>1</v>
      </c>
      <c r="AK49">
        <v>1</v>
      </c>
      <c r="AL49">
        <v>18.3</v>
      </c>
      <c r="AN49">
        <v>0</v>
      </c>
      <c r="AO49">
        <v>1</v>
      </c>
      <c r="AP49">
        <v>0</v>
      </c>
      <c r="AQ49">
        <v>0</v>
      </c>
      <c r="AR49">
        <v>0</v>
      </c>
      <c r="AS49" t="s">
        <v>3</v>
      </c>
      <c r="AT49">
        <v>29.84</v>
      </c>
      <c r="AU49" t="s">
        <v>3</v>
      </c>
      <c r="AV49">
        <v>1</v>
      </c>
      <c r="AW49">
        <v>2</v>
      </c>
      <c r="AX49">
        <v>34679701</v>
      </c>
      <c r="AY49">
        <v>1</v>
      </c>
      <c r="AZ49">
        <v>0</v>
      </c>
      <c r="BA49">
        <v>98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Y49*Source!I37</f>
        <v>2.3872</v>
      </c>
      <c r="CY49">
        <f>AD49</f>
        <v>176.05</v>
      </c>
      <c r="CZ49">
        <f>AH49</f>
        <v>9.6199999999999992</v>
      </c>
      <c r="DA49">
        <f>AL49</f>
        <v>18.3</v>
      </c>
      <c r="DB49">
        <v>0</v>
      </c>
    </row>
    <row r="50" spans="1:106" x14ac:dyDescent="0.2">
      <c r="A50">
        <f>ROW(Source!A37)</f>
        <v>37</v>
      </c>
      <c r="B50">
        <v>34679562</v>
      </c>
      <c r="C50">
        <v>34679694</v>
      </c>
      <c r="D50">
        <v>31709492</v>
      </c>
      <c r="E50">
        <v>1</v>
      </c>
      <c r="F50">
        <v>1</v>
      </c>
      <c r="G50">
        <v>1</v>
      </c>
      <c r="H50">
        <v>1</v>
      </c>
      <c r="I50" t="s">
        <v>247</v>
      </c>
      <c r="J50" t="s">
        <v>3</v>
      </c>
      <c r="K50" t="s">
        <v>248</v>
      </c>
      <c r="L50">
        <v>1191</v>
      </c>
      <c r="N50">
        <v>1013</v>
      </c>
      <c r="O50" t="s">
        <v>249</v>
      </c>
      <c r="P50" t="s">
        <v>249</v>
      </c>
      <c r="Q50">
        <v>1</v>
      </c>
      <c r="W50">
        <v>0</v>
      </c>
      <c r="X50">
        <v>-1417349443</v>
      </c>
      <c r="Y50">
        <v>0.4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1</v>
      </c>
      <c r="AJ50">
        <v>1</v>
      </c>
      <c r="AK50">
        <v>18.3</v>
      </c>
      <c r="AL50">
        <v>1</v>
      </c>
      <c r="AN50">
        <v>0</v>
      </c>
      <c r="AO50">
        <v>1</v>
      </c>
      <c r="AP50">
        <v>0</v>
      </c>
      <c r="AQ50">
        <v>0</v>
      </c>
      <c r="AR50">
        <v>0</v>
      </c>
      <c r="AS50" t="s">
        <v>3</v>
      </c>
      <c r="AT50">
        <v>0.4</v>
      </c>
      <c r="AU50" t="s">
        <v>3</v>
      </c>
      <c r="AV50">
        <v>2</v>
      </c>
      <c r="AW50">
        <v>2</v>
      </c>
      <c r="AX50">
        <v>34679702</v>
      </c>
      <c r="AY50">
        <v>1</v>
      </c>
      <c r="AZ50">
        <v>0</v>
      </c>
      <c r="BA50">
        <v>99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Y50*Source!I37</f>
        <v>3.2000000000000001E-2</v>
      </c>
      <c r="CY50">
        <f>AD50</f>
        <v>0</v>
      </c>
      <c r="CZ50">
        <f>AH50</f>
        <v>0</v>
      </c>
      <c r="DA50">
        <f>AL50</f>
        <v>1</v>
      </c>
      <c r="DB50">
        <v>0</v>
      </c>
    </row>
    <row r="51" spans="1:106" x14ac:dyDescent="0.2">
      <c r="A51">
        <f>ROW(Source!A37)</f>
        <v>37</v>
      </c>
      <c r="B51">
        <v>34679562</v>
      </c>
      <c r="C51">
        <v>34679694</v>
      </c>
      <c r="D51">
        <v>31526753</v>
      </c>
      <c r="E51">
        <v>1</v>
      </c>
      <c r="F51">
        <v>1</v>
      </c>
      <c r="G51">
        <v>1</v>
      </c>
      <c r="H51">
        <v>2</v>
      </c>
      <c r="I51" t="s">
        <v>263</v>
      </c>
      <c r="J51" t="s">
        <v>264</v>
      </c>
      <c r="K51" t="s">
        <v>265</v>
      </c>
      <c r="L51">
        <v>1368</v>
      </c>
      <c r="N51">
        <v>1011</v>
      </c>
      <c r="O51" t="s">
        <v>253</v>
      </c>
      <c r="P51" t="s">
        <v>253</v>
      </c>
      <c r="Q51">
        <v>1</v>
      </c>
      <c r="W51">
        <v>0</v>
      </c>
      <c r="X51">
        <v>-1718674368</v>
      </c>
      <c r="Y51">
        <v>0.2</v>
      </c>
      <c r="AA51">
        <v>0</v>
      </c>
      <c r="AB51">
        <v>1399.88</v>
      </c>
      <c r="AC51">
        <v>247.05</v>
      </c>
      <c r="AD51">
        <v>0</v>
      </c>
      <c r="AE51">
        <v>0</v>
      </c>
      <c r="AF51">
        <v>111.99</v>
      </c>
      <c r="AG51">
        <v>13.5</v>
      </c>
      <c r="AH51">
        <v>0</v>
      </c>
      <c r="AI51">
        <v>1</v>
      </c>
      <c r="AJ51">
        <v>12.5</v>
      </c>
      <c r="AK51">
        <v>18.3</v>
      </c>
      <c r="AL51">
        <v>1</v>
      </c>
      <c r="AN51">
        <v>0</v>
      </c>
      <c r="AO51">
        <v>1</v>
      </c>
      <c r="AP51">
        <v>0</v>
      </c>
      <c r="AQ51">
        <v>0</v>
      </c>
      <c r="AR51">
        <v>0</v>
      </c>
      <c r="AS51" t="s">
        <v>3</v>
      </c>
      <c r="AT51">
        <v>0.2</v>
      </c>
      <c r="AU51" t="s">
        <v>3</v>
      </c>
      <c r="AV51">
        <v>0</v>
      </c>
      <c r="AW51">
        <v>2</v>
      </c>
      <c r="AX51">
        <v>34679703</v>
      </c>
      <c r="AY51">
        <v>1</v>
      </c>
      <c r="AZ51">
        <v>0</v>
      </c>
      <c r="BA51">
        <v>100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Y51*Source!I37</f>
        <v>1.6E-2</v>
      </c>
      <c r="CY51">
        <f>AB51</f>
        <v>1399.88</v>
      </c>
      <c r="CZ51">
        <f>AF51</f>
        <v>111.99</v>
      </c>
      <c r="DA51">
        <f>AJ51</f>
        <v>12.5</v>
      </c>
      <c r="DB51">
        <v>0</v>
      </c>
    </row>
    <row r="52" spans="1:106" x14ac:dyDescent="0.2">
      <c r="A52">
        <f>ROW(Source!A37)</f>
        <v>37</v>
      </c>
      <c r="B52">
        <v>34679562</v>
      </c>
      <c r="C52">
        <v>34679694</v>
      </c>
      <c r="D52">
        <v>31526887</v>
      </c>
      <c r="E52">
        <v>1</v>
      </c>
      <c r="F52">
        <v>1</v>
      </c>
      <c r="G52">
        <v>1</v>
      </c>
      <c r="H52">
        <v>2</v>
      </c>
      <c r="I52" t="s">
        <v>266</v>
      </c>
      <c r="J52" t="s">
        <v>267</v>
      </c>
      <c r="K52" t="s">
        <v>268</v>
      </c>
      <c r="L52">
        <v>1368</v>
      </c>
      <c r="N52">
        <v>1011</v>
      </c>
      <c r="O52" t="s">
        <v>253</v>
      </c>
      <c r="P52" t="s">
        <v>253</v>
      </c>
      <c r="Q52">
        <v>1</v>
      </c>
      <c r="W52">
        <v>0</v>
      </c>
      <c r="X52">
        <v>-1692889495</v>
      </c>
      <c r="Y52">
        <v>6.9</v>
      </c>
      <c r="AA52">
        <v>0</v>
      </c>
      <c r="AB52">
        <v>11.25</v>
      </c>
      <c r="AC52">
        <v>0</v>
      </c>
      <c r="AD52">
        <v>0</v>
      </c>
      <c r="AE52">
        <v>0</v>
      </c>
      <c r="AF52">
        <v>0.9</v>
      </c>
      <c r="AG52">
        <v>0</v>
      </c>
      <c r="AH52">
        <v>0</v>
      </c>
      <c r="AI52">
        <v>1</v>
      </c>
      <c r="AJ52">
        <v>12.5</v>
      </c>
      <c r="AK52">
        <v>18.3</v>
      </c>
      <c r="AL52">
        <v>1</v>
      </c>
      <c r="AN52">
        <v>0</v>
      </c>
      <c r="AO52">
        <v>1</v>
      </c>
      <c r="AP52">
        <v>0</v>
      </c>
      <c r="AQ52">
        <v>0</v>
      </c>
      <c r="AR52">
        <v>0</v>
      </c>
      <c r="AS52" t="s">
        <v>3</v>
      </c>
      <c r="AT52">
        <v>6.9</v>
      </c>
      <c r="AU52" t="s">
        <v>3</v>
      </c>
      <c r="AV52">
        <v>0</v>
      </c>
      <c r="AW52">
        <v>2</v>
      </c>
      <c r="AX52">
        <v>34679704</v>
      </c>
      <c r="AY52">
        <v>1</v>
      </c>
      <c r="AZ52">
        <v>0</v>
      </c>
      <c r="BA52">
        <v>101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Y52*Source!I37</f>
        <v>0.55200000000000005</v>
      </c>
      <c r="CY52">
        <f>AB52</f>
        <v>11.25</v>
      </c>
      <c r="CZ52">
        <f>AF52</f>
        <v>0.9</v>
      </c>
      <c r="DA52">
        <f>AJ52</f>
        <v>12.5</v>
      </c>
      <c r="DB52">
        <v>0</v>
      </c>
    </row>
    <row r="53" spans="1:106" x14ac:dyDescent="0.2">
      <c r="A53">
        <f>ROW(Source!A37)</f>
        <v>37</v>
      </c>
      <c r="B53">
        <v>34679562</v>
      </c>
      <c r="C53">
        <v>34679694</v>
      </c>
      <c r="D53">
        <v>31526953</v>
      </c>
      <c r="E53">
        <v>1</v>
      </c>
      <c r="F53">
        <v>1</v>
      </c>
      <c r="G53">
        <v>1</v>
      </c>
      <c r="H53">
        <v>2</v>
      </c>
      <c r="I53" t="s">
        <v>269</v>
      </c>
      <c r="J53" t="s">
        <v>270</v>
      </c>
      <c r="K53" t="s">
        <v>271</v>
      </c>
      <c r="L53">
        <v>1368</v>
      </c>
      <c r="N53">
        <v>1011</v>
      </c>
      <c r="O53" t="s">
        <v>253</v>
      </c>
      <c r="P53" t="s">
        <v>253</v>
      </c>
      <c r="Q53">
        <v>1</v>
      </c>
      <c r="W53">
        <v>0</v>
      </c>
      <c r="X53">
        <v>1544661785</v>
      </c>
      <c r="Y53">
        <v>6.9</v>
      </c>
      <c r="AA53">
        <v>0</v>
      </c>
      <c r="AB53">
        <v>86.25</v>
      </c>
      <c r="AC53">
        <v>0</v>
      </c>
      <c r="AD53">
        <v>0</v>
      </c>
      <c r="AE53">
        <v>0</v>
      </c>
      <c r="AF53">
        <v>6.9</v>
      </c>
      <c r="AG53">
        <v>0</v>
      </c>
      <c r="AH53">
        <v>0</v>
      </c>
      <c r="AI53">
        <v>1</v>
      </c>
      <c r="AJ53">
        <v>12.5</v>
      </c>
      <c r="AK53">
        <v>18.3</v>
      </c>
      <c r="AL53">
        <v>1</v>
      </c>
      <c r="AN53">
        <v>0</v>
      </c>
      <c r="AO53">
        <v>1</v>
      </c>
      <c r="AP53">
        <v>0</v>
      </c>
      <c r="AQ53">
        <v>0</v>
      </c>
      <c r="AR53">
        <v>0</v>
      </c>
      <c r="AS53" t="s">
        <v>3</v>
      </c>
      <c r="AT53">
        <v>6.9</v>
      </c>
      <c r="AU53" t="s">
        <v>3</v>
      </c>
      <c r="AV53">
        <v>0</v>
      </c>
      <c r="AW53">
        <v>2</v>
      </c>
      <c r="AX53">
        <v>34679705</v>
      </c>
      <c r="AY53">
        <v>1</v>
      </c>
      <c r="AZ53">
        <v>0</v>
      </c>
      <c r="BA53">
        <v>102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Y53*Source!I37</f>
        <v>0.55200000000000005</v>
      </c>
      <c r="CY53">
        <f>AB53</f>
        <v>86.25</v>
      </c>
      <c r="CZ53">
        <f>AF53</f>
        <v>6.9</v>
      </c>
      <c r="DA53">
        <f>AJ53</f>
        <v>12.5</v>
      </c>
      <c r="DB53">
        <v>0</v>
      </c>
    </row>
    <row r="54" spans="1:106" x14ac:dyDescent="0.2">
      <c r="A54">
        <f>ROW(Source!A37)</f>
        <v>37</v>
      </c>
      <c r="B54">
        <v>34679562</v>
      </c>
      <c r="C54">
        <v>34679694</v>
      </c>
      <c r="D54">
        <v>31528142</v>
      </c>
      <c r="E54">
        <v>1</v>
      </c>
      <c r="F54">
        <v>1</v>
      </c>
      <c r="G54">
        <v>1</v>
      </c>
      <c r="H54">
        <v>2</v>
      </c>
      <c r="I54" t="s">
        <v>272</v>
      </c>
      <c r="J54" t="s">
        <v>273</v>
      </c>
      <c r="K54" t="s">
        <v>274</v>
      </c>
      <c r="L54">
        <v>1368</v>
      </c>
      <c r="N54">
        <v>1011</v>
      </c>
      <c r="O54" t="s">
        <v>253</v>
      </c>
      <c r="P54" t="s">
        <v>253</v>
      </c>
      <c r="Q54">
        <v>1</v>
      </c>
      <c r="W54">
        <v>0</v>
      </c>
      <c r="X54">
        <v>1372534845</v>
      </c>
      <c r="Y54">
        <v>0.2</v>
      </c>
      <c r="AA54">
        <v>0</v>
      </c>
      <c r="AB54">
        <v>821.38</v>
      </c>
      <c r="AC54">
        <v>212.28</v>
      </c>
      <c r="AD54">
        <v>0</v>
      </c>
      <c r="AE54">
        <v>0</v>
      </c>
      <c r="AF54">
        <v>65.709999999999994</v>
      </c>
      <c r="AG54">
        <v>11.6</v>
      </c>
      <c r="AH54">
        <v>0</v>
      </c>
      <c r="AI54">
        <v>1</v>
      </c>
      <c r="AJ54">
        <v>12.5</v>
      </c>
      <c r="AK54">
        <v>18.3</v>
      </c>
      <c r="AL54">
        <v>1</v>
      </c>
      <c r="AN54">
        <v>0</v>
      </c>
      <c r="AO54">
        <v>1</v>
      </c>
      <c r="AP54">
        <v>0</v>
      </c>
      <c r="AQ54">
        <v>0</v>
      </c>
      <c r="AR54">
        <v>0</v>
      </c>
      <c r="AS54" t="s">
        <v>3</v>
      </c>
      <c r="AT54">
        <v>0.2</v>
      </c>
      <c r="AU54" t="s">
        <v>3</v>
      </c>
      <c r="AV54">
        <v>0</v>
      </c>
      <c r="AW54">
        <v>2</v>
      </c>
      <c r="AX54">
        <v>34679706</v>
      </c>
      <c r="AY54">
        <v>1</v>
      </c>
      <c r="AZ54">
        <v>0</v>
      </c>
      <c r="BA54">
        <v>103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Y54*Source!I37</f>
        <v>1.6E-2</v>
      </c>
      <c r="CY54">
        <f>AB54</f>
        <v>821.38</v>
      </c>
      <c r="CZ54">
        <f>AF54</f>
        <v>65.709999999999994</v>
      </c>
      <c r="DA54">
        <f>AJ54</f>
        <v>12.5</v>
      </c>
      <c r="DB54">
        <v>0</v>
      </c>
    </row>
    <row r="55" spans="1:106" x14ac:dyDescent="0.2">
      <c r="A55">
        <f>ROW(Source!A38)</f>
        <v>38</v>
      </c>
      <c r="B55">
        <v>34679561</v>
      </c>
      <c r="C55">
        <v>34679712</v>
      </c>
      <c r="D55">
        <v>31715651</v>
      </c>
      <c r="E55">
        <v>1</v>
      </c>
      <c r="F55">
        <v>1</v>
      </c>
      <c r="G55">
        <v>1</v>
      </c>
      <c r="H55">
        <v>1</v>
      </c>
      <c r="I55" t="s">
        <v>261</v>
      </c>
      <c r="J55" t="s">
        <v>3</v>
      </c>
      <c r="K55" t="s">
        <v>262</v>
      </c>
      <c r="L55">
        <v>1191</v>
      </c>
      <c r="N55">
        <v>1013</v>
      </c>
      <c r="O55" t="s">
        <v>249</v>
      </c>
      <c r="P55" t="s">
        <v>249</v>
      </c>
      <c r="Q55">
        <v>1</v>
      </c>
      <c r="W55">
        <v>0</v>
      </c>
      <c r="X55">
        <v>1069510174</v>
      </c>
      <c r="Y55">
        <v>6.09</v>
      </c>
      <c r="AA55">
        <v>0</v>
      </c>
      <c r="AB55">
        <v>0</v>
      </c>
      <c r="AC55">
        <v>0</v>
      </c>
      <c r="AD55">
        <v>9.6199999999999992</v>
      </c>
      <c r="AE55">
        <v>0</v>
      </c>
      <c r="AF55">
        <v>0</v>
      </c>
      <c r="AG55">
        <v>0</v>
      </c>
      <c r="AH55">
        <v>9.6199999999999992</v>
      </c>
      <c r="AI55">
        <v>1</v>
      </c>
      <c r="AJ55">
        <v>1</v>
      </c>
      <c r="AK55">
        <v>1</v>
      </c>
      <c r="AL55">
        <v>1</v>
      </c>
      <c r="AN55">
        <v>0</v>
      </c>
      <c r="AO55">
        <v>1</v>
      </c>
      <c r="AP55">
        <v>0</v>
      </c>
      <c r="AQ55">
        <v>0</v>
      </c>
      <c r="AR55">
        <v>0</v>
      </c>
      <c r="AS55" t="s">
        <v>3</v>
      </c>
      <c r="AT55">
        <v>6.09</v>
      </c>
      <c r="AU55" t="s">
        <v>3</v>
      </c>
      <c r="AV55">
        <v>1</v>
      </c>
      <c r="AW55">
        <v>2</v>
      </c>
      <c r="AX55">
        <v>34679718</v>
      </c>
      <c r="AY55">
        <v>1</v>
      </c>
      <c r="AZ55">
        <v>0</v>
      </c>
      <c r="BA55">
        <v>109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Y55*Source!I38</f>
        <v>12.18</v>
      </c>
      <c r="CY55">
        <f>AD55</f>
        <v>9.6199999999999992</v>
      </c>
      <c r="CZ55">
        <f>AH55</f>
        <v>9.6199999999999992</v>
      </c>
      <c r="DA55">
        <f>AL55</f>
        <v>1</v>
      </c>
      <c r="DB55">
        <v>0</v>
      </c>
    </row>
    <row r="56" spans="1:106" x14ac:dyDescent="0.2">
      <c r="A56">
        <f>ROW(Source!A38)</f>
        <v>38</v>
      </c>
      <c r="B56">
        <v>34679561</v>
      </c>
      <c r="C56">
        <v>34679712</v>
      </c>
      <c r="D56">
        <v>31709492</v>
      </c>
      <c r="E56">
        <v>1</v>
      </c>
      <c r="F56">
        <v>1</v>
      </c>
      <c r="G56">
        <v>1</v>
      </c>
      <c r="H56">
        <v>1</v>
      </c>
      <c r="I56" t="s">
        <v>247</v>
      </c>
      <c r="J56" t="s">
        <v>3</v>
      </c>
      <c r="K56" t="s">
        <v>248</v>
      </c>
      <c r="L56">
        <v>1191</v>
      </c>
      <c r="N56">
        <v>1013</v>
      </c>
      <c r="O56" t="s">
        <v>249</v>
      </c>
      <c r="P56" t="s">
        <v>249</v>
      </c>
      <c r="Q56">
        <v>1</v>
      </c>
      <c r="W56">
        <v>0</v>
      </c>
      <c r="X56">
        <v>-1417349443</v>
      </c>
      <c r="Y56">
        <v>4.9400000000000004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1</v>
      </c>
      <c r="AJ56">
        <v>1</v>
      </c>
      <c r="AK56">
        <v>1</v>
      </c>
      <c r="AL56">
        <v>1</v>
      </c>
      <c r="AN56">
        <v>0</v>
      </c>
      <c r="AO56">
        <v>1</v>
      </c>
      <c r="AP56">
        <v>0</v>
      </c>
      <c r="AQ56">
        <v>0</v>
      </c>
      <c r="AR56">
        <v>0</v>
      </c>
      <c r="AS56" t="s">
        <v>3</v>
      </c>
      <c r="AT56">
        <v>4.9400000000000004</v>
      </c>
      <c r="AU56" t="s">
        <v>3</v>
      </c>
      <c r="AV56">
        <v>2</v>
      </c>
      <c r="AW56">
        <v>2</v>
      </c>
      <c r="AX56">
        <v>34679719</v>
      </c>
      <c r="AY56">
        <v>1</v>
      </c>
      <c r="AZ56">
        <v>0</v>
      </c>
      <c r="BA56">
        <v>110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Y56*Source!I38</f>
        <v>9.8800000000000008</v>
      </c>
      <c r="CY56">
        <f>AD56</f>
        <v>0</v>
      </c>
      <c r="CZ56">
        <f>AH56</f>
        <v>0</v>
      </c>
      <c r="DA56">
        <f>AL56</f>
        <v>1</v>
      </c>
      <c r="DB56">
        <v>0</v>
      </c>
    </row>
    <row r="57" spans="1:106" x14ac:dyDescent="0.2">
      <c r="A57">
        <f>ROW(Source!A38)</f>
        <v>38</v>
      </c>
      <c r="B57">
        <v>34679561</v>
      </c>
      <c r="C57">
        <v>34679712</v>
      </c>
      <c r="D57">
        <v>31526753</v>
      </c>
      <c r="E57">
        <v>1</v>
      </c>
      <c r="F57">
        <v>1</v>
      </c>
      <c r="G57">
        <v>1</v>
      </c>
      <c r="H57">
        <v>2</v>
      </c>
      <c r="I57" t="s">
        <v>263</v>
      </c>
      <c r="J57" t="s">
        <v>264</v>
      </c>
      <c r="K57" t="s">
        <v>265</v>
      </c>
      <c r="L57">
        <v>1368</v>
      </c>
      <c r="N57">
        <v>1011</v>
      </c>
      <c r="O57" t="s">
        <v>253</v>
      </c>
      <c r="P57" t="s">
        <v>253</v>
      </c>
      <c r="Q57">
        <v>1</v>
      </c>
      <c r="W57">
        <v>0</v>
      </c>
      <c r="X57">
        <v>-1718674368</v>
      </c>
      <c r="Y57">
        <v>0.01</v>
      </c>
      <c r="AA57">
        <v>0</v>
      </c>
      <c r="AB57">
        <v>111.99</v>
      </c>
      <c r="AC57">
        <v>13.5</v>
      </c>
      <c r="AD57">
        <v>0</v>
      </c>
      <c r="AE57">
        <v>0</v>
      </c>
      <c r="AF57">
        <v>111.99</v>
      </c>
      <c r="AG57">
        <v>13.5</v>
      </c>
      <c r="AH57">
        <v>0</v>
      </c>
      <c r="AI57">
        <v>1</v>
      </c>
      <c r="AJ57">
        <v>1</v>
      </c>
      <c r="AK57">
        <v>1</v>
      </c>
      <c r="AL57">
        <v>1</v>
      </c>
      <c r="AN57">
        <v>0</v>
      </c>
      <c r="AO57">
        <v>1</v>
      </c>
      <c r="AP57">
        <v>0</v>
      </c>
      <c r="AQ57">
        <v>0</v>
      </c>
      <c r="AR57">
        <v>0</v>
      </c>
      <c r="AS57" t="s">
        <v>3</v>
      </c>
      <c r="AT57">
        <v>0.01</v>
      </c>
      <c r="AU57" t="s">
        <v>3</v>
      </c>
      <c r="AV57">
        <v>0</v>
      </c>
      <c r="AW57">
        <v>2</v>
      </c>
      <c r="AX57">
        <v>34679720</v>
      </c>
      <c r="AY57">
        <v>1</v>
      </c>
      <c r="AZ57">
        <v>0</v>
      </c>
      <c r="BA57">
        <v>111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Y57*Source!I38</f>
        <v>0.02</v>
      </c>
      <c r="CY57">
        <f>AB57</f>
        <v>111.99</v>
      </c>
      <c r="CZ57">
        <f>AF57</f>
        <v>111.99</v>
      </c>
      <c r="DA57">
        <f>AJ57</f>
        <v>1</v>
      </c>
      <c r="DB57">
        <v>0</v>
      </c>
    </row>
    <row r="58" spans="1:106" x14ac:dyDescent="0.2">
      <c r="A58">
        <f>ROW(Source!A38)</f>
        <v>38</v>
      </c>
      <c r="B58">
        <v>34679561</v>
      </c>
      <c r="C58">
        <v>34679712</v>
      </c>
      <c r="D58">
        <v>31527087</v>
      </c>
      <c r="E58">
        <v>1</v>
      </c>
      <c r="F58">
        <v>1</v>
      </c>
      <c r="G58">
        <v>1</v>
      </c>
      <c r="H58">
        <v>2</v>
      </c>
      <c r="I58" t="s">
        <v>275</v>
      </c>
      <c r="J58" t="s">
        <v>276</v>
      </c>
      <c r="K58" t="s">
        <v>277</v>
      </c>
      <c r="L58">
        <v>1368</v>
      </c>
      <c r="N58">
        <v>1011</v>
      </c>
      <c r="O58" t="s">
        <v>253</v>
      </c>
      <c r="P58" t="s">
        <v>253</v>
      </c>
      <c r="Q58">
        <v>1</v>
      </c>
      <c r="W58">
        <v>0</v>
      </c>
      <c r="X58">
        <v>1599745326</v>
      </c>
      <c r="Y58">
        <v>4.92</v>
      </c>
      <c r="AA58">
        <v>0</v>
      </c>
      <c r="AB58">
        <v>142.69999999999999</v>
      </c>
      <c r="AC58">
        <v>13.5</v>
      </c>
      <c r="AD58">
        <v>0</v>
      </c>
      <c r="AE58">
        <v>0</v>
      </c>
      <c r="AF58">
        <v>142.69999999999999</v>
      </c>
      <c r="AG58">
        <v>13.5</v>
      </c>
      <c r="AH58">
        <v>0</v>
      </c>
      <c r="AI58">
        <v>1</v>
      </c>
      <c r="AJ58">
        <v>1</v>
      </c>
      <c r="AK58">
        <v>1</v>
      </c>
      <c r="AL58">
        <v>1</v>
      </c>
      <c r="AN58">
        <v>0</v>
      </c>
      <c r="AO58">
        <v>1</v>
      </c>
      <c r="AP58">
        <v>0</v>
      </c>
      <c r="AQ58">
        <v>0</v>
      </c>
      <c r="AR58">
        <v>0</v>
      </c>
      <c r="AS58" t="s">
        <v>3</v>
      </c>
      <c r="AT58">
        <v>4.92</v>
      </c>
      <c r="AU58" t="s">
        <v>3</v>
      </c>
      <c r="AV58">
        <v>0</v>
      </c>
      <c r="AW58">
        <v>2</v>
      </c>
      <c r="AX58">
        <v>34679721</v>
      </c>
      <c r="AY58">
        <v>1</v>
      </c>
      <c r="AZ58">
        <v>0</v>
      </c>
      <c r="BA58">
        <v>112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Y58*Source!I38</f>
        <v>9.84</v>
      </c>
      <c r="CY58">
        <f>AB58</f>
        <v>142.69999999999999</v>
      </c>
      <c r="CZ58">
        <f>AF58</f>
        <v>142.69999999999999</v>
      </c>
      <c r="DA58">
        <f>AJ58</f>
        <v>1</v>
      </c>
      <c r="DB58">
        <v>0</v>
      </c>
    </row>
    <row r="59" spans="1:106" x14ac:dyDescent="0.2">
      <c r="A59">
        <f>ROW(Source!A38)</f>
        <v>38</v>
      </c>
      <c r="B59">
        <v>34679561</v>
      </c>
      <c r="C59">
        <v>34679712</v>
      </c>
      <c r="D59">
        <v>31528142</v>
      </c>
      <c r="E59">
        <v>1</v>
      </c>
      <c r="F59">
        <v>1</v>
      </c>
      <c r="G59">
        <v>1</v>
      </c>
      <c r="H59">
        <v>2</v>
      </c>
      <c r="I59" t="s">
        <v>272</v>
      </c>
      <c r="J59" t="s">
        <v>273</v>
      </c>
      <c r="K59" t="s">
        <v>274</v>
      </c>
      <c r="L59">
        <v>1368</v>
      </c>
      <c r="N59">
        <v>1011</v>
      </c>
      <c r="O59" t="s">
        <v>253</v>
      </c>
      <c r="P59" t="s">
        <v>253</v>
      </c>
      <c r="Q59">
        <v>1</v>
      </c>
      <c r="W59">
        <v>0</v>
      </c>
      <c r="X59">
        <v>1372534845</v>
      </c>
      <c r="Y59">
        <v>0.01</v>
      </c>
      <c r="AA59">
        <v>0</v>
      </c>
      <c r="AB59">
        <v>65.709999999999994</v>
      </c>
      <c r="AC59">
        <v>11.6</v>
      </c>
      <c r="AD59">
        <v>0</v>
      </c>
      <c r="AE59">
        <v>0</v>
      </c>
      <c r="AF59">
        <v>65.709999999999994</v>
      </c>
      <c r="AG59">
        <v>11.6</v>
      </c>
      <c r="AH59">
        <v>0</v>
      </c>
      <c r="AI59">
        <v>1</v>
      </c>
      <c r="AJ59">
        <v>1</v>
      </c>
      <c r="AK59">
        <v>1</v>
      </c>
      <c r="AL59">
        <v>1</v>
      </c>
      <c r="AN59">
        <v>0</v>
      </c>
      <c r="AO59">
        <v>1</v>
      </c>
      <c r="AP59">
        <v>0</v>
      </c>
      <c r="AQ59">
        <v>0</v>
      </c>
      <c r="AR59">
        <v>0</v>
      </c>
      <c r="AS59" t="s">
        <v>3</v>
      </c>
      <c r="AT59">
        <v>0.01</v>
      </c>
      <c r="AU59" t="s">
        <v>3</v>
      </c>
      <c r="AV59">
        <v>0</v>
      </c>
      <c r="AW59">
        <v>2</v>
      </c>
      <c r="AX59">
        <v>34679722</v>
      </c>
      <c r="AY59">
        <v>1</v>
      </c>
      <c r="AZ59">
        <v>0</v>
      </c>
      <c r="BA59">
        <v>113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Y59*Source!I38</f>
        <v>0.02</v>
      </c>
      <c r="CY59">
        <f>AB59</f>
        <v>65.709999999999994</v>
      </c>
      <c r="CZ59">
        <f>AF59</f>
        <v>65.709999999999994</v>
      </c>
      <c r="DA59">
        <f>AJ59</f>
        <v>1</v>
      </c>
      <c r="DB59">
        <v>0</v>
      </c>
    </row>
    <row r="60" spans="1:106" x14ac:dyDescent="0.2">
      <c r="A60">
        <f>ROW(Source!A39)</f>
        <v>39</v>
      </c>
      <c r="B60">
        <v>34679562</v>
      </c>
      <c r="C60">
        <v>34679712</v>
      </c>
      <c r="D60">
        <v>31715651</v>
      </c>
      <c r="E60">
        <v>1</v>
      </c>
      <c r="F60">
        <v>1</v>
      </c>
      <c r="G60">
        <v>1</v>
      </c>
      <c r="H60">
        <v>1</v>
      </c>
      <c r="I60" t="s">
        <v>261</v>
      </c>
      <c r="J60" t="s">
        <v>3</v>
      </c>
      <c r="K60" t="s">
        <v>262</v>
      </c>
      <c r="L60">
        <v>1191</v>
      </c>
      <c r="N60">
        <v>1013</v>
      </c>
      <c r="O60" t="s">
        <v>249</v>
      </c>
      <c r="P60" t="s">
        <v>249</v>
      </c>
      <c r="Q60">
        <v>1</v>
      </c>
      <c r="W60">
        <v>0</v>
      </c>
      <c r="X60">
        <v>1069510174</v>
      </c>
      <c r="Y60">
        <v>6.09</v>
      </c>
      <c r="AA60">
        <v>0</v>
      </c>
      <c r="AB60">
        <v>0</v>
      </c>
      <c r="AC60">
        <v>0</v>
      </c>
      <c r="AD60">
        <v>176.05</v>
      </c>
      <c r="AE60">
        <v>0</v>
      </c>
      <c r="AF60">
        <v>0</v>
      </c>
      <c r="AG60">
        <v>0</v>
      </c>
      <c r="AH60">
        <v>9.6199999999999992</v>
      </c>
      <c r="AI60">
        <v>1</v>
      </c>
      <c r="AJ60">
        <v>1</v>
      </c>
      <c r="AK60">
        <v>1</v>
      </c>
      <c r="AL60">
        <v>18.3</v>
      </c>
      <c r="AN60">
        <v>0</v>
      </c>
      <c r="AO60">
        <v>1</v>
      </c>
      <c r="AP60">
        <v>0</v>
      </c>
      <c r="AQ60">
        <v>0</v>
      </c>
      <c r="AR60">
        <v>0</v>
      </c>
      <c r="AS60" t="s">
        <v>3</v>
      </c>
      <c r="AT60">
        <v>6.09</v>
      </c>
      <c r="AU60" t="s">
        <v>3</v>
      </c>
      <c r="AV60">
        <v>1</v>
      </c>
      <c r="AW60">
        <v>2</v>
      </c>
      <c r="AX60">
        <v>34679718</v>
      </c>
      <c r="AY60">
        <v>1</v>
      </c>
      <c r="AZ60">
        <v>0</v>
      </c>
      <c r="BA60">
        <v>118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Y60*Source!I39</f>
        <v>12.18</v>
      </c>
      <c r="CY60">
        <f>AD60</f>
        <v>176.05</v>
      </c>
      <c r="CZ60">
        <f>AH60</f>
        <v>9.6199999999999992</v>
      </c>
      <c r="DA60">
        <f>AL60</f>
        <v>18.3</v>
      </c>
      <c r="DB60">
        <v>0</v>
      </c>
    </row>
    <row r="61" spans="1:106" x14ac:dyDescent="0.2">
      <c r="A61">
        <f>ROW(Source!A39)</f>
        <v>39</v>
      </c>
      <c r="B61">
        <v>34679562</v>
      </c>
      <c r="C61">
        <v>34679712</v>
      </c>
      <c r="D61">
        <v>31709492</v>
      </c>
      <c r="E61">
        <v>1</v>
      </c>
      <c r="F61">
        <v>1</v>
      </c>
      <c r="G61">
        <v>1</v>
      </c>
      <c r="H61">
        <v>1</v>
      </c>
      <c r="I61" t="s">
        <v>247</v>
      </c>
      <c r="J61" t="s">
        <v>3</v>
      </c>
      <c r="K61" t="s">
        <v>248</v>
      </c>
      <c r="L61">
        <v>1191</v>
      </c>
      <c r="N61">
        <v>1013</v>
      </c>
      <c r="O61" t="s">
        <v>249</v>
      </c>
      <c r="P61" t="s">
        <v>249</v>
      </c>
      <c r="Q61">
        <v>1</v>
      </c>
      <c r="W61">
        <v>0</v>
      </c>
      <c r="X61">
        <v>-1417349443</v>
      </c>
      <c r="Y61">
        <v>4.9400000000000004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1</v>
      </c>
      <c r="AJ61">
        <v>1</v>
      </c>
      <c r="AK61">
        <v>18.3</v>
      </c>
      <c r="AL61">
        <v>1</v>
      </c>
      <c r="AN61">
        <v>0</v>
      </c>
      <c r="AO61">
        <v>1</v>
      </c>
      <c r="AP61">
        <v>0</v>
      </c>
      <c r="AQ61">
        <v>0</v>
      </c>
      <c r="AR61">
        <v>0</v>
      </c>
      <c r="AS61" t="s">
        <v>3</v>
      </c>
      <c r="AT61">
        <v>4.9400000000000004</v>
      </c>
      <c r="AU61" t="s">
        <v>3</v>
      </c>
      <c r="AV61">
        <v>2</v>
      </c>
      <c r="AW61">
        <v>2</v>
      </c>
      <c r="AX61">
        <v>34679719</v>
      </c>
      <c r="AY61">
        <v>1</v>
      </c>
      <c r="AZ61">
        <v>0</v>
      </c>
      <c r="BA61">
        <v>119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Y61*Source!I39</f>
        <v>9.8800000000000008</v>
      </c>
      <c r="CY61">
        <f>AD61</f>
        <v>0</v>
      </c>
      <c r="CZ61">
        <f>AH61</f>
        <v>0</v>
      </c>
      <c r="DA61">
        <f>AL61</f>
        <v>1</v>
      </c>
      <c r="DB61">
        <v>0</v>
      </c>
    </row>
    <row r="62" spans="1:106" x14ac:dyDescent="0.2">
      <c r="A62">
        <f>ROW(Source!A39)</f>
        <v>39</v>
      </c>
      <c r="B62">
        <v>34679562</v>
      </c>
      <c r="C62">
        <v>34679712</v>
      </c>
      <c r="D62">
        <v>31526753</v>
      </c>
      <c r="E62">
        <v>1</v>
      </c>
      <c r="F62">
        <v>1</v>
      </c>
      <c r="G62">
        <v>1</v>
      </c>
      <c r="H62">
        <v>2</v>
      </c>
      <c r="I62" t="s">
        <v>263</v>
      </c>
      <c r="J62" t="s">
        <v>264</v>
      </c>
      <c r="K62" t="s">
        <v>265</v>
      </c>
      <c r="L62">
        <v>1368</v>
      </c>
      <c r="N62">
        <v>1011</v>
      </c>
      <c r="O62" t="s">
        <v>253</v>
      </c>
      <c r="P62" t="s">
        <v>253</v>
      </c>
      <c r="Q62">
        <v>1</v>
      </c>
      <c r="W62">
        <v>0</v>
      </c>
      <c r="X62">
        <v>-1718674368</v>
      </c>
      <c r="Y62">
        <v>0.01</v>
      </c>
      <c r="AA62">
        <v>0</v>
      </c>
      <c r="AB62">
        <v>1399.88</v>
      </c>
      <c r="AC62">
        <v>247.05</v>
      </c>
      <c r="AD62">
        <v>0</v>
      </c>
      <c r="AE62">
        <v>0</v>
      </c>
      <c r="AF62">
        <v>111.99</v>
      </c>
      <c r="AG62">
        <v>13.5</v>
      </c>
      <c r="AH62">
        <v>0</v>
      </c>
      <c r="AI62">
        <v>1</v>
      </c>
      <c r="AJ62">
        <v>12.5</v>
      </c>
      <c r="AK62">
        <v>18.3</v>
      </c>
      <c r="AL62">
        <v>1</v>
      </c>
      <c r="AN62">
        <v>0</v>
      </c>
      <c r="AO62">
        <v>1</v>
      </c>
      <c r="AP62">
        <v>0</v>
      </c>
      <c r="AQ62">
        <v>0</v>
      </c>
      <c r="AR62">
        <v>0</v>
      </c>
      <c r="AS62" t="s">
        <v>3</v>
      </c>
      <c r="AT62">
        <v>0.01</v>
      </c>
      <c r="AU62" t="s">
        <v>3</v>
      </c>
      <c r="AV62">
        <v>0</v>
      </c>
      <c r="AW62">
        <v>2</v>
      </c>
      <c r="AX62">
        <v>34679720</v>
      </c>
      <c r="AY62">
        <v>1</v>
      </c>
      <c r="AZ62">
        <v>0</v>
      </c>
      <c r="BA62">
        <v>120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Y62*Source!I39</f>
        <v>0.02</v>
      </c>
      <c r="CY62">
        <f>AB62</f>
        <v>1399.88</v>
      </c>
      <c r="CZ62">
        <f>AF62</f>
        <v>111.99</v>
      </c>
      <c r="DA62">
        <f>AJ62</f>
        <v>12.5</v>
      </c>
      <c r="DB62">
        <v>0</v>
      </c>
    </row>
    <row r="63" spans="1:106" x14ac:dyDescent="0.2">
      <c r="A63">
        <f>ROW(Source!A39)</f>
        <v>39</v>
      </c>
      <c r="B63">
        <v>34679562</v>
      </c>
      <c r="C63">
        <v>34679712</v>
      </c>
      <c r="D63">
        <v>31527087</v>
      </c>
      <c r="E63">
        <v>1</v>
      </c>
      <c r="F63">
        <v>1</v>
      </c>
      <c r="G63">
        <v>1</v>
      </c>
      <c r="H63">
        <v>2</v>
      </c>
      <c r="I63" t="s">
        <v>275</v>
      </c>
      <c r="J63" t="s">
        <v>276</v>
      </c>
      <c r="K63" t="s">
        <v>277</v>
      </c>
      <c r="L63">
        <v>1368</v>
      </c>
      <c r="N63">
        <v>1011</v>
      </c>
      <c r="O63" t="s">
        <v>253</v>
      </c>
      <c r="P63" t="s">
        <v>253</v>
      </c>
      <c r="Q63">
        <v>1</v>
      </c>
      <c r="W63">
        <v>0</v>
      </c>
      <c r="X63">
        <v>1599745326</v>
      </c>
      <c r="Y63">
        <v>4.92</v>
      </c>
      <c r="AA63">
        <v>0</v>
      </c>
      <c r="AB63">
        <v>1783.75</v>
      </c>
      <c r="AC63">
        <v>247.05</v>
      </c>
      <c r="AD63">
        <v>0</v>
      </c>
      <c r="AE63">
        <v>0</v>
      </c>
      <c r="AF63">
        <v>142.69999999999999</v>
      </c>
      <c r="AG63">
        <v>13.5</v>
      </c>
      <c r="AH63">
        <v>0</v>
      </c>
      <c r="AI63">
        <v>1</v>
      </c>
      <c r="AJ63">
        <v>12.5</v>
      </c>
      <c r="AK63">
        <v>18.3</v>
      </c>
      <c r="AL63">
        <v>1</v>
      </c>
      <c r="AN63">
        <v>0</v>
      </c>
      <c r="AO63">
        <v>1</v>
      </c>
      <c r="AP63">
        <v>0</v>
      </c>
      <c r="AQ63">
        <v>0</v>
      </c>
      <c r="AR63">
        <v>0</v>
      </c>
      <c r="AS63" t="s">
        <v>3</v>
      </c>
      <c r="AT63">
        <v>4.92</v>
      </c>
      <c r="AU63" t="s">
        <v>3</v>
      </c>
      <c r="AV63">
        <v>0</v>
      </c>
      <c r="AW63">
        <v>2</v>
      </c>
      <c r="AX63">
        <v>34679721</v>
      </c>
      <c r="AY63">
        <v>1</v>
      </c>
      <c r="AZ63">
        <v>0</v>
      </c>
      <c r="BA63">
        <v>121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Y63*Source!I39</f>
        <v>9.84</v>
      </c>
      <c r="CY63">
        <f>AB63</f>
        <v>1783.75</v>
      </c>
      <c r="CZ63">
        <f>AF63</f>
        <v>142.69999999999999</v>
      </c>
      <c r="DA63">
        <f>AJ63</f>
        <v>12.5</v>
      </c>
      <c r="DB63">
        <v>0</v>
      </c>
    </row>
    <row r="64" spans="1:106" x14ac:dyDescent="0.2">
      <c r="A64">
        <f>ROW(Source!A39)</f>
        <v>39</v>
      </c>
      <c r="B64">
        <v>34679562</v>
      </c>
      <c r="C64">
        <v>34679712</v>
      </c>
      <c r="D64">
        <v>31528142</v>
      </c>
      <c r="E64">
        <v>1</v>
      </c>
      <c r="F64">
        <v>1</v>
      </c>
      <c r="G64">
        <v>1</v>
      </c>
      <c r="H64">
        <v>2</v>
      </c>
      <c r="I64" t="s">
        <v>272</v>
      </c>
      <c r="J64" t="s">
        <v>273</v>
      </c>
      <c r="K64" t="s">
        <v>274</v>
      </c>
      <c r="L64">
        <v>1368</v>
      </c>
      <c r="N64">
        <v>1011</v>
      </c>
      <c r="O64" t="s">
        <v>253</v>
      </c>
      <c r="P64" t="s">
        <v>253</v>
      </c>
      <c r="Q64">
        <v>1</v>
      </c>
      <c r="W64">
        <v>0</v>
      </c>
      <c r="X64">
        <v>1372534845</v>
      </c>
      <c r="Y64">
        <v>0.01</v>
      </c>
      <c r="AA64">
        <v>0</v>
      </c>
      <c r="AB64">
        <v>821.38</v>
      </c>
      <c r="AC64">
        <v>212.28</v>
      </c>
      <c r="AD64">
        <v>0</v>
      </c>
      <c r="AE64">
        <v>0</v>
      </c>
      <c r="AF64">
        <v>65.709999999999994</v>
      </c>
      <c r="AG64">
        <v>11.6</v>
      </c>
      <c r="AH64">
        <v>0</v>
      </c>
      <c r="AI64">
        <v>1</v>
      </c>
      <c r="AJ64">
        <v>12.5</v>
      </c>
      <c r="AK64">
        <v>18.3</v>
      </c>
      <c r="AL64">
        <v>1</v>
      </c>
      <c r="AN64">
        <v>0</v>
      </c>
      <c r="AO64">
        <v>1</v>
      </c>
      <c r="AP64">
        <v>0</v>
      </c>
      <c r="AQ64">
        <v>0</v>
      </c>
      <c r="AR64">
        <v>0</v>
      </c>
      <c r="AS64" t="s">
        <v>3</v>
      </c>
      <c r="AT64">
        <v>0.01</v>
      </c>
      <c r="AU64" t="s">
        <v>3</v>
      </c>
      <c r="AV64">
        <v>0</v>
      </c>
      <c r="AW64">
        <v>2</v>
      </c>
      <c r="AX64">
        <v>34679722</v>
      </c>
      <c r="AY64">
        <v>1</v>
      </c>
      <c r="AZ64">
        <v>0</v>
      </c>
      <c r="BA64">
        <v>122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Y64*Source!I39</f>
        <v>0.02</v>
      </c>
      <c r="CY64">
        <f>AB64</f>
        <v>821.38</v>
      </c>
      <c r="CZ64">
        <f>AF64</f>
        <v>65.709999999999994</v>
      </c>
      <c r="DA64">
        <f>AJ64</f>
        <v>12.5</v>
      </c>
      <c r="DB64">
        <v>0</v>
      </c>
    </row>
    <row r="65" spans="1:106" x14ac:dyDescent="0.2">
      <c r="A65">
        <f>ROW(Source!A40)</f>
        <v>40</v>
      </c>
      <c r="B65">
        <v>34679561</v>
      </c>
      <c r="C65">
        <v>34679727</v>
      </c>
      <c r="D65">
        <v>32164293</v>
      </c>
      <c r="E65">
        <v>1</v>
      </c>
      <c r="F65">
        <v>1</v>
      </c>
      <c r="G65">
        <v>1</v>
      </c>
      <c r="H65">
        <v>1</v>
      </c>
      <c r="I65" t="s">
        <v>278</v>
      </c>
      <c r="J65" t="s">
        <v>3</v>
      </c>
      <c r="K65" t="s">
        <v>279</v>
      </c>
      <c r="L65">
        <v>1191</v>
      </c>
      <c r="N65">
        <v>1013</v>
      </c>
      <c r="O65" t="s">
        <v>249</v>
      </c>
      <c r="P65" t="s">
        <v>249</v>
      </c>
      <c r="Q65">
        <v>1</v>
      </c>
      <c r="W65">
        <v>0</v>
      </c>
      <c r="X65">
        <v>-1166887252</v>
      </c>
      <c r="Y65">
        <v>0.81</v>
      </c>
      <c r="AA65">
        <v>0</v>
      </c>
      <c r="AB65">
        <v>0</v>
      </c>
      <c r="AC65">
        <v>0</v>
      </c>
      <c r="AD65">
        <v>12.92</v>
      </c>
      <c r="AE65">
        <v>0</v>
      </c>
      <c r="AF65">
        <v>0</v>
      </c>
      <c r="AG65">
        <v>0</v>
      </c>
      <c r="AH65">
        <v>12.92</v>
      </c>
      <c r="AI65">
        <v>1</v>
      </c>
      <c r="AJ65">
        <v>1</v>
      </c>
      <c r="AK65">
        <v>1</v>
      </c>
      <c r="AL65">
        <v>1</v>
      </c>
      <c r="AN65">
        <v>0</v>
      </c>
      <c r="AO65">
        <v>1</v>
      </c>
      <c r="AP65">
        <v>0</v>
      </c>
      <c r="AQ65">
        <v>0</v>
      </c>
      <c r="AR65">
        <v>0</v>
      </c>
      <c r="AS65" t="s">
        <v>3</v>
      </c>
      <c r="AT65">
        <v>0.81</v>
      </c>
      <c r="AU65" t="s">
        <v>3</v>
      </c>
      <c r="AV65">
        <v>1</v>
      </c>
      <c r="AW65">
        <v>2</v>
      </c>
      <c r="AX65">
        <v>34679730</v>
      </c>
      <c r="AY65">
        <v>1</v>
      </c>
      <c r="AZ65">
        <v>0</v>
      </c>
      <c r="BA65">
        <v>127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Y65*Source!I40</f>
        <v>0.81</v>
      </c>
      <c r="CY65">
        <f t="shared" ref="CY65:CY74" si="0">AD65</f>
        <v>12.92</v>
      </c>
      <c r="CZ65">
        <f t="shared" ref="CZ65:CZ74" si="1">AH65</f>
        <v>12.92</v>
      </c>
      <c r="DA65">
        <f t="shared" ref="DA65:DA74" si="2">AL65</f>
        <v>1</v>
      </c>
      <c r="DB65">
        <v>0</v>
      </c>
    </row>
    <row r="66" spans="1:106" x14ac:dyDescent="0.2">
      <c r="A66">
        <f>ROW(Source!A40)</f>
        <v>40</v>
      </c>
      <c r="B66">
        <v>34679561</v>
      </c>
      <c r="C66">
        <v>34679727</v>
      </c>
      <c r="D66">
        <v>32163330</v>
      </c>
      <c r="E66">
        <v>1</v>
      </c>
      <c r="F66">
        <v>1</v>
      </c>
      <c r="G66">
        <v>1</v>
      </c>
      <c r="H66">
        <v>1</v>
      </c>
      <c r="I66" t="s">
        <v>280</v>
      </c>
      <c r="J66" t="s">
        <v>3</v>
      </c>
      <c r="K66" t="s">
        <v>281</v>
      </c>
      <c r="L66">
        <v>1191</v>
      </c>
      <c r="N66">
        <v>1013</v>
      </c>
      <c r="O66" t="s">
        <v>249</v>
      </c>
      <c r="P66" t="s">
        <v>249</v>
      </c>
      <c r="Q66">
        <v>1</v>
      </c>
      <c r="W66">
        <v>0</v>
      </c>
      <c r="X66">
        <v>1776637054</v>
      </c>
      <c r="Y66">
        <v>0.81</v>
      </c>
      <c r="AA66">
        <v>0</v>
      </c>
      <c r="AB66">
        <v>0</v>
      </c>
      <c r="AC66">
        <v>0</v>
      </c>
      <c r="AD66">
        <v>12.69</v>
      </c>
      <c r="AE66">
        <v>0</v>
      </c>
      <c r="AF66">
        <v>0</v>
      </c>
      <c r="AG66">
        <v>0</v>
      </c>
      <c r="AH66">
        <v>12.69</v>
      </c>
      <c r="AI66">
        <v>1</v>
      </c>
      <c r="AJ66">
        <v>1</v>
      </c>
      <c r="AK66">
        <v>1</v>
      </c>
      <c r="AL66">
        <v>1</v>
      </c>
      <c r="AN66">
        <v>0</v>
      </c>
      <c r="AO66">
        <v>1</v>
      </c>
      <c r="AP66">
        <v>0</v>
      </c>
      <c r="AQ66">
        <v>0</v>
      </c>
      <c r="AR66">
        <v>0</v>
      </c>
      <c r="AS66" t="s">
        <v>3</v>
      </c>
      <c r="AT66">
        <v>0.81</v>
      </c>
      <c r="AU66" t="s">
        <v>3</v>
      </c>
      <c r="AV66">
        <v>1</v>
      </c>
      <c r="AW66">
        <v>2</v>
      </c>
      <c r="AX66">
        <v>34679731</v>
      </c>
      <c r="AY66">
        <v>1</v>
      </c>
      <c r="AZ66">
        <v>0</v>
      </c>
      <c r="BA66">
        <v>128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Y66*Source!I40</f>
        <v>0.81</v>
      </c>
      <c r="CY66">
        <f t="shared" si="0"/>
        <v>12.69</v>
      </c>
      <c r="CZ66">
        <f t="shared" si="1"/>
        <v>12.69</v>
      </c>
      <c r="DA66">
        <f t="shared" si="2"/>
        <v>1</v>
      </c>
      <c r="DB66">
        <v>0</v>
      </c>
    </row>
    <row r="67" spans="1:106" x14ac:dyDescent="0.2">
      <c r="A67">
        <f>ROW(Source!A41)</f>
        <v>41</v>
      </c>
      <c r="B67">
        <v>34679562</v>
      </c>
      <c r="C67">
        <v>34679727</v>
      </c>
      <c r="D67">
        <v>32164293</v>
      </c>
      <c r="E67">
        <v>1</v>
      </c>
      <c r="F67">
        <v>1</v>
      </c>
      <c r="G67">
        <v>1</v>
      </c>
      <c r="H67">
        <v>1</v>
      </c>
      <c r="I67" t="s">
        <v>278</v>
      </c>
      <c r="J67" t="s">
        <v>3</v>
      </c>
      <c r="K67" t="s">
        <v>279</v>
      </c>
      <c r="L67">
        <v>1191</v>
      </c>
      <c r="N67">
        <v>1013</v>
      </c>
      <c r="O67" t="s">
        <v>249</v>
      </c>
      <c r="P67" t="s">
        <v>249</v>
      </c>
      <c r="Q67">
        <v>1</v>
      </c>
      <c r="W67">
        <v>0</v>
      </c>
      <c r="X67">
        <v>-1166887252</v>
      </c>
      <c r="Y67">
        <v>0.81</v>
      </c>
      <c r="AA67">
        <v>0</v>
      </c>
      <c r="AB67">
        <v>0</v>
      </c>
      <c r="AC67">
        <v>0</v>
      </c>
      <c r="AD67">
        <v>236.44</v>
      </c>
      <c r="AE67">
        <v>0</v>
      </c>
      <c r="AF67">
        <v>0</v>
      </c>
      <c r="AG67">
        <v>0</v>
      </c>
      <c r="AH67">
        <v>12.92</v>
      </c>
      <c r="AI67">
        <v>1</v>
      </c>
      <c r="AJ67">
        <v>1</v>
      </c>
      <c r="AK67">
        <v>1</v>
      </c>
      <c r="AL67">
        <v>18.3</v>
      </c>
      <c r="AN67">
        <v>0</v>
      </c>
      <c r="AO67">
        <v>1</v>
      </c>
      <c r="AP67">
        <v>0</v>
      </c>
      <c r="AQ67">
        <v>0</v>
      </c>
      <c r="AR67">
        <v>0</v>
      </c>
      <c r="AS67" t="s">
        <v>3</v>
      </c>
      <c r="AT67">
        <v>0.81</v>
      </c>
      <c r="AU67" t="s">
        <v>3</v>
      </c>
      <c r="AV67">
        <v>1</v>
      </c>
      <c r="AW67">
        <v>2</v>
      </c>
      <c r="AX67">
        <v>34679730</v>
      </c>
      <c r="AY67">
        <v>1</v>
      </c>
      <c r="AZ67">
        <v>0</v>
      </c>
      <c r="BA67">
        <v>129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Y67*Source!I41</f>
        <v>0.81</v>
      </c>
      <c r="CY67">
        <f t="shared" si="0"/>
        <v>236.44</v>
      </c>
      <c r="CZ67">
        <f t="shared" si="1"/>
        <v>12.92</v>
      </c>
      <c r="DA67">
        <f t="shared" si="2"/>
        <v>18.3</v>
      </c>
      <c r="DB67">
        <v>0</v>
      </c>
    </row>
    <row r="68" spans="1:106" x14ac:dyDescent="0.2">
      <c r="A68">
        <f>ROW(Source!A41)</f>
        <v>41</v>
      </c>
      <c r="B68">
        <v>34679562</v>
      </c>
      <c r="C68">
        <v>34679727</v>
      </c>
      <c r="D68">
        <v>32163330</v>
      </c>
      <c r="E68">
        <v>1</v>
      </c>
      <c r="F68">
        <v>1</v>
      </c>
      <c r="G68">
        <v>1</v>
      </c>
      <c r="H68">
        <v>1</v>
      </c>
      <c r="I68" t="s">
        <v>280</v>
      </c>
      <c r="J68" t="s">
        <v>3</v>
      </c>
      <c r="K68" t="s">
        <v>281</v>
      </c>
      <c r="L68">
        <v>1191</v>
      </c>
      <c r="N68">
        <v>1013</v>
      </c>
      <c r="O68" t="s">
        <v>249</v>
      </c>
      <c r="P68" t="s">
        <v>249</v>
      </c>
      <c r="Q68">
        <v>1</v>
      </c>
      <c r="W68">
        <v>0</v>
      </c>
      <c r="X68">
        <v>1776637054</v>
      </c>
      <c r="Y68">
        <v>0.81</v>
      </c>
      <c r="AA68">
        <v>0</v>
      </c>
      <c r="AB68">
        <v>0</v>
      </c>
      <c r="AC68">
        <v>0</v>
      </c>
      <c r="AD68">
        <v>232.23</v>
      </c>
      <c r="AE68">
        <v>0</v>
      </c>
      <c r="AF68">
        <v>0</v>
      </c>
      <c r="AG68">
        <v>0</v>
      </c>
      <c r="AH68">
        <v>12.69</v>
      </c>
      <c r="AI68">
        <v>1</v>
      </c>
      <c r="AJ68">
        <v>1</v>
      </c>
      <c r="AK68">
        <v>1</v>
      </c>
      <c r="AL68">
        <v>18.3</v>
      </c>
      <c r="AN68">
        <v>0</v>
      </c>
      <c r="AO68">
        <v>1</v>
      </c>
      <c r="AP68">
        <v>0</v>
      </c>
      <c r="AQ68">
        <v>0</v>
      </c>
      <c r="AR68">
        <v>0</v>
      </c>
      <c r="AS68" t="s">
        <v>3</v>
      </c>
      <c r="AT68">
        <v>0.81</v>
      </c>
      <c r="AU68" t="s">
        <v>3</v>
      </c>
      <c r="AV68">
        <v>1</v>
      </c>
      <c r="AW68">
        <v>2</v>
      </c>
      <c r="AX68">
        <v>34679731</v>
      </c>
      <c r="AY68">
        <v>1</v>
      </c>
      <c r="AZ68">
        <v>0</v>
      </c>
      <c r="BA68">
        <v>130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Y68*Source!I41</f>
        <v>0.81</v>
      </c>
      <c r="CY68">
        <f t="shared" si="0"/>
        <v>232.23</v>
      </c>
      <c r="CZ68">
        <f t="shared" si="1"/>
        <v>12.69</v>
      </c>
      <c r="DA68">
        <f t="shared" si="2"/>
        <v>18.3</v>
      </c>
      <c r="DB68">
        <v>0</v>
      </c>
    </row>
    <row r="69" spans="1:106" x14ac:dyDescent="0.2">
      <c r="A69">
        <f>ROW(Source!A42)</f>
        <v>42</v>
      </c>
      <c r="B69">
        <v>34679561</v>
      </c>
      <c r="C69">
        <v>34679732</v>
      </c>
      <c r="D69">
        <v>32163577</v>
      </c>
      <c r="E69">
        <v>1</v>
      </c>
      <c r="F69">
        <v>1</v>
      </c>
      <c r="G69">
        <v>1</v>
      </c>
      <c r="H69">
        <v>1</v>
      </c>
      <c r="I69" t="s">
        <v>282</v>
      </c>
      <c r="J69" t="s">
        <v>3</v>
      </c>
      <c r="K69" t="s">
        <v>283</v>
      </c>
      <c r="L69">
        <v>1191</v>
      </c>
      <c r="N69">
        <v>1013</v>
      </c>
      <c r="O69" t="s">
        <v>249</v>
      </c>
      <c r="P69" t="s">
        <v>249</v>
      </c>
      <c r="Q69">
        <v>1</v>
      </c>
      <c r="W69">
        <v>0</v>
      </c>
      <c r="X69">
        <v>1197411217</v>
      </c>
      <c r="Y69">
        <v>1.94</v>
      </c>
      <c r="AA69">
        <v>0</v>
      </c>
      <c r="AB69">
        <v>0</v>
      </c>
      <c r="AC69">
        <v>0</v>
      </c>
      <c r="AD69">
        <v>9.6199999999999992</v>
      </c>
      <c r="AE69">
        <v>0</v>
      </c>
      <c r="AF69">
        <v>0</v>
      </c>
      <c r="AG69">
        <v>0</v>
      </c>
      <c r="AH69">
        <v>9.6199999999999992</v>
      </c>
      <c r="AI69">
        <v>1</v>
      </c>
      <c r="AJ69">
        <v>1</v>
      </c>
      <c r="AK69">
        <v>1</v>
      </c>
      <c r="AL69">
        <v>1</v>
      </c>
      <c r="AN69">
        <v>0</v>
      </c>
      <c r="AO69">
        <v>1</v>
      </c>
      <c r="AP69">
        <v>0</v>
      </c>
      <c r="AQ69">
        <v>0</v>
      </c>
      <c r="AR69">
        <v>0</v>
      </c>
      <c r="AS69" t="s">
        <v>3</v>
      </c>
      <c r="AT69">
        <v>1.94</v>
      </c>
      <c r="AU69" t="s">
        <v>3</v>
      </c>
      <c r="AV69">
        <v>1</v>
      </c>
      <c r="AW69">
        <v>2</v>
      </c>
      <c r="AX69">
        <v>34679735</v>
      </c>
      <c r="AY69">
        <v>1</v>
      </c>
      <c r="AZ69">
        <v>0</v>
      </c>
      <c r="BA69">
        <v>131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Y69*Source!I42</f>
        <v>1.94</v>
      </c>
      <c r="CY69">
        <f t="shared" si="0"/>
        <v>9.6199999999999992</v>
      </c>
      <c r="CZ69">
        <f t="shared" si="1"/>
        <v>9.6199999999999992</v>
      </c>
      <c r="DA69">
        <f t="shared" si="2"/>
        <v>1</v>
      </c>
      <c r="DB69">
        <v>0</v>
      </c>
    </row>
    <row r="70" spans="1:106" x14ac:dyDescent="0.2">
      <c r="A70">
        <f>ROW(Source!A42)</f>
        <v>42</v>
      </c>
      <c r="B70">
        <v>34679561</v>
      </c>
      <c r="C70">
        <v>34679732</v>
      </c>
      <c r="D70">
        <v>32163330</v>
      </c>
      <c r="E70">
        <v>1</v>
      </c>
      <c r="F70">
        <v>1</v>
      </c>
      <c r="G70">
        <v>1</v>
      </c>
      <c r="H70">
        <v>1</v>
      </c>
      <c r="I70" t="s">
        <v>280</v>
      </c>
      <c r="J70" t="s">
        <v>3</v>
      </c>
      <c r="K70" t="s">
        <v>281</v>
      </c>
      <c r="L70">
        <v>1191</v>
      </c>
      <c r="N70">
        <v>1013</v>
      </c>
      <c r="O70" t="s">
        <v>249</v>
      </c>
      <c r="P70" t="s">
        <v>249</v>
      </c>
      <c r="Q70">
        <v>1</v>
      </c>
      <c r="W70">
        <v>0</v>
      </c>
      <c r="X70">
        <v>1776637054</v>
      </c>
      <c r="Y70">
        <v>2.92</v>
      </c>
      <c r="AA70">
        <v>0</v>
      </c>
      <c r="AB70">
        <v>0</v>
      </c>
      <c r="AC70">
        <v>0</v>
      </c>
      <c r="AD70">
        <v>12.69</v>
      </c>
      <c r="AE70">
        <v>0</v>
      </c>
      <c r="AF70">
        <v>0</v>
      </c>
      <c r="AG70">
        <v>0</v>
      </c>
      <c r="AH70">
        <v>12.69</v>
      </c>
      <c r="AI70">
        <v>1</v>
      </c>
      <c r="AJ70">
        <v>1</v>
      </c>
      <c r="AK70">
        <v>1</v>
      </c>
      <c r="AL70">
        <v>1</v>
      </c>
      <c r="AN70">
        <v>0</v>
      </c>
      <c r="AO70">
        <v>1</v>
      </c>
      <c r="AP70">
        <v>0</v>
      </c>
      <c r="AQ70">
        <v>0</v>
      </c>
      <c r="AR70">
        <v>0</v>
      </c>
      <c r="AS70" t="s">
        <v>3</v>
      </c>
      <c r="AT70">
        <v>2.92</v>
      </c>
      <c r="AU70" t="s">
        <v>3</v>
      </c>
      <c r="AV70">
        <v>1</v>
      </c>
      <c r="AW70">
        <v>2</v>
      </c>
      <c r="AX70">
        <v>34679736</v>
      </c>
      <c r="AY70">
        <v>1</v>
      </c>
      <c r="AZ70">
        <v>0</v>
      </c>
      <c r="BA70">
        <v>132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Y70*Source!I42</f>
        <v>2.92</v>
      </c>
      <c r="CY70">
        <f t="shared" si="0"/>
        <v>12.69</v>
      </c>
      <c r="CZ70">
        <f t="shared" si="1"/>
        <v>12.69</v>
      </c>
      <c r="DA70">
        <f t="shared" si="2"/>
        <v>1</v>
      </c>
      <c r="DB70">
        <v>0</v>
      </c>
    </row>
    <row r="71" spans="1:106" x14ac:dyDescent="0.2">
      <c r="A71">
        <f>ROW(Source!A43)</f>
        <v>43</v>
      </c>
      <c r="B71">
        <v>34679562</v>
      </c>
      <c r="C71">
        <v>34679732</v>
      </c>
      <c r="D71">
        <v>32163577</v>
      </c>
      <c r="E71">
        <v>1</v>
      </c>
      <c r="F71">
        <v>1</v>
      </c>
      <c r="G71">
        <v>1</v>
      </c>
      <c r="H71">
        <v>1</v>
      </c>
      <c r="I71" t="s">
        <v>282</v>
      </c>
      <c r="J71" t="s">
        <v>3</v>
      </c>
      <c r="K71" t="s">
        <v>283</v>
      </c>
      <c r="L71">
        <v>1191</v>
      </c>
      <c r="N71">
        <v>1013</v>
      </c>
      <c r="O71" t="s">
        <v>249</v>
      </c>
      <c r="P71" t="s">
        <v>249</v>
      </c>
      <c r="Q71">
        <v>1</v>
      </c>
      <c r="W71">
        <v>0</v>
      </c>
      <c r="X71">
        <v>1197411217</v>
      </c>
      <c r="Y71">
        <v>1.94</v>
      </c>
      <c r="AA71">
        <v>0</v>
      </c>
      <c r="AB71">
        <v>0</v>
      </c>
      <c r="AC71">
        <v>0</v>
      </c>
      <c r="AD71">
        <v>176.05</v>
      </c>
      <c r="AE71">
        <v>0</v>
      </c>
      <c r="AF71">
        <v>0</v>
      </c>
      <c r="AG71">
        <v>0</v>
      </c>
      <c r="AH71">
        <v>9.6199999999999992</v>
      </c>
      <c r="AI71">
        <v>1</v>
      </c>
      <c r="AJ71">
        <v>1</v>
      </c>
      <c r="AK71">
        <v>1</v>
      </c>
      <c r="AL71">
        <v>18.3</v>
      </c>
      <c r="AN71">
        <v>0</v>
      </c>
      <c r="AO71">
        <v>1</v>
      </c>
      <c r="AP71">
        <v>0</v>
      </c>
      <c r="AQ71">
        <v>0</v>
      </c>
      <c r="AR71">
        <v>0</v>
      </c>
      <c r="AS71" t="s">
        <v>3</v>
      </c>
      <c r="AT71">
        <v>1.94</v>
      </c>
      <c r="AU71" t="s">
        <v>3</v>
      </c>
      <c r="AV71">
        <v>1</v>
      </c>
      <c r="AW71">
        <v>2</v>
      </c>
      <c r="AX71">
        <v>34679735</v>
      </c>
      <c r="AY71">
        <v>1</v>
      </c>
      <c r="AZ71">
        <v>0</v>
      </c>
      <c r="BA71">
        <v>133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Y71*Source!I43</f>
        <v>1.94</v>
      </c>
      <c r="CY71">
        <f t="shared" si="0"/>
        <v>176.05</v>
      </c>
      <c r="CZ71">
        <f t="shared" si="1"/>
        <v>9.6199999999999992</v>
      </c>
      <c r="DA71">
        <f t="shared" si="2"/>
        <v>18.3</v>
      </c>
      <c r="DB71">
        <v>0</v>
      </c>
    </row>
    <row r="72" spans="1:106" x14ac:dyDescent="0.2">
      <c r="A72">
        <f>ROW(Source!A43)</f>
        <v>43</v>
      </c>
      <c r="B72">
        <v>34679562</v>
      </c>
      <c r="C72">
        <v>34679732</v>
      </c>
      <c r="D72">
        <v>32163330</v>
      </c>
      <c r="E72">
        <v>1</v>
      </c>
      <c r="F72">
        <v>1</v>
      </c>
      <c r="G72">
        <v>1</v>
      </c>
      <c r="H72">
        <v>1</v>
      </c>
      <c r="I72" t="s">
        <v>280</v>
      </c>
      <c r="J72" t="s">
        <v>3</v>
      </c>
      <c r="K72" t="s">
        <v>281</v>
      </c>
      <c r="L72">
        <v>1191</v>
      </c>
      <c r="N72">
        <v>1013</v>
      </c>
      <c r="O72" t="s">
        <v>249</v>
      </c>
      <c r="P72" t="s">
        <v>249</v>
      </c>
      <c r="Q72">
        <v>1</v>
      </c>
      <c r="W72">
        <v>0</v>
      </c>
      <c r="X72">
        <v>1776637054</v>
      </c>
      <c r="Y72">
        <v>2.92</v>
      </c>
      <c r="AA72">
        <v>0</v>
      </c>
      <c r="AB72">
        <v>0</v>
      </c>
      <c r="AC72">
        <v>0</v>
      </c>
      <c r="AD72">
        <v>232.23</v>
      </c>
      <c r="AE72">
        <v>0</v>
      </c>
      <c r="AF72">
        <v>0</v>
      </c>
      <c r="AG72">
        <v>0</v>
      </c>
      <c r="AH72">
        <v>12.69</v>
      </c>
      <c r="AI72">
        <v>1</v>
      </c>
      <c r="AJ72">
        <v>1</v>
      </c>
      <c r="AK72">
        <v>1</v>
      </c>
      <c r="AL72">
        <v>18.3</v>
      </c>
      <c r="AN72">
        <v>0</v>
      </c>
      <c r="AO72">
        <v>1</v>
      </c>
      <c r="AP72">
        <v>0</v>
      </c>
      <c r="AQ72">
        <v>0</v>
      </c>
      <c r="AR72">
        <v>0</v>
      </c>
      <c r="AS72" t="s">
        <v>3</v>
      </c>
      <c r="AT72">
        <v>2.92</v>
      </c>
      <c r="AU72" t="s">
        <v>3</v>
      </c>
      <c r="AV72">
        <v>1</v>
      </c>
      <c r="AW72">
        <v>2</v>
      </c>
      <c r="AX72">
        <v>34679736</v>
      </c>
      <c r="AY72">
        <v>1</v>
      </c>
      <c r="AZ72">
        <v>0</v>
      </c>
      <c r="BA72">
        <v>134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Y72*Source!I43</f>
        <v>2.92</v>
      </c>
      <c r="CY72">
        <f t="shared" si="0"/>
        <v>232.23</v>
      </c>
      <c r="CZ72">
        <f t="shared" si="1"/>
        <v>12.69</v>
      </c>
      <c r="DA72">
        <f t="shared" si="2"/>
        <v>18.3</v>
      </c>
      <c r="DB72">
        <v>0</v>
      </c>
    </row>
    <row r="73" spans="1:106" x14ac:dyDescent="0.2">
      <c r="A73">
        <f>ROW(Source!A44)</f>
        <v>44</v>
      </c>
      <c r="B73">
        <v>34679561</v>
      </c>
      <c r="C73">
        <v>34679737</v>
      </c>
      <c r="D73">
        <v>31715651</v>
      </c>
      <c r="E73">
        <v>1</v>
      </c>
      <c r="F73">
        <v>1</v>
      </c>
      <c r="G73">
        <v>1</v>
      </c>
      <c r="H73">
        <v>1</v>
      </c>
      <c r="I73" t="s">
        <v>261</v>
      </c>
      <c r="J73" t="s">
        <v>3</v>
      </c>
      <c r="K73" t="s">
        <v>262</v>
      </c>
      <c r="L73">
        <v>1191</v>
      </c>
      <c r="N73">
        <v>1013</v>
      </c>
      <c r="O73" t="s">
        <v>249</v>
      </c>
      <c r="P73" t="s">
        <v>249</v>
      </c>
      <c r="Q73">
        <v>1</v>
      </c>
      <c r="W73">
        <v>0</v>
      </c>
      <c r="X73">
        <v>1069510174</v>
      </c>
      <c r="Y73">
        <v>5.21</v>
      </c>
      <c r="AA73">
        <v>0</v>
      </c>
      <c r="AB73">
        <v>0</v>
      </c>
      <c r="AC73">
        <v>0</v>
      </c>
      <c r="AD73">
        <v>9.6199999999999992</v>
      </c>
      <c r="AE73">
        <v>0</v>
      </c>
      <c r="AF73">
        <v>0</v>
      </c>
      <c r="AG73">
        <v>0</v>
      </c>
      <c r="AH73">
        <v>9.6199999999999992</v>
      </c>
      <c r="AI73">
        <v>1</v>
      </c>
      <c r="AJ73">
        <v>1</v>
      </c>
      <c r="AK73">
        <v>1</v>
      </c>
      <c r="AL73">
        <v>1</v>
      </c>
      <c r="AN73">
        <v>0</v>
      </c>
      <c r="AO73">
        <v>1</v>
      </c>
      <c r="AP73">
        <v>0</v>
      </c>
      <c r="AQ73">
        <v>0</v>
      </c>
      <c r="AR73">
        <v>0</v>
      </c>
      <c r="AS73" t="s">
        <v>3</v>
      </c>
      <c r="AT73">
        <v>5.21</v>
      </c>
      <c r="AU73" t="s">
        <v>3</v>
      </c>
      <c r="AV73">
        <v>1</v>
      </c>
      <c r="AW73">
        <v>2</v>
      </c>
      <c r="AX73">
        <v>34679742</v>
      </c>
      <c r="AY73">
        <v>1</v>
      </c>
      <c r="AZ73">
        <v>0</v>
      </c>
      <c r="BA73">
        <v>135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Y73*Source!I44</f>
        <v>1.5629999999999999</v>
      </c>
      <c r="CY73">
        <f t="shared" si="0"/>
        <v>9.6199999999999992</v>
      </c>
      <c r="CZ73">
        <f t="shared" si="1"/>
        <v>9.6199999999999992</v>
      </c>
      <c r="DA73">
        <f t="shared" si="2"/>
        <v>1</v>
      </c>
      <c r="DB73">
        <v>0</v>
      </c>
    </row>
    <row r="74" spans="1:106" x14ac:dyDescent="0.2">
      <c r="A74">
        <f>ROW(Source!A44)</f>
        <v>44</v>
      </c>
      <c r="B74">
        <v>34679561</v>
      </c>
      <c r="C74">
        <v>34679737</v>
      </c>
      <c r="D74">
        <v>31709492</v>
      </c>
      <c r="E74">
        <v>1</v>
      </c>
      <c r="F74">
        <v>1</v>
      </c>
      <c r="G74">
        <v>1</v>
      </c>
      <c r="H74">
        <v>1</v>
      </c>
      <c r="I74" t="s">
        <v>247</v>
      </c>
      <c r="J74" t="s">
        <v>3</v>
      </c>
      <c r="K74" t="s">
        <v>248</v>
      </c>
      <c r="L74">
        <v>1191</v>
      </c>
      <c r="N74">
        <v>1013</v>
      </c>
      <c r="O74" t="s">
        <v>249</v>
      </c>
      <c r="P74" t="s">
        <v>249</v>
      </c>
      <c r="Q74">
        <v>1</v>
      </c>
      <c r="W74">
        <v>0</v>
      </c>
      <c r="X74">
        <v>-1417349443</v>
      </c>
      <c r="Y74">
        <v>3.46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1</v>
      </c>
      <c r="AJ74">
        <v>1</v>
      </c>
      <c r="AK74">
        <v>1</v>
      </c>
      <c r="AL74">
        <v>1</v>
      </c>
      <c r="AN74">
        <v>0</v>
      </c>
      <c r="AO74">
        <v>1</v>
      </c>
      <c r="AP74">
        <v>0</v>
      </c>
      <c r="AQ74">
        <v>0</v>
      </c>
      <c r="AR74">
        <v>0</v>
      </c>
      <c r="AS74" t="s">
        <v>3</v>
      </c>
      <c r="AT74">
        <v>3.46</v>
      </c>
      <c r="AU74" t="s">
        <v>3</v>
      </c>
      <c r="AV74">
        <v>2</v>
      </c>
      <c r="AW74">
        <v>2</v>
      </c>
      <c r="AX74">
        <v>34679743</v>
      </c>
      <c r="AY74">
        <v>1</v>
      </c>
      <c r="AZ74">
        <v>0</v>
      </c>
      <c r="BA74">
        <v>136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Y74*Source!I44</f>
        <v>1.038</v>
      </c>
      <c r="CY74">
        <f t="shared" si="0"/>
        <v>0</v>
      </c>
      <c r="CZ74">
        <f t="shared" si="1"/>
        <v>0</v>
      </c>
      <c r="DA74">
        <f t="shared" si="2"/>
        <v>1</v>
      </c>
      <c r="DB74">
        <v>0</v>
      </c>
    </row>
    <row r="75" spans="1:106" x14ac:dyDescent="0.2">
      <c r="A75">
        <f>ROW(Source!A44)</f>
        <v>44</v>
      </c>
      <c r="B75">
        <v>34679561</v>
      </c>
      <c r="C75">
        <v>34679737</v>
      </c>
      <c r="D75">
        <v>31526753</v>
      </c>
      <c r="E75">
        <v>1</v>
      </c>
      <c r="F75">
        <v>1</v>
      </c>
      <c r="G75">
        <v>1</v>
      </c>
      <c r="H75">
        <v>2</v>
      </c>
      <c r="I75" t="s">
        <v>263</v>
      </c>
      <c r="J75" t="s">
        <v>264</v>
      </c>
      <c r="K75" t="s">
        <v>265</v>
      </c>
      <c r="L75">
        <v>1368</v>
      </c>
      <c r="N75">
        <v>1011</v>
      </c>
      <c r="O75" t="s">
        <v>253</v>
      </c>
      <c r="P75" t="s">
        <v>253</v>
      </c>
      <c r="Q75">
        <v>1</v>
      </c>
      <c r="W75">
        <v>0</v>
      </c>
      <c r="X75">
        <v>-1718674368</v>
      </c>
      <c r="Y75">
        <v>1.73</v>
      </c>
      <c r="AA75">
        <v>0</v>
      </c>
      <c r="AB75">
        <v>111.99</v>
      </c>
      <c r="AC75">
        <v>13.5</v>
      </c>
      <c r="AD75">
        <v>0</v>
      </c>
      <c r="AE75">
        <v>0</v>
      </c>
      <c r="AF75">
        <v>111.99</v>
      </c>
      <c r="AG75">
        <v>13.5</v>
      </c>
      <c r="AH75">
        <v>0</v>
      </c>
      <c r="AI75">
        <v>1</v>
      </c>
      <c r="AJ75">
        <v>1</v>
      </c>
      <c r="AK75">
        <v>1</v>
      </c>
      <c r="AL75">
        <v>1</v>
      </c>
      <c r="AN75">
        <v>0</v>
      </c>
      <c r="AO75">
        <v>1</v>
      </c>
      <c r="AP75">
        <v>0</v>
      </c>
      <c r="AQ75">
        <v>0</v>
      </c>
      <c r="AR75">
        <v>0</v>
      </c>
      <c r="AS75" t="s">
        <v>3</v>
      </c>
      <c r="AT75">
        <v>1.73</v>
      </c>
      <c r="AU75" t="s">
        <v>3</v>
      </c>
      <c r="AV75">
        <v>0</v>
      </c>
      <c r="AW75">
        <v>2</v>
      </c>
      <c r="AX75">
        <v>34679744</v>
      </c>
      <c r="AY75">
        <v>1</v>
      </c>
      <c r="AZ75">
        <v>0</v>
      </c>
      <c r="BA75">
        <v>137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Y75*Source!I44</f>
        <v>0.51900000000000002</v>
      </c>
      <c r="CY75">
        <f>AB75</f>
        <v>111.99</v>
      </c>
      <c r="CZ75">
        <f>AF75</f>
        <v>111.99</v>
      </c>
      <c r="DA75">
        <f>AJ75</f>
        <v>1</v>
      </c>
      <c r="DB75">
        <v>0</v>
      </c>
    </row>
    <row r="76" spans="1:106" x14ac:dyDescent="0.2">
      <c r="A76">
        <f>ROW(Source!A44)</f>
        <v>44</v>
      </c>
      <c r="B76">
        <v>34679561</v>
      </c>
      <c r="C76">
        <v>34679737</v>
      </c>
      <c r="D76">
        <v>31528142</v>
      </c>
      <c r="E76">
        <v>1</v>
      </c>
      <c r="F76">
        <v>1</v>
      </c>
      <c r="G76">
        <v>1</v>
      </c>
      <c r="H76">
        <v>2</v>
      </c>
      <c r="I76" t="s">
        <v>272</v>
      </c>
      <c r="J76" t="s">
        <v>273</v>
      </c>
      <c r="K76" t="s">
        <v>274</v>
      </c>
      <c r="L76">
        <v>1368</v>
      </c>
      <c r="N76">
        <v>1011</v>
      </c>
      <c r="O76" t="s">
        <v>253</v>
      </c>
      <c r="P76" t="s">
        <v>253</v>
      </c>
      <c r="Q76">
        <v>1</v>
      </c>
      <c r="W76">
        <v>0</v>
      </c>
      <c r="X76">
        <v>1372534845</v>
      </c>
      <c r="Y76">
        <v>1.73</v>
      </c>
      <c r="AA76">
        <v>0</v>
      </c>
      <c r="AB76">
        <v>65.709999999999994</v>
      </c>
      <c r="AC76">
        <v>11.6</v>
      </c>
      <c r="AD76">
        <v>0</v>
      </c>
      <c r="AE76">
        <v>0</v>
      </c>
      <c r="AF76">
        <v>65.709999999999994</v>
      </c>
      <c r="AG76">
        <v>11.6</v>
      </c>
      <c r="AH76">
        <v>0</v>
      </c>
      <c r="AI76">
        <v>1</v>
      </c>
      <c r="AJ76">
        <v>1</v>
      </c>
      <c r="AK76">
        <v>1</v>
      </c>
      <c r="AL76">
        <v>1</v>
      </c>
      <c r="AN76">
        <v>0</v>
      </c>
      <c r="AO76">
        <v>1</v>
      </c>
      <c r="AP76">
        <v>0</v>
      </c>
      <c r="AQ76">
        <v>0</v>
      </c>
      <c r="AR76">
        <v>0</v>
      </c>
      <c r="AS76" t="s">
        <v>3</v>
      </c>
      <c r="AT76">
        <v>1.73</v>
      </c>
      <c r="AU76" t="s">
        <v>3</v>
      </c>
      <c r="AV76">
        <v>0</v>
      </c>
      <c r="AW76">
        <v>2</v>
      </c>
      <c r="AX76">
        <v>34679745</v>
      </c>
      <c r="AY76">
        <v>1</v>
      </c>
      <c r="AZ76">
        <v>0</v>
      </c>
      <c r="BA76">
        <v>138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Y76*Source!I44</f>
        <v>0.51900000000000002</v>
      </c>
      <c r="CY76">
        <f>AB76</f>
        <v>65.709999999999994</v>
      </c>
      <c r="CZ76">
        <f>AF76</f>
        <v>65.709999999999994</v>
      </c>
      <c r="DA76">
        <f>AJ76</f>
        <v>1</v>
      </c>
      <c r="DB76">
        <v>0</v>
      </c>
    </row>
    <row r="77" spans="1:106" x14ac:dyDescent="0.2">
      <c r="A77">
        <f>ROW(Source!A45)</f>
        <v>45</v>
      </c>
      <c r="B77">
        <v>34679562</v>
      </c>
      <c r="C77">
        <v>34679737</v>
      </c>
      <c r="D77">
        <v>31715651</v>
      </c>
      <c r="E77">
        <v>1</v>
      </c>
      <c r="F77">
        <v>1</v>
      </c>
      <c r="G77">
        <v>1</v>
      </c>
      <c r="H77">
        <v>1</v>
      </c>
      <c r="I77" t="s">
        <v>261</v>
      </c>
      <c r="J77" t="s">
        <v>3</v>
      </c>
      <c r="K77" t="s">
        <v>262</v>
      </c>
      <c r="L77">
        <v>1191</v>
      </c>
      <c r="N77">
        <v>1013</v>
      </c>
      <c r="O77" t="s">
        <v>249</v>
      </c>
      <c r="P77" t="s">
        <v>249</v>
      </c>
      <c r="Q77">
        <v>1</v>
      </c>
      <c r="W77">
        <v>0</v>
      </c>
      <c r="X77">
        <v>1069510174</v>
      </c>
      <c r="Y77">
        <v>5.21</v>
      </c>
      <c r="AA77">
        <v>0</v>
      </c>
      <c r="AB77">
        <v>0</v>
      </c>
      <c r="AC77">
        <v>0</v>
      </c>
      <c r="AD77">
        <v>176.05</v>
      </c>
      <c r="AE77">
        <v>0</v>
      </c>
      <c r="AF77">
        <v>0</v>
      </c>
      <c r="AG77">
        <v>0</v>
      </c>
      <c r="AH77">
        <v>9.6199999999999992</v>
      </c>
      <c r="AI77">
        <v>1</v>
      </c>
      <c r="AJ77">
        <v>1</v>
      </c>
      <c r="AK77">
        <v>1</v>
      </c>
      <c r="AL77">
        <v>18.3</v>
      </c>
      <c r="AN77">
        <v>0</v>
      </c>
      <c r="AO77">
        <v>1</v>
      </c>
      <c r="AP77">
        <v>0</v>
      </c>
      <c r="AQ77">
        <v>0</v>
      </c>
      <c r="AR77">
        <v>0</v>
      </c>
      <c r="AS77" t="s">
        <v>3</v>
      </c>
      <c r="AT77">
        <v>5.21</v>
      </c>
      <c r="AU77" t="s">
        <v>3</v>
      </c>
      <c r="AV77">
        <v>1</v>
      </c>
      <c r="AW77">
        <v>2</v>
      </c>
      <c r="AX77">
        <v>34679742</v>
      </c>
      <c r="AY77">
        <v>1</v>
      </c>
      <c r="AZ77">
        <v>0</v>
      </c>
      <c r="BA77">
        <v>140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Y77*Source!I45</f>
        <v>1.5629999999999999</v>
      </c>
      <c r="CY77">
        <f>AD77</f>
        <v>176.05</v>
      </c>
      <c r="CZ77">
        <f>AH77</f>
        <v>9.6199999999999992</v>
      </c>
      <c r="DA77">
        <f>AL77</f>
        <v>18.3</v>
      </c>
      <c r="DB77">
        <v>0</v>
      </c>
    </row>
    <row r="78" spans="1:106" x14ac:dyDescent="0.2">
      <c r="A78">
        <f>ROW(Source!A45)</f>
        <v>45</v>
      </c>
      <c r="B78">
        <v>34679562</v>
      </c>
      <c r="C78">
        <v>34679737</v>
      </c>
      <c r="D78">
        <v>31709492</v>
      </c>
      <c r="E78">
        <v>1</v>
      </c>
      <c r="F78">
        <v>1</v>
      </c>
      <c r="G78">
        <v>1</v>
      </c>
      <c r="H78">
        <v>1</v>
      </c>
      <c r="I78" t="s">
        <v>247</v>
      </c>
      <c r="J78" t="s">
        <v>3</v>
      </c>
      <c r="K78" t="s">
        <v>248</v>
      </c>
      <c r="L78">
        <v>1191</v>
      </c>
      <c r="N78">
        <v>1013</v>
      </c>
      <c r="O78" t="s">
        <v>249</v>
      </c>
      <c r="P78" t="s">
        <v>249</v>
      </c>
      <c r="Q78">
        <v>1</v>
      </c>
      <c r="W78">
        <v>0</v>
      </c>
      <c r="X78">
        <v>-1417349443</v>
      </c>
      <c r="Y78">
        <v>3.46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1</v>
      </c>
      <c r="AJ78">
        <v>1</v>
      </c>
      <c r="AK78">
        <v>18.3</v>
      </c>
      <c r="AL78">
        <v>1</v>
      </c>
      <c r="AN78">
        <v>0</v>
      </c>
      <c r="AO78">
        <v>1</v>
      </c>
      <c r="AP78">
        <v>0</v>
      </c>
      <c r="AQ78">
        <v>0</v>
      </c>
      <c r="AR78">
        <v>0</v>
      </c>
      <c r="AS78" t="s">
        <v>3</v>
      </c>
      <c r="AT78">
        <v>3.46</v>
      </c>
      <c r="AU78" t="s">
        <v>3</v>
      </c>
      <c r="AV78">
        <v>2</v>
      </c>
      <c r="AW78">
        <v>2</v>
      </c>
      <c r="AX78">
        <v>34679743</v>
      </c>
      <c r="AY78">
        <v>1</v>
      </c>
      <c r="AZ78">
        <v>0</v>
      </c>
      <c r="BA78">
        <v>141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Y78*Source!I45</f>
        <v>1.038</v>
      </c>
      <c r="CY78">
        <f>AD78</f>
        <v>0</v>
      </c>
      <c r="CZ78">
        <f>AH78</f>
        <v>0</v>
      </c>
      <c r="DA78">
        <f>AL78</f>
        <v>1</v>
      </c>
      <c r="DB78">
        <v>0</v>
      </c>
    </row>
    <row r="79" spans="1:106" x14ac:dyDescent="0.2">
      <c r="A79">
        <f>ROW(Source!A45)</f>
        <v>45</v>
      </c>
      <c r="B79">
        <v>34679562</v>
      </c>
      <c r="C79">
        <v>34679737</v>
      </c>
      <c r="D79">
        <v>31526753</v>
      </c>
      <c r="E79">
        <v>1</v>
      </c>
      <c r="F79">
        <v>1</v>
      </c>
      <c r="G79">
        <v>1</v>
      </c>
      <c r="H79">
        <v>2</v>
      </c>
      <c r="I79" t="s">
        <v>263</v>
      </c>
      <c r="J79" t="s">
        <v>264</v>
      </c>
      <c r="K79" t="s">
        <v>265</v>
      </c>
      <c r="L79">
        <v>1368</v>
      </c>
      <c r="N79">
        <v>1011</v>
      </c>
      <c r="O79" t="s">
        <v>253</v>
      </c>
      <c r="P79" t="s">
        <v>253</v>
      </c>
      <c r="Q79">
        <v>1</v>
      </c>
      <c r="W79">
        <v>0</v>
      </c>
      <c r="X79">
        <v>-1718674368</v>
      </c>
      <c r="Y79">
        <v>1.73</v>
      </c>
      <c r="AA79">
        <v>0</v>
      </c>
      <c r="AB79">
        <v>1399.88</v>
      </c>
      <c r="AC79">
        <v>247.05</v>
      </c>
      <c r="AD79">
        <v>0</v>
      </c>
      <c r="AE79">
        <v>0</v>
      </c>
      <c r="AF79">
        <v>111.99</v>
      </c>
      <c r="AG79">
        <v>13.5</v>
      </c>
      <c r="AH79">
        <v>0</v>
      </c>
      <c r="AI79">
        <v>1</v>
      </c>
      <c r="AJ79">
        <v>12.5</v>
      </c>
      <c r="AK79">
        <v>18.3</v>
      </c>
      <c r="AL79">
        <v>1</v>
      </c>
      <c r="AN79">
        <v>0</v>
      </c>
      <c r="AO79">
        <v>1</v>
      </c>
      <c r="AP79">
        <v>0</v>
      </c>
      <c r="AQ79">
        <v>0</v>
      </c>
      <c r="AR79">
        <v>0</v>
      </c>
      <c r="AS79" t="s">
        <v>3</v>
      </c>
      <c r="AT79">
        <v>1.73</v>
      </c>
      <c r="AU79" t="s">
        <v>3</v>
      </c>
      <c r="AV79">
        <v>0</v>
      </c>
      <c r="AW79">
        <v>2</v>
      </c>
      <c r="AX79">
        <v>34679744</v>
      </c>
      <c r="AY79">
        <v>1</v>
      </c>
      <c r="AZ79">
        <v>0</v>
      </c>
      <c r="BA79">
        <v>142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X79">
        <f>Y79*Source!I45</f>
        <v>0.51900000000000002</v>
      </c>
      <c r="CY79">
        <f>AB79</f>
        <v>1399.88</v>
      </c>
      <c r="CZ79">
        <f>AF79</f>
        <v>111.99</v>
      </c>
      <c r="DA79">
        <f>AJ79</f>
        <v>12.5</v>
      </c>
      <c r="DB79">
        <v>0</v>
      </c>
    </row>
    <row r="80" spans="1:106" x14ac:dyDescent="0.2">
      <c r="A80">
        <f>ROW(Source!A45)</f>
        <v>45</v>
      </c>
      <c r="B80">
        <v>34679562</v>
      </c>
      <c r="C80">
        <v>34679737</v>
      </c>
      <c r="D80">
        <v>31528142</v>
      </c>
      <c r="E80">
        <v>1</v>
      </c>
      <c r="F80">
        <v>1</v>
      </c>
      <c r="G80">
        <v>1</v>
      </c>
      <c r="H80">
        <v>2</v>
      </c>
      <c r="I80" t="s">
        <v>272</v>
      </c>
      <c r="J80" t="s">
        <v>273</v>
      </c>
      <c r="K80" t="s">
        <v>274</v>
      </c>
      <c r="L80">
        <v>1368</v>
      </c>
      <c r="N80">
        <v>1011</v>
      </c>
      <c r="O80" t="s">
        <v>253</v>
      </c>
      <c r="P80" t="s">
        <v>253</v>
      </c>
      <c r="Q80">
        <v>1</v>
      </c>
      <c r="W80">
        <v>0</v>
      </c>
      <c r="X80">
        <v>1372534845</v>
      </c>
      <c r="Y80">
        <v>1.73</v>
      </c>
      <c r="AA80">
        <v>0</v>
      </c>
      <c r="AB80">
        <v>821.38</v>
      </c>
      <c r="AC80">
        <v>212.28</v>
      </c>
      <c r="AD80">
        <v>0</v>
      </c>
      <c r="AE80">
        <v>0</v>
      </c>
      <c r="AF80">
        <v>65.709999999999994</v>
      </c>
      <c r="AG80">
        <v>11.6</v>
      </c>
      <c r="AH80">
        <v>0</v>
      </c>
      <c r="AI80">
        <v>1</v>
      </c>
      <c r="AJ80">
        <v>12.5</v>
      </c>
      <c r="AK80">
        <v>18.3</v>
      </c>
      <c r="AL80">
        <v>1</v>
      </c>
      <c r="AN80">
        <v>0</v>
      </c>
      <c r="AO80">
        <v>1</v>
      </c>
      <c r="AP80">
        <v>0</v>
      </c>
      <c r="AQ80">
        <v>0</v>
      </c>
      <c r="AR80">
        <v>0</v>
      </c>
      <c r="AS80" t="s">
        <v>3</v>
      </c>
      <c r="AT80">
        <v>1.73</v>
      </c>
      <c r="AU80" t="s">
        <v>3</v>
      </c>
      <c r="AV80">
        <v>0</v>
      </c>
      <c r="AW80">
        <v>2</v>
      </c>
      <c r="AX80">
        <v>34679745</v>
      </c>
      <c r="AY80">
        <v>1</v>
      </c>
      <c r="AZ80">
        <v>0</v>
      </c>
      <c r="BA80">
        <v>143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X80">
        <f>Y80*Source!I45</f>
        <v>0.51900000000000002</v>
      </c>
      <c r="CY80">
        <f>AB80</f>
        <v>821.38</v>
      </c>
      <c r="CZ80">
        <f>AF80</f>
        <v>65.709999999999994</v>
      </c>
      <c r="DA80">
        <f>AJ80</f>
        <v>12.5</v>
      </c>
      <c r="DB80">
        <v>0</v>
      </c>
    </row>
    <row r="81" spans="1:106" x14ac:dyDescent="0.2">
      <c r="A81">
        <f>ROW(Source!A46)</f>
        <v>46</v>
      </c>
      <c r="B81">
        <v>34679561</v>
      </c>
      <c r="C81">
        <v>34679747</v>
      </c>
      <c r="D81">
        <v>31709492</v>
      </c>
      <c r="E81">
        <v>1</v>
      </c>
      <c r="F81">
        <v>1</v>
      </c>
      <c r="G81">
        <v>1</v>
      </c>
      <c r="H81">
        <v>1</v>
      </c>
      <c r="I81" t="s">
        <v>247</v>
      </c>
      <c r="J81" t="s">
        <v>3</v>
      </c>
      <c r="K81" t="s">
        <v>248</v>
      </c>
      <c r="L81">
        <v>1191</v>
      </c>
      <c r="N81">
        <v>1013</v>
      </c>
      <c r="O81" t="s">
        <v>249</v>
      </c>
      <c r="P81" t="s">
        <v>249</v>
      </c>
      <c r="Q81">
        <v>1</v>
      </c>
      <c r="W81">
        <v>0</v>
      </c>
      <c r="X81">
        <v>-1417349443</v>
      </c>
      <c r="Y81">
        <v>7.6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1</v>
      </c>
      <c r="AJ81">
        <v>1</v>
      </c>
      <c r="AK81">
        <v>1</v>
      </c>
      <c r="AL81">
        <v>1</v>
      </c>
      <c r="AN81">
        <v>0</v>
      </c>
      <c r="AO81">
        <v>1</v>
      </c>
      <c r="AP81">
        <v>0</v>
      </c>
      <c r="AQ81">
        <v>0</v>
      </c>
      <c r="AR81">
        <v>0</v>
      </c>
      <c r="AS81" t="s">
        <v>3</v>
      </c>
      <c r="AT81">
        <v>7.6</v>
      </c>
      <c r="AU81" t="s">
        <v>3</v>
      </c>
      <c r="AV81">
        <v>2</v>
      </c>
      <c r="AW81">
        <v>2</v>
      </c>
      <c r="AX81">
        <v>34679750</v>
      </c>
      <c r="AY81">
        <v>1</v>
      </c>
      <c r="AZ81">
        <v>0</v>
      </c>
      <c r="BA81">
        <v>145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CX81">
        <f>Y81*Source!I46</f>
        <v>0.10639999999999999</v>
      </c>
      <c r="CY81">
        <f>AD81</f>
        <v>0</v>
      </c>
      <c r="CZ81">
        <f>AH81</f>
        <v>0</v>
      </c>
      <c r="DA81">
        <f>AL81</f>
        <v>1</v>
      </c>
      <c r="DB81">
        <v>0</v>
      </c>
    </row>
    <row r="82" spans="1:106" x14ac:dyDescent="0.2">
      <c r="A82">
        <f>ROW(Source!A46)</f>
        <v>46</v>
      </c>
      <c r="B82">
        <v>34679561</v>
      </c>
      <c r="C82">
        <v>34679747</v>
      </c>
      <c r="D82">
        <v>31525947</v>
      </c>
      <c r="E82">
        <v>1</v>
      </c>
      <c r="F82">
        <v>1</v>
      </c>
      <c r="G82">
        <v>1</v>
      </c>
      <c r="H82">
        <v>2</v>
      </c>
      <c r="I82" t="s">
        <v>284</v>
      </c>
      <c r="J82" t="s">
        <v>285</v>
      </c>
      <c r="K82" t="s">
        <v>286</v>
      </c>
      <c r="L82">
        <v>1368</v>
      </c>
      <c r="N82">
        <v>1011</v>
      </c>
      <c r="O82" t="s">
        <v>253</v>
      </c>
      <c r="P82" t="s">
        <v>253</v>
      </c>
      <c r="Q82">
        <v>1</v>
      </c>
      <c r="W82">
        <v>0</v>
      </c>
      <c r="X82">
        <v>-1734052855</v>
      </c>
      <c r="Y82">
        <v>7.6</v>
      </c>
      <c r="AA82">
        <v>0</v>
      </c>
      <c r="AB82">
        <v>59.47</v>
      </c>
      <c r="AC82">
        <v>11.6</v>
      </c>
      <c r="AD82">
        <v>0</v>
      </c>
      <c r="AE82">
        <v>0</v>
      </c>
      <c r="AF82">
        <v>59.47</v>
      </c>
      <c r="AG82">
        <v>11.6</v>
      </c>
      <c r="AH82">
        <v>0</v>
      </c>
      <c r="AI82">
        <v>1</v>
      </c>
      <c r="AJ82">
        <v>1</v>
      </c>
      <c r="AK82">
        <v>1</v>
      </c>
      <c r="AL82">
        <v>1</v>
      </c>
      <c r="AN82">
        <v>0</v>
      </c>
      <c r="AO82">
        <v>1</v>
      </c>
      <c r="AP82">
        <v>0</v>
      </c>
      <c r="AQ82">
        <v>0</v>
      </c>
      <c r="AR82">
        <v>0</v>
      </c>
      <c r="AS82" t="s">
        <v>3</v>
      </c>
      <c r="AT82">
        <v>7.6</v>
      </c>
      <c r="AU82" t="s">
        <v>3</v>
      </c>
      <c r="AV82">
        <v>0</v>
      </c>
      <c r="AW82">
        <v>2</v>
      </c>
      <c r="AX82">
        <v>34679751</v>
      </c>
      <c r="AY82">
        <v>1</v>
      </c>
      <c r="AZ82">
        <v>0</v>
      </c>
      <c r="BA82">
        <v>146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CX82">
        <f>Y82*Source!I46</f>
        <v>0.10639999999999999</v>
      </c>
      <c r="CY82">
        <f>AB82</f>
        <v>59.47</v>
      </c>
      <c r="CZ82">
        <f>AF82</f>
        <v>59.47</v>
      </c>
      <c r="DA82">
        <f>AJ82</f>
        <v>1</v>
      </c>
      <c r="DB82">
        <v>0</v>
      </c>
    </row>
    <row r="83" spans="1:106" x14ac:dyDescent="0.2">
      <c r="A83">
        <f>ROW(Source!A47)</f>
        <v>47</v>
      </c>
      <c r="B83">
        <v>34679562</v>
      </c>
      <c r="C83">
        <v>34679747</v>
      </c>
      <c r="D83">
        <v>31709492</v>
      </c>
      <c r="E83">
        <v>1</v>
      </c>
      <c r="F83">
        <v>1</v>
      </c>
      <c r="G83">
        <v>1</v>
      </c>
      <c r="H83">
        <v>1</v>
      </c>
      <c r="I83" t="s">
        <v>247</v>
      </c>
      <c r="J83" t="s">
        <v>3</v>
      </c>
      <c r="K83" t="s">
        <v>248</v>
      </c>
      <c r="L83">
        <v>1191</v>
      </c>
      <c r="N83">
        <v>1013</v>
      </c>
      <c r="O83" t="s">
        <v>249</v>
      </c>
      <c r="P83" t="s">
        <v>249</v>
      </c>
      <c r="Q83">
        <v>1</v>
      </c>
      <c r="W83">
        <v>0</v>
      </c>
      <c r="X83">
        <v>-1417349443</v>
      </c>
      <c r="Y83">
        <v>7.6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1</v>
      </c>
      <c r="AJ83">
        <v>1</v>
      </c>
      <c r="AK83">
        <v>18.3</v>
      </c>
      <c r="AL83">
        <v>1</v>
      </c>
      <c r="AN83">
        <v>0</v>
      </c>
      <c r="AO83">
        <v>1</v>
      </c>
      <c r="AP83">
        <v>0</v>
      </c>
      <c r="AQ83">
        <v>0</v>
      </c>
      <c r="AR83">
        <v>0</v>
      </c>
      <c r="AS83" t="s">
        <v>3</v>
      </c>
      <c r="AT83">
        <v>7.6</v>
      </c>
      <c r="AU83" t="s">
        <v>3</v>
      </c>
      <c r="AV83">
        <v>2</v>
      </c>
      <c r="AW83">
        <v>2</v>
      </c>
      <c r="AX83">
        <v>34679750</v>
      </c>
      <c r="AY83">
        <v>1</v>
      </c>
      <c r="AZ83">
        <v>0</v>
      </c>
      <c r="BA83">
        <v>147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CX83">
        <f>Y83*Source!I47</f>
        <v>0.10639999999999999</v>
      </c>
      <c r="CY83">
        <f>AD83</f>
        <v>0</v>
      </c>
      <c r="CZ83">
        <f>AH83</f>
        <v>0</v>
      </c>
      <c r="DA83">
        <f>AL83</f>
        <v>1</v>
      </c>
      <c r="DB83">
        <v>0</v>
      </c>
    </row>
    <row r="84" spans="1:106" x14ac:dyDescent="0.2">
      <c r="A84">
        <f>ROW(Source!A47)</f>
        <v>47</v>
      </c>
      <c r="B84">
        <v>34679562</v>
      </c>
      <c r="C84">
        <v>34679747</v>
      </c>
      <c r="D84">
        <v>31525947</v>
      </c>
      <c r="E84">
        <v>1</v>
      </c>
      <c r="F84">
        <v>1</v>
      </c>
      <c r="G84">
        <v>1</v>
      </c>
      <c r="H84">
        <v>2</v>
      </c>
      <c r="I84" t="s">
        <v>284</v>
      </c>
      <c r="J84" t="s">
        <v>285</v>
      </c>
      <c r="K84" t="s">
        <v>286</v>
      </c>
      <c r="L84">
        <v>1368</v>
      </c>
      <c r="N84">
        <v>1011</v>
      </c>
      <c r="O84" t="s">
        <v>253</v>
      </c>
      <c r="P84" t="s">
        <v>253</v>
      </c>
      <c r="Q84">
        <v>1</v>
      </c>
      <c r="W84">
        <v>0</v>
      </c>
      <c r="X84">
        <v>-1734052855</v>
      </c>
      <c r="Y84">
        <v>7.6</v>
      </c>
      <c r="AA84">
        <v>0</v>
      </c>
      <c r="AB84">
        <v>743.38</v>
      </c>
      <c r="AC84">
        <v>212.28</v>
      </c>
      <c r="AD84">
        <v>0</v>
      </c>
      <c r="AE84">
        <v>0</v>
      </c>
      <c r="AF84">
        <v>59.47</v>
      </c>
      <c r="AG84">
        <v>11.6</v>
      </c>
      <c r="AH84">
        <v>0</v>
      </c>
      <c r="AI84">
        <v>1</v>
      </c>
      <c r="AJ84">
        <v>12.5</v>
      </c>
      <c r="AK84">
        <v>18.3</v>
      </c>
      <c r="AL84">
        <v>1</v>
      </c>
      <c r="AN84">
        <v>0</v>
      </c>
      <c r="AO84">
        <v>1</v>
      </c>
      <c r="AP84">
        <v>0</v>
      </c>
      <c r="AQ84">
        <v>0</v>
      </c>
      <c r="AR84">
        <v>0</v>
      </c>
      <c r="AS84" t="s">
        <v>3</v>
      </c>
      <c r="AT84">
        <v>7.6</v>
      </c>
      <c r="AU84" t="s">
        <v>3</v>
      </c>
      <c r="AV84">
        <v>0</v>
      </c>
      <c r="AW84">
        <v>2</v>
      </c>
      <c r="AX84">
        <v>34679751</v>
      </c>
      <c r="AY84">
        <v>1</v>
      </c>
      <c r="AZ84">
        <v>0</v>
      </c>
      <c r="BA84">
        <v>148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CX84">
        <f>Y84*Source!I47</f>
        <v>0.10639999999999999</v>
      </c>
      <c r="CY84">
        <f>AB84</f>
        <v>743.38</v>
      </c>
      <c r="CZ84">
        <f>AF84</f>
        <v>59.47</v>
      </c>
      <c r="DA84">
        <f>AJ84</f>
        <v>12.5</v>
      </c>
      <c r="DB84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48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ROW(Source!A24)</f>
        <v>24</v>
      </c>
      <c r="B1">
        <v>34679627</v>
      </c>
      <c r="C1">
        <v>34679624</v>
      </c>
      <c r="D1">
        <v>31709492</v>
      </c>
      <c r="E1">
        <v>1</v>
      </c>
      <c r="F1">
        <v>1</v>
      </c>
      <c r="G1">
        <v>1</v>
      </c>
      <c r="H1">
        <v>1</v>
      </c>
      <c r="I1" t="s">
        <v>247</v>
      </c>
      <c r="J1" t="s">
        <v>3</v>
      </c>
      <c r="K1" t="s">
        <v>248</v>
      </c>
      <c r="L1">
        <v>1191</v>
      </c>
      <c r="N1">
        <v>1013</v>
      </c>
      <c r="O1" t="s">
        <v>249</v>
      </c>
      <c r="P1" t="s">
        <v>249</v>
      </c>
      <c r="Q1">
        <v>1</v>
      </c>
      <c r="X1">
        <v>15.34</v>
      </c>
      <c r="Y1">
        <v>0</v>
      </c>
      <c r="Z1">
        <v>0</v>
      </c>
      <c r="AA1">
        <v>0</v>
      </c>
      <c r="AB1">
        <v>0</v>
      </c>
      <c r="AC1">
        <v>0</v>
      </c>
      <c r="AD1">
        <v>1</v>
      </c>
      <c r="AE1">
        <v>2</v>
      </c>
      <c r="AF1" t="s">
        <v>3</v>
      </c>
      <c r="AG1">
        <v>15.34</v>
      </c>
      <c r="AH1">
        <v>2</v>
      </c>
      <c r="AI1">
        <v>34679625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ROW(Source!A24)</f>
        <v>24</v>
      </c>
      <c r="B2">
        <v>34679628</v>
      </c>
      <c r="C2">
        <v>34679624</v>
      </c>
      <c r="D2">
        <v>31526066</v>
      </c>
      <c r="E2">
        <v>1</v>
      </c>
      <c r="F2">
        <v>1</v>
      </c>
      <c r="G2">
        <v>1</v>
      </c>
      <c r="H2">
        <v>2</v>
      </c>
      <c r="I2" t="s">
        <v>250</v>
      </c>
      <c r="J2" t="s">
        <v>251</v>
      </c>
      <c r="K2" t="s">
        <v>252</v>
      </c>
      <c r="L2">
        <v>1368</v>
      </c>
      <c r="N2">
        <v>1011</v>
      </c>
      <c r="O2" t="s">
        <v>253</v>
      </c>
      <c r="P2" t="s">
        <v>253</v>
      </c>
      <c r="Q2">
        <v>1</v>
      </c>
      <c r="X2">
        <v>15.34</v>
      </c>
      <c r="Y2">
        <v>0</v>
      </c>
      <c r="Z2">
        <v>122.9</v>
      </c>
      <c r="AA2">
        <v>13.5</v>
      </c>
      <c r="AB2">
        <v>0</v>
      </c>
      <c r="AC2">
        <v>0</v>
      </c>
      <c r="AD2">
        <v>1</v>
      </c>
      <c r="AE2">
        <v>0</v>
      </c>
      <c r="AF2" t="s">
        <v>3</v>
      </c>
      <c r="AG2">
        <v>15.34</v>
      </c>
      <c r="AH2">
        <v>2</v>
      </c>
      <c r="AI2">
        <v>34679626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ROW(Source!A25)</f>
        <v>25</v>
      </c>
      <c r="B3">
        <v>34679627</v>
      </c>
      <c r="C3">
        <v>34679624</v>
      </c>
      <c r="D3">
        <v>31709492</v>
      </c>
      <c r="E3">
        <v>1</v>
      </c>
      <c r="F3">
        <v>1</v>
      </c>
      <c r="G3">
        <v>1</v>
      </c>
      <c r="H3">
        <v>1</v>
      </c>
      <c r="I3" t="s">
        <v>247</v>
      </c>
      <c r="J3" t="s">
        <v>3</v>
      </c>
      <c r="K3" t="s">
        <v>248</v>
      </c>
      <c r="L3">
        <v>1191</v>
      </c>
      <c r="N3">
        <v>1013</v>
      </c>
      <c r="O3" t="s">
        <v>249</v>
      </c>
      <c r="P3" t="s">
        <v>249</v>
      </c>
      <c r="Q3">
        <v>1</v>
      </c>
      <c r="X3">
        <v>15.34</v>
      </c>
      <c r="Y3">
        <v>0</v>
      </c>
      <c r="Z3">
        <v>0</v>
      </c>
      <c r="AA3">
        <v>0</v>
      </c>
      <c r="AB3">
        <v>0</v>
      </c>
      <c r="AC3">
        <v>0</v>
      </c>
      <c r="AD3">
        <v>1</v>
      </c>
      <c r="AE3">
        <v>2</v>
      </c>
      <c r="AF3" t="s">
        <v>3</v>
      </c>
      <c r="AG3">
        <v>15.34</v>
      </c>
      <c r="AH3">
        <v>2</v>
      </c>
      <c r="AI3">
        <v>34679625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ROW(Source!A25)</f>
        <v>25</v>
      </c>
      <c r="B4">
        <v>34679628</v>
      </c>
      <c r="C4">
        <v>34679624</v>
      </c>
      <c r="D4">
        <v>31526066</v>
      </c>
      <c r="E4">
        <v>1</v>
      </c>
      <c r="F4">
        <v>1</v>
      </c>
      <c r="G4">
        <v>1</v>
      </c>
      <c r="H4">
        <v>2</v>
      </c>
      <c r="I4" t="s">
        <v>250</v>
      </c>
      <c r="J4" t="s">
        <v>251</v>
      </c>
      <c r="K4" t="s">
        <v>252</v>
      </c>
      <c r="L4">
        <v>1368</v>
      </c>
      <c r="N4">
        <v>1011</v>
      </c>
      <c r="O4" t="s">
        <v>253</v>
      </c>
      <c r="P4" t="s">
        <v>253</v>
      </c>
      <c r="Q4">
        <v>1</v>
      </c>
      <c r="X4">
        <v>15.34</v>
      </c>
      <c r="Y4">
        <v>0</v>
      </c>
      <c r="Z4">
        <v>122.9</v>
      </c>
      <c r="AA4">
        <v>13.5</v>
      </c>
      <c r="AB4">
        <v>0</v>
      </c>
      <c r="AC4">
        <v>0</v>
      </c>
      <c r="AD4">
        <v>1</v>
      </c>
      <c r="AE4">
        <v>0</v>
      </c>
      <c r="AF4" t="s">
        <v>3</v>
      </c>
      <c r="AG4">
        <v>15.34</v>
      </c>
      <c r="AH4">
        <v>2</v>
      </c>
      <c r="AI4">
        <v>34679626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ROW(Source!A26)</f>
        <v>26</v>
      </c>
      <c r="B5">
        <v>34679631</v>
      </c>
      <c r="C5">
        <v>34679629</v>
      </c>
      <c r="D5">
        <v>31714582</v>
      </c>
      <c r="E5">
        <v>1</v>
      </c>
      <c r="F5">
        <v>1</v>
      </c>
      <c r="G5">
        <v>1</v>
      </c>
      <c r="H5">
        <v>1</v>
      </c>
      <c r="I5" t="s">
        <v>254</v>
      </c>
      <c r="J5" t="s">
        <v>3</v>
      </c>
      <c r="K5" t="s">
        <v>255</v>
      </c>
      <c r="L5">
        <v>1191</v>
      </c>
      <c r="N5">
        <v>1013</v>
      </c>
      <c r="O5" t="s">
        <v>249</v>
      </c>
      <c r="P5" t="s">
        <v>249</v>
      </c>
      <c r="Q5">
        <v>1</v>
      </c>
      <c r="X5">
        <v>125</v>
      </c>
      <c r="Y5">
        <v>0</v>
      </c>
      <c r="Z5">
        <v>0</v>
      </c>
      <c r="AA5">
        <v>0</v>
      </c>
      <c r="AB5">
        <v>8.3800000000000008</v>
      </c>
      <c r="AC5">
        <v>0</v>
      </c>
      <c r="AD5">
        <v>1</v>
      </c>
      <c r="AE5">
        <v>1</v>
      </c>
      <c r="AF5" t="s">
        <v>3</v>
      </c>
      <c r="AG5">
        <v>125</v>
      </c>
      <c r="AH5">
        <v>2</v>
      </c>
      <c r="AI5">
        <v>34679630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">
      <c r="A6">
        <f>ROW(Source!A27)</f>
        <v>27</v>
      </c>
      <c r="B6">
        <v>34679631</v>
      </c>
      <c r="C6">
        <v>34679629</v>
      </c>
      <c r="D6">
        <v>31714582</v>
      </c>
      <c r="E6">
        <v>1</v>
      </c>
      <c r="F6">
        <v>1</v>
      </c>
      <c r="G6">
        <v>1</v>
      </c>
      <c r="H6">
        <v>1</v>
      </c>
      <c r="I6" t="s">
        <v>254</v>
      </c>
      <c r="J6" t="s">
        <v>3</v>
      </c>
      <c r="K6" t="s">
        <v>255</v>
      </c>
      <c r="L6">
        <v>1191</v>
      </c>
      <c r="N6">
        <v>1013</v>
      </c>
      <c r="O6" t="s">
        <v>249</v>
      </c>
      <c r="P6" t="s">
        <v>249</v>
      </c>
      <c r="Q6">
        <v>1</v>
      </c>
      <c r="X6">
        <v>125</v>
      </c>
      <c r="Y6">
        <v>0</v>
      </c>
      <c r="Z6">
        <v>0</v>
      </c>
      <c r="AA6">
        <v>0</v>
      </c>
      <c r="AB6">
        <v>8.3800000000000008</v>
      </c>
      <c r="AC6">
        <v>0</v>
      </c>
      <c r="AD6">
        <v>1</v>
      </c>
      <c r="AE6">
        <v>1</v>
      </c>
      <c r="AF6" t="s">
        <v>3</v>
      </c>
      <c r="AG6">
        <v>125</v>
      </c>
      <c r="AH6">
        <v>2</v>
      </c>
      <c r="AI6">
        <v>34679630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ROW(Source!A28)</f>
        <v>28</v>
      </c>
      <c r="B7">
        <v>34679636</v>
      </c>
      <c r="C7">
        <v>34679632</v>
      </c>
      <c r="D7">
        <v>31714858</v>
      </c>
      <c r="E7">
        <v>1</v>
      </c>
      <c r="F7">
        <v>1</v>
      </c>
      <c r="G7">
        <v>1</v>
      </c>
      <c r="H7">
        <v>1</v>
      </c>
      <c r="I7" t="s">
        <v>256</v>
      </c>
      <c r="J7" t="s">
        <v>3</v>
      </c>
      <c r="K7" t="s">
        <v>257</v>
      </c>
      <c r="L7">
        <v>1191</v>
      </c>
      <c r="N7">
        <v>1013</v>
      </c>
      <c r="O7" t="s">
        <v>249</v>
      </c>
      <c r="P7" t="s">
        <v>249</v>
      </c>
      <c r="Q7">
        <v>1</v>
      </c>
      <c r="X7">
        <v>12.18</v>
      </c>
      <c r="Y7">
        <v>0</v>
      </c>
      <c r="Z7">
        <v>0</v>
      </c>
      <c r="AA7">
        <v>0</v>
      </c>
      <c r="AB7">
        <v>10.35</v>
      </c>
      <c r="AC7">
        <v>0</v>
      </c>
      <c r="AD7">
        <v>1</v>
      </c>
      <c r="AE7">
        <v>1</v>
      </c>
      <c r="AF7" t="s">
        <v>3</v>
      </c>
      <c r="AG7">
        <v>12.18</v>
      </c>
      <c r="AH7">
        <v>2</v>
      </c>
      <c r="AI7">
        <v>34679633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">
      <c r="A8">
        <f>ROW(Source!A28)</f>
        <v>28</v>
      </c>
      <c r="B8">
        <v>34679637</v>
      </c>
      <c r="C8">
        <v>34679632</v>
      </c>
      <c r="D8">
        <v>31709492</v>
      </c>
      <c r="E8">
        <v>1</v>
      </c>
      <c r="F8">
        <v>1</v>
      </c>
      <c r="G8">
        <v>1</v>
      </c>
      <c r="H8">
        <v>1</v>
      </c>
      <c r="I8" t="s">
        <v>247</v>
      </c>
      <c r="J8" t="s">
        <v>3</v>
      </c>
      <c r="K8" t="s">
        <v>248</v>
      </c>
      <c r="L8">
        <v>1191</v>
      </c>
      <c r="N8">
        <v>1013</v>
      </c>
      <c r="O8" t="s">
        <v>249</v>
      </c>
      <c r="P8" t="s">
        <v>249</v>
      </c>
      <c r="Q8">
        <v>1</v>
      </c>
      <c r="X8">
        <v>6.33</v>
      </c>
      <c r="Y8">
        <v>0</v>
      </c>
      <c r="Z8">
        <v>0</v>
      </c>
      <c r="AA8">
        <v>0</v>
      </c>
      <c r="AB8">
        <v>0</v>
      </c>
      <c r="AC8">
        <v>0</v>
      </c>
      <c r="AD8">
        <v>1</v>
      </c>
      <c r="AE8">
        <v>2</v>
      </c>
      <c r="AF8" t="s">
        <v>3</v>
      </c>
      <c r="AG8">
        <v>6.33</v>
      </c>
      <c r="AH8">
        <v>2</v>
      </c>
      <c r="AI8">
        <v>34679634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">
      <c r="A9">
        <f>ROW(Source!A28)</f>
        <v>28</v>
      </c>
      <c r="B9">
        <v>34679638</v>
      </c>
      <c r="C9">
        <v>34679632</v>
      </c>
      <c r="D9">
        <v>31527922</v>
      </c>
      <c r="E9">
        <v>1</v>
      </c>
      <c r="F9">
        <v>1</v>
      </c>
      <c r="G9">
        <v>1</v>
      </c>
      <c r="H9">
        <v>2</v>
      </c>
      <c r="I9" t="s">
        <v>258</v>
      </c>
      <c r="J9" t="s">
        <v>259</v>
      </c>
      <c r="K9" t="s">
        <v>260</v>
      </c>
      <c r="L9">
        <v>1368</v>
      </c>
      <c r="N9">
        <v>1011</v>
      </c>
      <c r="O9" t="s">
        <v>253</v>
      </c>
      <c r="P9" t="s">
        <v>253</v>
      </c>
      <c r="Q9">
        <v>1</v>
      </c>
      <c r="X9">
        <v>6.33</v>
      </c>
      <c r="Y9">
        <v>0</v>
      </c>
      <c r="Z9">
        <v>273.31</v>
      </c>
      <c r="AA9">
        <v>13.5</v>
      </c>
      <c r="AB9">
        <v>0</v>
      </c>
      <c r="AC9">
        <v>0</v>
      </c>
      <c r="AD9">
        <v>1</v>
      </c>
      <c r="AE9">
        <v>0</v>
      </c>
      <c r="AF9" t="s">
        <v>3</v>
      </c>
      <c r="AG9">
        <v>6.33</v>
      </c>
      <c r="AH9">
        <v>2</v>
      </c>
      <c r="AI9">
        <v>34679635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">
      <c r="A10">
        <f>ROW(Source!A28)</f>
        <v>28</v>
      </c>
      <c r="B10">
        <v>34679639</v>
      </c>
      <c r="C10">
        <v>34679632</v>
      </c>
      <c r="D10">
        <v>31447073</v>
      </c>
      <c r="E10">
        <v>1</v>
      </c>
      <c r="F10">
        <v>1</v>
      </c>
      <c r="G10">
        <v>1</v>
      </c>
      <c r="H10">
        <v>3</v>
      </c>
      <c r="I10" t="s">
        <v>287</v>
      </c>
      <c r="J10" t="s">
        <v>288</v>
      </c>
      <c r="K10" t="s">
        <v>289</v>
      </c>
      <c r="L10">
        <v>1346</v>
      </c>
      <c r="N10">
        <v>1009</v>
      </c>
      <c r="O10" t="s">
        <v>115</v>
      </c>
      <c r="P10" t="s">
        <v>115</v>
      </c>
      <c r="Q10">
        <v>1</v>
      </c>
      <c r="X10">
        <v>0.38</v>
      </c>
      <c r="Y10">
        <v>9.0399999999999991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0</v>
      </c>
      <c r="AF10" t="s">
        <v>3</v>
      </c>
      <c r="AG10">
        <v>0.38</v>
      </c>
      <c r="AH10">
        <v>3</v>
      </c>
      <c r="AI10">
        <v>-1</v>
      </c>
      <c r="AJ10" t="s">
        <v>3</v>
      </c>
      <c r="AK10">
        <v>4</v>
      </c>
      <c r="AL10">
        <v>-3.4351999999999996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1</v>
      </c>
    </row>
    <row r="11" spans="1:44" x14ac:dyDescent="0.2">
      <c r="A11">
        <f>ROW(Source!A28)</f>
        <v>28</v>
      </c>
      <c r="B11">
        <v>34679640</v>
      </c>
      <c r="C11">
        <v>34679632</v>
      </c>
      <c r="D11">
        <v>31474798</v>
      </c>
      <c r="E11">
        <v>1</v>
      </c>
      <c r="F11">
        <v>1</v>
      </c>
      <c r="G11">
        <v>1</v>
      </c>
      <c r="H11">
        <v>3</v>
      </c>
      <c r="I11" t="s">
        <v>290</v>
      </c>
      <c r="J11" t="s">
        <v>291</v>
      </c>
      <c r="K11" t="s">
        <v>292</v>
      </c>
      <c r="L11">
        <v>1339</v>
      </c>
      <c r="N11">
        <v>1007</v>
      </c>
      <c r="O11" t="s">
        <v>104</v>
      </c>
      <c r="P11" t="s">
        <v>104</v>
      </c>
      <c r="Q11">
        <v>1</v>
      </c>
      <c r="X11">
        <v>3.0000000000000001E-3</v>
      </c>
      <c r="Y11">
        <v>180.77</v>
      </c>
      <c r="Z11">
        <v>0</v>
      </c>
      <c r="AA11">
        <v>0</v>
      </c>
      <c r="AB11">
        <v>0</v>
      </c>
      <c r="AC11">
        <v>0</v>
      </c>
      <c r="AD11">
        <v>1</v>
      </c>
      <c r="AE11">
        <v>0</v>
      </c>
      <c r="AF11" t="s">
        <v>3</v>
      </c>
      <c r="AG11">
        <v>3.0000000000000001E-3</v>
      </c>
      <c r="AH11">
        <v>3</v>
      </c>
      <c r="AI11">
        <v>-1</v>
      </c>
      <c r="AJ11" t="s">
        <v>3</v>
      </c>
      <c r="AK11">
        <v>4</v>
      </c>
      <c r="AL11">
        <v>-0.54231000000000007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1</v>
      </c>
    </row>
    <row r="12" spans="1:44" x14ac:dyDescent="0.2">
      <c r="A12">
        <f>ROW(Source!A28)</f>
        <v>28</v>
      </c>
      <c r="B12">
        <v>34679641</v>
      </c>
      <c r="C12">
        <v>34679632</v>
      </c>
      <c r="D12">
        <v>31483458</v>
      </c>
      <c r="E12">
        <v>1</v>
      </c>
      <c r="F12">
        <v>1</v>
      </c>
      <c r="G12">
        <v>1</v>
      </c>
      <c r="H12">
        <v>3</v>
      </c>
      <c r="I12" t="s">
        <v>293</v>
      </c>
      <c r="J12" t="s">
        <v>294</v>
      </c>
      <c r="K12" t="s">
        <v>295</v>
      </c>
      <c r="L12">
        <v>1346</v>
      </c>
      <c r="N12">
        <v>1009</v>
      </c>
      <c r="O12" t="s">
        <v>115</v>
      </c>
      <c r="P12" t="s">
        <v>115</v>
      </c>
      <c r="Q12">
        <v>1</v>
      </c>
      <c r="X12">
        <v>0.78</v>
      </c>
      <c r="Y12">
        <v>9.61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0</v>
      </c>
      <c r="AF12" t="s">
        <v>3</v>
      </c>
      <c r="AG12">
        <v>0.78</v>
      </c>
      <c r="AH12">
        <v>3</v>
      </c>
      <c r="AI12">
        <v>-1</v>
      </c>
      <c r="AJ12" t="s">
        <v>3</v>
      </c>
      <c r="AK12">
        <v>4</v>
      </c>
      <c r="AL12">
        <v>-7.4958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1</v>
      </c>
    </row>
    <row r="13" spans="1:44" x14ac:dyDescent="0.2">
      <c r="A13">
        <f>ROW(Source!A28)</f>
        <v>28</v>
      </c>
      <c r="B13">
        <v>34679642</v>
      </c>
      <c r="C13">
        <v>34679632</v>
      </c>
      <c r="D13">
        <v>31496748</v>
      </c>
      <c r="E13">
        <v>1</v>
      </c>
      <c r="F13">
        <v>1</v>
      </c>
      <c r="G13">
        <v>1</v>
      </c>
      <c r="H13">
        <v>3</v>
      </c>
      <c r="I13" t="s">
        <v>296</v>
      </c>
      <c r="J13" t="s">
        <v>297</v>
      </c>
      <c r="K13" t="s">
        <v>298</v>
      </c>
      <c r="L13">
        <v>1355</v>
      </c>
      <c r="N13">
        <v>1010</v>
      </c>
      <c r="O13" t="s">
        <v>299</v>
      </c>
      <c r="P13" t="s">
        <v>299</v>
      </c>
      <c r="Q13">
        <v>100</v>
      </c>
      <c r="X13">
        <v>0.02</v>
      </c>
      <c r="Y13">
        <v>409</v>
      </c>
      <c r="Z13">
        <v>0</v>
      </c>
      <c r="AA13">
        <v>0</v>
      </c>
      <c r="AB13">
        <v>0</v>
      </c>
      <c r="AC13">
        <v>0</v>
      </c>
      <c r="AD13">
        <v>1</v>
      </c>
      <c r="AE13">
        <v>0</v>
      </c>
      <c r="AF13" t="s">
        <v>3</v>
      </c>
      <c r="AG13">
        <v>0.02</v>
      </c>
      <c r="AH13">
        <v>3</v>
      </c>
      <c r="AI13">
        <v>-1</v>
      </c>
      <c r="AJ13" t="s">
        <v>3</v>
      </c>
      <c r="AK13">
        <v>4</v>
      </c>
      <c r="AL13">
        <v>-8.18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1</v>
      </c>
    </row>
    <row r="14" spans="1:44" x14ac:dyDescent="0.2">
      <c r="A14">
        <f>ROW(Source!A28)</f>
        <v>28</v>
      </c>
      <c r="B14">
        <v>34679643</v>
      </c>
      <c r="C14">
        <v>34679632</v>
      </c>
      <c r="D14">
        <v>31512220</v>
      </c>
      <c r="E14">
        <v>1</v>
      </c>
      <c r="F14">
        <v>1</v>
      </c>
      <c r="G14">
        <v>1</v>
      </c>
      <c r="H14">
        <v>3</v>
      </c>
      <c r="I14" t="s">
        <v>300</v>
      </c>
      <c r="J14" t="s">
        <v>301</v>
      </c>
      <c r="K14" t="s">
        <v>302</v>
      </c>
      <c r="L14">
        <v>1301</v>
      </c>
      <c r="N14">
        <v>1003</v>
      </c>
      <c r="O14" t="s">
        <v>84</v>
      </c>
      <c r="P14" t="s">
        <v>84</v>
      </c>
      <c r="Q14">
        <v>1</v>
      </c>
      <c r="X14">
        <v>11</v>
      </c>
      <c r="Y14">
        <v>14.5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0</v>
      </c>
      <c r="AF14" t="s">
        <v>3</v>
      </c>
      <c r="AG14">
        <v>11</v>
      </c>
      <c r="AH14">
        <v>3</v>
      </c>
      <c r="AI14">
        <v>-1</v>
      </c>
      <c r="AJ14" t="s">
        <v>3</v>
      </c>
      <c r="AK14">
        <v>4</v>
      </c>
      <c r="AL14">
        <v>-159.5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1</v>
      </c>
    </row>
    <row r="15" spans="1:44" x14ac:dyDescent="0.2">
      <c r="A15">
        <f>ROW(Source!A28)</f>
        <v>28</v>
      </c>
      <c r="B15">
        <v>34679644</v>
      </c>
      <c r="C15">
        <v>34679632</v>
      </c>
      <c r="D15">
        <v>31513891</v>
      </c>
      <c r="E15">
        <v>1</v>
      </c>
      <c r="F15">
        <v>1</v>
      </c>
      <c r="G15">
        <v>1</v>
      </c>
      <c r="H15">
        <v>3</v>
      </c>
      <c r="I15" t="s">
        <v>303</v>
      </c>
      <c r="J15" t="s">
        <v>304</v>
      </c>
      <c r="K15" t="s">
        <v>305</v>
      </c>
      <c r="L15">
        <v>1358</v>
      </c>
      <c r="N15">
        <v>1010</v>
      </c>
      <c r="O15" t="s">
        <v>306</v>
      </c>
      <c r="P15" t="s">
        <v>306</v>
      </c>
      <c r="Q15">
        <v>10</v>
      </c>
      <c r="X15">
        <v>0.3</v>
      </c>
      <c r="Y15">
        <v>43.83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0</v>
      </c>
      <c r="AF15" t="s">
        <v>3</v>
      </c>
      <c r="AG15">
        <v>0.3</v>
      </c>
      <c r="AH15">
        <v>3</v>
      </c>
      <c r="AI15">
        <v>-1</v>
      </c>
      <c r="AJ15" t="s">
        <v>3</v>
      </c>
      <c r="AK15">
        <v>4</v>
      </c>
      <c r="AL15">
        <v>-13.148999999999999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1</v>
      </c>
    </row>
    <row r="16" spans="1:44" x14ac:dyDescent="0.2">
      <c r="A16">
        <f>ROW(Source!A29)</f>
        <v>29</v>
      </c>
      <c r="B16">
        <v>34679636</v>
      </c>
      <c r="C16">
        <v>34679632</v>
      </c>
      <c r="D16">
        <v>31714858</v>
      </c>
      <c r="E16">
        <v>1</v>
      </c>
      <c r="F16">
        <v>1</v>
      </c>
      <c r="G16">
        <v>1</v>
      </c>
      <c r="H16">
        <v>1</v>
      </c>
      <c r="I16" t="s">
        <v>256</v>
      </c>
      <c r="J16" t="s">
        <v>3</v>
      </c>
      <c r="K16" t="s">
        <v>257</v>
      </c>
      <c r="L16">
        <v>1191</v>
      </c>
      <c r="N16">
        <v>1013</v>
      </c>
      <c r="O16" t="s">
        <v>249</v>
      </c>
      <c r="P16" t="s">
        <v>249</v>
      </c>
      <c r="Q16">
        <v>1</v>
      </c>
      <c r="X16">
        <v>12.18</v>
      </c>
      <c r="Y16">
        <v>0</v>
      </c>
      <c r="Z16">
        <v>0</v>
      </c>
      <c r="AA16">
        <v>0</v>
      </c>
      <c r="AB16">
        <v>10.35</v>
      </c>
      <c r="AC16">
        <v>0</v>
      </c>
      <c r="AD16">
        <v>1</v>
      </c>
      <c r="AE16">
        <v>1</v>
      </c>
      <c r="AF16" t="s">
        <v>3</v>
      </c>
      <c r="AG16">
        <v>12.18</v>
      </c>
      <c r="AH16">
        <v>2</v>
      </c>
      <c r="AI16">
        <v>34679633</v>
      </c>
      <c r="AJ16">
        <v>10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x14ac:dyDescent="0.2">
      <c r="A17">
        <f>ROW(Source!A29)</f>
        <v>29</v>
      </c>
      <c r="B17">
        <v>34679637</v>
      </c>
      <c r="C17">
        <v>34679632</v>
      </c>
      <c r="D17">
        <v>31709492</v>
      </c>
      <c r="E17">
        <v>1</v>
      </c>
      <c r="F17">
        <v>1</v>
      </c>
      <c r="G17">
        <v>1</v>
      </c>
      <c r="H17">
        <v>1</v>
      </c>
      <c r="I17" t="s">
        <v>247</v>
      </c>
      <c r="J17" t="s">
        <v>3</v>
      </c>
      <c r="K17" t="s">
        <v>248</v>
      </c>
      <c r="L17">
        <v>1191</v>
      </c>
      <c r="N17">
        <v>1013</v>
      </c>
      <c r="O17" t="s">
        <v>249</v>
      </c>
      <c r="P17" t="s">
        <v>249</v>
      </c>
      <c r="Q17">
        <v>1</v>
      </c>
      <c r="X17">
        <v>6.33</v>
      </c>
      <c r="Y17">
        <v>0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2</v>
      </c>
      <c r="AF17" t="s">
        <v>3</v>
      </c>
      <c r="AG17">
        <v>6.33</v>
      </c>
      <c r="AH17">
        <v>2</v>
      </c>
      <c r="AI17">
        <v>34679634</v>
      </c>
      <c r="AJ17">
        <v>11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x14ac:dyDescent="0.2">
      <c r="A18">
        <f>ROW(Source!A29)</f>
        <v>29</v>
      </c>
      <c r="B18">
        <v>34679638</v>
      </c>
      <c r="C18">
        <v>34679632</v>
      </c>
      <c r="D18">
        <v>31527922</v>
      </c>
      <c r="E18">
        <v>1</v>
      </c>
      <c r="F18">
        <v>1</v>
      </c>
      <c r="G18">
        <v>1</v>
      </c>
      <c r="H18">
        <v>2</v>
      </c>
      <c r="I18" t="s">
        <v>258</v>
      </c>
      <c r="J18" t="s">
        <v>259</v>
      </c>
      <c r="K18" t="s">
        <v>260</v>
      </c>
      <c r="L18">
        <v>1368</v>
      </c>
      <c r="N18">
        <v>1011</v>
      </c>
      <c r="O18" t="s">
        <v>253</v>
      </c>
      <c r="P18" t="s">
        <v>253</v>
      </c>
      <c r="Q18">
        <v>1</v>
      </c>
      <c r="X18">
        <v>6.33</v>
      </c>
      <c r="Y18">
        <v>0</v>
      </c>
      <c r="Z18">
        <v>273.31</v>
      </c>
      <c r="AA18">
        <v>13.5</v>
      </c>
      <c r="AB18">
        <v>0</v>
      </c>
      <c r="AC18">
        <v>0</v>
      </c>
      <c r="AD18">
        <v>1</v>
      </c>
      <c r="AE18">
        <v>0</v>
      </c>
      <c r="AF18" t="s">
        <v>3</v>
      </c>
      <c r="AG18">
        <v>6.33</v>
      </c>
      <c r="AH18">
        <v>2</v>
      </c>
      <c r="AI18">
        <v>34679635</v>
      </c>
      <c r="AJ18">
        <v>12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x14ac:dyDescent="0.2">
      <c r="A19">
        <f>ROW(Source!A29)</f>
        <v>29</v>
      </c>
      <c r="B19">
        <v>34679639</v>
      </c>
      <c r="C19">
        <v>34679632</v>
      </c>
      <c r="D19">
        <v>31447073</v>
      </c>
      <c r="E19">
        <v>1</v>
      </c>
      <c r="F19">
        <v>1</v>
      </c>
      <c r="G19">
        <v>1</v>
      </c>
      <c r="H19">
        <v>3</v>
      </c>
      <c r="I19" t="s">
        <v>287</v>
      </c>
      <c r="J19" t="s">
        <v>288</v>
      </c>
      <c r="K19" t="s">
        <v>289</v>
      </c>
      <c r="L19">
        <v>1346</v>
      </c>
      <c r="N19">
        <v>1009</v>
      </c>
      <c r="O19" t="s">
        <v>115</v>
      </c>
      <c r="P19" t="s">
        <v>115</v>
      </c>
      <c r="Q19">
        <v>1</v>
      </c>
      <c r="X19">
        <v>0.38</v>
      </c>
      <c r="Y19">
        <v>9.0399999999999991</v>
      </c>
      <c r="Z19">
        <v>0</v>
      </c>
      <c r="AA19">
        <v>0</v>
      </c>
      <c r="AB19">
        <v>0</v>
      </c>
      <c r="AC19">
        <v>0</v>
      </c>
      <c r="AD19">
        <v>1</v>
      </c>
      <c r="AE19">
        <v>0</v>
      </c>
      <c r="AF19" t="s">
        <v>3</v>
      </c>
      <c r="AG19">
        <v>0.38</v>
      </c>
      <c r="AH19">
        <v>3</v>
      </c>
      <c r="AI19">
        <v>-1</v>
      </c>
      <c r="AJ19" t="s">
        <v>3</v>
      </c>
      <c r="AK19">
        <v>4</v>
      </c>
      <c r="AL19">
        <v>-3.4351999999999996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1</v>
      </c>
    </row>
    <row r="20" spans="1:44" x14ac:dyDescent="0.2">
      <c r="A20">
        <f>ROW(Source!A29)</f>
        <v>29</v>
      </c>
      <c r="B20">
        <v>34679640</v>
      </c>
      <c r="C20">
        <v>34679632</v>
      </c>
      <c r="D20">
        <v>31474798</v>
      </c>
      <c r="E20">
        <v>1</v>
      </c>
      <c r="F20">
        <v>1</v>
      </c>
      <c r="G20">
        <v>1</v>
      </c>
      <c r="H20">
        <v>3</v>
      </c>
      <c r="I20" t="s">
        <v>290</v>
      </c>
      <c r="J20" t="s">
        <v>291</v>
      </c>
      <c r="K20" t="s">
        <v>292</v>
      </c>
      <c r="L20">
        <v>1339</v>
      </c>
      <c r="N20">
        <v>1007</v>
      </c>
      <c r="O20" t="s">
        <v>104</v>
      </c>
      <c r="P20" t="s">
        <v>104</v>
      </c>
      <c r="Q20">
        <v>1</v>
      </c>
      <c r="X20">
        <v>3.0000000000000001E-3</v>
      </c>
      <c r="Y20">
        <v>180.77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0</v>
      </c>
      <c r="AF20" t="s">
        <v>3</v>
      </c>
      <c r="AG20">
        <v>3.0000000000000001E-3</v>
      </c>
      <c r="AH20">
        <v>3</v>
      </c>
      <c r="AI20">
        <v>-1</v>
      </c>
      <c r="AJ20" t="s">
        <v>3</v>
      </c>
      <c r="AK20">
        <v>4</v>
      </c>
      <c r="AL20">
        <v>-0.54231000000000007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1</v>
      </c>
    </row>
    <row r="21" spans="1:44" x14ac:dyDescent="0.2">
      <c r="A21">
        <f>ROW(Source!A29)</f>
        <v>29</v>
      </c>
      <c r="B21">
        <v>34679641</v>
      </c>
      <c r="C21">
        <v>34679632</v>
      </c>
      <c r="D21">
        <v>31483458</v>
      </c>
      <c r="E21">
        <v>1</v>
      </c>
      <c r="F21">
        <v>1</v>
      </c>
      <c r="G21">
        <v>1</v>
      </c>
      <c r="H21">
        <v>3</v>
      </c>
      <c r="I21" t="s">
        <v>293</v>
      </c>
      <c r="J21" t="s">
        <v>294</v>
      </c>
      <c r="K21" t="s">
        <v>295</v>
      </c>
      <c r="L21">
        <v>1346</v>
      </c>
      <c r="N21">
        <v>1009</v>
      </c>
      <c r="O21" t="s">
        <v>115</v>
      </c>
      <c r="P21" t="s">
        <v>115</v>
      </c>
      <c r="Q21">
        <v>1</v>
      </c>
      <c r="X21">
        <v>0.78</v>
      </c>
      <c r="Y21">
        <v>9.61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0</v>
      </c>
      <c r="AF21" t="s">
        <v>3</v>
      </c>
      <c r="AG21">
        <v>0.78</v>
      </c>
      <c r="AH21">
        <v>3</v>
      </c>
      <c r="AI21">
        <v>-1</v>
      </c>
      <c r="AJ21" t="s">
        <v>3</v>
      </c>
      <c r="AK21">
        <v>4</v>
      </c>
      <c r="AL21">
        <v>-7.4958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1</v>
      </c>
    </row>
    <row r="22" spans="1:44" x14ac:dyDescent="0.2">
      <c r="A22">
        <f>ROW(Source!A29)</f>
        <v>29</v>
      </c>
      <c r="B22">
        <v>34679642</v>
      </c>
      <c r="C22">
        <v>34679632</v>
      </c>
      <c r="D22">
        <v>31496748</v>
      </c>
      <c r="E22">
        <v>1</v>
      </c>
      <c r="F22">
        <v>1</v>
      </c>
      <c r="G22">
        <v>1</v>
      </c>
      <c r="H22">
        <v>3</v>
      </c>
      <c r="I22" t="s">
        <v>296</v>
      </c>
      <c r="J22" t="s">
        <v>297</v>
      </c>
      <c r="K22" t="s">
        <v>298</v>
      </c>
      <c r="L22">
        <v>1355</v>
      </c>
      <c r="N22">
        <v>1010</v>
      </c>
      <c r="O22" t="s">
        <v>299</v>
      </c>
      <c r="P22" t="s">
        <v>299</v>
      </c>
      <c r="Q22">
        <v>100</v>
      </c>
      <c r="X22">
        <v>0.02</v>
      </c>
      <c r="Y22">
        <v>409</v>
      </c>
      <c r="Z22">
        <v>0</v>
      </c>
      <c r="AA22">
        <v>0</v>
      </c>
      <c r="AB22">
        <v>0</v>
      </c>
      <c r="AC22">
        <v>0</v>
      </c>
      <c r="AD22">
        <v>1</v>
      </c>
      <c r="AE22">
        <v>0</v>
      </c>
      <c r="AF22" t="s">
        <v>3</v>
      </c>
      <c r="AG22">
        <v>0.02</v>
      </c>
      <c r="AH22">
        <v>3</v>
      </c>
      <c r="AI22">
        <v>-1</v>
      </c>
      <c r="AJ22" t="s">
        <v>3</v>
      </c>
      <c r="AK22">
        <v>4</v>
      </c>
      <c r="AL22">
        <v>-8.18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1</v>
      </c>
    </row>
    <row r="23" spans="1:44" x14ac:dyDescent="0.2">
      <c r="A23">
        <f>ROW(Source!A29)</f>
        <v>29</v>
      </c>
      <c r="B23">
        <v>34679643</v>
      </c>
      <c r="C23">
        <v>34679632</v>
      </c>
      <c r="D23">
        <v>31512220</v>
      </c>
      <c r="E23">
        <v>1</v>
      </c>
      <c r="F23">
        <v>1</v>
      </c>
      <c r="G23">
        <v>1</v>
      </c>
      <c r="H23">
        <v>3</v>
      </c>
      <c r="I23" t="s">
        <v>300</v>
      </c>
      <c r="J23" t="s">
        <v>301</v>
      </c>
      <c r="K23" t="s">
        <v>302</v>
      </c>
      <c r="L23">
        <v>1301</v>
      </c>
      <c r="N23">
        <v>1003</v>
      </c>
      <c r="O23" t="s">
        <v>84</v>
      </c>
      <c r="P23" t="s">
        <v>84</v>
      </c>
      <c r="Q23">
        <v>1</v>
      </c>
      <c r="X23">
        <v>11</v>
      </c>
      <c r="Y23">
        <v>14.5</v>
      </c>
      <c r="Z23">
        <v>0</v>
      </c>
      <c r="AA23">
        <v>0</v>
      </c>
      <c r="AB23">
        <v>0</v>
      </c>
      <c r="AC23">
        <v>0</v>
      </c>
      <c r="AD23">
        <v>1</v>
      </c>
      <c r="AE23">
        <v>0</v>
      </c>
      <c r="AF23" t="s">
        <v>3</v>
      </c>
      <c r="AG23">
        <v>11</v>
      </c>
      <c r="AH23">
        <v>3</v>
      </c>
      <c r="AI23">
        <v>-1</v>
      </c>
      <c r="AJ23" t="s">
        <v>3</v>
      </c>
      <c r="AK23">
        <v>4</v>
      </c>
      <c r="AL23">
        <v>-159.5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1</v>
      </c>
    </row>
    <row r="24" spans="1:44" x14ac:dyDescent="0.2">
      <c r="A24">
        <f>ROW(Source!A29)</f>
        <v>29</v>
      </c>
      <c r="B24">
        <v>34679644</v>
      </c>
      <c r="C24">
        <v>34679632</v>
      </c>
      <c r="D24">
        <v>31513891</v>
      </c>
      <c r="E24">
        <v>1</v>
      </c>
      <c r="F24">
        <v>1</v>
      </c>
      <c r="G24">
        <v>1</v>
      </c>
      <c r="H24">
        <v>3</v>
      </c>
      <c r="I24" t="s">
        <v>303</v>
      </c>
      <c r="J24" t="s">
        <v>304</v>
      </c>
      <c r="K24" t="s">
        <v>305</v>
      </c>
      <c r="L24">
        <v>1358</v>
      </c>
      <c r="N24">
        <v>1010</v>
      </c>
      <c r="O24" t="s">
        <v>306</v>
      </c>
      <c r="P24" t="s">
        <v>306</v>
      </c>
      <c r="Q24">
        <v>10</v>
      </c>
      <c r="X24">
        <v>0.3</v>
      </c>
      <c r="Y24">
        <v>43.83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0</v>
      </c>
      <c r="AF24" t="s">
        <v>3</v>
      </c>
      <c r="AG24">
        <v>0.3</v>
      </c>
      <c r="AH24">
        <v>3</v>
      </c>
      <c r="AI24">
        <v>-1</v>
      </c>
      <c r="AJ24" t="s">
        <v>3</v>
      </c>
      <c r="AK24">
        <v>4</v>
      </c>
      <c r="AL24">
        <v>-13.148999999999999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1</v>
      </c>
    </row>
    <row r="25" spans="1:44" x14ac:dyDescent="0.2">
      <c r="A25">
        <f>ROW(Source!A30)</f>
        <v>30</v>
      </c>
      <c r="B25">
        <v>34679649</v>
      </c>
      <c r="C25">
        <v>34679645</v>
      </c>
      <c r="D25">
        <v>31714858</v>
      </c>
      <c r="E25">
        <v>1</v>
      </c>
      <c r="F25">
        <v>1</v>
      </c>
      <c r="G25">
        <v>1</v>
      </c>
      <c r="H25">
        <v>1</v>
      </c>
      <c r="I25" t="s">
        <v>256</v>
      </c>
      <c r="J25" t="s">
        <v>3</v>
      </c>
      <c r="K25" t="s">
        <v>257</v>
      </c>
      <c r="L25">
        <v>1191</v>
      </c>
      <c r="N25">
        <v>1013</v>
      </c>
      <c r="O25" t="s">
        <v>249</v>
      </c>
      <c r="P25" t="s">
        <v>249</v>
      </c>
      <c r="Q25">
        <v>1</v>
      </c>
      <c r="X25">
        <v>4.4400000000000004</v>
      </c>
      <c r="Y25">
        <v>0</v>
      </c>
      <c r="Z25">
        <v>0</v>
      </c>
      <c r="AA25">
        <v>0</v>
      </c>
      <c r="AB25">
        <v>10.35</v>
      </c>
      <c r="AC25">
        <v>0</v>
      </c>
      <c r="AD25">
        <v>1</v>
      </c>
      <c r="AE25">
        <v>1</v>
      </c>
      <c r="AF25" t="s">
        <v>3</v>
      </c>
      <c r="AG25">
        <v>4.4400000000000004</v>
      </c>
      <c r="AH25">
        <v>2</v>
      </c>
      <c r="AI25">
        <v>34679646</v>
      </c>
      <c r="AJ25">
        <v>13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x14ac:dyDescent="0.2">
      <c r="A26">
        <f>ROW(Source!A30)</f>
        <v>30</v>
      </c>
      <c r="B26">
        <v>34679650</v>
      </c>
      <c r="C26">
        <v>34679645</v>
      </c>
      <c r="D26">
        <v>31709492</v>
      </c>
      <c r="E26">
        <v>1</v>
      </c>
      <c r="F26">
        <v>1</v>
      </c>
      <c r="G26">
        <v>1</v>
      </c>
      <c r="H26">
        <v>1</v>
      </c>
      <c r="I26" t="s">
        <v>247</v>
      </c>
      <c r="J26" t="s">
        <v>3</v>
      </c>
      <c r="K26" t="s">
        <v>248</v>
      </c>
      <c r="L26">
        <v>1191</v>
      </c>
      <c r="N26">
        <v>1013</v>
      </c>
      <c r="O26" t="s">
        <v>249</v>
      </c>
      <c r="P26" t="s">
        <v>249</v>
      </c>
      <c r="Q26">
        <v>1</v>
      </c>
      <c r="X26">
        <v>2.48</v>
      </c>
      <c r="Y26">
        <v>0</v>
      </c>
      <c r="Z26">
        <v>0</v>
      </c>
      <c r="AA26">
        <v>0</v>
      </c>
      <c r="AB26">
        <v>0</v>
      </c>
      <c r="AC26">
        <v>0</v>
      </c>
      <c r="AD26">
        <v>1</v>
      </c>
      <c r="AE26">
        <v>2</v>
      </c>
      <c r="AF26" t="s">
        <v>3</v>
      </c>
      <c r="AG26">
        <v>2.48</v>
      </c>
      <c r="AH26">
        <v>2</v>
      </c>
      <c r="AI26">
        <v>34679647</v>
      </c>
      <c r="AJ26">
        <v>14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2">
      <c r="A27">
        <f>ROW(Source!A30)</f>
        <v>30</v>
      </c>
      <c r="B27">
        <v>34679651</v>
      </c>
      <c r="C27">
        <v>34679645</v>
      </c>
      <c r="D27">
        <v>31527922</v>
      </c>
      <c r="E27">
        <v>1</v>
      </c>
      <c r="F27">
        <v>1</v>
      </c>
      <c r="G27">
        <v>1</v>
      </c>
      <c r="H27">
        <v>2</v>
      </c>
      <c r="I27" t="s">
        <v>258</v>
      </c>
      <c r="J27" t="s">
        <v>259</v>
      </c>
      <c r="K27" t="s">
        <v>260</v>
      </c>
      <c r="L27">
        <v>1368</v>
      </c>
      <c r="N27">
        <v>1011</v>
      </c>
      <c r="O27" t="s">
        <v>253</v>
      </c>
      <c r="P27" t="s">
        <v>253</v>
      </c>
      <c r="Q27">
        <v>1</v>
      </c>
      <c r="X27">
        <v>2.48</v>
      </c>
      <c r="Y27">
        <v>0</v>
      </c>
      <c r="Z27">
        <v>273.31</v>
      </c>
      <c r="AA27">
        <v>13.5</v>
      </c>
      <c r="AB27">
        <v>0</v>
      </c>
      <c r="AC27">
        <v>0</v>
      </c>
      <c r="AD27">
        <v>1</v>
      </c>
      <c r="AE27">
        <v>0</v>
      </c>
      <c r="AF27" t="s">
        <v>3</v>
      </c>
      <c r="AG27">
        <v>2.48</v>
      </c>
      <c r="AH27">
        <v>2</v>
      </c>
      <c r="AI27">
        <v>34679648</v>
      </c>
      <c r="AJ27">
        <v>15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x14ac:dyDescent="0.2">
      <c r="A28">
        <f>ROW(Source!A30)</f>
        <v>30</v>
      </c>
      <c r="B28">
        <v>34679652</v>
      </c>
      <c r="C28">
        <v>34679645</v>
      </c>
      <c r="D28">
        <v>31447073</v>
      </c>
      <c r="E28">
        <v>1</v>
      </c>
      <c r="F28">
        <v>1</v>
      </c>
      <c r="G28">
        <v>1</v>
      </c>
      <c r="H28">
        <v>3</v>
      </c>
      <c r="I28" t="s">
        <v>287</v>
      </c>
      <c r="J28" t="s">
        <v>288</v>
      </c>
      <c r="K28" t="s">
        <v>289</v>
      </c>
      <c r="L28">
        <v>1346</v>
      </c>
      <c r="N28">
        <v>1009</v>
      </c>
      <c r="O28" t="s">
        <v>115</v>
      </c>
      <c r="P28" t="s">
        <v>115</v>
      </c>
      <c r="Q28">
        <v>1</v>
      </c>
      <c r="X28">
        <v>0.19</v>
      </c>
      <c r="Y28">
        <v>9.0399999999999991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0</v>
      </c>
      <c r="AF28" t="s">
        <v>3</v>
      </c>
      <c r="AG28">
        <v>0.19</v>
      </c>
      <c r="AH28">
        <v>3</v>
      </c>
      <c r="AI28">
        <v>-1</v>
      </c>
      <c r="AJ28" t="s">
        <v>3</v>
      </c>
      <c r="AK28">
        <v>4</v>
      </c>
      <c r="AL28">
        <v>-1.7175999999999998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1</v>
      </c>
    </row>
    <row r="29" spans="1:44" x14ac:dyDescent="0.2">
      <c r="A29">
        <f>ROW(Source!A30)</f>
        <v>30</v>
      </c>
      <c r="B29">
        <v>34679653</v>
      </c>
      <c r="C29">
        <v>34679645</v>
      </c>
      <c r="D29">
        <v>31474798</v>
      </c>
      <c r="E29">
        <v>1</v>
      </c>
      <c r="F29">
        <v>1</v>
      </c>
      <c r="G29">
        <v>1</v>
      </c>
      <c r="H29">
        <v>3</v>
      </c>
      <c r="I29" t="s">
        <v>290</v>
      </c>
      <c r="J29" t="s">
        <v>291</v>
      </c>
      <c r="K29" t="s">
        <v>292</v>
      </c>
      <c r="L29">
        <v>1339</v>
      </c>
      <c r="N29">
        <v>1007</v>
      </c>
      <c r="O29" t="s">
        <v>104</v>
      </c>
      <c r="P29" t="s">
        <v>104</v>
      </c>
      <c r="Q29">
        <v>1</v>
      </c>
      <c r="X29">
        <v>2E-3</v>
      </c>
      <c r="Y29">
        <v>180.77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0</v>
      </c>
      <c r="AF29" t="s">
        <v>3</v>
      </c>
      <c r="AG29">
        <v>2E-3</v>
      </c>
      <c r="AH29">
        <v>3</v>
      </c>
      <c r="AI29">
        <v>-1</v>
      </c>
      <c r="AJ29" t="s">
        <v>3</v>
      </c>
      <c r="AK29">
        <v>4</v>
      </c>
      <c r="AL29">
        <v>-0.36154000000000003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1</v>
      </c>
    </row>
    <row r="30" spans="1:44" x14ac:dyDescent="0.2">
      <c r="A30">
        <f>ROW(Source!A30)</f>
        <v>30</v>
      </c>
      <c r="B30">
        <v>34679654</v>
      </c>
      <c r="C30">
        <v>34679645</v>
      </c>
      <c r="D30">
        <v>31483458</v>
      </c>
      <c r="E30">
        <v>1</v>
      </c>
      <c r="F30">
        <v>1</v>
      </c>
      <c r="G30">
        <v>1</v>
      </c>
      <c r="H30">
        <v>3</v>
      </c>
      <c r="I30" t="s">
        <v>293</v>
      </c>
      <c r="J30" t="s">
        <v>294</v>
      </c>
      <c r="K30" t="s">
        <v>295</v>
      </c>
      <c r="L30">
        <v>1346</v>
      </c>
      <c r="N30">
        <v>1009</v>
      </c>
      <c r="O30" t="s">
        <v>115</v>
      </c>
      <c r="P30" t="s">
        <v>115</v>
      </c>
      <c r="Q30">
        <v>1</v>
      </c>
      <c r="X30">
        <v>0.39</v>
      </c>
      <c r="Y30">
        <v>9.61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0</v>
      </c>
      <c r="AF30" t="s">
        <v>3</v>
      </c>
      <c r="AG30">
        <v>0.39</v>
      </c>
      <c r="AH30">
        <v>3</v>
      </c>
      <c r="AI30">
        <v>-1</v>
      </c>
      <c r="AJ30" t="s">
        <v>3</v>
      </c>
      <c r="AK30">
        <v>4</v>
      </c>
      <c r="AL30">
        <v>-3.7479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1</v>
      </c>
    </row>
    <row r="31" spans="1:44" x14ac:dyDescent="0.2">
      <c r="A31">
        <f>ROW(Source!A30)</f>
        <v>30</v>
      </c>
      <c r="B31">
        <v>34679655</v>
      </c>
      <c r="C31">
        <v>34679645</v>
      </c>
      <c r="D31">
        <v>31496748</v>
      </c>
      <c r="E31">
        <v>1</v>
      </c>
      <c r="F31">
        <v>1</v>
      </c>
      <c r="G31">
        <v>1</v>
      </c>
      <c r="H31">
        <v>3</v>
      </c>
      <c r="I31" t="s">
        <v>296</v>
      </c>
      <c r="J31" t="s">
        <v>297</v>
      </c>
      <c r="K31" t="s">
        <v>298</v>
      </c>
      <c r="L31">
        <v>1355</v>
      </c>
      <c r="N31">
        <v>1010</v>
      </c>
      <c r="O31" t="s">
        <v>299</v>
      </c>
      <c r="P31" t="s">
        <v>299</v>
      </c>
      <c r="Q31">
        <v>100</v>
      </c>
      <c r="X31">
        <v>0.01</v>
      </c>
      <c r="Y31">
        <v>409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0</v>
      </c>
      <c r="AF31" t="s">
        <v>3</v>
      </c>
      <c r="AG31">
        <v>0.01</v>
      </c>
      <c r="AH31">
        <v>3</v>
      </c>
      <c r="AI31">
        <v>-1</v>
      </c>
      <c r="AJ31" t="s">
        <v>3</v>
      </c>
      <c r="AK31">
        <v>4</v>
      </c>
      <c r="AL31">
        <v>-4.09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1</v>
      </c>
    </row>
    <row r="32" spans="1:44" x14ac:dyDescent="0.2">
      <c r="A32">
        <f>ROW(Source!A30)</f>
        <v>30</v>
      </c>
      <c r="B32">
        <v>34679656</v>
      </c>
      <c r="C32">
        <v>34679645</v>
      </c>
      <c r="D32">
        <v>31512220</v>
      </c>
      <c r="E32">
        <v>1</v>
      </c>
      <c r="F32">
        <v>1</v>
      </c>
      <c r="G32">
        <v>1</v>
      </c>
      <c r="H32">
        <v>3</v>
      </c>
      <c r="I32" t="s">
        <v>300</v>
      </c>
      <c r="J32" t="s">
        <v>301</v>
      </c>
      <c r="K32" t="s">
        <v>302</v>
      </c>
      <c r="L32">
        <v>1301</v>
      </c>
      <c r="N32">
        <v>1003</v>
      </c>
      <c r="O32" t="s">
        <v>84</v>
      </c>
      <c r="P32" t="s">
        <v>84</v>
      </c>
      <c r="Q32">
        <v>1</v>
      </c>
      <c r="X32">
        <v>6</v>
      </c>
      <c r="Y32">
        <v>14.5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0</v>
      </c>
      <c r="AF32" t="s">
        <v>3</v>
      </c>
      <c r="AG32">
        <v>6</v>
      </c>
      <c r="AH32">
        <v>3</v>
      </c>
      <c r="AI32">
        <v>-1</v>
      </c>
      <c r="AJ32" t="s">
        <v>3</v>
      </c>
      <c r="AK32">
        <v>4</v>
      </c>
      <c r="AL32">
        <v>-87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1</v>
      </c>
    </row>
    <row r="33" spans="1:44" x14ac:dyDescent="0.2">
      <c r="A33">
        <f>ROW(Source!A30)</f>
        <v>30</v>
      </c>
      <c r="B33">
        <v>34679657</v>
      </c>
      <c r="C33">
        <v>34679645</v>
      </c>
      <c r="D33">
        <v>31513891</v>
      </c>
      <c r="E33">
        <v>1</v>
      </c>
      <c r="F33">
        <v>1</v>
      </c>
      <c r="G33">
        <v>1</v>
      </c>
      <c r="H33">
        <v>3</v>
      </c>
      <c r="I33" t="s">
        <v>303</v>
      </c>
      <c r="J33" t="s">
        <v>304</v>
      </c>
      <c r="K33" t="s">
        <v>305</v>
      </c>
      <c r="L33">
        <v>1358</v>
      </c>
      <c r="N33">
        <v>1010</v>
      </c>
      <c r="O33" t="s">
        <v>306</v>
      </c>
      <c r="P33" t="s">
        <v>306</v>
      </c>
      <c r="Q33">
        <v>10</v>
      </c>
      <c r="X33">
        <v>0.2</v>
      </c>
      <c r="Y33">
        <v>43.83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0</v>
      </c>
      <c r="AF33" t="s">
        <v>3</v>
      </c>
      <c r="AG33">
        <v>0.2</v>
      </c>
      <c r="AH33">
        <v>3</v>
      </c>
      <c r="AI33">
        <v>-1</v>
      </c>
      <c r="AJ33" t="s">
        <v>3</v>
      </c>
      <c r="AK33">
        <v>4</v>
      </c>
      <c r="AL33">
        <v>-8.766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1</v>
      </c>
    </row>
    <row r="34" spans="1:44" x14ac:dyDescent="0.2">
      <c r="A34">
        <f>ROW(Source!A31)</f>
        <v>31</v>
      </c>
      <c r="B34">
        <v>34679649</v>
      </c>
      <c r="C34">
        <v>34679645</v>
      </c>
      <c r="D34">
        <v>31714858</v>
      </c>
      <c r="E34">
        <v>1</v>
      </c>
      <c r="F34">
        <v>1</v>
      </c>
      <c r="G34">
        <v>1</v>
      </c>
      <c r="H34">
        <v>1</v>
      </c>
      <c r="I34" t="s">
        <v>256</v>
      </c>
      <c r="J34" t="s">
        <v>3</v>
      </c>
      <c r="K34" t="s">
        <v>257</v>
      </c>
      <c r="L34">
        <v>1191</v>
      </c>
      <c r="N34">
        <v>1013</v>
      </c>
      <c r="O34" t="s">
        <v>249</v>
      </c>
      <c r="P34" t="s">
        <v>249</v>
      </c>
      <c r="Q34">
        <v>1</v>
      </c>
      <c r="X34">
        <v>4.4400000000000004</v>
      </c>
      <c r="Y34">
        <v>0</v>
      </c>
      <c r="Z34">
        <v>0</v>
      </c>
      <c r="AA34">
        <v>0</v>
      </c>
      <c r="AB34">
        <v>10.35</v>
      </c>
      <c r="AC34">
        <v>0</v>
      </c>
      <c r="AD34">
        <v>1</v>
      </c>
      <c r="AE34">
        <v>1</v>
      </c>
      <c r="AF34" t="s">
        <v>3</v>
      </c>
      <c r="AG34">
        <v>4.4400000000000004</v>
      </c>
      <c r="AH34">
        <v>2</v>
      </c>
      <c r="AI34">
        <v>34679646</v>
      </c>
      <c r="AJ34">
        <v>16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x14ac:dyDescent="0.2">
      <c r="A35">
        <f>ROW(Source!A31)</f>
        <v>31</v>
      </c>
      <c r="B35">
        <v>34679650</v>
      </c>
      <c r="C35">
        <v>34679645</v>
      </c>
      <c r="D35">
        <v>31709492</v>
      </c>
      <c r="E35">
        <v>1</v>
      </c>
      <c r="F35">
        <v>1</v>
      </c>
      <c r="G35">
        <v>1</v>
      </c>
      <c r="H35">
        <v>1</v>
      </c>
      <c r="I35" t="s">
        <v>247</v>
      </c>
      <c r="J35" t="s">
        <v>3</v>
      </c>
      <c r="K35" t="s">
        <v>248</v>
      </c>
      <c r="L35">
        <v>1191</v>
      </c>
      <c r="N35">
        <v>1013</v>
      </c>
      <c r="O35" t="s">
        <v>249</v>
      </c>
      <c r="P35" t="s">
        <v>249</v>
      </c>
      <c r="Q35">
        <v>1</v>
      </c>
      <c r="X35">
        <v>2.48</v>
      </c>
      <c r="Y35">
        <v>0</v>
      </c>
      <c r="Z35">
        <v>0</v>
      </c>
      <c r="AA35">
        <v>0</v>
      </c>
      <c r="AB35">
        <v>0</v>
      </c>
      <c r="AC35">
        <v>0</v>
      </c>
      <c r="AD35">
        <v>1</v>
      </c>
      <c r="AE35">
        <v>2</v>
      </c>
      <c r="AF35" t="s">
        <v>3</v>
      </c>
      <c r="AG35">
        <v>2.48</v>
      </c>
      <c r="AH35">
        <v>2</v>
      </c>
      <c r="AI35">
        <v>34679647</v>
      </c>
      <c r="AJ35">
        <v>17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x14ac:dyDescent="0.2">
      <c r="A36">
        <f>ROW(Source!A31)</f>
        <v>31</v>
      </c>
      <c r="B36">
        <v>34679651</v>
      </c>
      <c r="C36">
        <v>34679645</v>
      </c>
      <c r="D36">
        <v>31527922</v>
      </c>
      <c r="E36">
        <v>1</v>
      </c>
      <c r="F36">
        <v>1</v>
      </c>
      <c r="G36">
        <v>1</v>
      </c>
      <c r="H36">
        <v>2</v>
      </c>
      <c r="I36" t="s">
        <v>258</v>
      </c>
      <c r="J36" t="s">
        <v>259</v>
      </c>
      <c r="K36" t="s">
        <v>260</v>
      </c>
      <c r="L36">
        <v>1368</v>
      </c>
      <c r="N36">
        <v>1011</v>
      </c>
      <c r="O36" t="s">
        <v>253</v>
      </c>
      <c r="P36" t="s">
        <v>253</v>
      </c>
      <c r="Q36">
        <v>1</v>
      </c>
      <c r="X36">
        <v>2.48</v>
      </c>
      <c r="Y36">
        <v>0</v>
      </c>
      <c r="Z36">
        <v>273.31</v>
      </c>
      <c r="AA36">
        <v>13.5</v>
      </c>
      <c r="AB36">
        <v>0</v>
      </c>
      <c r="AC36">
        <v>0</v>
      </c>
      <c r="AD36">
        <v>1</v>
      </c>
      <c r="AE36">
        <v>0</v>
      </c>
      <c r="AF36" t="s">
        <v>3</v>
      </c>
      <c r="AG36">
        <v>2.48</v>
      </c>
      <c r="AH36">
        <v>2</v>
      </c>
      <c r="AI36">
        <v>34679648</v>
      </c>
      <c r="AJ36">
        <v>18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x14ac:dyDescent="0.2">
      <c r="A37">
        <f>ROW(Source!A31)</f>
        <v>31</v>
      </c>
      <c r="B37">
        <v>34679652</v>
      </c>
      <c r="C37">
        <v>34679645</v>
      </c>
      <c r="D37">
        <v>31447073</v>
      </c>
      <c r="E37">
        <v>1</v>
      </c>
      <c r="F37">
        <v>1</v>
      </c>
      <c r="G37">
        <v>1</v>
      </c>
      <c r="H37">
        <v>3</v>
      </c>
      <c r="I37" t="s">
        <v>287</v>
      </c>
      <c r="J37" t="s">
        <v>288</v>
      </c>
      <c r="K37" t="s">
        <v>289</v>
      </c>
      <c r="L37">
        <v>1346</v>
      </c>
      <c r="N37">
        <v>1009</v>
      </c>
      <c r="O37" t="s">
        <v>115</v>
      </c>
      <c r="P37" t="s">
        <v>115</v>
      </c>
      <c r="Q37">
        <v>1</v>
      </c>
      <c r="X37">
        <v>0.19</v>
      </c>
      <c r="Y37">
        <v>9.0399999999999991</v>
      </c>
      <c r="Z37">
        <v>0</v>
      </c>
      <c r="AA37">
        <v>0</v>
      </c>
      <c r="AB37">
        <v>0</v>
      </c>
      <c r="AC37">
        <v>0</v>
      </c>
      <c r="AD37">
        <v>1</v>
      </c>
      <c r="AE37">
        <v>0</v>
      </c>
      <c r="AF37" t="s">
        <v>3</v>
      </c>
      <c r="AG37">
        <v>0.19</v>
      </c>
      <c r="AH37">
        <v>3</v>
      </c>
      <c r="AI37">
        <v>-1</v>
      </c>
      <c r="AJ37" t="s">
        <v>3</v>
      </c>
      <c r="AK37">
        <v>4</v>
      </c>
      <c r="AL37">
        <v>-1.7175999999999998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1</v>
      </c>
    </row>
    <row r="38" spans="1:44" x14ac:dyDescent="0.2">
      <c r="A38">
        <f>ROW(Source!A31)</f>
        <v>31</v>
      </c>
      <c r="B38">
        <v>34679653</v>
      </c>
      <c r="C38">
        <v>34679645</v>
      </c>
      <c r="D38">
        <v>31474798</v>
      </c>
      <c r="E38">
        <v>1</v>
      </c>
      <c r="F38">
        <v>1</v>
      </c>
      <c r="G38">
        <v>1</v>
      </c>
      <c r="H38">
        <v>3</v>
      </c>
      <c r="I38" t="s">
        <v>290</v>
      </c>
      <c r="J38" t="s">
        <v>291</v>
      </c>
      <c r="K38" t="s">
        <v>292</v>
      </c>
      <c r="L38">
        <v>1339</v>
      </c>
      <c r="N38">
        <v>1007</v>
      </c>
      <c r="O38" t="s">
        <v>104</v>
      </c>
      <c r="P38" t="s">
        <v>104</v>
      </c>
      <c r="Q38">
        <v>1</v>
      </c>
      <c r="X38">
        <v>2E-3</v>
      </c>
      <c r="Y38">
        <v>180.77</v>
      </c>
      <c r="Z38">
        <v>0</v>
      </c>
      <c r="AA38">
        <v>0</v>
      </c>
      <c r="AB38">
        <v>0</v>
      </c>
      <c r="AC38">
        <v>0</v>
      </c>
      <c r="AD38">
        <v>1</v>
      </c>
      <c r="AE38">
        <v>0</v>
      </c>
      <c r="AF38" t="s">
        <v>3</v>
      </c>
      <c r="AG38">
        <v>2E-3</v>
      </c>
      <c r="AH38">
        <v>3</v>
      </c>
      <c r="AI38">
        <v>-1</v>
      </c>
      <c r="AJ38" t="s">
        <v>3</v>
      </c>
      <c r="AK38">
        <v>4</v>
      </c>
      <c r="AL38">
        <v>-0.36154000000000003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1</v>
      </c>
    </row>
    <row r="39" spans="1:44" x14ac:dyDescent="0.2">
      <c r="A39">
        <f>ROW(Source!A31)</f>
        <v>31</v>
      </c>
      <c r="B39">
        <v>34679654</v>
      </c>
      <c r="C39">
        <v>34679645</v>
      </c>
      <c r="D39">
        <v>31483458</v>
      </c>
      <c r="E39">
        <v>1</v>
      </c>
      <c r="F39">
        <v>1</v>
      </c>
      <c r="G39">
        <v>1</v>
      </c>
      <c r="H39">
        <v>3</v>
      </c>
      <c r="I39" t="s">
        <v>293</v>
      </c>
      <c r="J39" t="s">
        <v>294</v>
      </c>
      <c r="K39" t="s">
        <v>295</v>
      </c>
      <c r="L39">
        <v>1346</v>
      </c>
      <c r="N39">
        <v>1009</v>
      </c>
      <c r="O39" t="s">
        <v>115</v>
      </c>
      <c r="P39" t="s">
        <v>115</v>
      </c>
      <c r="Q39">
        <v>1</v>
      </c>
      <c r="X39">
        <v>0.39</v>
      </c>
      <c r="Y39">
        <v>9.61</v>
      </c>
      <c r="Z39">
        <v>0</v>
      </c>
      <c r="AA39">
        <v>0</v>
      </c>
      <c r="AB39">
        <v>0</v>
      </c>
      <c r="AC39">
        <v>0</v>
      </c>
      <c r="AD39">
        <v>1</v>
      </c>
      <c r="AE39">
        <v>0</v>
      </c>
      <c r="AF39" t="s">
        <v>3</v>
      </c>
      <c r="AG39">
        <v>0.39</v>
      </c>
      <c r="AH39">
        <v>3</v>
      </c>
      <c r="AI39">
        <v>-1</v>
      </c>
      <c r="AJ39" t="s">
        <v>3</v>
      </c>
      <c r="AK39">
        <v>4</v>
      </c>
      <c r="AL39">
        <v>-3.7479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1</v>
      </c>
    </row>
    <row r="40" spans="1:44" x14ac:dyDescent="0.2">
      <c r="A40">
        <f>ROW(Source!A31)</f>
        <v>31</v>
      </c>
      <c r="B40">
        <v>34679655</v>
      </c>
      <c r="C40">
        <v>34679645</v>
      </c>
      <c r="D40">
        <v>31496748</v>
      </c>
      <c r="E40">
        <v>1</v>
      </c>
      <c r="F40">
        <v>1</v>
      </c>
      <c r="G40">
        <v>1</v>
      </c>
      <c r="H40">
        <v>3</v>
      </c>
      <c r="I40" t="s">
        <v>296</v>
      </c>
      <c r="J40" t="s">
        <v>297</v>
      </c>
      <c r="K40" t="s">
        <v>298</v>
      </c>
      <c r="L40">
        <v>1355</v>
      </c>
      <c r="N40">
        <v>1010</v>
      </c>
      <c r="O40" t="s">
        <v>299</v>
      </c>
      <c r="P40" t="s">
        <v>299</v>
      </c>
      <c r="Q40">
        <v>100</v>
      </c>
      <c r="X40">
        <v>0.01</v>
      </c>
      <c r="Y40">
        <v>409</v>
      </c>
      <c r="Z40">
        <v>0</v>
      </c>
      <c r="AA40">
        <v>0</v>
      </c>
      <c r="AB40">
        <v>0</v>
      </c>
      <c r="AC40">
        <v>0</v>
      </c>
      <c r="AD40">
        <v>1</v>
      </c>
      <c r="AE40">
        <v>0</v>
      </c>
      <c r="AF40" t="s">
        <v>3</v>
      </c>
      <c r="AG40">
        <v>0.01</v>
      </c>
      <c r="AH40">
        <v>3</v>
      </c>
      <c r="AI40">
        <v>-1</v>
      </c>
      <c r="AJ40" t="s">
        <v>3</v>
      </c>
      <c r="AK40">
        <v>4</v>
      </c>
      <c r="AL40">
        <v>-4.09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1</v>
      </c>
    </row>
    <row r="41" spans="1:44" x14ac:dyDescent="0.2">
      <c r="A41">
        <f>ROW(Source!A31)</f>
        <v>31</v>
      </c>
      <c r="B41">
        <v>34679656</v>
      </c>
      <c r="C41">
        <v>34679645</v>
      </c>
      <c r="D41">
        <v>31512220</v>
      </c>
      <c r="E41">
        <v>1</v>
      </c>
      <c r="F41">
        <v>1</v>
      </c>
      <c r="G41">
        <v>1</v>
      </c>
      <c r="H41">
        <v>3</v>
      </c>
      <c r="I41" t="s">
        <v>300</v>
      </c>
      <c r="J41" t="s">
        <v>301</v>
      </c>
      <c r="K41" t="s">
        <v>302</v>
      </c>
      <c r="L41">
        <v>1301</v>
      </c>
      <c r="N41">
        <v>1003</v>
      </c>
      <c r="O41" t="s">
        <v>84</v>
      </c>
      <c r="P41" t="s">
        <v>84</v>
      </c>
      <c r="Q41">
        <v>1</v>
      </c>
      <c r="X41">
        <v>6</v>
      </c>
      <c r="Y41">
        <v>14.5</v>
      </c>
      <c r="Z41">
        <v>0</v>
      </c>
      <c r="AA41">
        <v>0</v>
      </c>
      <c r="AB41">
        <v>0</v>
      </c>
      <c r="AC41">
        <v>0</v>
      </c>
      <c r="AD41">
        <v>1</v>
      </c>
      <c r="AE41">
        <v>0</v>
      </c>
      <c r="AF41" t="s">
        <v>3</v>
      </c>
      <c r="AG41">
        <v>6</v>
      </c>
      <c r="AH41">
        <v>3</v>
      </c>
      <c r="AI41">
        <v>-1</v>
      </c>
      <c r="AJ41" t="s">
        <v>3</v>
      </c>
      <c r="AK41">
        <v>4</v>
      </c>
      <c r="AL41">
        <v>-87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1</v>
      </c>
    </row>
    <row r="42" spans="1:44" x14ac:dyDescent="0.2">
      <c r="A42">
        <f>ROW(Source!A31)</f>
        <v>31</v>
      </c>
      <c r="B42">
        <v>34679657</v>
      </c>
      <c r="C42">
        <v>34679645</v>
      </c>
      <c r="D42">
        <v>31513891</v>
      </c>
      <c r="E42">
        <v>1</v>
      </c>
      <c r="F42">
        <v>1</v>
      </c>
      <c r="G42">
        <v>1</v>
      </c>
      <c r="H42">
        <v>3</v>
      </c>
      <c r="I42" t="s">
        <v>303</v>
      </c>
      <c r="J42" t="s">
        <v>304</v>
      </c>
      <c r="K42" t="s">
        <v>305</v>
      </c>
      <c r="L42">
        <v>1358</v>
      </c>
      <c r="N42">
        <v>1010</v>
      </c>
      <c r="O42" t="s">
        <v>306</v>
      </c>
      <c r="P42" t="s">
        <v>306</v>
      </c>
      <c r="Q42">
        <v>10</v>
      </c>
      <c r="X42">
        <v>0.2</v>
      </c>
      <c r="Y42">
        <v>43.83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0</v>
      </c>
      <c r="AF42" t="s">
        <v>3</v>
      </c>
      <c r="AG42">
        <v>0.2</v>
      </c>
      <c r="AH42">
        <v>3</v>
      </c>
      <c r="AI42">
        <v>-1</v>
      </c>
      <c r="AJ42" t="s">
        <v>3</v>
      </c>
      <c r="AK42">
        <v>4</v>
      </c>
      <c r="AL42">
        <v>-8.766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1</v>
      </c>
    </row>
    <row r="43" spans="1:44" x14ac:dyDescent="0.2">
      <c r="A43">
        <f>ROW(Source!A32)</f>
        <v>32</v>
      </c>
      <c r="B43">
        <v>34679665</v>
      </c>
      <c r="C43">
        <v>34679658</v>
      </c>
      <c r="D43">
        <v>31715651</v>
      </c>
      <c r="E43">
        <v>1</v>
      </c>
      <c r="F43">
        <v>1</v>
      </c>
      <c r="G43">
        <v>1</v>
      </c>
      <c r="H43">
        <v>1</v>
      </c>
      <c r="I43" t="s">
        <v>261</v>
      </c>
      <c r="J43" t="s">
        <v>3</v>
      </c>
      <c r="K43" t="s">
        <v>262</v>
      </c>
      <c r="L43">
        <v>1191</v>
      </c>
      <c r="N43">
        <v>1013</v>
      </c>
      <c r="O43" t="s">
        <v>249</v>
      </c>
      <c r="P43" t="s">
        <v>249</v>
      </c>
      <c r="Q43">
        <v>1</v>
      </c>
      <c r="X43">
        <v>17.600000000000001</v>
      </c>
      <c r="Y43">
        <v>0</v>
      </c>
      <c r="Z43">
        <v>0</v>
      </c>
      <c r="AA43">
        <v>0</v>
      </c>
      <c r="AB43">
        <v>9.6199999999999992</v>
      </c>
      <c r="AC43">
        <v>0</v>
      </c>
      <c r="AD43">
        <v>1</v>
      </c>
      <c r="AE43">
        <v>1</v>
      </c>
      <c r="AF43" t="s">
        <v>3</v>
      </c>
      <c r="AG43">
        <v>17.600000000000001</v>
      </c>
      <c r="AH43">
        <v>2</v>
      </c>
      <c r="AI43">
        <v>34679659</v>
      </c>
      <c r="AJ43">
        <v>19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x14ac:dyDescent="0.2">
      <c r="A44">
        <f>ROW(Source!A32)</f>
        <v>32</v>
      </c>
      <c r="B44">
        <v>34679666</v>
      </c>
      <c r="C44">
        <v>34679658</v>
      </c>
      <c r="D44">
        <v>31709492</v>
      </c>
      <c r="E44">
        <v>1</v>
      </c>
      <c r="F44">
        <v>1</v>
      </c>
      <c r="G44">
        <v>1</v>
      </c>
      <c r="H44">
        <v>1</v>
      </c>
      <c r="I44" t="s">
        <v>247</v>
      </c>
      <c r="J44" t="s">
        <v>3</v>
      </c>
      <c r="K44" t="s">
        <v>248</v>
      </c>
      <c r="L44">
        <v>1191</v>
      </c>
      <c r="N44">
        <v>1013</v>
      </c>
      <c r="O44" t="s">
        <v>249</v>
      </c>
      <c r="P44" t="s">
        <v>249</v>
      </c>
      <c r="Q44">
        <v>1</v>
      </c>
      <c r="X44">
        <v>2.64</v>
      </c>
      <c r="Y44">
        <v>0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2</v>
      </c>
      <c r="AF44" t="s">
        <v>3</v>
      </c>
      <c r="AG44">
        <v>2.64</v>
      </c>
      <c r="AH44">
        <v>2</v>
      </c>
      <c r="AI44">
        <v>34679660</v>
      </c>
      <c r="AJ44">
        <v>20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x14ac:dyDescent="0.2">
      <c r="A45">
        <f>ROW(Source!A32)</f>
        <v>32</v>
      </c>
      <c r="B45">
        <v>34679667</v>
      </c>
      <c r="C45">
        <v>34679658</v>
      </c>
      <c r="D45">
        <v>31526753</v>
      </c>
      <c r="E45">
        <v>1</v>
      </c>
      <c r="F45">
        <v>1</v>
      </c>
      <c r="G45">
        <v>1</v>
      </c>
      <c r="H45">
        <v>2</v>
      </c>
      <c r="I45" t="s">
        <v>263</v>
      </c>
      <c r="J45" t="s">
        <v>264</v>
      </c>
      <c r="K45" t="s">
        <v>265</v>
      </c>
      <c r="L45">
        <v>1368</v>
      </c>
      <c r="N45">
        <v>1011</v>
      </c>
      <c r="O45" t="s">
        <v>253</v>
      </c>
      <c r="P45" t="s">
        <v>253</v>
      </c>
      <c r="Q45">
        <v>1</v>
      </c>
      <c r="X45">
        <v>1.32</v>
      </c>
      <c r="Y45">
        <v>0</v>
      </c>
      <c r="Z45">
        <v>111.99</v>
      </c>
      <c r="AA45">
        <v>13.5</v>
      </c>
      <c r="AB45">
        <v>0</v>
      </c>
      <c r="AC45">
        <v>0</v>
      </c>
      <c r="AD45">
        <v>1</v>
      </c>
      <c r="AE45">
        <v>0</v>
      </c>
      <c r="AF45" t="s">
        <v>3</v>
      </c>
      <c r="AG45">
        <v>1.32</v>
      </c>
      <c r="AH45">
        <v>2</v>
      </c>
      <c r="AI45">
        <v>34679661</v>
      </c>
      <c r="AJ45">
        <v>21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x14ac:dyDescent="0.2">
      <c r="A46">
        <f>ROW(Source!A32)</f>
        <v>32</v>
      </c>
      <c r="B46">
        <v>34679668</v>
      </c>
      <c r="C46">
        <v>34679658</v>
      </c>
      <c r="D46">
        <v>31526887</v>
      </c>
      <c r="E46">
        <v>1</v>
      </c>
      <c r="F46">
        <v>1</v>
      </c>
      <c r="G46">
        <v>1</v>
      </c>
      <c r="H46">
        <v>2</v>
      </c>
      <c r="I46" t="s">
        <v>266</v>
      </c>
      <c r="J46" t="s">
        <v>267</v>
      </c>
      <c r="K46" t="s">
        <v>268</v>
      </c>
      <c r="L46">
        <v>1368</v>
      </c>
      <c r="N46">
        <v>1011</v>
      </c>
      <c r="O46" t="s">
        <v>253</v>
      </c>
      <c r="P46" t="s">
        <v>253</v>
      </c>
      <c r="Q46">
        <v>1</v>
      </c>
      <c r="X46">
        <v>3.97</v>
      </c>
      <c r="Y46">
        <v>0</v>
      </c>
      <c r="Z46">
        <v>0.9</v>
      </c>
      <c r="AA46">
        <v>0</v>
      </c>
      <c r="AB46">
        <v>0</v>
      </c>
      <c r="AC46">
        <v>0</v>
      </c>
      <c r="AD46">
        <v>1</v>
      </c>
      <c r="AE46">
        <v>0</v>
      </c>
      <c r="AF46" t="s">
        <v>3</v>
      </c>
      <c r="AG46">
        <v>3.97</v>
      </c>
      <c r="AH46">
        <v>2</v>
      </c>
      <c r="AI46">
        <v>34679662</v>
      </c>
      <c r="AJ46">
        <v>22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x14ac:dyDescent="0.2">
      <c r="A47">
        <f>ROW(Source!A32)</f>
        <v>32</v>
      </c>
      <c r="B47">
        <v>34679669</v>
      </c>
      <c r="C47">
        <v>34679658</v>
      </c>
      <c r="D47">
        <v>31526953</v>
      </c>
      <c r="E47">
        <v>1</v>
      </c>
      <c r="F47">
        <v>1</v>
      </c>
      <c r="G47">
        <v>1</v>
      </c>
      <c r="H47">
        <v>2</v>
      </c>
      <c r="I47" t="s">
        <v>269</v>
      </c>
      <c r="J47" t="s">
        <v>270</v>
      </c>
      <c r="K47" t="s">
        <v>271</v>
      </c>
      <c r="L47">
        <v>1368</v>
      </c>
      <c r="N47">
        <v>1011</v>
      </c>
      <c r="O47" t="s">
        <v>253</v>
      </c>
      <c r="P47" t="s">
        <v>253</v>
      </c>
      <c r="Q47">
        <v>1</v>
      </c>
      <c r="X47">
        <v>3.97</v>
      </c>
      <c r="Y47">
        <v>0</v>
      </c>
      <c r="Z47">
        <v>6.9</v>
      </c>
      <c r="AA47">
        <v>0</v>
      </c>
      <c r="AB47">
        <v>0</v>
      </c>
      <c r="AC47">
        <v>0</v>
      </c>
      <c r="AD47">
        <v>1</v>
      </c>
      <c r="AE47">
        <v>0</v>
      </c>
      <c r="AF47" t="s">
        <v>3</v>
      </c>
      <c r="AG47">
        <v>3.97</v>
      </c>
      <c r="AH47">
        <v>2</v>
      </c>
      <c r="AI47">
        <v>34679663</v>
      </c>
      <c r="AJ47">
        <v>23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x14ac:dyDescent="0.2">
      <c r="A48">
        <f>ROW(Source!A32)</f>
        <v>32</v>
      </c>
      <c r="B48">
        <v>34679670</v>
      </c>
      <c r="C48">
        <v>34679658</v>
      </c>
      <c r="D48">
        <v>31528142</v>
      </c>
      <c r="E48">
        <v>1</v>
      </c>
      <c r="F48">
        <v>1</v>
      </c>
      <c r="G48">
        <v>1</v>
      </c>
      <c r="H48">
        <v>2</v>
      </c>
      <c r="I48" t="s">
        <v>272</v>
      </c>
      <c r="J48" t="s">
        <v>273</v>
      </c>
      <c r="K48" t="s">
        <v>274</v>
      </c>
      <c r="L48">
        <v>1368</v>
      </c>
      <c r="N48">
        <v>1011</v>
      </c>
      <c r="O48" t="s">
        <v>253</v>
      </c>
      <c r="P48" t="s">
        <v>253</v>
      </c>
      <c r="Q48">
        <v>1</v>
      </c>
      <c r="X48">
        <v>1.32</v>
      </c>
      <c r="Y48">
        <v>0</v>
      </c>
      <c r="Z48">
        <v>65.709999999999994</v>
      </c>
      <c r="AA48">
        <v>11.6</v>
      </c>
      <c r="AB48">
        <v>0</v>
      </c>
      <c r="AC48">
        <v>0</v>
      </c>
      <c r="AD48">
        <v>1</v>
      </c>
      <c r="AE48">
        <v>0</v>
      </c>
      <c r="AF48" t="s">
        <v>3</v>
      </c>
      <c r="AG48">
        <v>1.32</v>
      </c>
      <c r="AH48">
        <v>2</v>
      </c>
      <c r="AI48">
        <v>34679664</v>
      </c>
      <c r="AJ48">
        <v>24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x14ac:dyDescent="0.2">
      <c r="A49">
        <f>ROW(Source!A32)</f>
        <v>32</v>
      </c>
      <c r="B49">
        <v>34679671</v>
      </c>
      <c r="C49">
        <v>34679658</v>
      </c>
      <c r="D49">
        <v>31446709</v>
      </c>
      <c r="E49">
        <v>1</v>
      </c>
      <c r="F49">
        <v>1</v>
      </c>
      <c r="G49">
        <v>1</v>
      </c>
      <c r="H49">
        <v>3</v>
      </c>
      <c r="I49" t="s">
        <v>307</v>
      </c>
      <c r="J49" t="s">
        <v>308</v>
      </c>
      <c r="K49" t="s">
        <v>309</v>
      </c>
      <c r="L49">
        <v>1308</v>
      </c>
      <c r="N49">
        <v>1003</v>
      </c>
      <c r="O49" t="s">
        <v>42</v>
      </c>
      <c r="P49" t="s">
        <v>42</v>
      </c>
      <c r="Q49">
        <v>100</v>
      </c>
      <c r="X49">
        <v>9.5999999999999992E-3</v>
      </c>
      <c r="Y49">
        <v>120</v>
      </c>
      <c r="Z49">
        <v>0</v>
      </c>
      <c r="AA49">
        <v>0</v>
      </c>
      <c r="AB49">
        <v>0</v>
      </c>
      <c r="AC49">
        <v>0</v>
      </c>
      <c r="AD49">
        <v>1</v>
      </c>
      <c r="AE49">
        <v>0</v>
      </c>
      <c r="AF49" t="s">
        <v>3</v>
      </c>
      <c r="AG49">
        <v>9.5999999999999992E-3</v>
      </c>
      <c r="AH49">
        <v>3</v>
      </c>
      <c r="AI49">
        <v>-1</v>
      </c>
      <c r="AJ49" t="s">
        <v>3</v>
      </c>
      <c r="AK49">
        <v>4</v>
      </c>
      <c r="AL49">
        <v>-1.1519999999999999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1</v>
      </c>
    </row>
    <row r="50" spans="1:44" x14ac:dyDescent="0.2">
      <c r="A50">
        <f>ROW(Source!A32)</f>
        <v>32</v>
      </c>
      <c r="B50">
        <v>34679672</v>
      </c>
      <c r="C50">
        <v>34679658</v>
      </c>
      <c r="D50">
        <v>31470585</v>
      </c>
      <c r="E50">
        <v>1</v>
      </c>
      <c r="F50">
        <v>1</v>
      </c>
      <c r="G50">
        <v>1</v>
      </c>
      <c r="H50">
        <v>3</v>
      </c>
      <c r="I50" t="s">
        <v>310</v>
      </c>
      <c r="J50" t="s">
        <v>311</v>
      </c>
      <c r="K50" t="s">
        <v>312</v>
      </c>
      <c r="L50">
        <v>1348</v>
      </c>
      <c r="N50">
        <v>1009</v>
      </c>
      <c r="O50" t="s">
        <v>313</v>
      </c>
      <c r="P50" t="s">
        <v>313</v>
      </c>
      <c r="Q50">
        <v>1000</v>
      </c>
      <c r="X50">
        <v>1E-3</v>
      </c>
      <c r="Y50">
        <v>5000</v>
      </c>
      <c r="Z50">
        <v>0</v>
      </c>
      <c r="AA50">
        <v>0</v>
      </c>
      <c r="AB50">
        <v>0</v>
      </c>
      <c r="AC50">
        <v>0</v>
      </c>
      <c r="AD50">
        <v>1</v>
      </c>
      <c r="AE50">
        <v>0</v>
      </c>
      <c r="AF50" t="s">
        <v>3</v>
      </c>
      <c r="AG50">
        <v>1E-3</v>
      </c>
      <c r="AH50">
        <v>3</v>
      </c>
      <c r="AI50">
        <v>-1</v>
      </c>
      <c r="AJ50" t="s">
        <v>3</v>
      </c>
      <c r="AK50">
        <v>4</v>
      </c>
      <c r="AL50">
        <v>-5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1</v>
      </c>
    </row>
    <row r="51" spans="1:44" x14ac:dyDescent="0.2">
      <c r="A51">
        <f>ROW(Source!A32)</f>
        <v>32</v>
      </c>
      <c r="B51">
        <v>34679673</v>
      </c>
      <c r="C51">
        <v>34679658</v>
      </c>
      <c r="D51">
        <v>31470674</v>
      </c>
      <c r="E51">
        <v>1</v>
      </c>
      <c r="F51">
        <v>1</v>
      </c>
      <c r="G51">
        <v>1</v>
      </c>
      <c r="H51">
        <v>3</v>
      </c>
      <c r="I51" t="s">
        <v>314</v>
      </c>
      <c r="J51" t="s">
        <v>315</v>
      </c>
      <c r="K51" t="s">
        <v>316</v>
      </c>
      <c r="L51">
        <v>1348</v>
      </c>
      <c r="N51">
        <v>1009</v>
      </c>
      <c r="O51" t="s">
        <v>313</v>
      </c>
      <c r="P51" t="s">
        <v>313</v>
      </c>
      <c r="Q51">
        <v>1000</v>
      </c>
      <c r="X51">
        <v>0.01</v>
      </c>
      <c r="Y51">
        <v>5763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0</v>
      </c>
      <c r="AF51" t="s">
        <v>3</v>
      </c>
      <c r="AG51">
        <v>0.01</v>
      </c>
      <c r="AH51">
        <v>3</v>
      </c>
      <c r="AI51">
        <v>-1</v>
      </c>
      <c r="AJ51" t="s">
        <v>3</v>
      </c>
      <c r="AK51">
        <v>4</v>
      </c>
      <c r="AL51">
        <v>-57.63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1</v>
      </c>
    </row>
    <row r="52" spans="1:44" x14ac:dyDescent="0.2">
      <c r="A52">
        <f>ROW(Source!A32)</f>
        <v>32</v>
      </c>
      <c r="B52">
        <v>34679674</v>
      </c>
      <c r="C52">
        <v>34679658</v>
      </c>
      <c r="D52">
        <v>31482923</v>
      </c>
      <c r="E52">
        <v>1</v>
      </c>
      <c r="F52">
        <v>1</v>
      </c>
      <c r="G52">
        <v>1</v>
      </c>
      <c r="H52">
        <v>3</v>
      </c>
      <c r="I52" t="s">
        <v>317</v>
      </c>
      <c r="J52" t="s">
        <v>318</v>
      </c>
      <c r="K52" t="s">
        <v>319</v>
      </c>
      <c r="L52">
        <v>1346</v>
      </c>
      <c r="N52">
        <v>1009</v>
      </c>
      <c r="O52" t="s">
        <v>115</v>
      </c>
      <c r="P52" t="s">
        <v>115</v>
      </c>
      <c r="Q52">
        <v>1</v>
      </c>
      <c r="X52">
        <v>0.25</v>
      </c>
      <c r="Y52">
        <v>28.6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0</v>
      </c>
      <c r="AF52" t="s">
        <v>3</v>
      </c>
      <c r="AG52">
        <v>0.25</v>
      </c>
      <c r="AH52">
        <v>3</v>
      </c>
      <c r="AI52">
        <v>-1</v>
      </c>
      <c r="AJ52" t="s">
        <v>3</v>
      </c>
      <c r="AK52">
        <v>4</v>
      </c>
      <c r="AL52">
        <v>-7.15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1</v>
      </c>
    </row>
    <row r="53" spans="1:44" x14ac:dyDescent="0.2">
      <c r="A53">
        <f>ROW(Source!A32)</f>
        <v>32</v>
      </c>
      <c r="B53">
        <v>34679675</v>
      </c>
      <c r="C53">
        <v>34679658</v>
      </c>
      <c r="D53">
        <v>31482960</v>
      </c>
      <c r="E53">
        <v>1</v>
      </c>
      <c r="F53">
        <v>1</v>
      </c>
      <c r="G53">
        <v>1</v>
      </c>
      <c r="H53">
        <v>3</v>
      </c>
      <c r="I53" t="s">
        <v>320</v>
      </c>
      <c r="J53" t="s">
        <v>321</v>
      </c>
      <c r="K53" t="s">
        <v>322</v>
      </c>
      <c r="L53">
        <v>1348</v>
      </c>
      <c r="N53">
        <v>1009</v>
      </c>
      <c r="O53" t="s">
        <v>313</v>
      </c>
      <c r="P53" t="s">
        <v>313</v>
      </c>
      <c r="Q53">
        <v>1000</v>
      </c>
      <c r="X53">
        <v>6.0000000000000002E-5</v>
      </c>
      <c r="Y53">
        <v>7826.9</v>
      </c>
      <c r="Z53">
        <v>0</v>
      </c>
      <c r="AA53">
        <v>0</v>
      </c>
      <c r="AB53">
        <v>0</v>
      </c>
      <c r="AC53">
        <v>0</v>
      </c>
      <c r="AD53">
        <v>1</v>
      </c>
      <c r="AE53">
        <v>0</v>
      </c>
      <c r="AF53" t="s">
        <v>3</v>
      </c>
      <c r="AG53">
        <v>6.0000000000000002E-5</v>
      </c>
      <c r="AH53">
        <v>3</v>
      </c>
      <c r="AI53">
        <v>-1</v>
      </c>
      <c r="AJ53" t="s">
        <v>3</v>
      </c>
      <c r="AK53">
        <v>4</v>
      </c>
      <c r="AL53">
        <v>-0.46961399999999998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1</v>
      </c>
    </row>
    <row r="54" spans="1:44" x14ac:dyDescent="0.2">
      <c r="A54">
        <f>ROW(Source!A32)</f>
        <v>32</v>
      </c>
      <c r="B54">
        <v>34679676</v>
      </c>
      <c r="C54">
        <v>34679658</v>
      </c>
      <c r="D54">
        <v>31443668</v>
      </c>
      <c r="E54">
        <v>17</v>
      </c>
      <c r="F54">
        <v>1</v>
      </c>
      <c r="G54">
        <v>1</v>
      </c>
      <c r="H54">
        <v>3</v>
      </c>
      <c r="I54" t="s">
        <v>323</v>
      </c>
      <c r="J54" t="s">
        <v>3</v>
      </c>
      <c r="K54" t="s">
        <v>324</v>
      </c>
      <c r="L54">
        <v>1374</v>
      </c>
      <c r="N54">
        <v>1013</v>
      </c>
      <c r="O54" t="s">
        <v>325</v>
      </c>
      <c r="P54" t="s">
        <v>325</v>
      </c>
      <c r="Q54">
        <v>1</v>
      </c>
      <c r="X54">
        <v>3.39</v>
      </c>
      <c r="Y54">
        <v>1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0</v>
      </c>
      <c r="AF54" t="s">
        <v>3</v>
      </c>
      <c r="AG54">
        <v>3.39</v>
      </c>
      <c r="AH54">
        <v>3</v>
      </c>
      <c r="AI54">
        <v>-1</v>
      </c>
      <c r="AJ54" t="s">
        <v>3</v>
      </c>
      <c r="AK54">
        <v>4</v>
      </c>
      <c r="AL54">
        <v>-3.39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1</v>
      </c>
    </row>
    <row r="55" spans="1:44" x14ac:dyDescent="0.2">
      <c r="A55">
        <f>ROW(Source!A33)</f>
        <v>33</v>
      </c>
      <c r="B55">
        <v>34679665</v>
      </c>
      <c r="C55">
        <v>34679658</v>
      </c>
      <c r="D55">
        <v>31715651</v>
      </c>
      <c r="E55">
        <v>1</v>
      </c>
      <c r="F55">
        <v>1</v>
      </c>
      <c r="G55">
        <v>1</v>
      </c>
      <c r="H55">
        <v>1</v>
      </c>
      <c r="I55" t="s">
        <v>261</v>
      </c>
      <c r="J55" t="s">
        <v>3</v>
      </c>
      <c r="K55" t="s">
        <v>262</v>
      </c>
      <c r="L55">
        <v>1191</v>
      </c>
      <c r="N55">
        <v>1013</v>
      </c>
      <c r="O55" t="s">
        <v>249</v>
      </c>
      <c r="P55" t="s">
        <v>249</v>
      </c>
      <c r="Q55">
        <v>1</v>
      </c>
      <c r="X55">
        <v>17.600000000000001</v>
      </c>
      <c r="Y55">
        <v>0</v>
      </c>
      <c r="Z55">
        <v>0</v>
      </c>
      <c r="AA55">
        <v>0</v>
      </c>
      <c r="AB55">
        <v>9.6199999999999992</v>
      </c>
      <c r="AC55">
        <v>0</v>
      </c>
      <c r="AD55">
        <v>1</v>
      </c>
      <c r="AE55">
        <v>1</v>
      </c>
      <c r="AF55" t="s">
        <v>3</v>
      </c>
      <c r="AG55">
        <v>17.600000000000001</v>
      </c>
      <c r="AH55">
        <v>2</v>
      </c>
      <c r="AI55">
        <v>34679659</v>
      </c>
      <c r="AJ55">
        <v>25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x14ac:dyDescent="0.2">
      <c r="A56">
        <f>ROW(Source!A33)</f>
        <v>33</v>
      </c>
      <c r="B56">
        <v>34679666</v>
      </c>
      <c r="C56">
        <v>34679658</v>
      </c>
      <c r="D56">
        <v>31709492</v>
      </c>
      <c r="E56">
        <v>1</v>
      </c>
      <c r="F56">
        <v>1</v>
      </c>
      <c r="G56">
        <v>1</v>
      </c>
      <c r="H56">
        <v>1</v>
      </c>
      <c r="I56" t="s">
        <v>247</v>
      </c>
      <c r="J56" t="s">
        <v>3</v>
      </c>
      <c r="K56" t="s">
        <v>248</v>
      </c>
      <c r="L56">
        <v>1191</v>
      </c>
      <c r="N56">
        <v>1013</v>
      </c>
      <c r="O56" t="s">
        <v>249</v>
      </c>
      <c r="P56" t="s">
        <v>249</v>
      </c>
      <c r="Q56">
        <v>1</v>
      </c>
      <c r="X56">
        <v>2.64</v>
      </c>
      <c r="Y56">
        <v>0</v>
      </c>
      <c r="Z56">
        <v>0</v>
      </c>
      <c r="AA56">
        <v>0</v>
      </c>
      <c r="AB56">
        <v>0</v>
      </c>
      <c r="AC56">
        <v>0</v>
      </c>
      <c r="AD56">
        <v>1</v>
      </c>
      <c r="AE56">
        <v>2</v>
      </c>
      <c r="AF56" t="s">
        <v>3</v>
      </c>
      <c r="AG56">
        <v>2.64</v>
      </c>
      <c r="AH56">
        <v>2</v>
      </c>
      <c r="AI56">
        <v>34679660</v>
      </c>
      <c r="AJ56">
        <v>26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x14ac:dyDescent="0.2">
      <c r="A57">
        <f>ROW(Source!A33)</f>
        <v>33</v>
      </c>
      <c r="B57">
        <v>34679667</v>
      </c>
      <c r="C57">
        <v>34679658</v>
      </c>
      <c r="D57">
        <v>31526753</v>
      </c>
      <c r="E57">
        <v>1</v>
      </c>
      <c r="F57">
        <v>1</v>
      </c>
      <c r="G57">
        <v>1</v>
      </c>
      <c r="H57">
        <v>2</v>
      </c>
      <c r="I57" t="s">
        <v>263</v>
      </c>
      <c r="J57" t="s">
        <v>264</v>
      </c>
      <c r="K57" t="s">
        <v>265</v>
      </c>
      <c r="L57">
        <v>1368</v>
      </c>
      <c r="N57">
        <v>1011</v>
      </c>
      <c r="O57" t="s">
        <v>253</v>
      </c>
      <c r="P57" t="s">
        <v>253</v>
      </c>
      <c r="Q57">
        <v>1</v>
      </c>
      <c r="X57">
        <v>1.32</v>
      </c>
      <c r="Y57">
        <v>0</v>
      </c>
      <c r="Z57">
        <v>111.99</v>
      </c>
      <c r="AA57">
        <v>13.5</v>
      </c>
      <c r="AB57">
        <v>0</v>
      </c>
      <c r="AC57">
        <v>0</v>
      </c>
      <c r="AD57">
        <v>1</v>
      </c>
      <c r="AE57">
        <v>0</v>
      </c>
      <c r="AF57" t="s">
        <v>3</v>
      </c>
      <c r="AG57">
        <v>1.32</v>
      </c>
      <c r="AH57">
        <v>2</v>
      </c>
      <c r="AI57">
        <v>34679661</v>
      </c>
      <c r="AJ57">
        <v>27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x14ac:dyDescent="0.2">
      <c r="A58">
        <f>ROW(Source!A33)</f>
        <v>33</v>
      </c>
      <c r="B58">
        <v>34679668</v>
      </c>
      <c r="C58">
        <v>34679658</v>
      </c>
      <c r="D58">
        <v>31526887</v>
      </c>
      <c r="E58">
        <v>1</v>
      </c>
      <c r="F58">
        <v>1</v>
      </c>
      <c r="G58">
        <v>1</v>
      </c>
      <c r="H58">
        <v>2</v>
      </c>
      <c r="I58" t="s">
        <v>266</v>
      </c>
      <c r="J58" t="s">
        <v>267</v>
      </c>
      <c r="K58" t="s">
        <v>268</v>
      </c>
      <c r="L58">
        <v>1368</v>
      </c>
      <c r="N58">
        <v>1011</v>
      </c>
      <c r="O58" t="s">
        <v>253</v>
      </c>
      <c r="P58" t="s">
        <v>253</v>
      </c>
      <c r="Q58">
        <v>1</v>
      </c>
      <c r="X58">
        <v>3.97</v>
      </c>
      <c r="Y58">
        <v>0</v>
      </c>
      <c r="Z58">
        <v>0.9</v>
      </c>
      <c r="AA58">
        <v>0</v>
      </c>
      <c r="AB58">
        <v>0</v>
      </c>
      <c r="AC58">
        <v>0</v>
      </c>
      <c r="AD58">
        <v>1</v>
      </c>
      <c r="AE58">
        <v>0</v>
      </c>
      <c r="AF58" t="s">
        <v>3</v>
      </c>
      <c r="AG58">
        <v>3.97</v>
      </c>
      <c r="AH58">
        <v>2</v>
      </c>
      <c r="AI58">
        <v>34679662</v>
      </c>
      <c r="AJ58">
        <v>28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x14ac:dyDescent="0.2">
      <c r="A59">
        <f>ROW(Source!A33)</f>
        <v>33</v>
      </c>
      <c r="B59">
        <v>34679669</v>
      </c>
      <c r="C59">
        <v>34679658</v>
      </c>
      <c r="D59">
        <v>31526953</v>
      </c>
      <c r="E59">
        <v>1</v>
      </c>
      <c r="F59">
        <v>1</v>
      </c>
      <c r="G59">
        <v>1</v>
      </c>
      <c r="H59">
        <v>2</v>
      </c>
      <c r="I59" t="s">
        <v>269</v>
      </c>
      <c r="J59" t="s">
        <v>270</v>
      </c>
      <c r="K59" t="s">
        <v>271</v>
      </c>
      <c r="L59">
        <v>1368</v>
      </c>
      <c r="N59">
        <v>1011</v>
      </c>
      <c r="O59" t="s">
        <v>253</v>
      </c>
      <c r="P59" t="s">
        <v>253</v>
      </c>
      <c r="Q59">
        <v>1</v>
      </c>
      <c r="X59">
        <v>3.97</v>
      </c>
      <c r="Y59">
        <v>0</v>
      </c>
      <c r="Z59">
        <v>6.9</v>
      </c>
      <c r="AA59">
        <v>0</v>
      </c>
      <c r="AB59">
        <v>0</v>
      </c>
      <c r="AC59">
        <v>0</v>
      </c>
      <c r="AD59">
        <v>1</v>
      </c>
      <c r="AE59">
        <v>0</v>
      </c>
      <c r="AF59" t="s">
        <v>3</v>
      </c>
      <c r="AG59">
        <v>3.97</v>
      </c>
      <c r="AH59">
        <v>2</v>
      </c>
      <c r="AI59">
        <v>34679663</v>
      </c>
      <c r="AJ59">
        <v>29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x14ac:dyDescent="0.2">
      <c r="A60">
        <f>ROW(Source!A33)</f>
        <v>33</v>
      </c>
      <c r="B60">
        <v>34679670</v>
      </c>
      <c r="C60">
        <v>34679658</v>
      </c>
      <c r="D60">
        <v>31528142</v>
      </c>
      <c r="E60">
        <v>1</v>
      </c>
      <c r="F60">
        <v>1</v>
      </c>
      <c r="G60">
        <v>1</v>
      </c>
      <c r="H60">
        <v>2</v>
      </c>
      <c r="I60" t="s">
        <v>272</v>
      </c>
      <c r="J60" t="s">
        <v>273</v>
      </c>
      <c r="K60" t="s">
        <v>274</v>
      </c>
      <c r="L60">
        <v>1368</v>
      </c>
      <c r="N60">
        <v>1011</v>
      </c>
      <c r="O60" t="s">
        <v>253</v>
      </c>
      <c r="P60" t="s">
        <v>253</v>
      </c>
      <c r="Q60">
        <v>1</v>
      </c>
      <c r="X60">
        <v>1.32</v>
      </c>
      <c r="Y60">
        <v>0</v>
      </c>
      <c r="Z60">
        <v>65.709999999999994</v>
      </c>
      <c r="AA60">
        <v>11.6</v>
      </c>
      <c r="AB60">
        <v>0</v>
      </c>
      <c r="AC60">
        <v>0</v>
      </c>
      <c r="AD60">
        <v>1</v>
      </c>
      <c r="AE60">
        <v>0</v>
      </c>
      <c r="AF60" t="s">
        <v>3</v>
      </c>
      <c r="AG60">
        <v>1.32</v>
      </c>
      <c r="AH60">
        <v>2</v>
      </c>
      <c r="AI60">
        <v>34679664</v>
      </c>
      <c r="AJ60">
        <v>30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x14ac:dyDescent="0.2">
      <c r="A61">
        <f>ROW(Source!A33)</f>
        <v>33</v>
      </c>
      <c r="B61">
        <v>34679671</v>
      </c>
      <c r="C61">
        <v>34679658</v>
      </c>
      <c r="D61">
        <v>31446709</v>
      </c>
      <c r="E61">
        <v>1</v>
      </c>
      <c r="F61">
        <v>1</v>
      </c>
      <c r="G61">
        <v>1</v>
      </c>
      <c r="H61">
        <v>3</v>
      </c>
      <c r="I61" t="s">
        <v>307</v>
      </c>
      <c r="J61" t="s">
        <v>308</v>
      </c>
      <c r="K61" t="s">
        <v>309</v>
      </c>
      <c r="L61">
        <v>1308</v>
      </c>
      <c r="N61">
        <v>1003</v>
      </c>
      <c r="O61" t="s">
        <v>42</v>
      </c>
      <c r="P61" t="s">
        <v>42</v>
      </c>
      <c r="Q61">
        <v>100</v>
      </c>
      <c r="X61">
        <v>9.5999999999999992E-3</v>
      </c>
      <c r="Y61">
        <v>120</v>
      </c>
      <c r="Z61">
        <v>0</v>
      </c>
      <c r="AA61">
        <v>0</v>
      </c>
      <c r="AB61">
        <v>0</v>
      </c>
      <c r="AC61">
        <v>0</v>
      </c>
      <c r="AD61">
        <v>1</v>
      </c>
      <c r="AE61">
        <v>0</v>
      </c>
      <c r="AF61" t="s">
        <v>3</v>
      </c>
      <c r="AG61">
        <v>9.5999999999999992E-3</v>
      </c>
      <c r="AH61">
        <v>3</v>
      </c>
      <c r="AI61">
        <v>-1</v>
      </c>
      <c r="AJ61" t="s">
        <v>3</v>
      </c>
      <c r="AK61">
        <v>4</v>
      </c>
      <c r="AL61">
        <v>-1.1519999999999999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1</v>
      </c>
    </row>
    <row r="62" spans="1:44" x14ac:dyDescent="0.2">
      <c r="A62">
        <f>ROW(Source!A33)</f>
        <v>33</v>
      </c>
      <c r="B62">
        <v>34679672</v>
      </c>
      <c r="C62">
        <v>34679658</v>
      </c>
      <c r="D62">
        <v>31470585</v>
      </c>
      <c r="E62">
        <v>1</v>
      </c>
      <c r="F62">
        <v>1</v>
      </c>
      <c r="G62">
        <v>1</v>
      </c>
      <c r="H62">
        <v>3</v>
      </c>
      <c r="I62" t="s">
        <v>310</v>
      </c>
      <c r="J62" t="s">
        <v>311</v>
      </c>
      <c r="K62" t="s">
        <v>312</v>
      </c>
      <c r="L62">
        <v>1348</v>
      </c>
      <c r="N62">
        <v>1009</v>
      </c>
      <c r="O62" t="s">
        <v>313</v>
      </c>
      <c r="P62" t="s">
        <v>313</v>
      </c>
      <c r="Q62">
        <v>1000</v>
      </c>
      <c r="X62">
        <v>1E-3</v>
      </c>
      <c r="Y62">
        <v>5000</v>
      </c>
      <c r="Z62">
        <v>0</v>
      </c>
      <c r="AA62">
        <v>0</v>
      </c>
      <c r="AB62">
        <v>0</v>
      </c>
      <c r="AC62">
        <v>0</v>
      </c>
      <c r="AD62">
        <v>1</v>
      </c>
      <c r="AE62">
        <v>0</v>
      </c>
      <c r="AF62" t="s">
        <v>3</v>
      </c>
      <c r="AG62">
        <v>1E-3</v>
      </c>
      <c r="AH62">
        <v>3</v>
      </c>
      <c r="AI62">
        <v>-1</v>
      </c>
      <c r="AJ62" t="s">
        <v>3</v>
      </c>
      <c r="AK62">
        <v>4</v>
      </c>
      <c r="AL62">
        <v>-5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1</v>
      </c>
    </row>
    <row r="63" spans="1:44" x14ac:dyDescent="0.2">
      <c r="A63">
        <f>ROW(Source!A33)</f>
        <v>33</v>
      </c>
      <c r="B63">
        <v>34679673</v>
      </c>
      <c r="C63">
        <v>34679658</v>
      </c>
      <c r="D63">
        <v>31470674</v>
      </c>
      <c r="E63">
        <v>1</v>
      </c>
      <c r="F63">
        <v>1</v>
      </c>
      <c r="G63">
        <v>1</v>
      </c>
      <c r="H63">
        <v>3</v>
      </c>
      <c r="I63" t="s">
        <v>314</v>
      </c>
      <c r="J63" t="s">
        <v>315</v>
      </c>
      <c r="K63" t="s">
        <v>316</v>
      </c>
      <c r="L63">
        <v>1348</v>
      </c>
      <c r="N63">
        <v>1009</v>
      </c>
      <c r="O63" t="s">
        <v>313</v>
      </c>
      <c r="P63" t="s">
        <v>313</v>
      </c>
      <c r="Q63">
        <v>1000</v>
      </c>
      <c r="X63">
        <v>0.01</v>
      </c>
      <c r="Y63">
        <v>5763</v>
      </c>
      <c r="Z63">
        <v>0</v>
      </c>
      <c r="AA63">
        <v>0</v>
      </c>
      <c r="AB63">
        <v>0</v>
      </c>
      <c r="AC63">
        <v>0</v>
      </c>
      <c r="AD63">
        <v>1</v>
      </c>
      <c r="AE63">
        <v>0</v>
      </c>
      <c r="AF63" t="s">
        <v>3</v>
      </c>
      <c r="AG63">
        <v>0.01</v>
      </c>
      <c r="AH63">
        <v>3</v>
      </c>
      <c r="AI63">
        <v>-1</v>
      </c>
      <c r="AJ63" t="s">
        <v>3</v>
      </c>
      <c r="AK63">
        <v>4</v>
      </c>
      <c r="AL63">
        <v>-57.63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1</v>
      </c>
    </row>
    <row r="64" spans="1:44" x14ac:dyDescent="0.2">
      <c r="A64">
        <f>ROW(Source!A33)</f>
        <v>33</v>
      </c>
      <c r="B64">
        <v>34679674</v>
      </c>
      <c r="C64">
        <v>34679658</v>
      </c>
      <c r="D64">
        <v>31482923</v>
      </c>
      <c r="E64">
        <v>1</v>
      </c>
      <c r="F64">
        <v>1</v>
      </c>
      <c r="G64">
        <v>1</v>
      </c>
      <c r="H64">
        <v>3</v>
      </c>
      <c r="I64" t="s">
        <v>317</v>
      </c>
      <c r="J64" t="s">
        <v>318</v>
      </c>
      <c r="K64" t="s">
        <v>319</v>
      </c>
      <c r="L64">
        <v>1346</v>
      </c>
      <c r="N64">
        <v>1009</v>
      </c>
      <c r="O64" t="s">
        <v>115</v>
      </c>
      <c r="P64" t="s">
        <v>115</v>
      </c>
      <c r="Q64">
        <v>1</v>
      </c>
      <c r="X64">
        <v>0.25</v>
      </c>
      <c r="Y64">
        <v>28.6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0</v>
      </c>
      <c r="AF64" t="s">
        <v>3</v>
      </c>
      <c r="AG64">
        <v>0.25</v>
      </c>
      <c r="AH64">
        <v>3</v>
      </c>
      <c r="AI64">
        <v>-1</v>
      </c>
      <c r="AJ64" t="s">
        <v>3</v>
      </c>
      <c r="AK64">
        <v>4</v>
      </c>
      <c r="AL64">
        <v>-7.15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1</v>
      </c>
    </row>
    <row r="65" spans="1:44" x14ac:dyDescent="0.2">
      <c r="A65">
        <f>ROW(Source!A33)</f>
        <v>33</v>
      </c>
      <c r="B65">
        <v>34679675</v>
      </c>
      <c r="C65">
        <v>34679658</v>
      </c>
      <c r="D65">
        <v>31482960</v>
      </c>
      <c r="E65">
        <v>1</v>
      </c>
      <c r="F65">
        <v>1</v>
      </c>
      <c r="G65">
        <v>1</v>
      </c>
      <c r="H65">
        <v>3</v>
      </c>
      <c r="I65" t="s">
        <v>320</v>
      </c>
      <c r="J65" t="s">
        <v>321</v>
      </c>
      <c r="K65" t="s">
        <v>322</v>
      </c>
      <c r="L65">
        <v>1348</v>
      </c>
      <c r="N65">
        <v>1009</v>
      </c>
      <c r="O65" t="s">
        <v>313</v>
      </c>
      <c r="P65" t="s">
        <v>313</v>
      </c>
      <c r="Q65">
        <v>1000</v>
      </c>
      <c r="X65">
        <v>6.0000000000000002E-5</v>
      </c>
      <c r="Y65">
        <v>7826.9</v>
      </c>
      <c r="Z65">
        <v>0</v>
      </c>
      <c r="AA65">
        <v>0</v>
      </c>
      <c r="AB65">
        <v>0</v>
      </c>
      <c r="AC65">
        <v>0</v>
      </c>
      <c r="AD65">
        <v>1</v>
      </c>
      <c r="AE65">
        <v>0</v>
      </c>
      <c r="AF65" t="s">
        <v>3</v>
      </c>
      <c r="AG65">
        <v>6.0000000000000002E-5</v>
      </c>
      <c r="AH65">
        <v>3</v>
      </c>
      <c r="AI65">
        <v>-1</v>
      </c>
      <c r="AJ65" t="s">
        <v>3</v>
      </c>
      <c r="AK65">
        <v>4</v>
      </c>
      <c r="AL65">
        <v>-0.46961399999999998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1</v>
      </c>
    </row>
    <row r="66" spans="1:44" x14ac:dyDescent="0.2">
      <c r="A66">
        <f>ROW(Source!A33)</f>
        <v>33</v>
      </c>
      <c r="B66">
        <v>34679676</v>
      </c>
      <c r="C66">
        <v>34679658</v>
      </c>
      <c r="D66">
        <v>31443668</v>
      </c>
      <c r="E66">
        <v>17</v>
      </c>
      <c r="F66">
        <v>1</v>
      </c>
      <c r="G66">
        <v>1</v>
      </c>
      <c r="H66">
        <v>3</v>
      </c>
      <c r="I66" t="s">
        <v>323</v>
      </c>
      <c r="J66" t="s">
        <v>3</v>
      </c>
      <c r="K66" t="s">
        <v>324</v>
      </c>
      <c r="L66">
        <v>1374</v>
      </c>
      <c r="N66">
        <v>1013</v>
      </c>
      <c r="O66" t="s">
        <v>325</v>
      </c>
      <c r="P66" t="s">
        <v>325</v>
      </c>
      <c r="Q66">
        <v>1</v>
      </c>
      <c r="X66">
        <v>3.39</v>
      </c>
      <c r="Y66">
        <v>1</v>
      </c>
      <c r="Z66">
        <v>0</v>
      </c>
      <c r="AA66">
        <v>0</v>
      </c>
      <c r="AB66">
        <v>0</v>
      </c>
      <c r="AC66">
        <v>0</v>
      </c>
      <c r="AD66">
        <v>1</v>
      </c>
      <c r="AE66">
        <v>0</v>
      </c>
      <c r="AF66" t="s">
        <v>3</v>
      </c>
      <c r="AG66">
        <v>3.39</v>
      </c>
      <c r="AH66">
        <v>3</v>
      </c>
      <c r="AI66">
        <v>-1</v>
      </c>
      <c r="AJ66" t="s">
        <v>3</v>
      </c>
      <c r="AK66">
        <v>4</v>
      </c>
      <c r="AL66">
        <v>-3.39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1</v>
      </c>
    </row>
    <row r="67" spans="1:44" x14ac:dyDescent="0.2">
      <c r="A67">
        <f>ROW(Source!A34)</f>
        <v>34</v>
      </c>
      <c r="B67">
        <v>34679684</v>
      </c>
      <c r="C67">
        <v>34679677</v>
      </c>
      <c r="D67">
        <v>31715651</v>
      </c>
      <c r="E67">
        <v>1</v>
      </c>
      <c r="F67">
        <v>1</v>
      </c>
      <c r="G67">
        <v>1</v>
      </c>
      <c r="H67">
        <v>1</v>
      </c>
      <c r="I67" t="s">
        <v>261</v>
      </c>
      <c r="J67" t="s">
        <v>3</v>
      </c>
      <c r="K67" t="s">
        <v>262</v>
      </c>
      <c r="L67">
        <v>1191</v>
      </c>
      <c r="N67">
        <v>1013</v>
      </c>
      <c r="O67" t="s">
        <v>249</v>
      </c>
      <c r="P67" t="s">
        <v>249</v>
      </c>
      <c r="Q67">
        <v>1</v>
      </c>
      <c r="X67">
        <v>23.2</v>
      </c>
      <c r="Y67">
        <v>0</v>
      </c>
      <c r="Z67">
        <v>0</v>
      </c>
      <c r="AA67">
        <v>0</v>
      </c>
      <c r="AB67">
        <v>9.6199999999999992</v>
      </c>
      <c r="AC67">
        <v>0</v>
      </c>
      <c r="AD67">
        <v>1</v>
      </c>
      <c r="AE67">
        <v>1</v>
      </c>
      <c r="AF67" t="s">
        <v>3</v>
      </c>
      <c r="AG67">
        <v>23.2</v>
      </c>
      <c r="AH67">
        <v>2</v>
      </c>
      <c r="AI67">
        <v>34679678</v>
      </c>
      <c r="AJ67">
        <v>31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x14ac:dyDescent="0.2">
      <c r="A68">
        <f>ROW(Source!A34)</f>
        <v>34</v>
      </c>
      <c r="B68">
        <v>34679685</v>
      </c>
      <c r="C68">
        <v>34679677</v>
      </c>
      <c r="D68">
        <v>31709492</v>
      </c>
      <c r="E68">
        <v>1</v>
      </c>
      <c r="F68">
        <v>1</v>
      </c>
      <c r="G68">
        <v>1</v>
      </c>
      <c r="H68">
        <v>1</v>
      </c>
      <c r="I68" t="s">
        <v>247</v>
      </c>
      <c r="J68" t="s">
        <v>3</v>
      </c>
      <c r="K68" t="s">
        <v>248</v>
      </c>
      <c r="L68">
        <v>1191</v>
      </c>
      <c r="N68">
        <v>1013</v>
      </c>
      <c r="O68" t="s">
        <v>249</v>
      </c>
      <c r="P68" t="s">
        <v>249</v>
      </c>
      <c r="Q68">
        <v>1</v>
      </c>
      <c r="X68">
        <v>0.4</v>
      </c>
      <c r="Y68">
        <v>0</v>
      </c>
      <c r="Z68">
        <v>0</v>
      </c>
      <c r="AA68">
        <v>0</v>
      </c>
      <c r="AB68">
        <v>0</v>
      </c>
      <c r="AC68">
        <v>0</v>
      </c>
      <c r="AD68">
        <v>1</v>
      </c>
      <c r="AE68">
        <v>2</v>
      </c>
      <c r="AF68" t="s">
        <v>3</v>
      </c>
      <c r="AG68">
        <v>0.4</v>
      </c>
      <c r="AH68">
        <v>2</v>
      </c>
      <c r="AI68">
        <v>34679679</v>
      </c>
      <c r="AJ68">
        <v>32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x14ac:dyDescent="0.2">
      <c r="A69">
        <f>ROW(Source!A34)</f>
        <v>34</v>
      </c>
      <c r="B69">
        <v>34679686</v>
      </c>
      <c r="C69">
        <v>34679677</v>
      </c>
      <c r="D69">
        <v>31526753</v>
      </c>
      <c r="E69">
        <v>1</v>
      </c>
      <c r="F69">
        <v>1</v>
      </c>
      <c r="G69">
        <v>1</v>
      </c>
      <c r="H69">
        <v>2</v>
      </c>
      <c r="I69" t="s">
        <v>263</v>
      </c>
      <c r="J69" t="s">
        <v>264</v>
      </c>
      <c r="K69" t="s">
        <v>265</v>
      </c>
      <c r="L69">
        <v>1368</v>
      </c>
      <c r="N69">
        <v>1011</v>
      </c>
      <c r="O69" t="s">
        <v>253</v>
      </c>
      <c r="P69" t="s">
        <v>253</v>
      </c>
      <c r="Q69">
        <v>1</v>
      </c>
      <c r="X69">
        <v>0.2</v>
      </c>
      <c r="Y69">
        <v>0</v>
      </c>
      <c r="Z69">
        <v>111.99</v>
      </c>
      <c r="AA69">
        <v>13.5</v>
      </c>
      <c r="AB69">
        <v>0</v>
      </c>
      <c r="AC69">
        <v>0</v>
      </c>
      <c r="AD69">
        <v>1</v>
      </c>
      <c r="AE69">
        <v>0</v>
      </c>
      <c r="AF69" t="s">
        <v>3</v>
      </c>
      <c r="AG69">
        <v>0.2</v>
      </c>
      <c r="AH69">
        <v>2</v>
      </c>
      <c r="AI69">
        <v>34679680</v>
      </c>
      <c r="AJ69">
        <v>33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x14ac:dyDescent="0.2">
      <c r="A70">
        <f>ROW(Source!A34)</f>
        <v>34</v>
      </c>
      <c r="B70">
        <v>34679687</v>
      </c>
      <c r="C70">
        <v>34679677</v>
      </c>
      <c r="D70">
        <v>31526887</v>
      </c>
      <c r="E70">
        <v>1</v>
      </c>
      <c r="F70">
        <v>1</v>
      </c>
      <c r="G70">
        <v>1</v>
      </c>
      <c r="H70">
        <v>2</v>
      </c>
      <c r="I70" t="s">
        <v>266</v>
      </c>
      <c r="J70" t="s">
        <v>267</v>
      </c>
      <c r="K70" t="s">
        <v>268</v>
      </c>
      <c r="L70">
        <v>1368</v>
      </c>
      <c r="N70">
        <v>1011</v>
      </c>
      <c r="O70" t="s">
        <v>253</v>
      </c>
      <c r="P70" t="s">
        <v>253</v>
      </c>
      <c r="Q70">
        <v>1</v>
      </c>
      <c r="X70">
        <v>5.14</v>
      </c>
      <c r="Y70">
        <v>0</v>
      </c>
      <c r="Z70">
        <v>0.9</v>
      </c>
      <c r="AA70">
        <v>0</v>
      </c>
      <c r="AB70">
        <v>0</v>
      </c>
      <c r="AC70">
        <v>0</v>
      </c>
      <c r="AD70">
        <v>1</v>
      </c>
      <c r="AE70">
        <v>0</v>
      </c>
      <c r="AF70" t="s">
        <v>3</v>
      </c>
      <c r="AG70">
        <v>5.14</v>
      </c>
      <c r="AH70">
        <v>2</v>
      </c>
      <c r="AI70">
        <v>34679681</v>
      </c>
      <c r="AJ70">
        <v>34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x14ac:dyDescent="0.2">
      <c r="A71">
        <f>ROW(Source!A34)</f>
        <v>34</v>
      </c>
      <c r="B71">
        <v>34679688</v>
      </c>
      <c r="C71">
        <v>34679677</v>
      </c>
      <c r="D71">
        <v>31526953</v>
      </c>
      <c r="E71">
        <v>1</v>
      </c>
      <c r="F71">
        <v>1</v>
      </c>
      <c r="G71">
        <v>1</v>
      </c>
      <c r="H71">
        <v>2</v>
      </c>
      <c r="I71" t="s">
        <v>269</v>
      </c>
      <c r="J71" t="s">
        <v>270</v>
      </c>
      <c r="K71" t="s">
        <v>271</v>
      </c>
      <c r="L71">
        <v>1368</v>
      </c>
      <c r="N71">
        <v>1011</v>
      </c>
      <c r="O71" t="s">
        <v>253</v>
      </c>
      <c r="P71" t="s">
        <v>253</v>
      </c>
      <c r="Q71">
        <v>1</v>
      </c>
      <c r="X71">
        <v>5.14</v>
      </c>
      <c r="Y71">
        <v>0</v>
      </c>
      <c r="Z71">
        <v>6.9</v>
      </c>
      <c r="AA71">
        <v>0</v>
      </c>
      <c r="AB71">
        <v>0</v>
      </c>
      <c r="AC71">
        <v>0</v>
      </c>
      <c r="AD71">
        <v>1</v>
      </c>
      <c r="AE71">
        <v>0</v>
      </c>
      <c r="AF71" t="s">
        <v>3</v>
      </c>
      <c r="AG71">
        <v>5.14</v>
      </c>
      <c r="AH71">
        <v>2</v>
      </c>
      <c r="AI71">
        <v>34679682</v>
      </c>
      <c r="AJ71">
        <v>35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x14ac:dyDescent="0.2">
      <c r="A72">
        <f>ROW(Source!A34)</f>
        <v>34</v>
      </c>
      <c r="B72">
        <v>34679689</v>
      </c>
      <c r="C72">
        <v>34679677</v>
      </c>
      <c r="D72">
        <v>31528142</v>
      </c>
      <c r="E72">
        <v>1</v>
      </c>
      <c r="F72">
        <v>1</v>
      </c>
      <c r="G72">
        <v>1</v>
      </c>
      <c r="H72">
        <v>2</v>
      </c>
      <c r="I72" t="s">
        <v>272</v>
      </c>
      <c r="J72" t="s">
        <v>273</v>
      </c>
      <c r="K72" t="s">
        <v>274</v>
      </c>
      <c r="L72">
        <v>1368</v>
      </c>
      <c r="N72">
        <v>1011</v>
      </c>
      <c r="O72" t="s">
        <v>253</v>
      </c>
      <c r="P72" t="s">
        <v>253</v>
      </c>
      <c r="Q72">
        <v>1</v>
      </c>
      <c r="X72">
        <v>0.2</v>
      </c>
      <c r="Y72">
        <v>0</v>
      </c>
      <c r="Z72">
        <v>65.709999999999994</v>
      </c>
      <c r="AA72">
        <v>11.6</v>
      </c>
      <c r="AB72">
        <v>0</v>
      </c>
      <c r="AC72">
        <v>0</v>
      </c>
      <c r="AD72">
        <v>1</v>
      </c>
      <c r="AE72">
        <v>0</v>
      </c>
      <c r="AF72" t="s">
        <v>3</v>
      </c>
      <c r="AG72">
        <v>0.2</v>
      </c>
      <c r="AH72">
        <v>2</v>
      </c>
      <c r="AI72">
        <v>34679683</v>
      </c>
      <c r="AJ72">
        <v>36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x14ac:dyDescent="0.2">
      <c r="A73">
        <f>ROW(Source!A34)</f>
        <v>34</v>
      </c>
      <c r="B73">
        <v>34679690</v>
      </c>
      <c r="C73">
        <v>34679677</v>
      </c>
      <c r="D73">
        <v>31446709</v>
      </c>
      <c r="E73">
        <v>1</v>
      </c>
      <c r="F73">
        <v>1</v>
      </c>
      <c r="G73">
        <v>1</v>
      </c>
      <c r="H73">
        <v>3</v>
      </c>
      <c r="I73" t="s">
        <v>307</v>
      </c>
      <c r="J73" t="s">
        <v>308</v>
      </c>
      <c r="K73" t="s">
        <v>309</v>
      </c>
      <c r="L73">
        <v>1308</v>
      </c>
      <c r="N73">
        <v>1003</v>
      </c>
      <c r="O73" t="s">
        <v>42</v>
      </c>
      <c r="P73" t="s">
        <v>42</v>
      </c>
      <c r="Q73">
        <v>100</v>
      </c>
      <c r="X73">
        <v>9.5999999999999992E-3</v>
      </c>
      <c r="Y73">
        <v>120</v>
      </c>
      <c r="Z73">
        <v>0</v>
      </c>
      <c r="AA73">
        <v>0</v>
      </c>
      <c r="AB73">
        <v>0</v>
      </c>
      <c r="AC73">
        <v>0</v>
      </c>
      <c r="AD73">
        <v>1</v>
      </c>
      <c r="AE73">
        <v>0</v>
      </c>
      <c r="AF73" t="s">
        <v>3</v>
      </c>
      <c r="AG73">
        <v>9.5999999999999992E-3</v>
      </c>
      <c r="AH73">
        <v>3</v>
      </c>
      <c r="AI73">
        <v>-1</v>
      </c>
      <c r="AJ73" t="s">
        <v>3</v>
      </c>
      <c r="AK73">
        <v>4</v>
      </c>
      <c r="AL73">
        <v>-1.1519999999999999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1</v>
      </c>
    </row>
    <row r="74" spans="1:44" x14ac:dyDescent="0.2">
      <c r="A74">
        <f>ROW(Source!A34)</f>
        <v>34</v>
      </c>
      <c r="B74">
        <v>34679691</v>
      </c>
      <c r="C74">
        <v>34679677</v>
      </c>
      <c r="D74">
        <v>31474139</v>
      </c>
      <c r="E74">
        <v>1</v>
      </c>
      <c r="F74">
        <v>1</v>
      </c>
      <c r="G74">
        <v>1</v>
      </c>
      <c r="H74">
        <v>3</v>
      </c>
      <c r="I74" t="s">
        <v>326</v>
      </c>
      <c r="J74" t="s">
        <v>327</v>
      </c>
      <c r="K74" t="s">
        <v>328</v>
      </c>
      <c r="L74">
        <v>1346</v>
      </c>
      <c r="N74">
        <v>1009</v>
      </c>
      <c r="O74" t="s">
        <v>115</v>
      </c>
      <c r="P74" t="s">
        <v>115</v>
      </c>
      <c r="Q74">
        <v>1</v>
      </c>
      <c r="X74">
        <v>0.5</v>
      </c>
      <c r="Y74">
        <v>68.05</v>
      </c>
      <c r="Z74">
        <v>0</v>
      </c>
      <c r="AA74">
        <v>0</v>
      </c>
      <c r="AB74">
        <v>0</v>
      </c>
      <c r="AC74">
        <v>0</v>
      </c>
      <c r="AD74">
        <v>1</v>
      </c>
      <c r="AE74">
        <v>0</v>
      </c>
      <c r="AF74" t="s">
        <v>3</v>
      </c>
      <c r="AG74">
        <v>0.5</v>
      </c>
      <c r="AH74">
        <v>3</v>
      </c>
      <c r="AI74">
        <v>-1</v>
      </c>
      <c r="AJ74" t="s">
        <v>3</v>
      </c>
      <c r="AK74">
        <v>4</v>
      </c>
      <c r="AL74">
        <v>-34.024999999999999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1</v>
      </c>
    </row>
    <row r="75" spans="1:44" x14ac:dyDescent="0.2">
      <c r="A75">
        <f>ROW(Source!A34)</f>
        <v>34</v>
      </c>
      <c r="B75">
        <v>34679692</v>
      </c>
      <c r="C75">
        <v>34679677</v>
      </c>
      <c r="D75">
        <v>31482960</v>
      </c>
      <c r="E75">
        <v>1</v>
      </c>
      <c r="F75">
        <v>1</v>
      </c>
      <c r="G75">
        <v>1</v>
      </c>
      <c r="H75">
        <v>3</v>
      </c>
      <c r="I75" t="s">
        <v>320</v>
      </c>
      <c r="J75" t="s">
        <v>321</v>
      </c>
      <c r="K75" t="s">
        <v>322</v>
      </c>
      <c r="L75">
        <v>1348</v>
      </c>
      <c r="N75">
        <v>1009</v>
      </c>
      <c r="O75" t="s">
        <v>313</v>
      </c>
      <c r="P75" t="s">
        <v>313</v>
      </c>
      <c r="Q75">
        <v>1000</v>
      </c>
      <c r="X75">
        <v>6.0000000000000002E-5</v>
      </c>
      <c r="Y75">
        <v>7826.9</v>
      </c>
      <c r="Z75">
        <v>0</v>
      </c>
      <c r="AA75">
        <v>0</v>
      </c>
      <c r="AB75">
        <v>0</v>
      </c>
      <c r="AC75">
        <v>0</v>
      </c>
      <c r="AD75">
        <v>1</v>
      </c>
      <c r="AE75">
        <v>0</v>
      </c>
      <c r="AF75" t="s">
        <v>3</v>
      </c>
      <c r="AG75">
        <v>6.0000000000000002E-5</v>
      </c>
      <c r="AH75">
        <v>3</v>
      </c>
      <c r="AI75">
        <v>-1</v>
      </c>
      <c r="AJ75" t="s">
        <v>3</v>
      </c>
      <c r="AK75">
        <v>4</v>
      </c>
      <c r="AL75">
        <v>-0.46961399999999998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1</v>
      </c>
    </row>
    <row r="76" spans="1:44" x14ac:dyDescent="0.2">
      <c r="A76">
        <f>ROW(Source!A34)</f>
        <v>34</v>
      </c>
      <c r="B76">
        <v>34679693</v>
      </c>
      <c r="C76">
        <v>34679677</v>
      </c>
      <c r="D76">
        <v>31443668</v>
      </c>
      <c r="E76">
        <v>17</v>
      </c>
      <c r="F76">
        <v>1</v>
      </c>
      <c r="G76">
        <v>1</v>
      </c>
      <c r="H76">
        <v>3</v>
      </c>
      <c r="I76" t="s">
        <v>323</v>
      </c>
      <c r="J76" t="s">
        <v>3</v>
      </c>
      <c r="K76" t="s">
        <v>324</v>
      </c>
      <c r="L76">
        <v>1374</v>
      </c>
      <c r="N76">
        <v>1013</v>
      </c>
      <c r="O76" t="s">
        <v>325</v>
      </c>
      <c r="P76" t="s">
        <v>325</v>
      </c>
      <c r="Q76">
        <v>1</v>
      </c>
      <c r="X76">
        <v>4.46</v>
      </c>
      <c r="Y76">
        <v>1</v>
      </c>
      <c r="Z76">
        <v>0</v>
      </c>
      <c r="AA76">
        <v>0</v>
      </c>
      <c r="AB76">
        <v>0</v>
      </c>
      <c r="AC76">
        <v>0</v>
      </c>
      <c r="AD76">
        <v>1</v>
      </c>
      <c r="AE76">
        <v>0</v>
      </c>
      <c r="AF76" t="s">
        <v>3</v>
      </c>
      <c r="AG76">
        <v>4.46</v>
      </c>
      <c r="AH76">
        <v>3</v>
      </c>
      <c r="AI76">
        <v>-1</v>
      </c>
      <c r="AJ76" t="s">
        <v>3</v>
      </c>
      <c r="AK76">
        <v>4</v>
      </c>
      <c r="AL76">
        <v>-4.46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1</v>
      </c>
    </row>
    <row r="77" spans="1:44" x14ac:dyDescent="0.2">
      <c r="A77">
        <f>ROW(Source!A35)</f>
        <v>35</v>
      </c>
      <c r="B77">
        <v>34679684</v>
      </c>
      <c r="C77">
        <v>34679677</v>
      </c>
      <c r="D77">
        <v>31715651</v>
      </c>
      <c r="E77">
        <v>1</v>
      </c>
      <c r="F77">
        <v>1</v>
      </c>
      <c r="G77">
        <v>1</v>
      </c>
      <c r="H77">
        <v>1</v>
      </c>
      <c r="I77" t="s">
        <v>261</v>
      </c>
      <c r="J77" t="s">
        <v>3</v>
      </c>
      <c r="K77" t="s">
        <v>262</v>
      </c>
      <c r="L77">
        <v>1191</v>
      </c>
      <c r="N77">
        <v>1013</v>
      </c>
      <c r="O77" t="s">
        <v>249</v>
      </c>
      <c r="P77" t="s">
        <v>249</v>
      </c>
      <c r="Q77">
        <v>1</v>
      </c>
      <c r="X77">
        <v>23.2</v>
      </c>
      <c r="Y77">
        <v>0</v>
      </c>
      <c r="Z77">
        <v>0</v>
      </c>
      <c r="AA77">
        <v>0</v>
      </c>
      <c r="AB77">
        <v>9.6199999999999992</v>
      </c>
      <c r="AC77">
        <v>0</v>
      </c>
      <c r="AD77">
        <v>1</v>
      </c>
      <c r="AE77">
        <v>1</v>
      </c>
      <c r="AF77" t="s">
        <v>3</v>
      </c>
      <c r="AG77">
        <v>23.2</v>
      </c>
      <c r="AH77">
        <v>2</v>
      </c>
      <c r="AI77">
        <v>34679678</v>
      </c>
      <c r="AJ77">
        <v>37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x14ac:dyDescent="0.2">
      <c r="A78">
        <f>ROW(Source!A35)</f>
        <v>35</v>
      </c>
      <c r="B78">
        <v>34679685</v>
      </c>
      <c r="C78">
        <v>34679677</v>
      </c>
      <c r="D78">
        <v>31709492</v>
      </c>
      <c r="E78">
        <v>1</v>
      </c>
      <c r="F78">
        <v>1</v>
      </c>
      <c r="G78">
        <v>1</v>
      </c>
      <c r="H78">
        <v>1</v>
      </c>
      <c r="I78" t="s">
        <v>247</v>
      </c>
      <c r="J78" t="s">
        <v>3</v>
      </c>
      <c r="K78" t="s">
        <v>248</v>
      </c>
      <c r="L78">
        <v>1191</v>
      </c>
      <c r="N78">
        <v>1013</v>
      </c>
      <c r="O78" t="s">
        <v>249</v>
      </c>
      <c r="P78" t="s">
        <v>249</v>
      </c>
      <c r="Q78">
        <v>1</v>
      </c>
      <c r="X78">
        <v>0.4</v>
      </c>
      <c r="Y78">
        <v>0</v>
      </c>
      <c r="Z78">
        <v>0</v>
      </c>
      <c r="AA78">
        <v>0</v>
      </c>
      <c r="AB78">
        <v>0</v>
      </c>
      <c r="AC78">
        <v>0</v>
      </c>
      <c r="AD78">
        <v>1</v>
      </c>
      <c r="AE78">
        <v>2</v>
      </c>
      <c r="AF78" t="s">
        <v>3</v>
      </c>
      <c r="AG78">
        <v>0.4</v>
      </c>
      <c r="AH78">
        <v>2</v>
      </c>
      <c r="AI78">
        <v>34679679</v>
      </c>
      <c r="AJ78">
        <v>38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x14ac:dyDescent="0.2">
      <c r="A79">
        <f>ROW(Source!A35)</f>
        <v>35</v>
      </c>
      <c r="B79">
        <v>34679686</v>
      </c>
      <c r="C79">
        <v>34679677</v>
      </c>
      <c r="D79">
        <v>31526753</v>
      </c>
      <c r="E79">
        <v>1</v>
      </c>
      <c r="F79">
        <v>1</v>
      </c>
      <c r="G79">
        <v>1</v>
      </c>
      <c r="H79">
        <v>2</v>
      </c>
      <c r="I79" t="s">
        <v>263</v>
      </c>
      <c r="J79" t="s">
        <v>264</v>
      </c>
      <c r="K79" t="s">
        <v>265</v>
      </c>
      <c r="L79">
        <v>1368</v>
      </c>
      <c r="N79">
        <v>1011</v>
      </c>
      <c r="O79" t="s">
        <v>253</v>
      </c>
      <c r="P79" t="s">
        <v>253</v>
      </c>
      <c r="Q79">
        <v>1</v>
      </c>
      <c r="X79">
        <v>0.2</v>
      </c>
      <c r="Y79">
        <v>0</v>
      </c>
      <c r="Z79">
        <v>111.99</v>
      </c>
      <c r="AA79">
        <v>13.5</v>
      </c>
      <c r="AB79">
        <v>0</v>
      </c>
      <c r="AC79">
        <v>0</v>
      </c>
      <c r="AD79">
        <v>1</v>
      </c>
      <c r="AE79">
        <v>0</v>
      </c>
      <c r="AF79" t="s">
        <v>3</v>
      </c>
      <c r="AG79">
        <v>0.2</v>
      </c>
      <c r="AH79">
        <v>2</v>
      </c>
      <c r="AI79">
        <v>34679680</v>
      </c>
      <c r="AJ79">
        <v>39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x14ac:dyDescent="0.2">
      <c r="A80">
        <f>ROW(Source!A35)</f>
        <v>35</v>
      </c>
      <c r="B80">
        <v>34679687</v>
      </c>
      <c r="C80">
        <v>34679677</v>
      </c>
      <c r="D80">
        <v>31526887</v>
      </c>
      <c r="E80">
        <v>1</v>
      </c>
      <c r="F80">
        <v>1</v>
      </c>
      <c r="G80">
        <v>1</v>
      </c>
      <c r="H80">
        <v>2</v>
      </c>
      <c r="I80" t="s">
        <v>266</v>
      </c>
      <c r="J80" t="s">
        <v>267</v>
      </c>
      <c r="K80" t="s">
        <v>268</v>
      </c>
      <c r="L80">
        <v>1368</v>
      </c>
      <c r="N80">
        <v>1011</v>
      </c>
      <c r="O80" t="s">
        <v>253</v>
      </c>
      <c r="P80" t="s">
        <v>253</v>
      </c>
      <c r="Q80">
        <v>1</v>
      </c>
      <c r="X80">
        <v>5.14</v>
      </c>
      <c r="Y80">
        <v>0</v>
      </c>
      <c r="Z80">
        <v>0.9</v>
      </c>
      <c r="AA80">
        <v>0</v>
      </c>
      <c r="AB80">
        <v>0</v>
      </c>
      <c r="AC80">
        <v>0</v>
      </c>
      <c r="AD80">
        <v>1</v>
      </c>
      <c r="AE80">
        <v>0</v>
      </c>
      <c r="AF80" t="s">
        <v>3</v>
      </c>
      <c r="AG80">
        <v>5.14</v>
      </c>
      <c r="AH80">
        <v>2</v>
      </c>
      <c r="AI80">
        <v>34679681</v>
      </c>
      <c r="AJ80">
        <v>40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x14ac:dyDescent="0.2">
      <c r="A81">
        <f>ROW(Source!A35)</f>
        <v>35</v>
      </c>
      <c r="B81">
        <v>34679688</v>
      </c>
      <c r="C81">
        <v>34679677</v>
      </c>
      <c r="D81">
        <v>31526953</v>
      </c>
      <c r="E81">
        <v>1</v>
      </c>
      <c r="F81">
        <v>1</v>
      </c>
      <c r="G81">
        <v>1</v>
      </c>
      <c r="H81">
        <v>2</v>
      </c>
      <c r="I81" t="s">
        <v>269</v>
      </c>
      <c r="J81" t="s">
        <v>270</v>
      </c>
      <c r="K81" t="s">
        <v>271</v>
      </c>
      <c r="L81">
        <v>1368</v>
      </c>
      <c r="N81">
        <v>1011</v>
      </c>
      <c r="O81" t="s">
        <v>253</v>
      </c>
      <c r="P81" t="s">
        <v>253</v>
      </c>
      <c r="Q81">
        <v>1</v>
      </c>
      <c r="X81">
        <v>5.14</v>
      </c>
      <c r="Y81">
        <v>0</v>
      </c>
      <c r="Z81">
        <v>6.9</v>
      </c>
      <c r="AA81">
        <v>0</v>
      </c>
      <c r="AB81">
        <v>0</v>
      </c>
      <c r="AC81">
        <v>0</v>
      </c>
      <c r="AD81">
        <v>1</v>
      </c>
      <c r="AE81">
        <v>0</v>
      </c>
      <c r="AF81" t="s">
        <v>3</v>
      </c>
      <c r="AG81">
        <v>5.14</v>
      </c>
      <c r="AH81">
        <v>2</v>
      </c>
      <c r="AI81">
        <v>34679682</v>
      </c>
      <c r="AJ81">
        <v>41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x14ac:dyDescent="0.2">
      <c r="A82">
        <f>ROW(Source!A35)</f>
        <v>35</v>
      </c>
      <c r="B82">
        <v>34679689</v>
      </c>
      <c r="C82">
        <v>34679677</v>
      </c>
      <c r="D82">
        <v>31528142</v>
      </c>
      <c r="E82">
        <v>1</v>
      </c>
      <c r="F82">
        <v>1</v>
      </c>
      <c r="G82">
        <v>1</v>
      </c>
      <c r="H82">
        <v>2</v>
      </c>
      <c r="I82" t="s">
        <v>272</v>
      </c>
      <c r="J82" t="s">
        <v>273</v>
      </c>
      <c r="K82" t="s">
        <v>274</v>
      </c>
      <c r="L82">
        <v>1368</v>
      </c>
      <c r="N82">
        <v>1011</v>
      </c>
      <c r="O82" t="s">
        <v>253</v>
      </c>
      <c r="P82" t="s">
        <v>253</v>
      </c>
      <c r="Q82">
        <v>1</v>
      </c>
      <c r="X82">
        <v>0.2</v>
      </c>
      <c r="Y82">
        <v>0</v>
      </c>
      <c r="Z82">
        <v>65.709999999999994</v>
      </c>
      <c r="AA82">
        <v>11.6</v>
      </c>
      <c r="AB82">
        <v>0</v>
      </c>
      <c r="AC82">
        <v>0</v>
      </c>
      <c r="AD82">
        <v>1</v>
      </c>
      <c r="AE82">
        <v>0</v>
      </c>
      <c r="AF82" t="s">
        <v>3</v>
      </c>
      <c r="AG82">
        <v>0.2</v>
      </c>
      <c r="AH82">
        <v>2</v>
      </c>
      <c r="AI82">
        <v>34679683</v>
      </c>
      <c r="AJ82">
        <v>42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x14ac:dyDescent="0.2">
      <c r="A83">
        <f>ROW(Source!A35)</f>
        <v>35</v>
      </c>
      <c r="B83">
        <v>34679690</v>
      </c>
      <c r="C83">
        <v>34679677</v>
      </c>
      <c r="D83">
        <v>31446709</v>
      </c>
      <c r="E83">
        <v>1</v>
      </c>
      <c r="F83">
        <v>1</v>
      </c>
      <c r="G83">
        <v>1</v>
      </c>
      <c r="H83">
        <v>3</v>
      </c>
      <c r="I83" t="s">
        <v>307</v>
      </c>
      <c r="J83" t="s">
        <v>308</v>
      </c>
      <c r="K83" t="s">
        <v>309</v>
      </c>
      <c r="L83">
        <v>1308</v>
      </c>
      <c r="N83">
        <v>1003</v>
      </c>
      <c r="O83" t="s">
        <v>42</v>
      </c>
      <c r="P83" t="s">
        <v>42</v>
      </c>
      <c r="Q83">
        <v>100</v>
      </c>
      <c r="X83">
        <v>9.5999999999999992E-3</v>
      </c>
      <c r="Y83">
        <v>120</v>
      </c>
      <c r="Z83">
        <v>0</v>
      </c>
      <c r="AA83">
        <v>0</v>
      </c>
      <c r="AB83">
        <v>0</v>
      </c>
      <c r="AC83">
        <v>0</v>
      </c>
      <c r="AD83">
        <v>1</v>
      </c>
      <c r="AE83">
        <v>0</v>
      </c>
      <c r="AF83" t="s">
        <v>3</v>
      </c>
      <c r="AG83">
        <v>9.5999999999999992E-3</v>
      </c>
      <c r="AH83">
        <v>3</v>
      </c>
      <c r="AI83">
        <v>-1</v>
      </c>
      <c r="AJ83" t="s">
        <v>3</v>
      </c>
      <c r="AK83">
        <v>4</v>
      </c>
      <c r="AL83">
        <v>-1.1519999999999999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1</v>
      </c>
    </row>
    <row r="84" spans="1:44" x14ac:dyDescent="0.2">
      <c r="A84">
        <f>ROW(Source!A35)</f>
        <v>35</v>
      </c>
      <c r="B84">
        <v>34679691</v>
      </c>
      <c r="C84">
        <v>34679677</v>
      </c>
      <c r="D84">
        <v>31474139</v>
      </c>
      <c r="E84">
        <v>1</v>
      </c>
      <c r="F84">
        <v>1</v>
      </c>
      <c r="G84">
        <v>1</v>
      </c>
      <c r="H84">
        <v>3</v>
      </c>
      <c r="I84" t="s">
        <v>326</v>
      </c>
      <c r="J84" t="s">
        <v>327</v>
      </c>
      <c r="K84" t="s">
        <v>328</v>
      </c>
      <c r="L84">
        <v>1346</v>
      </c>
      <c r="N84">
        <v>1009</v>
      </c>
      <c r="O84" t="s">
        <v>115</v>
      </c>
      <c r="P84" t="s">
        <v>115</v>
      </c>
      <c r="Q84">
        <v>1</v>
      </c>
      <c r="X84">
        <v>0.5</v>
      </c>
      <c r="Y84">
        <v>68.05</v>
      </c>
      <c r="Z84">
        <v>0</v>
      </c>
      <c r="AA84">
        <v>0</v>
      </c>
      <c r="AB84">
        <v>0</v>
      </c>
      <c r="AC84">
        <v>0</v>
      </c>
      <c r="AD84">
        <v>1</v>
      </c>
      <c r="AE84">
        <v>0</v>
      </c>
      <c r="AF84" t="s">
        <v>3</v>
      </c>
      <c r="AG84">
        <v>0.5</v>
      </c>
      <c r="AH84">
        <v>3</v>
      </c>
      <c r="AI84">
        <v>-1</v>
      </c>
      <c r="AJ84" t="s">
        <v>3</v>
      </c>
      <c r="AK84">
        <v>4</v>
      </c>
      <c r="AL84">
        <v>-34.024999999999999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1</v>
      </c>
    </row>
    <row r="85" spans="1:44" x14ac:dyDescent="0.2">
      <c r="A85">
        <f>ROW(Source!A35)</f>
        <v>35</v>
      </c>
      <c r="B85">
        <v>34679692</v>
      </c>
      <c r="C85">
        <v>34679677</v>
      </c>
      <c r="D85">
        <v>31482960</v>
      </c>
      <c r="E85">
        <v>1</v>
      </c>
      <c r="F85">
        <v>1</v>
      </c>
      <c r="G85">
        <v>1</v>
      </c>
      <c r="H85">
        <v>3</v>
      </c>
      <c r="I85" t="s">
        <v>320</v>
      </c>
      <c r="J85" t="s">
        <v>321</v>
      </c>
      <c r="K85" t="s">
        <v>322</v>
      </c>
      <c r="L85">
        <v>1348</v>
      </c>
      <c r="N85">
        <v>1009</v>
      </c>
      <c r="O85" t="s">
        <v>313</v>
      </c>
      <c r="P85" t="s">
        <v>313</v>
      </c>
      <c r="Q85">
        <v>1000</v>
      </c>
      <c r="X85">
        <v>6.0000000000000002E-5</v>
      </c>
      <c r="Y85">
        <v>7826.9</v>
      </c>
      <c r="Z85">
        <v>0</v>
      </c>
      <c r="AA85">
        <v>0</v>
      </c>
      <c r="AB85">
        <v>0</v>
      </c>
      <c r="AC85">
        <v>0</v>
      </c>
      <c r="AD85">
        <v>1</v>
      </c>
      <c r="AE85">
        <v>0</v>
      </c>
      <c r="AF85" t="s">
        <v>3</v>
      </c>
      <c r="AG85">
        <v>6.0000000000000002E-5</v>
      </c>
      <c r="AH85">
        <v>3</v>
      </c>
      <c r="AI85">
        <v>-1</v>
      </c>
      <c r="AJ85" t="s">
        <v>3</v>
      </c>
      <c r="AK85">
        <v>4</v>
      </c>
      <c r="AL85">
        <v>-0.46961399999999998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1</v>
      </c>
    </row>
    <row r="86" spans="1:44" x14ac:dyDescent="0.2">
      <c r="A86">
        <f>ROW(Source!A35)</f>
        <v>35</v>
      </c>
      <c r="B86">
        <v>34679693</v>
      </c>
      <c r="C86">
        <v>34679677</v>
      </c>
      <c r="D86">
        <v>31443668</v>
      </c>
      <c r="E86">
        <v>17</v>
      </c>
      <c r="F86">
        <v>1</v>
      </c>
      <c r="G86">
        <v>1</v>
      </c>
      <c r="H86">
        <v>3</v>
      </c>
      <c r="I86" t="s">
        <v>323</v>
      </c>
      <c r="J86" t="s">
        <v>3</v>
      </c>
      <c r="K86" t="s">
        <v>324</v>
      </c>
      <c r="L86">
        <v>1374</v>
      </c>
      <c r="N86">
        <v>1013</v>
      </c>
      <c r="O86" t="s">
        <v>325</v>
      </c>
      <c r="P86" t="s">
        <v>325</v>
      </c>
      <c r="Q86">
        <v>1</v>
      </c>
      <c r="X86">
        <v>4.46</v>
      </c>
      <c r="Y86">
        <v>1</v>
      </c>
      <c r="Z86">
        <v>0</v>
      </c>
      <c r="AA86">
        <v>0</v>
      </c>
      <c r="AB86">
        <v>0</v>
      </c>
      <c r="AC86">
        <v>0</v>
      </c>
      <c r="AD86">
        <v>1</v>
      </c>
      <c r="AE86">
        <v>0</v>
      </c>
      <c r="AF86" t="s">
        <v>3</v>
      </c>
      <c r="AG86">
        <v>4.46</v>
      </c>
      <c r="AH86">
        <v>3</v>
      </c>
      <c r="AI86">
        <v>-1</v>
      </c>
      <c r="AJ86" t="s">
        <v>3</v>
      </c>
      <c r="AK86">
        <v>4</v>
      </c>
      <c r="AL86">
        <v>-4.46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1</v>
      </c>
    </row>
    <row r="87" spans="1:44" x14ac:dyDescent="0.2">
      <c r="A87">
        <f>ROW(Source!A36)</f>
        <v>36</v>
      </c>
      <c r="B87">
        <v>34679701</v>
      </c>
      <c r="C87">
        <v>34679694</v>
      </c>
      <c r="D87">
        <v>31715651</v>
      </c>
      <c r="E87">
        <v>1</v>
      </c>
      <c r="F87">
        <v>1</v>
      </c>
      <c r="G87">
        <v>1</v>
      </c>
      <c r="H87">
        <v>1</v>
      </c>
      <c r="I87" t="s">
        <v>261</v>
      </c>
      <c r="J87" t="s">
        <v>3</v>
      </c>
      <c r="K87" t="s">
        <v>262</v>
      </c>
      <c r="L87">
        <v>1191</v>
      </c>
      <c r="N87">
        <v>1013</v>
      </c>
      <c r="O87" t="s">
        <v>249</v>
      </c>
      <c r="P87" t="s">
        <v>249</v>
      </c>
      <c r="Q87">
        <v>1</v>
      </c>
      <c r="X87">
        <v>29.84</v>
      </c>
      <c r="Y87">
        <v>0</v>
      </c>
      <c r="Z87">
        <v>0</v>
      </c>
      <c r="AA87">
        <v>0</v>
      </c>
      <c r="AB87">
        <v>9.6199999999999992</v>
      </c>
      <c r="AC87">
        <v>0</v>
      </c>
      <c r="AD87">
        <v>1</v>
      </c>
      <c r="AE87">
        <v>1</v>
      </c>
      <c r="AF87" t="s">
        <v>3</v>
      </c>
      <c r="AG87">
        <v>29.84</v>
      </c>
      <c r="AH87">
        <v>2</v>
      </c>
      <c r="AI87">
        <v>34679695</v>
      </c>
      <c r="AJ87">
        <v>43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x14ac:dyDescent="0.2">
      <c r="A88">
        <f>ROW(Source!A36)</f>
        <v>36</v>
      </c>
      <c r="B88">
        <v>34679702</v>
      </c>
      <c r="C88">
        <v>34679694</v>
      </c>
      <c r="D88">
        <v>31709492</v>
      </c>
      <c r="E88">
        <v>1</v>
      </c>
      <c r="F88">
        <v>1</v>
      </c>
      <c r="G88">
        <v>1</v>
      </c>
      <c r="H88">
        <v>1</v>
      </c>
      <c r="I88" t="s">
        <v>247</v>
      </c>
      <c r="J88" t="s">
        <v>3</v>
      </c>
      <c r="K88" t="s">
        <v>248</v>
      </c>
      <c r="L88">
        <v>1191</v>
      </c>
      <c r="N88">
        <v>1013</v>
      </c>
      <c r="O88" t="s">
        <v>249</v>
      </c>
      <c r="P88" t="s">
        <v>249</v>
      </c>
      <c r="Q88">
        <v>1</v>
      </c>
      <c r="X88">
        <v>0.4</v>
      </c>
      <c r="Y88">
        <v>0</v>
      </c>
      <c r="Z88">
        <v>0</v>
      </c>
      <c r="AA88">
        <v>0</v>
      </c>
      <c r="AB88">
        <v>0</v>
      </c>
      <c r="AC88">
        <v>0</v>
      </c>
      <c r="AD88">
        <v>1</v>
      </c>
      <c r="AE88">
        <v>2</v>
      </c>
      <c r="AF88" t="s">
        <v>3</v>
      </c>
      <c r="AG88">
        <v>0.4</v>
      </c>
      <c r="AH88">
        <v>2</v>
      </c>
      <c r="AI88">
        <v>34679696</v>
      </c>
      <c r="AJ88">
        <v>44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x14ac:dyDescent="0.2">
      <c r="A89">
        <f>ROW(Source!A36)</f>
        <v>36</v>
      </c>
      <c r="B89">
        <v>34679703</v>
      </c>
      <c r="C89">
        <v>34679694</v>
      </c>
      <c r="D89">
        <v>31526753</v>
      </c>
      <c r="E89">
        <v>1</v>
      </c>
      <c r="F89">
        <v>1</v>
      </c>
      <c r="G89">
        <v>1</v>
      </c>
      <c r="H89">
        <v>2</v>
      </c>
      <c r="I89" t="s">
        <v>263</v>
      </c>
      <c r="J89" t="s">
        <v>264</v>
      </c>
      <c r="K89" t="s">
        <v>265</v>
      </c>
      <c r="L89">
        <v>1368</v>
      </c>
      <c r="N89">
        <v>1011</v>
      </c>
      <c r="O89" t="s">
        <v>253</v>
      </c>
      <c r="P89" t="s">
        <v>253</v>
      </c>
      <c r="Q89">
        <v>1</v>
      </c>
      <c r="X89">
        <v>0.2</v>
      </c>
      <c r="Y89">
        <v>0</v>
      </c>
      <c r="Z89">
        <v>111.99</v>
      </c>
      <c r="AA89">
        <v>13.5</v>
      </c>
      <c r="AB89">
        <v>0</v>
      </c>
      <c r="AC89">
        <v>0</v>
      </c>
      <c r="AD89">
        <v>1</v>
      </c>
      <c r="AE89">
        <v>0</v>
      </c>
      <c r="AF89" t="s">
        <v>3</v>
      </c>
      <c r="AG89">
        <v>0.2</v>
      </c>
      <c r="AH89">
        <v>2</v>
      </c>
      <c r="AI89">
        <v>34679697</v>
      </c>
      <c r="AJ89">
        <v>45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x14ac:dyDescent="0.2">
      <c r="A90">
        <f>ROW(Source!A36)</f>
        <v>36</v>
      </c>
      <c r="B90">
        <v>34679704</v>
      </c>
      <c r="C90">
        <v>34679694</v>
      </c>
      <c r="D90">
        <v>31526887</v>
      </c>
      <c r="E90">
        <v>1</v>
      </c>
      <c r="F90">
        <v>1</v>
      </c>
      <c r="G90">
        <v>1</v>
      </c>
      <c r="H90">
        <v>2</v>
      </c>
      <c r="I90" t="s">
        <v>266</v>
      </c>
      <c r="J90" t="s">
        <v>267</v>
      </c>
      <c r="K90" t="s">
        <v>268</v>
      </c>
      <c r="L90">
        <v>1368</v>
      </c>
      <c r="N90">
        <v>1011</v>
      </c>
      <c r="O90" t="s">
        <v>253</v>
      </c>
      <c r="P90" t="s">
        <v>253</v>
      </c>
      <c r="Q90">
        <v>1</v>
      </c>
      <c r="X90">
        <v>6.9</v>
      </c>
      <c r="Y90">
        <v>0</v>
      </c>
      <c r="Z90">
        <v>0.9</v>
      </c>
      <c r="AA90">
        <v>0</v>
      </c>
      <c r="AB90">
        <v>0</v>
      </c>
      <c r="AC90">
        <v>0</v>
      </c>
      <c r="AD90">
        <v>1</v>
      </c>
      <c r="AE90">
        <v>0</v>
      </c>
      <c r="AF90" t="s">
        <v>3</v>
      </c>
      <c r="AG90">
        <v>6.9</v>
      </c>
      <c r="AH90">
        <v>2</v>
      </c>
      <c r="AI90">
        <v>34679698</v>
      </c>
      <c r="AJ90">
        <v>46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x14ac:dyDescent="0.2">
      <c r="A91">
        <f>ROW(Source!A36)</f>
        <v>36</v>
      </c>
      <c r="B91">
        <v>34679705</v>
      </c>
      <c r="C91">
        <v>34679694</v>
      </c>
      <c r="D91">
        <v>31526953</v>
      </c>
      <c r="E91">
        <v>1</v>
      </c>
      <c r="F91">
        <v>1</v>
      </c>
      <c r="G91">
        <v>1</v>
      </c>
      <c r="H91">
        <v>2</v>
      </c>
      <c r="I91" t="s">
        <v>269</v>
      </c>
      <c r="J91" t="s">
        <v>270</v>
      </c>
      <c r="K91" t="s">
        <v>271</v>
      </c>
      <c r="L91">
        <v>1368</v>
      </c>
      <c r="N91">
        <v>1011</v>
      </c>
      <c r="O91" t="s">
        <v>253</v>
      </c>
      <c r="P91" t="s">
        <v>253</v>
      </c>
      <c r="Q91">
        <v>1</v>
      </c>
      <c r="X91">
        <v>6.9</v>
      </c>
      <c r="Y91">
        <v>0</v>
      </c>
      <c r="Z91">
        <v>6.9</v>
      </c>
      <c r="AA91">
        <v>0</v>
      </c>
      <c r="AB91">
        <v>0</v>
      </c>
      <c r="AC91">
        <v>0</v>
      </c>
      <c r="AD91">
        <v>1</v>
      </c>
      <c r="AE91">
        <v>0</v>
      </c>
      <c r="AF91" t="s">
        <v>3</v>
      </c>
      <c r="AG91">
        <v>6.9</v>
      </c>
      <c r="AH91">
        <v>2</v>
      </c>
      <c r="AI91">
        <v>34679699</v>
      </c>
      <c r="AJ91">
        <v>47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x14ac:dyDescent="0.2">
      <c r="A92">
        <f>ROW(Source!A36)</f>
        <v>36</v>
      </c>
      <c r="B92">
        <v>34679706</v>
      </c>
      <c r="C92">
        <v>34679694</v>
      </c>
      <c r="D92">
        <v>31528142</v>
      </c>
      <c r="E92">
        <v>1</v>
      </c>
      <c r="F92">
        <v>1</v>
      </c>
      <c r="G92">
        <v>1</v>
      </c>
      <c r="H92">
        <v>2</v>
      </c>
      <c r="I92" t="s">
        <v>272</v>
      </c>
      <c r="J92" t="s">
        <v>273</v>
      </c>
      <c r="K92" t="s">
        <v>274</v>
      </c>
      <c r="L92">
        <v>1368</v>
      </c>
      <c r="N92">
        <v>1011</v>
      </c>
      <c r="O92" t="s">
        <v>253</v>
      </c>
      <c r="P92" t="s">
        <v>253</v>
      </c>
      <c r="Q92">
        <v>1</v>
      </c>
      <c r="X92">
        <v>0.2</v>
      </c>
      <c r="Y92">
        <v>0</v>
      </c>
      <c r="Z92">
        <v>65.709999999999994</v>
      </c>
      <c r="AA92">
        <v>11.6</v>
      </c>
      <c r="AB92">
        <v>0</v>
      </c>
      <c r="AC92">
        <v>0</v>
      </c>
      <c r="AD92">
        <v>1</v>
      </c>
      <c r="AE92">
        <v>0</v>
      </c>
      <c r="AF92" t="s">
        <v>3</v>
      </c>
      <c r="AG92">
        <v>0.2</v>
      </c>
      <c r="AH92">
        <v>2</v>
      </c>
      <c r="AI92">
        <v>34679700</v>
      </c>
      <c r="AJ92">
        <v>48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</row>
    <row r="93" spans="1:44" x14ac:dyDescent="0.2">
      <c r="A93">
        <f>ROW(Source!A36)</f>
        <v>36</v>
      </c>
      <c r="B93">
        <v>34679707</v>
      </c>
      <c r="C93">
        <v>34679694</v>
      </c>
      <c r="D93">
        <v>31446709</v>
      </c>
      <c r="E93">
        <v>1</v>
      </c>
      <c r="F93">
        <v>1</v>
      </c>
      <c r="G93">
        <v>1</v>
      </c>
      <c r="H93">
        <v>3</v>
      </c>
      <c r="I93" t="s">
        <v>307</v>
      </c>
      <c r="J93" t="s">
        <v>308</v>
      </c>
      <c r="K93" t="s">
        <v>309</v>
      </c>
      <c r="L93">
        <v>1308</v>
      </c>
      <c r="N93">
        <v>1003</v>
      </c>
      <c r="O93" t="s">
        <v>42</v>
      </c>
      <c r="P93" t="s">
        <v>42</v>
      </c>
      <c r="Q93">
        <v>100</v>
      </c>
      <c r="X93">
        <v>2.4500000000000001E-2</v>
      </c>
      <c r="Y93">
        <v>120</v>
      </c>
      <c r="Z93">
        <v>0</v>
      </c>
      <c r="AA93">
        <v>0</v>
      </c>
      <c r="AB93">
        <v>0</v>
      </c>
      <c r="AC93">
        <v>0</v>
      </c>
      <c r="AD93">
        <v>1</v>
      </c>
      <c r="AE93">
        <v>0</v>
      </c>
      <c r="AF93" t="s">
        <v>3</v>
      </c>
      <c r="AG93">
        <v>2.4500000000000001E-2</v>
      </c>
      <c r="AH93">
        <v>3</v>
      </c>
      <c r="AI93">
        <v>-1</v>
      </c>
      <c r="AJ93" t="s">
        <v>3</v>
      </c>
      <c r="AK93">
        <v>4</v>
      </c>
      <c r="AL93">
        <v>-2.94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1</v>
      </c>
    </row>
    <row r="94" spans="1:44" x14ac:dyDescent="0.2">
      <c r="A94">
        <f>ROW(Source!A36)</f>
        <v>36</v>
      </c>
      <c r="B94">
        <v>34679708</v>
      </c>
      <c r="C94">
        <v>34679694</v>
      </c>
      <c r="D94">
        <v>31449547</v>
      </c>
      <c r="E94">
        <v>1</v>
      </c>
      <c r="F94">
        <v>1</v>
      </c>
      <c r="G94">
        <v>1</v>
      </c>
      <c r="H94">
        <v>3</v>
      </c>
      <c r="I94" t="s">
        <v>329</v>
      </c>
      <c r="J94" t="s">
        <v>330</v>
      </c>
      <c r="K94" t="s">
        <v>331</v>
      </c>
      <c r="L94">
        <v>1348</v>
      </c>
      <c r="N94">
        <v>1009</v>
      </c>
      <c r="O94" t="s">
        <v>313</v>
      </c>
      <c r="P94" t="s">
        <v>313</v>
      </c>
      <c r="Q94">
        <v>1000</v>
      </c>
      <c r="X94">
        <v>6.2E-4</v>
      </c>
      <c r="Y94">
        <v>12430</v>
      </c>
      <c r="Z94">
        <v>0</v>
      </c>
      <c r="AA94">
        <v>0</v>
      </c>
      <c r="AB94">
        <v>0</v>
      </c>
      <c r="AC94">
        <v>0</v>
      </c>
      <c r="AD94">
        <v>1</v>
      </c>
      <c r="AE94">
        <v>0</v>
      </c>
      <c r="AF94" t="s">
        <v>3</v>
      </c>
      <c r="AG94">
        <v>6.2E-4</v>
      </c>
      <c r="AH94">
        <v>3</v>
      </c>
      <c r="AI94">
        <v>-1</v>
      </c>
      <c r="AJ94" t="s">
        <v>3</v>
      </c>
      <c r="AK94">
        <v>4</v>
      </c>
      <c r="AL94">
        <v>-7.7065999999999999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1</v>
      </c>
    </row>
    <row r="95" spans="1:44" x14ac:dyDescent="0.2">
      <c r="A95">
        <f>ROW(Source!A36)</f>
        <v>36</v>
      </c>
      <c r="B95">
        <v>34679709</v>
      </c>
      <c r="C95">
        <v>34679694</v>
      </c>
      <c r="D95">
        <v>31474139</v>
      </c>
      <c r="E95">
        <v>1</v>
      </c>
      <c r="F95">
        <v>1</v>
      </c>
      <c r="G95">
        <v>1</v>
      </c>
      <c r="H95">
        <v>3</v>
      </c>
      <c r="I95" t="s">
        <v>326</v>
      </c>
      <c r="J95" t="s">
        <v>327</v>
      </c>
      <c r="K95" t="s">
        <v>328</v>
      </c>
      <c r="L95">
        <v>1346</v>
      </c>
      <c r="N95">
        <v>1009</v>
      </c>
      <c r="O95" t="s">
        <v>115</v>
      </c>
      <c r="P95" t="s">
        <v>115</v>
      </c>
      <c r="Q95">
        <v>1</v>
      </c>
      <c r="X95">
        <v>0.25</v>
      </c>
      <c r="Y95">
        <v>68.05</v>
      </c>
      <c r="Z95">
        <v>0</v>
      </c>
      <c r="AA95">
        <v>0</v>
      </c>
      <c r="AB95">
        <v>0</v>
      </c>
      <c r="AC95">
        <v>0</v>
      </c>
      <c r="AD95">
        <v>1</v>
      </c>
      <c r="AE95">
        <v>0</v>
      </c>
      <c r="AF95" t="s">
        <v>3</v>
      </c>
      <c r="AG95">
        <v>0.25</v>
      </c>
      <c r="AH95">
        <v>3</v>
      </c>
      <c r="AI95">
        <v>-1</v>
      </c>
      <c r="AJ95" t="s">
        <v>3</v>
      </c>
      <c r="AK95">
        <v>4</v>
      </c>
      <c r="AL95">
        <v>-17.012499999999999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1</v>
      </c>
    </row>
    <row r="96" spans="1:44" x14ac:dyDescent="0.2">
      <c r="A96">
        <f>ROW(Source!A36)</f>
        <v>36</v>
      </c>
      <c r="B96">
        <v>34679710</v>
      </c>
      <c r="C96">
        <v>34679694</v>
      </c>
      <c r="D96">
        <v>31482960</v>
      </c>
      <c r="E96">
        <v>1</v>
      </c>
      <c r="F96">
        <v>1</v>
      </c>
      <c r="G96">
        <v>1</v>
      </c>
      <c r="H96">
        <v>3</v>
      </c>
      <c r="I96" t="s">
        <v>320</v>
      </c>
      <c r="J96" t="s">
        <v>321</v>
      </c>
      <c r="K96" t="s">
        <v>322</v>
      </c>
      <c r="L96">
        <v>1348</v>
      </c>
      <c r="N96">
        <v>1009</v>
      </c>
      <c r="O96" t="s">
        <v>313</v>
      </c>
      <c r="P96" t="s">
        <v>313</v>
      </c>
      <c r="Q96">
        <v>1000</v>
      </c>
      <c r="X96">
        <v>7.2000000000000005E-4</v>
      </c>
      <c r="Y96">
        <v>7826.9</v>
      </c>
      <c r="Z96">
        <v>0</v>
      </c>
      <c r="AA96">
        <v>0</v>
      </c>
      <c r="AB96">
        <v>0</v>
      </c>
      <c r="AC96">
        <v>0</v>
      </c>
      <c r="AD96">
        <v>1</v>
      </c>
      <c r="AE96">
        <v>0</v>
      </c>
      <c r="AF96" t="s">
        <v>3</v>
      </c>
      <c r="AG96">
        <v>7.2000000000000005E-4</v>
      </c>
      <c r="AH96">
        <v>3</v>
      </c>
      <c r="AI96">
        <v>-1</v>
      </c>
      <c r="AJ96" t="s">
        <v>3</v>
      </c>
      <c r="AK96">
        <v>4</v>
      </c>
      <c r="AL96">
        <v>-5.6353679999999997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1</v>
      </c>
    </row>
    <row r="97" spans="1:44" x14ac:dyDescent="0.2">
      <c r="A97">
        <f>ROW(Source!A36)</f>
        <v>36</v>
      </c>
      <c r="B97">
        <v>34679711</v>
      </c>
      <c r="C97">
        <v>34679694</v>
      </c>
      <c r="D97">
        <v>31443668</v>
      </c>
      <c r="E97">
        <v>17</v>
      </c>
      <c r="F97">
        <v>1</v>
      </c>
      <c r="G97">
        <v>1</v>
      </c>
      <c r="H97">
        <v>3</v>
      </c>
      <c r="I97" t="s">
        <v>323</v>
      </c>
      <c r="J97" t="s">
        <v>3</v>
      </c>
      <c r="K97" t="s">
        <v>324</v>
      </c>
      <c r="L97">
        <v>1374</v>
      </c>
      <c r="N97">
        <v>1013</v>
      </c>
      <c r="O97" t="s">
        <v>325</v>
      </c>
      <c r="P97" t="s">
        <v>325</v>
      </c>
      <c r="Q97">
        <v>1</v>
      </c>
      <c r="X97">
        <v>5.74</v>
      </c>
      <c r="Y97">
        <v>1</v>
      </c>
      <c r="Z97">
        <v>0</v>
      </c>
      <c r="AA97">
        <v>0</v>
      </c>
      <c r="AB97">
        <v>0</v>
      </c>
      <c r="AC97">
        <v>0</v>
      </c>
      <c r="AD97">
        <v>1</v>
      </c>
      <c r="AE97">
        <v>0</v>
      </c>
      <c r="AF97" t="s">
        <v>3</v>
      </c>
      <c r="AG97">
        <v>5.74</v>
      </c>
      <c r="AH97">
        <v>3</v>
      </c>
      <c r="AI97">
        <v>-1</v>
      </c>
      <c r="AJ97" t="s">
        <v>3</v>
      </c>
      <c r="AK97">
        <v>4</v>
      </c>
      <c r="AL97">
        <v>-5.74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1</v>
      </c>
    </row>
    <row r="98" spans="1:44" x14ac:dyDescent="0.2">
      <c r="A98">
        <f>ROW(Source!A37)</f>
        <v>37</v>
      </c>
      <c r="B98">
        <v>34679701</v>
      </c>
      <c r="C98">
        <v>34679694</v>
      </c>
      <c r="D98">
        <v>31715651</v>
      </c>
      <c r="E98">
        <v>1</v>
      </c>
      <c r="F98">
        <v>1</v>
      </c>
      <c r="G98">
        <v>1</v>
      </c>
      <c r="H98">
        <v>1</v>
      </c>
      <c r="I98" t="s">
        <v>261</v>
      </c>
      <c r="J98" t="s">
        <v>3</v>
      </c>
      <c r="K98" t="s">
        <v>262</v>
      </c>
      <c r="L98">
        <v>1191</v>
      </c>
      <c r="N98">
        <v>1013</v>
      </c>
      <c r="O98" t="s">
        <v>249</v>
      </c>
      <c r="P98" t="s">
        <v>249</v>
      </c>
      <c r="Q98">
        <v>1</v>
      </c>
      <c r="X98">
        <v>29.84</v>
      </c>
      <c r="Y98">
        <v>0</v>
      </c>
      <c r="Z98">
        <v>0</v>
      </c>
      <c r="AA98">
        <v>0</v>
      </c>
      <c r="AB98">
        <v>9.6199999999999992</v>
      </c>
      <c r="AC98">
        <v>0</v>
      </c>
      <c r="AD98">
        <v>1</v>
      </c>
      <c r="AE98">
        <v>1</v>
      </c>
      <c r="AF98" t="s">
        <v>3</v>
      </c>
      <c r="AG98">
        <v>29.84</v>
      </c>
      <c r="AH98">
        <v>2</v>
      </c>
      <c r="AI98">
        <v>34679695</v>
      </c>
      <c r="AJ98">
        <v>49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x14ac:dyDescent="0.2">
      <c r="A99">
        <f>ROW(Source!A37)</f>
        <v>37</v>
      </c>
      <c r="B99">
        <v>34679702</v>
      </c>
      <c r="C99">
        <v>34679694</v>
      </c>
      <c r="D99">
        <v>31709492</v>
      </c>
      <c r="E99">
        <v>1</v>
      </c>
      <c r="F99">
        <v>1</v>
      </c>
      <c r="G99">
        <v>1</v>
      </c>
      <c r="H99">
        <v>1</v>
      </c>
      <c r="I99" t="s">
        <v>247</v>
      </c>
      <c r="J99" t="s">
        <v>3</v>
      </c>
      <c r="K99" t="s">
        <v>248</v>
      </c>
      <c r="L99">
        <v>1191</v>
      </c>
      <c r="N99">
        <v>1013</v>
      </c>
      <c r="O99" t="s">
        <v>249</v>
      </c>
      <c r="P99" t="s">
        <v>249</v>
      </c>
      <c r="Q99">
        <v>1</v>
      </c>
      <c r="X99">
        <v>0.4</v>
      </c>
      <c r="Y99">
        <v>0</v>
      </c>
      <c r="Z99">
        <v>0</v>
      </c>
      <c r="AA99">
        <v>0</v>
      </c>
      <c r="AB99">
        <v>0</v>
      </c>
      <c r="AC99">
        <v>0</v>
      </c>
      <c r="AD99">
        <v>1</v>
      </c>
      <c r="AE99">
        <v>2</v>
      </c>
      <c r="AF99" t="s">
        <v>3</v>
      </c>
      <c r="AG99">
        <v>0.4</v>
      </c>
      <c r="AH99">
        <v>2</v>
      </c>
      <c r="AI99">
        <v>34679696</v>
      </c>
      <c r="AJ99">
        <v>50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x14ac:dyDescent="0.2">
      <c r="A100">
        <f>ROW(Source!A37)</f>
        <v>37</v>
      </c>
      <c r="B100">
        <v>34679703</v>
      </c>
      <c r="C100">
        <v>34679694</v>
      </c>
      <c r="D100">
        <v>31526753</v>
      </c>
      <c r="E100">
        <v>1</v>
      </c>
      <c r="F100">
        <v>1</v>
      </c>
      <c r="G100">
        <v>1</v>
      </c>
      <c r="H100">
        <v>2</v>
      </c>
      <c r="I100" t="s">
        <v>263</v>
      </c>
      <c r="J100" t="s">
        <v>264</v>
      </c>
      <c r="K100" t="s">
        <v>265</v>
      </c>
      <c r="L100">
        <v>1368</v>
      </c>
      <c r="N100">
        <v>1011</v>
      </c>
      <c r="O100" t="s">
        <v>253</v>
      </c>
      <c r="P100" t="s">
        <v>253</v>
      </c>
      <c r="Q100">
        <v>1</v>
      </c>
      <c r="X100">
        <v>0.2</v>
      </c>
      <c r="Y100">
        <v>0</v>
      </c>
      <c r="Z100">
        <v>111.99</v>
      </c>
      <c r="AA100">
        <v>13.5</v>
      </c>
      <c r="AB100">
        <v>0</v>
      </c>
      <c r="AC100">
        <v>0</v>
      </c>
      <c r="AD100">
        <v>1</v>
      </c>
      <c r="AE100">
        <v>0</v>
      </c>
      <c r="AF100" t="s">
        <v>3</v>
      </c>
      <c r="AG100">
        <v>0.2</v>
      </c>
      <c r="AH100">
        <v>2</v>
      </c>
      <c r="AI100">
        <v>34679697</v>
      </c>
      <c r="AJ100">
        <v>51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 x14ac:dyDescent="0.2">
      <c r="A101">
        <f>ROW(Source!A37)</f>
        <v>37</v>
      </c>
      <c r="B101">
        <v>34679704</v>
      </c>
      <c r="C101">
        <v>34679694</v>
      </c>
      <c r="D101">
        <v>31526887</v>
      </c>
      <c r="E101">
        <v>1</v>
      </c>
      <c r="F101">
        <v>1</v>
      </c>
      <c r="G101">
        <v>1</v>
      </c>
      <c r="H101">
        <v>2</v>
      </c>
      <c r="I101" t="s">
        <v>266</v>
      </c>
      <c r="J101" t="s">
        <v>267</v>
      </c>
      <c r="K101" t="s">
        <v>268</v>
      </c>
      <c r="L101">
        <v>1368</v>
      </c>
      <c r="N101">
        <v>1011</v>
      </c>
      <c r="O101" t="s">
        <v>253</v>
      </c>
      <c r="P101" t="s">
        <v>253</v>
      </c>
      <c r="Q101">
        <v>1</v>
      </c>
      <c r="X101">
        <v>6.9</v>
      </c>
      <c r="Y101">
        <v>0</v>
      </c>
      <c r="Z101">
        <v>0.9</v>
      </c>
      <c r="AA101">
        <v>0</v>
      </c>
      <c r="AB101">
        <v>0</v>
      </c>
      <c r="AC101">
        <v>0</v>
      </c>
      <c r="AD101">
        <v>1</v>
      </c>
      <c r="AE101">
        <v>0</v>
      </c>
      <c r="AF101" t="s">
        <v>3</v>
      </c>
      <c r="AG101">
        <v>6.9</v>
      </c>
      <c r="AH101">
        <v>2</v>
      </c>
      <c r="AI101">
        <v>34679698</v>
      </c>
      <c r="AJ101">
        <v>52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x14ac:dyDescent="0.2">
      <c r="A102">
        <f>ROW(Source!A37)</f>
        <v>37</v>
      </c>
      <c r="B102">
        <v>34679705</v>
      </c>
      <c r="C102">
        <v>34679694</v>
      </c>
      <c r="D102">
        <v>31526953</v>
      </c>
      <c r="E102">
        <v>1</v>
      </c>
      <c r="F102">
        <v>1</v>
      </c>
      <c r="G102">
        <v>1</v>
      </c>
      <c r="H102">
        <v>2</v>
      </c>
      <c r="I102" t="s">
        <v>269</v>
      </c>
      <c r="J102" t="s">
        <v>270</v>
      </c>
      <c r="K102" t="s">
        <v>271</v>
      </c>
      <c r="L102">
        <v>1368</v>
      </c>
      <c r="N102">
        <v>1011</v>
      </c>
      <c r="O102" t="s">
        <v>253</v>
      </c>
      <c r="P102" t="s">
        <v>253</v>
      </c>
      <c r="Q102">
        <v>1</v>
      </c>
      <c r="X102">
        <v>6.9</v>
      </c>
      <c r="Y102">
        <v>0</v>
      </c>
      <c r="Z102">
        <v>6.9</v>
      </c>
      <c r="AA102">
        <v>0</v>
      </c>
      <c r="AB102">
        <v>0</v>
      </c>
      <c r="AC102">
        <v>0</v>
      </c>
      <c r="AD102">
        <v>1</v>
      </c>
      <c r="AE102">
        <v>0</v>
      </c>
      <c r="AF102" t="s">
        <v>3</v>
      </c>
      <c r="AG102">
        <v>6.9</v>
      </c>
      <c r="AH102">
        <v>2</v>
      </c>
      <c r="AI102">
        <v>34679699</v>
      </c>
      <c r="AJ102">
        <v>53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 x14ac:dyDescent="0.2">
      <c r="A103">
        <f>ROW(Source!A37)</f>
        <v>37</v>
      </c>
      <c r="B103">
        <v>34679706</v>
      </c>
      <c r="C103">
        <v>34679694</v>
      </c>
      <c r="D103">
        <v>31528142</v>
      </c>
      <c r="E103">
        <v>1</v>
      </c>
      <c r="F103">
        <v>1</v>
      </c>
      <c r="G103">
        <v>1</v>
      </c>
      <c r="H103">
        <v>2</v>
      </c>
      <c r="I103" t="s">
        <v>272</v>
      </c>
      <c r="J103" t="s">
        <v>273</v>
      </c>
      <c r="K103" t="s">
        <v>274</v>
      </c>
      <c r="L103">
        <v>1368</v>
      </c>
      <c r="N103">
        <v>1011</v>
      </c>
      <c r="O103" t="s">
        <v>253</v>
      </c>
      <c r="P103" t="s">
        <v>253</v>
      </c>
      <c r="Q103">
        <v>1</v>
      </c>
      <c r="X103">
        <v>0.2</v>
      </c>
      <c r="Y103">
        <v>0</v>
      </c>
      <c r="Z103">
        <v>65.709999999999994</v>
      </c>
      <c r="AA103">
        <v>11.6</v>
      </c>
      <c r="AB103">
        <v>0</v>
      </c>
      <c r="AC103">
        <v>0</v>
      </c>
      <c r="AD103">
        <v>1</v>
      </c>
      <c r="AE103">
        <v>0</v>
      </c>
      <c r="AF103" t="s">
        <v>3</v>
      </c>
      <c r="AG103">
        <v>0.2</v>
      </c>
      <c r="AH103">
        <v>2</v>
      </c>
      <c r="AI103">
        <v>34679700</v>
      </c>
      <c r="AJ103">
        <v>54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</row>
    <row r="104" spans="1:44" x14ac:dyDescent="0.2">
      <c r="A104">
        <f>ROW(Source!A37)</f>
        <v>37</v>
      </c>
      <c r="B104">
        <v>34679707</v>
      </c>
      <c r="C104">
        <v>34679694</v>
      </c>
      <c r="D104">
        <v>31446709</v>
      </c>
      <c r="E104">
        <v>1</v>
      </c>
      <c r="F104">
        <v>1</v>
      </c>
      <c r="G104">
        <v>1</v>
      </c>
      <c r="H104">
        <v>3</v>
      </c>
      <c r="I104" t="s">
        <v>307</v>
      </c>
      <c r="J104" t="s">
        <v>308</v>
      </c>
      <c r="K104" t="s">
        <v>309</v>
      </c>
      <c r="L104">
        <v>1308</v>
      </c>
      <c r="N104">
        <v>1003</v>
      </c>
      <c r="O104" t="s">
        <v>42</v>
      </c>
      <c r="P104" t="s">
        <v>42</v>
      </c>
      <c r="Q104">
        <v>100</v>
      </c>
      <c r="X104">
        <v>2.4500000000000001E-2</v>
      </c>
      <c r="Y104">
        <v>120</v>
      </c>
      <c r="Z104">
        <v>0</v>
      </c>
      <c r="AA104">
        <v>0</v>
      </c>
      <c r="AB104">
        <v>0</v>
      </c>
      <c r="AC104">
        <v>0</v>
      </c>
      <c r="AD104">
        <v>1</v>
      </c>
      <c r="AE104">
        <v>0</v>
      </c>
      <c r="AF104" t="s">
        <v>3</v>
      </c>
      <c r="AG104">
        <v>2.4500000000000001E-2</v>
      </c>
      <c r="AH104">
        <v>3</v>
      </c>
      <c r="AI104">
        <v>-1</v>
      </c>
      <c r="AJ104" t="s">
        <v>3</v>
      </c>
      <c r="AK104">
        <v>4</v>
      </c>
      <c r="AL104">
        <v>-2.94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1</v>
      </c>
    </row>
    <row r="105" spans="1:44" x14ac:dyDescent="0.2">
      <c r="A105">
        <f>ROW(Source!A37)</f>
        <v>37</v>
      </c>
      <c r="B105">
        <v>34679708</v>
      </c>
      <c r="C105">
        <v>34679694</v>
      </c>
      <c r="D105">
        <v>31449547</v>
      </c>
      <c r="E105">
        <v>1</v>
      </c>
      <c r="F105">
        <v>1</v>
      </c>
      <c r="G105">
        <v>1</v>
      </c>
      <c r="H105">
        <v>3</v>
      </c>
      <c r="I105" t="s">
        <v>329</v>
      </c>
      <c r="J105" t="s">
        <v>330</v>
      </c>
      <c r="K105" t="s">
        <v>331</v>
      </c>
      <c r="L105">
        <v>1348</v>
      </c>
      <c r="N105">
        <v>1009</v>
      </c>
      <c r="O105" t="s">
        <v>313</v>
      </c>
      <c r="P105" t="s">
        <v>313</v>
      </c>
      <c r="Q105">
        <v>1000</v>
      </c>
      <c r="X105">
        <v>6.2E-4</v>
      </c>
      <c r="Y105">
        <v>12430</v>
      </c>
      <c r="Z105">
        <v>0</v>
      </c>
      <c r="AA105">
        <v>0</v>
      </c>
      <c r="AB105">
        <v>0</v>
      </c>
      <c r="AC105">
        <v>0</v>
      </c>
      <c r="AD105">
        <v>1</v>
      </c>
      <c r="AE105">
        <v>0</v>
      </c>
      <c r="AF105" t="s">
        <v>3</v>
      </c>
      <c r="AG105">
        <v>6.2E-4</v>
      </c>
      <c r="AH105">
        <v>3</v>
      </c>
      <c r="AI105">
        <v>-1</v>
      </c>
      <c r="AJ105" t="s">
        <v>3</v>
      </c>
      <c r="AK105">
        <v>4</v>
      </c>
      <c r="AL105">
        <v>-7.7065999999999999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1</v>
      </c>
    </row>
    <row r="106" spans="1:44" x14ac:dyDescent="0.2">
      <c r="A106">
        <f>ROW(Source!A37)</f>
        <v>37</v>
      </c>
      <c r="B106">
        <v>34679709</v>
      </c>
      <c r="C106">
        <v>34679694</v>
      </c>
      <c r="D106">
        <v>31474139</v>
      </c>
      <c r="E106">
        <v>1</v>
      </c>
      <c r="F106">
        <v>1</v>
      </c>
      <c r="G106">
        <v>1</v>
      </c>
      <c r="H106">
        <v>3</v>
      </c>
      <c r="I106" t="s">
        <v>326</v>
      </c>
      <c r="J106" t="s">
        <v>327</v>
      </c>
      <c r="K106" t="s">
        <v>328</v>
      </c>
      <c r="L106">
        <v>1346</v>
      </c>
      <c r="N106">
        <v>1009</v>
      </c>
      <c r="O106" t="s">
        <v>115</v>
      </c>
      <c r="P106" t="s">
        <v>115</v>
      </c>
      <c r="Q106">
        <v>1</v>
      </c>
      <c r="X106">
        <v>0.25</v>
      </c>
      <c r="Y106">
        <v>68.05</v>
      </c>
      <c r="Z106">
        <v>0</v>
      </c>
      <c r="AA106">
        <v>0</v>
      </c>
      <c r="AB106">
        <v>0</v>
      </c>
      <c r="AC106">
        <v>0</v>
      </c>
      <c r="AD106">
        <v>1</v>
      </c>
      <c r="AE106">
        <v>0</v>
      </c>
      <c r="AF106" t="s">
        <v>3</v>
      </c>
      <c r="AG106">
        <v>0.25</v>
      </c>
      <c r="AH106">
        <v>3</v>
      </c>
      <c r="AI106">
        <v>-1</v>
      </c>
      <c r="AJ106" t="s">
        <v>3</v>
      </c>
      <c r="AK106">
        <v>4</v>
      </c>
      <c r="AL106">
        <v>-17.012499999999999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1</v>
      </c>
    </row>
    <row r="107" spans="1:44" x14ac:dyDescent="0.2">
      <c r="A107">
        <f>ROW(Source!A37)</f>
        <v>37</v>
      </c>
      <c r="B107">
        <v>34679710</v>
      </c>
      <c r="C107">
        <v>34679694</v>
      </c>
      <c r="D107">
        <v>31482960</v>
      </c>
      <c r="E107">
        <v>1</v>
      </c>
      <c r="F107">
        <v>1</v>
      </c>
      <c r="G107">
        <v>1</v>
      </c>
      <c r="H107">
        <v>3</v>
      </c>
      <c r="I107" t="s">
        <v>320</v>
      </c>
      <c r="J107" t="s">
        <v>321</v>
      </c>
      <c r="K107" t="s">
        <v>322</v>
      </c>
      <c r="L107">
        <v>1348</v>
      </c>
      <c r="N107">
        <v>1009</v>
      </c>
      <c r="O107" t="s">
        <v>313</v>
      </c>
      <c r="P107" t="s">
        <v>313</v>
      </c>
      <c r="Q107">
        <v>1000</v>
      </c>
      <c r="X107">
        <v>7.2000000000000005E-4</v>
      </c>
      <c r="Y107">
        <v>7826.9</v>
      </c>
      <c r="Z107">
        <v>0</v>
      </c>
      <c r="AA107">
        <v>0</v>
      </c>
      <c r="AB107">
        <v>0</v>
      </c>
      <c r="AC107">
        <v>0</v>
      </c>
      <c r="AD107">
        <v>1</v>
      </c>
      <c r="AE107">
        <v>0</v>
      </c>
      <c r="AF107" t="s">
        <v>3</v>
      </c>
      <c r="AG107">
        <v>7.2000000000000005E-4</v>
      </c>
      <c r="AH107">
        <v>3</v>
      </c>
      <c r="AI107">
        <v>-1</v>
      </c>
      <c r="AJ107" t="s">
        <v>3</v>
      </c>
      <c r="AK107">
        <v>4</v>
      </c>
      <c r="AL107">
        <v>-5.6353679999999997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1</v>
      </c>
    </row>
    <row r="108" spans="1:44" x14ac:dyDescent="0.2">
      <c r="A108">
        <f>ROW(Source!A37)</f>
        <v>37</v>
      </c>
      <c r="B108">
        <v>34679711</v>
      </c>
      <c r="C108">
        <v>34679694</v>
      </c>
      <c r="D108">
        <v>31443668</v>
      </c>
      <c r="E108">
        <v>17</v>
      </c>
      <c r="F108">
        <v>1</v>
      </c>
      <c r="G108">
        <v>1</v>
      </c>
      <c r="H108">
        <v>3</v>
      </c>
      <c r="I108" t="s">
        <v>323</v>
      </c>
      <c r="J108" t="s">
        <v>3</v>
      </c>
      <c r="K108" t="s">
        <v>324</v>
      </c>
      <c r="L108">
        <v>1374</v>
      </c>
      <c r="N108">
        <v>1013</v>
      </c>
      <c r="O108" t="s">
        <v>325</v>
      </c>
      <c r="P108" t="s">
        <v>325</v>
      </c>
      <c r="Q108">
        <v>1</v>
      </c>
      <c r="X108">
        <v>5.74</v>
      </c>
      <c r="Y108">
        <v>1</v>
      </c>
      <c r="Z108">
        <v>0</v>
      </c>
      <c r="AA108">
        <v>0</v>
      </c>
      <c r="AB108">
        <v>0</v>
      </c>
      <c r="AC108">
        <v>0</v>
      </c>
      <c r="AD108">
        <v>1</v>
      </c>
      <c r="AE108">
        <v>0</v>
      </c>
      <c r="AF108" t="s">
        <v>3</v>
      </c>
      <c r="AG108">
        <v>5.74</v>
      </c>
      <c r="AH108">
        <v>3</v>
      </c>
      <c r="AI108">
        <v>-1</v>
      </c>
      <c r="AJ108" t="s">
        <v>3</v>
      </c>
      <c r="AK108">
        <v>4</v>
      </c>
      <c r="AL108">
        <v>-5.74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1</v>
      </c>
    </row>
    <row r="109" spans="1:44" x14ac:dyDescent="0.2">
      <c r="A109">
        <f>ROW(Source!A38)</f>
        <v>38</v>
      </c>
      <c r="B109">
        <v>34679718</v>
      </c>
      <c r="C109">
        <v>34679712</v>
      </c>
      <c r="D109">
        <v>31715651</v>
      </c>
      <c r="E109">
        <v>1</v>
      </c>
      <c r="F109">
        <v>1</v>
      </c>
      <c r="G109">
        <v>1</v>
      </c>
      <c r="H109">
        <v>1</v>
      </c>
      <c r="I109" t="s">
        <v>261</v>
      </c>
      <c r="J109" t="s">
        <v>3</v>
      </c>
      <c r="K109" t="s">
        <v>262</v>
      </c>
      <c r="L109">
        <v>1191</v>
      </c>
      <c r="N109">
        <v>1013</v>
      </c>
      <c r="O109" t="s">
        <v>249</v>
      </c>
      <c r="P109" t="s">
        <v>249</v>
      </c>
      <c r="Q109">
        <v>1</v>
      </c>
      <c r="X109">
        <v>6.09</v>
      </c>
      <c r="Y109">
        <v>0</v>
      </c>
      <c r="Z109">
        <v>0</v>
      </c>
      <c r="AA109">
        <v>0</v>
      </c>
      <c r="AB109">
        <v>9.6199999999999992</v>
      </c>
      <c r="AC109">
        <v>0</v>
      </c>
      <c r="AD109">
        <v>1</v>
      </c>
      <c r="AE109">
        <v>1</v>
      </c>
      <c r="AF109" t="s">
        <v>3</v>
      </c>
      <c r="AG109">
        <v>6.09</v>
      </c>
      <c r="AH109">
        <v>2</v>
      </c>
      <c r="AI109">
        <v>34679713</v>
      </c>
      <c r="AJ109">
        <v>55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x14ac:dyDescent="0.2">
      <c r="A110">
        <f>ROW(Source!A38)</f>
        <v>38</v>
      </c>
      <c r="B110">
        <v>34679719</v>
      </c>
      <c r="C110">
        <v>34679712</v>
      </c>
      <c r="D110">
        <v>31709492</v>
      </c>
      <c r="E110">
        <v>1</v>
      </c>
      <c r="F110">
        <v>1</v>
      </c>
      <c r="G110">
        <v>1</v>
      </c>
      <c r="H110">
        <v>1</v>
      </c>
      <c r="I110" t="s">
        <v>247</v>
      </c>
      <c r="J110" t="s">
        <v>3</v>
      </c>
      <c r="K110" t="s">
        <v>248</v>
      </c>
      <c r="L110">
        <v>1191</v>
      </c>
      <c r="N110">
        <v>1013</v>
      </c>
      <c r="O110" t="s">
        <v>249</v>
      </c>
      <c r="P110" t="s">
        <v>249</v>
      </c>
      <c r="Q110">
        <v>1</v>
      </c>
      <c r="X110">
        <v>4.9400000000000004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1</v>
      </c>
      <c r="AE110">
        <v>2</v>
      </c>
      <c r="AF110" t="s">
        <v>3</v>
      </c>
      <c r="AG110">
        <v>4.9400000000000004</v>
      </c>
      <c r="AH110">
        <v>2</v>
      </c>
      <c r="AI110">
        <v>34679714</v>
      </c>
      <c r="AJ110">
        <v>56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x14ac:dyDescent="0.2">
      <c r="A111">
        <f>ROW(Source!A38)</f>
        <v>38</v>
      </c>
      <c r="B111">
        <v>34679720</v>
      </c>
      <c r="C111">
        <v>34679712</v>
      </c>
      <c r="D111">
        <v>31526753</v>
      </c>
      <c r="E111">
        <v>1</v>
      </c>
      <c r="F111">
        <v>1</v>
      </c>
      <c r="G111">
        <v>1</v>
      </c>
      <c r="H111">
        <v>2</v>
      </c>
      <c r="I111" t="s">
        <v>263</v>
      </c>
      <c r="J111" t="s">
        <v>264</v>
      </c>
      <c r="K111" t="s">
        <v>265</v>
      </c>
      <c r="L111">
        <v>1368</v>
      </c>
      <c r="N111">
        <v>1011</v>
      </c>
      <c r="O111" t="s">
        <v>253</v>
      </c>
      <c r="P111" t="s">
        <v>253</v>
      </c>
      <c r="Q111">
        <v>1</v>
      </c>
      <c r="X111">
        <v>0.01</v>
      </c>
      <c r="Y111">
        <v>0</v>
      </c>
      <c r="Z111">
        <v>111.99</v>
      </c>
      <c r="AA111">
        <v>13.5</v>
      </c>
      <c r="AB111">
        <v>0</v>
      </c>
      <c r="AC111">
        <v>0</v>
      </c>
      <c r="AD111">
        <v>1</v>
      </c>
      <c r="AE111">
        <v>0</v>
      </c>
      <c r="AF111" t="s">
        <v>3</v>
      </c>
      <c r="AG111">
        <v>0.01</v>
      </c>
      <c r="AH111">
        <v>2</v>
      </c>
      <c r="AI111">
        <v>34679715</v>
      </c>
      <c r="AJ111">
        <v>57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</row>
    <row r="112" spans="1:44" x14ac:dyDescent="0.2">
      <c r="A112">
        <f>ROW(Source!A38)</f>
        <v>38</v>
      </c>
      <c r="B112">
        <v>34679721</v>
      </c>
      <c r="C112">
        <v>34679712</v>
      </c>
      <c r="D112">
        <v>31527087</v>
      </c>
      <c r="E112">
        <v>1</v>
      </c>
      <c r="F112">
        <v>1</v>
      </c>
      <c r="G112">
        <v>1</v>
      </c>
      <c r="H112">
        <v>2</v>
      </c>
      <c r="I112" t="s">
        <v>275</v>
      </c>
      <c r="J112" t="s">
        <v>276</v>
      </c>
      <c r="K112" t="s">
        <v>277</v>
      </c>
      <c r="L112">
        <v>1368</v>
      </c>
      <c r="N112">
        <v>1011</v>
      </c>
      <c r="O112" t="s">
        <v>253</v>
      </c>
      <c r="P112" t="s">
        <v>253</v>
      </c>
      <c r="Q112">
        <v>1</v>
      </c>
      <c r="X112">
        <v>4.92</v>
      </c>
      <c r="Y112">
        <v>0</v>
      </c>
      <c r="Z112">
        <v>142.69999999999999</v>
      </c>
      <c r="AA112">
        <v>13.5</v>
      </c>
      <c r="AB112">
        <v>0</v>
      </c>
      <c r="AC112">
        <v>0</v>
      </c>
      <c r="AD112">
        <v>1</v>
      </c>
      <c r="AE112">
        <v>0</v>
      </c>
      <c r="AF112" t="s">
        <v>3</v>
      </c>
      <c r="AG112">
        <v>4.92</v>
      </c>
      <c r="AH112">
        <v>2</v>
      </c>
      <c r="AI112">
        <v>34679716</v>
      </c>
      <c r="AJ112">
        <v>58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 x14ac:dyDescent="0.2">
      <c r="A113">
        <f>ROW(Source!A38)</f>
        <v>38</v>
      </c>
      <c r="B113">
        <v>34679722</v>
      </c>
      <c r="C113">
        <v>34679712</v>
      </c>
      <c r="D113">
        <v>31528142</v>
      </c>
      <c r="E113">
        <v>1</v>
      </c>
      <c r="F113">
        <v>1</v>
      </c>
      <c r="G113">
        <v>1</v>
      </c>
      <c r="H113">
        <v>2</v>
      </c>
      <c r="I113" t="s">
        <v>272</v>
      </c>
      <c r="J113" t="s">
        <v>273</v>
      </c>
      <c r="K113" t="s">
        <v>274</v>
      </c>
      <c r="L113">
        <v>1368</v>
      </c>
      <c r="N113">
        <v>1011</v>
      </c>
      <c r="O113" t="s">
        <v>253</v>
      </c>
      <c r="P113" t="s">
        <v>253</v>
      </c>
      <c r="Q113">
        <v>1</v>
      </c>
      <c r="X113">
        <v>0.01</v>
      </c>
      <c r="Y113">
        <v>0</v>
      </c>
      <c r="Z113">
        <v>65.709999999999994</v>
      </c>
      <c r="AA113">
        <v>11.6</v>
      </c>
      <c r="AB113">
        <v>0</v>
      </c>
      <c r="AC113">
        <v>0</v>
      </c>
      <c r="AD113">
        <v>1</v>
      </c>
      <c r="AE113">
        <v>0</v>
      </c>
      <c r="AF113" t="s">
        <v>3</v>
      </c>
      <c r="AG113">
        <v>0.01</v>
      </c>
      <c r="AH113">
        <v>2</v>
      </c>
      <c r="AI113">
        <v>34679717</v>
      </c>
      <c r="AJ113">
        <v>59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</row>
    <row r="114" spans="1:44" x14ac:dyDescent="0.2">
      <c r="A114">
        <f>ROW(Source!A38)</f>
        <v>38</v>
      </c>
      <c r="B114">
        <v>34679723</v>
      </c>
      <c r="C114">
        <v>34679712</v>
      </c>
      <c r="D114">
        <v>31444633</v>
      </c>
      <c r="E114">
        <v>1</v>
      </c>
      <c r="F114">
        <v>1</v>
      </c>
      <c r="G114">
        <v>1</v>
      </c>
      <c r="H114">
        <v>3</v>
      </c>
      <c r="I114" t="s">
        <v>332</v>
      </c>
      <c r="J114" t="s">
        <v>333</v>
      </c>
      <c r="K114" t="s">
        <v>334</v>
      </c>
      <c r="L114">
        <v>1348</v>
      </c>
      <c r="N114">
        <v>1009</v>
      </c>
      <c r="O114" t="s">
        <v>313</v>
      </c>
      <c r="P114" t="s">
        <v>313</v>
      </c>
      <c r="Q114">
        <v>1000</v>
      </c>
      <c r="X114">
        <v>4.0000000000000002E-4</v>
      </c>
      <c r="Y114">
        <v>4488.3999999999996</v>
      </c>
      <c r="Z114">
        <v>0</v>
      </c>
      <c r="AA114">
        <v>0</v>
      </c>
      <c r="AB114">
        <v>0</v>
      </c>
      <c r="AC114">
        <v>0</v>
      </c>
      <c r="AD114">
        <v>1</v>
      </c>
      <c r="AE114">
        <v>0</v>
      </c>
      <c r="AF114" t="s">
        <v>3</v>
      </c>
      <c r="AG114">
        <v>4.0000000000000002E-4</v>
      </c>
      <c r="AH114">
        <v>3</v>
      </c>
      <c r="AI114">
        <v>-1</v>
      </c>
      <c r="AJ114" t="s">
        <v>3</v>
      </c>
      <c r="AK114">
        <v>4</v>
      </c>
      <c r="AL114">
        <v>-1.7953599999999998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1</v>
      </c>
    </row>
    <row r="115" spans="1:44" x14ac:dyDescent="0.2">
      <c r="A115">
        <f>ROW(Source!A38)</f>
        <v>38</v>
      </c>
      <c r="B115">
        <v>34679724</v>
      </c>
      <c r="C115">
        <v>34679712</v>
      </c>
      <c r="D115">
        <v>31444669</v>
      </c>
      <c r="E115">
        <v>1</v>
      </c>
      <c r="F115">
        <v>1</v>
      </c>
      <c r="G115">
        <v>1</v>
      </c>
      <c r="H115">
        <v>3</v>
      </c>
      <c r="I115" t="s">
        <v>335</v>
      </c>
      <c r="J115" t="s">
        <v>336</v>
      </c>
      <c r="K115" t="s">
        <v>337</v>
      </c>
      <c r="L115">
        <v>1348</v>
      </c>
      <c r="N115">
        <v>1009</v>
      </c>
      <c r="O115" t="s">
        <v>313</v>
      </c>
      <c r="P115" t="s">
        <v>313</v>
      </c>
      <c r="Q115">
        <v>1000</v>
      </c>
      <c r="X115">
        <v>1.0000000000000001E-5</v>
      </c>
      <c r="Y115">
        <v>8105.71</v>
      </c>
      <c r="Z115">
        <v>0</v>
      </c>
      <c r="AA115">
        <v>0</v>
      </c>
      <c r="AB115">
        <v>0</v>
      </c>
      <c r="AC115">
        <v>0</v>
      </c>
      <c r="AD115">
        <v>1</v>
      </c>
      <c r="AE115">
        <v>0</v>
      </c>
      <c r="AF115" t="s">
        <v>3</v>
      </c>
      <c r="AG115">
        <v>1.0000000000000001E-5</v>
      </c>
      <c r="AH115">
        <v>3</v>
      </c>
      <c r="AI115">
        <v>-1</v>
      </c>
      <c r="AJ115" t="s">
        <v>3</v>
      </c>
      <c r="AK115">
        <v>4</v>
      </c>
      <c r="AL115">
        <v>-8.1057100000000007E-2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1</v>
      </c>
    </row>
    <row r="116" spans="1:44" x14ac:dyDescent="0.2">
      <c r="A116">
        <f>ROW(Source!A38)</f>
        <v>38</v>
      </c>
      <c r="B116">
        <v>34679725</v>
      </c>
      <c r="C116">
        <v>34679712</v>
      </c>
      <c r="D116">
        <v>31446709</v>
      </c>
      <c r="E116">
        <v>1</v>
      </c>
      <c r="F116">
        <v>1</v>
      </c>
      <c r="G116">
        <v>1</v>
      </c>
      <c r="H116">
        <v>3</v>
      </c>
      <c r="I116" t="s">
        <v>307</v>
      </c>
      <c r="J116" t="s">
        <v>308</v>
      </c>
      <c r="K116" t="s">
        <v>309</v>
      </c>
      <c r="L116">
        <v>1308</v>
      </c>
      <c r="N116">
        <v>1003</v>
      </c>
      <c r="O116" t="s">
        <v>42</v>
      </c>
      <c r="P116" t="s">
        <v>42</v>
      </c>
      <c r="Q116">
        <v>100</v>
      </c>
      <c r="X116">
        <v>2.3999999999999998E-3</v>
      </c>
      <c r="Y116">
        <v>120</v>
      </c>
      <c r="Z116">
        <v>0</v>
      </c>
      <c r="AA116">
        <v>0</v>
      </c>
      <c r="AB116">
        <v>0</v>
      </c>
      <c r="AC116">
        <v>0</v>
      </c>
      <c r="AD116">
        <v>1</v>
      </c>
      <c r="AE116">
        <v>0</v>
      </c>
      <c r="AF116" t="s">
        <v>3</v>
      </c>
      <c r="AG116">
        <v>2.3999999999999998E-3</v>
      </c>
      <c r="AH116">
        <v>3</v>
      </c>
      <c r="AI116">
        <v>-1</v>
      </c>
      <c r="AJ116" t="s">
        <v>3</v>
      </c>
      <c r="AK116">
        <v>4</v>
      </c>
      <c r="AL116">
        <v>-0.28799999999999998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1</v>
      </c>
    </row>
    <row r="117" spans="1:44" x14ac:dyDescent="0.2">
      <c r="A117">
        <f>ROW(Source!A38)</f>
        <v>38</v>
      </c>
      <c r="B117">
        <v>34679726</v>
      </c>
      <c r="C117">
        <v>34679712</v>
      </c>
      <c r="D117">
        <v>31443668</v>
      </c>
      <c r="E117">
        <v>17</v>
      </c>
      <c r="F117">
        <v>1</v>
      </c>
      <c r="G117">
        <v>1</v>
      </c>
      <c r="H117">
        <v>3</v>
      </c>
      <c r="I117" t="s">
        <v>323</v>
      </c>
      <c r="J117" t="s">
        <v>3</v>
      </c>
      <c r="K117" t="s">
        <v>324</v>
      </c>
      <c r="L117">
        <v>1374</v>
      </c>
      <c r="N117">
        <v>1013</v>
      </c>
      <c r="O117" t="s">
        <v>325</v>
      </c>
      <c r="P117" t="s">
        <v>325</v>
      </c>
      <c r="Q117">
        <v>1</v>
      </c>
      <c r="X117">
        <v>1.17</v>
      </c>
      <c r="Y117">
        <v>1</v>
      </c>
      <c r="Z117">
        <v>0</v>
      </c>
      <c r="AA117">
        <v>0</v>
      </c>
      <c r="AB117">
        <v>0</v>
      </c>
      <c r="AC117">
        <v>0</v>
      </c>
      <c r="AD117">
        <v>1</v>
      </c>
      <c r="AE117">
        <v>0</v>
      </c>
      <c r="AF117" t="s">
        <v>3</v>
      </c>
      <c r="AG117">
        <v>1.17</v>
      </c>
      <c r="AH117">
        <v>3</v>
      </c>
      <c r="AI117">
        <v>-1</v>
      </c>
      <c r="AJ117" t="s">
        <v>3</v>
      </c>
      <c r="AK117">
        <v>4</v>
      </c>
      <c r="AL117">
        <v>-1.17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1</v>
      </c>
    </row>
    <row r="118" spans="1:44" x14ac:dyDescent="0.2">
      <c r="A118">
        <f>ROW(Source!A39)</f>
        <v>39</v>
      </c>
      <c r="B118">
        <v>34679718</v>
      </c>
      <c r="C118">
        <v>34679712</v>
      </c>
      <c r="D118">
        <v>31715651</v>
      </c>
      <c r="E118">
        <v>1</v>
      </c>
      <c r="F118">
        <v>1</v>
      </c>
      <c r="G118">
        <v>1</v>
      </c>
      <c r="H118">
        <v>1</v>
      </c>
      <c r="I118" t="s">
        <v>261</v>
      </c>
      <c r="J118" t="s">
        <v>3</v>
      </c>
      <c r="K118" t="s">
        <v>262</v>
      </c>
      <c r="L118">
        <v>1191</v>
      </c>
      <c r="N118">
        <v>1013</v>
      </c>
      <c r="O118" t="s">
        <v>249</v>
      </c>
      <c r="P118" t="s">
        <v>249</v>
      </c>
      <c r="Q118">
        <v>1</v>
      </c>
      <c r="X118">
        <v>6.09</v>
      </c>
      <c r="Y118">
        <v>0</v>
      </c>
      <c r="Z118">
        <v>0</v>
      </c>
      <c r="AA118">
        <v>0</v>
      </c>
      <c r="AB118">
        <v>9.6199999999999992</v>
      </c>
      <c r="AC118">
        <v>0</v>
      </c>
      <c r="AD118">
        <v>1</v>
      </c>
      <c r="AE118">
        <v>1</v>
      </c>
      <c r="AF118" t="s">
        <v>3</v>
      </c>
      <c r="AG118">
        <v>6.09</v>
      </c>
      <c r="AH118">
        <v>2</v>
      </c>
      <c r="AI118">
        <v>34679713</v>
      </c>
      <c r="AJ118">
        <v>60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x14ac:dyDescent="0.2">
      <c r="A119">
        <f>ROW(Source!A39)</f>
        <v>39</v>
      </c>
      <c r="B119">
        <v>34679719</v>
      </c>
      <c r="C119">
        <v>34679712</v>
      </c>
      <c r="D119">
        <v>31709492</v>
      </c>
      <c r="E119">
        <v>1</v>
      </c>
      <c r="F119">
        <v>1</v>
      </c>
      <c r="G119">
        <v>1</v>
      </c>
      <c r="H119">
        <v>1</v>
      </c>
      <c r="I119" t="s">
        <v>247</v>
      </c>
      <c r="J119" t="s">
        <v>3</v>
      </c>
      <c r="K119" t="s">
        <v>248</v>
      </c>
      <c r="L119">
        <v>1191</v>
      </c>
      <c r="N119">
        <v>1013</v>
      </c>
      <c r="O119" t="s">
        <v>249</v>
      </c>
      <c r="P119" t="s">
        <v>249</v>
      </c>
      <c r="Q119">
        <v>1</v>
      </c>
      <c r="X119">
        <v>4.9400000000000004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1</v>
      </c>
      <c r="AE119">
        <v>2</v>
      </c>
      <c r="AF119" t="s">
        <v>3</v>
      </c>
      <c r="AG119">
        <v>4.9400000000000004</v>
      </c>
      <c r="AH119">
        <v>2</v>
      </c>
      <c r="AI119">
        <v>34679714</v>
      </c>
      <c r="AJ119">
        <v>61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</row>
    <row r="120" spans="1:44" x14ac:dyDescent="0.2">
      <c r="A120">
        <f>ROW(Source!A39)</f>
        <v>39</v>
      </c>
      <c r="B120">
        <v>34679720</v>
      </c>
      <c r="C120">
        <v>34679712</v>
      </c>
      <c r="D120">
        <v>31526753</v>
      </c>
      <c r="E120">
        <v>1</v>
      </c>
      <c r="F120">
        <v>1</v>
      </c>
      <c r="G120">
        <v>1</v>
      </c>
      <c r="H120">
        <v>2</v>
      </c>
      <c r="I120" t="s">
        <v>263</v>
      </c>
      <c r="J120" t="s">
        <v>264</v>
      </c>
      <c r="K120" t="s">
        <v>265</v>
      </c>
      <c r="L120">
        <v>1368</v>
      </c>
      <c r="N120">
        <v>1011</v>
      </c>
      <c r="O120" t="s">
        <v>253</v>
      </c>
      <c r="P120" t="s">
        <v>253</v>
      </c>
      <c r="Q120">
        <v>1</v>
      </c>
      <c r="X120">
        <v>0.01</v>
      </c>
      <c r="Y120">
        <v>0</v>
      </c>
      <c r="Z120">
        <v>111.99</v>
      </c>
      <c r="AA120">
        <v>13.5</v>
      </c>
      <c r="AB120">
        <v>0</v>
      </c>
      <c r="AC120">
        <v>0</v>
      </c>
      <c r="AD120">
        <v>1</v>
      </c>
      <c r="AE120">
        <v>0</v>
      </c>
      <c r="AF120" t="s">
        <v>3</v>
      </c>
      <c r="AG120">
        <v>0.01</v>
      </c>
      <c r="AH120">
        <v>2</v>
      </c>
      <c r="AI120">
        <v>34679715</v>
      </c>
      <c r="AJ120">
        <v>62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</row>
    <row r="121" spans="1:44" x14ac:dyDescent="0.2">
      <c r="A121">
        <f>ROW(Source!A39)</f>
        <v>39</v>
      </c>
      <c r="B121">
        <v>34679721</v>
      </c>
      <c r="C121">
        <v>34679712</v>
      </c>
      <c r="D121">
        <v>31527087</v>
      </c>
      <c r="E121">
        <v>1</v>
      </c>
      <c r="F121">
        <v>1</v>
      </c>
      <c r="G121">
        <v>1</v>
      </c>
      <c r="H121">
        <v>2</v>
      </c>
      <c r="I121" t="s">
        <v>275</v>
      </c>
      <c r="J121" t="s">
        <v>276</v>
      </c>
      <c r="K121" t="s">
        <v>277</v>
      </c>
      <c r="L121">
        <v>1368</v>
      </c>
      <c r="N121">
        <v>1011</v>
      </c>
      <c r="O121" t="s">
        <v>253</v>
      </c>
      <c r="P121" t="s">
        <v>253</v>
      </c>
      <c r="Q121">
        <v>1</v>
      </c>
      <c r="X121">
        <v>4.92</v>
      </c>
      <c r="Y121">
        <v>0</v>
      </c>
      <c r="Z121">
        <v>142.69999999999999</v>
      </c>
      <c r="AA121">
        <v>13.5</v>
      </c>
      <c r="AB121">
        <v>0</v>
      </c>
      <c r="AC121">
        <v>0</v>
      </c>
      <c r="AD121">
        <v>1</v>
      </c>
      <c r="AE121">
        <v>0</v>
      </c>
      <c r="AF121" t="s">
        <v>3</v>
      </c>
      <c r="AG121">
        <v>4.92</v>
      </c>
      <c r="AH121">
        <v>2</v>
      </c>
      <c r="AI121">
        <v>34679716</v>
      </c>
      <c r="AJ121">
        <v>63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</row>
    <row r="122" spans="1:44" x14ac:dyDescent="0.2">
      <c r="A122">
        <f>ROW(Source!A39)</f>
        <v>39</v>
      </c>
      <c r="B122">
        <v>34679722</v>
      </c>
      <c r="C122">
        <v>34679712</v>
      </c>
      <c r="D122">
        <v>31528142</v>
      </c>
      <c r="E122">
        <v>1</v>
      </c>
      <c r="F122">
        <v>1</v>
      </c>
      <c r="G122">
        <v>1</v>
      </c>
      <c r="H122">
        <v>2</v>
      </c>
      <c r="I122" t="s">
        <v>272</v>
      </c>
      <c r="J122" t="s">
        <v>273</v>
      </c>
      <c r="K122" t="s">
        <v>274</v>
      </c>
      <c r="L122">
        <v>1368</v>
      </c>
      <c r="N122">
        <v>1011</v>
      </c>
      <c r="O122" t="s">
        <v>253</v>
      </c>
      <c r="P122" t="s">
        <v>253</v>
      </c>
      <c r="Q122">
        <v>1</v>
      </c>
      <c r="X122">
        <v>0.01</v>
      </c>
      <c r="Y122">
        <v>0</v>
      </c>
      <c r="Z122">
        <v>65.709999999999994</v>
      </c>
      <c r="AA122">
        <v>11.6</v>
      </c>
      <c r="AB122">
        <v>0</v>
      </c>
      <c r="AC122">
        <v>0</v>
      </c>
      <c r="AD122">
        <v>1</v>
      </c>
      <c r="AE122">
        <v>0</v>
      </c>
      <c r="AF122" t="s">
        <v>3</v>
      </c>
      <c r="AG122">
        <v>0.01</v>
      </c>
      <c r="AH122">
        <v>2</v>
      </c>
      <c r="AI122">
        <v>34679717</v>
      </c>
      <c r="AJ122">
        <v>64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</row>
    <row r="123" spans="1:44" x14ac:dyDescent="0.2">
      <c r="A123">
        <f>ROW(Source!A39)</f>
        <v>39</v>
      </c>
      <c r="B123">
        <v>34679723</v>
      </c>
      <c r="C123">
        <v>34679712</v>
      </c>
      <c r="D123">
        <v>31444633</v>
      </c>
      <c r="E123">
        <v>1</v>
      </c>
      <c r="F123">
        <v>1</v>
      </c>
      <c r="G123">
        <v>1</v>
      </c>
      <c r="H123">
        <v>3</v>
      </c>
      <c r="I123" t="s">
        <v>332</v>
      </c>
      <c r="J123" t="s">
        <v>333</v>
      </c>
      <c r="K123" t="s">
        <v>334</v>
      </c>
      <c r="L123">
        <v>1348</v>
      </c>
      <c r="N123">
        <v>1009</v>
      </c>
      <c r="O123" t="s">
        <v>313</v>
      </c>
      <c r="P123" t="s">
        <v>313</v>
      </c>
      <c r="Q123">
        <v>1000</v>
      </c>
      <c r="X123">
        <v>4.0000000000000002E-4</v>
      </c>
      <c r="Y123">
        <v>4488.3999999999996</v>
      </c>
      <c r="Z123">
        <v>0</v>
      </c>
      <c r="AA123">
        <v>0</v>
      </c>
      <c r="AB123">
        <v>0</v>
      </c>
      <c r="AC123">
        <v>0</v>
      </c>
      <c r="AD123">
        <v>1</v>
      </c>
      <c r="AE123">
        <v>0</v>
      </c>
      <c r="AF123" t="s">
        <v>3</v>
      </c>
      <c r="AG123">
        <v>4.0000000000000002E-4</v>
      </c>
      <c r="AH123">
        <v>3</v>
      </c>
      <c r="AI123">
        <v>-1</v>
      </c>
      <c r="AJ123" t="s">
        <v>3</v>
      </c>
      <c r="AK123">
        <v>4</v>
      </c>
      <c r="AL123">
        <v>-1.7953599999999998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1</v>
      </c>
    </row>
    <row r="124" spans="1:44" x14ac:dyDescent="0.2">
      <c r="A124">
        <f>ROW(Source!A39)</f>
        <v>39</v>
      </c>
      <c r="B124">
        <v>34679724</v>
      </c>
      <c r="C124">
        <v>34679712</v>
      </c>
      <c r="D124">
        <v>31444669</v>
      </c>
      <c r="E124">
        <v>1</v>
      </c>
      <c r="F124">
        <v>1</v>
      </c>
      <c r="G124">
        <v>1</v>
      </c>
      <c r="H124">
        <v>3</v>
      </c>
      <c r="I124" t="s">
        <v>335</v>
      </c>
      <c r="J124" t="s">
        <v>336</v>
      </c>
      <c r="K124" t="s">
        <v>337</v>
      </c>
      <c r="L124">
        <v>1348</v>
      </c>
      <c r="N124">
        <v>1009</v>
      </c>
      <c r="O124" t="s">
        <v>313</v>
      </c>
      <c r="P124" t="s">
        <v>313</v>
      </c>
      <c r="Q124">
        <v>1000</v>
      </c>
      <c r="X124">
        <v>1.0000000000000001E-5</v>
      </c>
      <c r="Y124">
        <v>8105.71</v>
      </c>
      <c r="Z124">
        <v>0</v>
      </c>
      <c r="AA124">
        <v>0</v>
      </c>
      <c r="AB124">
        <v>0</v>
      </c>
      <c r="AC124">
        <v>0</v>
      </c>
      <c r="AD124">
        <v>1</v>
      </c>
      <c r="AE124">
        <v>0</v>
      </c>
      <c r="AF124" t="s">
        <v>3</v>
      </c>
      <c r="AG124">
        <v>1.0000000000000001E-5</v>
      </c>
      <c r="AH124">
        <v>3</v>
      </c>
      <c r="AI124">
        <v>-1</v>
      </c>
      <c r="AJ124" t="s">
        <v>3</v>
      </c>
      <c r="AK124">
        <v>4</v>
      </c>
      <c r="AL124">
        <v>-8.1057100000000007E-2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1</v>
      </c>
    </row>
    <row r="125" spans="1:44" x14ac:dyDescent="0.2">
      <c r="A125">
        <f>ROW(Source!A39)</f>
        <v>39</v>
      </c>
      <c r="B125">
        <v>34679725</v>
      </c>
      <c r="C125">
        <v>34679712</v>
      </c>
      <c r="D125">
        <v>31446709</v>
      </c>
      <c r="E125">
        <v>1</v>
      </c>
      <c r="F125">
        <v>1</v>
      </c>
      <c r="G125">
        <v>1</v>
      </c>
      <c r="H125">
        <v>3</v>
      </c>
      <c r="I125" t="s">
        <v>307</v>
      </c>
      <c r="J125" t="s">
        <v>308</v>
      </c>
      <c r="K125" t="s">
        <v>309</v>
      </c>
      <c r="L125">
        <v>1308</v>
      </c>
      <c r="N125">
        <v>1003</v>
      </c>
      <c r="O125" t="s">
        <v>42</v>
      </c>
      <c r="P125" t="s">
        <v>42</v>
      </c>
      <c r="Q125">
        <v>100</v>
      </c>
      <c r="X125">
        <v>2.3999999999999998E-3</v>
      </c>
      <c r="Y125">
        <v>120</v>
      </c>
      <c r="Z125">
        <v>0</v>
      </c>
      <c r="AA125">
        <v>0</v>
      </c>
      <c r="AB125">
        <v>0</v>
      </c>
      <c r="AC125">
        <v>0</v>
      </c>
      <c r="AD125">
        <v>1</v>
      </c>
      <c r="AE125">
        <v>0</v>
      </c>
      <c r="AF125" t="s">
        <v>3</v>
      </c>
      <c r="AG125">
        <v>2.3999999999999998E-3</v>
      </c>
      <c r="AH125">
        <v>3</v>
      </c>
      <c r="AI125">
        <v>-1</v>
      </c>
      <c r="AJ125" t="s">
        <v>3</v>
      </c>
      <c r="AK125">
        <v>4</v>
      </c>
      <c r="AL125">
        <v>-0.28799999999999998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1</v>
      </c>
    </row>
    <row r="126" spans="1:44" x14ac:dyDescent="0.2">
      <c r="A126">
        <f>ROW(Source!A39)</f>
        <v>39</v>
      </c>
      <c r="B126">
        <v>34679726</v>
      </c>
      <c r="C126">
        <v>34679712</v>
      </c>
      <c r="D126">
        <v>31443668</v>
      </c>
      <c r="E126">
        <v>17</v>
      </c>
      <c r="F126">
        <v>1</v>
      </c>
      <c r="G126">
        <v>1</v>
      </c>
      <c r="H126">
        <v>3</v>
      </c>
      <c r="I126" t="s">
        <v>323</v>
      </c>
      <c r="J126" t="s">
        <v>3</v>
      </c>
      <c r="K126" t="s">
        <v>324</v>
      </c>
      <c r="L126">
        <v>1374</v>
      </c>
      <c r="N126">
        <v>1013</v>
      </c>
      <c r="O126" t="s">
        <v>325</v>
      </c>
      <c r="P126" t="s">
        <v>325</v>
      </c>
      <c r="Q126">
        <v>1</v>
      </c>
      <c r="X126">
        <v>1.17</v>
      </c>
      <c r="Y126">
        <v>1</v>
      </c>
      <c r="Z126">
        <v>0</v>
      </c>
      <c r="AA126">
        <v>0</v>
      </c>
      <c r="AB126">
        <v>0</v>
      </c>
      <c r="AC126">
        <v>0</v>
      </c>
      <c r="AD126">
        <v>1</v>
      </c>
      <c r="AE126">
        <v>0</v>
      </c>
      <c r="AF126" t="s">
        <v>3</v>
      </c>
      <c r="AG126">
        <v>1.17</v>
      </c>
      <c r="AH126">
        <v>3</v>
      </c>
      <c r="AI126">
        <v>-1</v>
      </c>
      <c r="AJ126" t="s">
        <v>3</v>
      </c>
      <c r="AK126">
        <v>4</v>
      </c>
      <c r="AL126">
        <v>-1.17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1</v>
      </c>
    </row>
    <row r="127" spans="1:44" x14ac:dyDescent="0.2">
      <c r="A127">
        <f>ROW(Source!A40)</f>
        <v>40</v>
      </c>
      <c r="B127">
        <v>34679730</v>
      </c>
      <c r="C127">
        <v>34679727</v>
      </c>
      <c r="D127">
        <v>32164293</v>
      </c>
      <c r="E127">
        <v>1</v>
      </c>
      <c r="F127">
        <v>1</v>
      </c>
      <c r="G127">
        <v>1</v>
      </c>
      <c r="H127">
        <v>1</v>
      </c>
      <c r="I127" t="s">
        <v>278</v>
      </c>
      <c r="J127" t="s">
        <v>3</v>
      </c>
      <c r="K127" t="s">
        <v>279</v>
      </c>
      <c r="L127">
        <v>1191</v>
      </c>
      <c r="N127">
        <v>1013</v>
      </c>
      <c r="O127" t="s">
        <v>249</v>
      </c>
      <c r="P127" t="s">
        <v>249</v>
      </c>
      <c r="Q127">
        <v>1</v>
      </c>
      <c r="X127">
        <v>0.81</v>
      </c>
      <c r="Y127">
        <v>0</v>
      </c>
      <c r="Z127">
        <v>0</v>
      </c>
      <c r="AA127">
        <v>0</v>
      </c>
      <c r="AB127">
        <v>12.92</v>
      </c>
      <c r="AC127">
        <v>0</v>
      </c>
      <c r="AD127">
        <v>1</v>
      </c>
      <c r="AE127">
        <v>1</v>
      </c>
      <c r="AF127" t="s">
        <v>3</v>
      </c>
      <c r="AG127">
        <v>0.81</v>
      </c>
      <c r="AH127">
        <v>2</v>
      </c>
      <c r="AI127">
        <v>34679728</v>
      </c>
      <c r="AJ127">
        <v>65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 x14ac:dyDescent="0.2">
      <c r="A128">
        <f>ROW(Source!A40)</f>
        <v>40</v>
      </c>
      <c r="B128">
        <v>34679731</v>
      </c>
      <c r="C128">
        <v>34679727</v>
      </c>
      <c r="D128">
        <v>32163330</v>
      </c>
      <c r="E128">
        <v>1</v>
      </c>
      <c r="F128">
        <v>1</v>
      </c>
      <c r="G128">
        <v>1</v>
      </c>
      <c r="H128">
        <v>1</v>
      </c>
      <c r="I128" t="s">
        <v>280</v>
      </c>
      <c r="J128" t="s">
        <v>3</v>
      </c>
      <c r="K128" t="s">
        <v>281</v>
      </c>
      <c r="L128">
        <v>1191</v>
      </c>
      <c r="N128">
        <v>1013</v>
      </c>
      <c r="O128" t="s">
        <v>249</v>
      </c>
      <c r="P128" t="s">
        <v>249</v>
      </c>
      <c r="Q128">
        <v>1</v>
      </c>
      <c r="X128">
        <v>0.81</v>
      </c>
      <c r="Y128">
        <v>0</v>
      </c>
      <c r="Z128">
        <v>0</v>
      </c>
      <c r="AA128">
        <v>0</v>
      </c>
      <c r="AB128">
        <v>12.69</v>
      </c>
      <c r="AC128">
        <v>0</v>
      </c>
      <c r="AD128">
        <v>1</v>
      </c>
      <c r="AE128">
        <v>1</v>
      </c>
      <c r="AF128" t="s">
        <v>3</v>
      </c>
      <c r="AG128">
        <v>0.81</v>
      </c>
      <c r="AH128">
        <v>2</v>
      </c>
      <c r="AI128">
        <v>34679729</v>
      </c>
      <c r="AJ128">
        <v>66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  <row r="129" spans="1:44" x14ac:dyDescent="0.2">
      <c r="A129">
        <f>ROW(Source!A41)</f>
        <v>41</v>
      </c>
      <c r="B129">
        <v>34679730</v>
      </c>
      <c r="C129">
        <v>34679727</v>
      </c>
      <c r="D129">
        <v>32164293</v>
      </c>
      <c r="E129">
        <v>1</v>
      </c>
      <c r="F129">
        <v>1</v>
      </c>
      <c r="G129">
        <v>1</v>
      </c>
      <c r="H129">
        <v>1</v>
      </c>
      <c r="I129" t="s">
        <v>278</v>
      </c>
      <c r="J129" t="s">
        <v>3</v>
      </c>
      <c r="K129" t="s">
        <v>279</v>
      </c>
      <c r="L129">
        <v>1191</v>
      </c>
      <c r="N129">
        <v>1013</v>
      </c>
      <c r="O129" t="s">
        <v>249</v>
      </c>
      <c r="P129" t="s">
        <v>249</v>
      </c>
      <c r="Q129">
        <v>1</v>
      </c>
      <c r="X129">
        <v>0.81</v>
      </c>
      <c r="Y129">
        <v>0</v>
      </c>
      <c r="Z129">
        <v>0</v>
      </c>
      <c r="AA129">
        <v>0</v>
      </c>
      <c r="AB129">
        <v>12.92</v>
      </c>
      <c r="AC129">
        <v>0</v>
      </c>
      <c r="AD129">
        <v>1</v>
      </c>
      <c r="AE129">
        <v>1</v>
      </c>
      <c r="AF129" t="s">
        <v>3</v>
      </c>
      <c r="AG129">
        <v>0.81</v>
      </c>
      <c r="AH129">
        <v>2</v>
      </c>
      <c r="AI129">
        <v>34679728</v>
      </c>
      <c r="AJ129">
        <v>67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</row>
    <row r="130" spans="1:44" x14ac:dyDescent="0.2">
      <c r="A130">
        <f>ROW(Source!A41)</f>
        <v>41</v>
      </c>
      <c r="B130">
        <v>34679731</v>
      </c>
      <c r="C130">
        <v>34679727</v>
      </c>
      <c r="D130">
        <v>32163330</v>
      </c>
      <c r="E130">
        <v>1</v>
      </c>
      <c r="F130">
        <v>1</v>
      </c>
      <c r="G130">
        <v>1</v>
      </c>
      <c r="H130">
        <v>1</v>
      </c>
      <c r="I130" t="s">
        <v>280</v>
      </c>
      <c r="J130" t="s">
        <v>3</v>
      </c>
      <c r="K130" t="s">
        <v>281</v>
      </c>
      <c r="L130">
        <v>1191</v>
      </c>
      <c r="N130">
        <v>1013</v>
      </c>
      <c r="O130" t="s">
        <v>249</v>
      </c>
      <c r="P130" t="s">
        <v>249</v>
      </c>
      <c r="Q130">
        <v>1</v>
      </c>
      <c r="X130">
        <v>0.81</v>
      </c>
      <c r="Y130">
        <v>0</v>
      </c>
      <c r="Z130">
        <v>0</v>
      </c>
      <c r="AA130">
        <v>0</v>
      </c>
      <c r="AB130">
        <v>12.69</v>
      </c>
      <c r="AC130">
        <v>0</v>
      </c>
      <c r="AD130">
        <v>1</v>
      </c>
      <c r="AE130">
        <v>1</v>
      </c>
      <c r="AF130" t="s">
        <v>3</v>
      </c>
      <c r="AG130">
        <v>0.81</v>
      </c>
      <c r="AH130">
        <v>2</v>
      </c>
      <c r="AI130">
        <v>34679729</v>
      </c>
      <c r="AJ130">
        <v>68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</row>
    <row r="131" spans="1:44" x14ac:dyDescent="0.2">
      <c r="A131">
        <f>ROW(Source!A42)</f>
        <v>42</v>
      </c>
      <c r="B131">
        <v>34679735</v>
      </c>
      <c r="C131">
        <v>34679732</v>
      </c>
      <c r="D131">
        <v>32163577</v>
      </c>
      <c r="E131">
        <v>1</v>
      </c>
      <c r="F131">
        <v>1</v>
      </c>
      <c r="G131">
        <v>1</v>
      </c>
      <c r="H131">
        <v>1</v>
      </c>
      <c r="I131" t="s">
        <v>282</v>
      </c>
      <c r="J131" t="s">
        <v>3</v>
      </c>
      <c r="K131" t="s">
        <v>283</v>
      </c>
      <c r="L131">
        <v>1191</v>
      </c>
      <c r="N131">
        <v>1013</v>
      </c>
      <c r="O131" t="s">
        <v>249</v>
      </c>
      <c r="P131" t="s">
        <v>249</v>
      </c>
      <c r="Q131">
        <v>1</v>
      </c>
      <c r="X131">
        <v>1.94</v>
      </c>
      <c r="Y131">
        <v>0</v>
      </c>
      <c r="Z131">
        <v>0</v>
      </c>
      <c r="AA131">
        <v>0</v>
      </c>
      <c r="AB131">
        <v>9.6199999999999992</v>
      </c>
      <c r="AC131">
        <v>0</v>
      </c>
      <c r="AD131">
        <v>1</v>
      </c>
      <c r="AE131">
        <v>1</v>
      </c>
      <c r="AF131" t="s">
        <v>3</v>
      </c>
      <c r="AG131">
        <v>1.94</v>
      </c>
      <c r="AH131">
        <v>2</v>
      </c>
      <c r="AI131">
        <v>34679733</v>
      </c>
      <c r="AJ131">
        <v>69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</row>
    <row r="132" spans="1:44" x14ac:dyDescent="0.2">
      <c r="A132">
        <f>ROW(Source!A42)</f>
        <v>42</v>
      </c>
      <c r="B132">
        <v>34679736</v>
      </c>
      <c r="C132">
        <v>34679732</v>
      </c>
      <c r="D132">
        <v>32163330</v>
      </c>
      <c r="E132">
        <v>1</v>
      </c>
      <c r="F132">
        <v>1</v>
      </c>
      <c r="G132">
        <v>1</v>
      </c>
      <c r="H132">
        <v>1</v>
      </c>
      <c r="I132" t="s">
        <v>280</v>
      </c>
      <c r="J132" t="s">
        <v>3</v>
      </c>
      <c r="K132" t="s">
        <v>281</v>
      </c>
      <c r="L132">
        <v>1191</v>
      </c>
      <c r="N132">
        <v>1013</v>
      </c>
      <c r="O132" t="s">
        <v>249</v>
      </c>
      <c r="P132" t="s">
        <v>249</v>
      </c>
      <c r="Q132">
        <v>1</v>
      </c>
      <c r="X132">
        <v>2.92</v>
      </c>
      <c r="Y132">
        <v>0</v>
      </c>
      <c r="Z132">
        <v>0</v>
      </c>
      <c r="AA132">
        <v>0</v>
      </c>
      <c r="AB132">
        <v>12.69</v>
      </c>
      <c r="AC132">
        <v>0</v>
      </c>
      <c r="AD132">
        <v>1</v>
      </c>
      <c r="AE132">
        <v>1</v>
      </c>
      <c r="AF132" t="s">
        <v>3</v>
      </c>
      <c r="AG132">
        <v>2.92</v>
      </c>
      <c r="AH132">
        <v>2</v>
      </c>
      <c r="AI132">
        <v>34679734</v>
      </c>
      <c r="AJ132">
        <v>70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</row>
    <row r="133" spans="1:44" x14ac:dyDescent="0.2">
      <c r="A133">
        <f>ROW(Source!A43)</f>
        <v>43</v>
      </c>
      <c r="B133">
        <v>34679735</v>
      </c>
      <c r="C133">
        <v>34679732</v>
      </c>
      <c r="D133">
        <v>32163577</v>
      </c>
      <c r="E133">
        <v>1</v>
      </c>
      <c r="F133">
        <v>1</v>
      </c>
      <c r="G133">
        <v>1</v>
      </c>
      <c r="H133">
        <v>1</v>
      </c>
      <c r="I133" t="s">
        <v>282</v>
      </c>
      <c r="J133" t="s">
        <v>3</v>
      </c>
      <c r="K133" t="s">
        <v>283</v>
      </c>
      <c r="L133">
        <v>1191</v>
      </c>
      <c r="N133">
        <v>1013</v>
      </c>
      <c r="O133" t="s">
        <v>249</v>
      </c>
      <c r="P133" t="s">
        <v>249</v>
      </c>
      <c r="Q133">
        <v>1</v>
      </c>
      <c r="X133">
        <v>1.94</v>
      </c>
      <c r="Y133">
        <v>0</v>
      </c>
      <c r="Z133">
        <v>0</v>
      </c>
      <c r="AA133">
        <v>0</v>
      </c>
      <c r="AB133">
        <v>9.6199999999999992</v>
      </c>
      <c r="AC133">
        <v>0</v>
      </c>
      <c r="AD133">
        <v>1</v>
      </c>
      <c r="AE133">
        <v>1</v>
      </c>
      <c r="AF133" t="s">
        <v>3</v>
      </c>
      <c r="AG133">
        <v>1.94</v>
      </c>
      <c r="AH133">
        <v>2</v>
      </c>
      <c r="AI133">
        <v>34679733</v>
      </c>
      <c r="AJ133">
        <v>71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</row>
    <row r="134" spans="1:44" x14ac:dyDescent="0.2">
      <c r="A134">
        <f>ROW(Source!A43)</f>
        <v>43</v>
      </c>
      <c r="B134">
        <v>34679736</v>
      </c>
      <c r="C134">
        <v>34679732</v>
      </c>
      <c r="D134">
        <v>32163330</v>
      </c>
      <c r="E134">
        <v>1</v>
      </c>
      <c r="F134">
        <v>1</v>
      </c>
      <c r="G134">
        <v>1</v>
      </c>
      <c r="H134">
        <v>1</v>
      </c>
      <c r="I134" t="s">
        <v>280</v>
      </c>
      <c r="J134" t="s">
        <v>3</v>
      </c>
      <c r="K134" t="s">
        <v>281</v>
      </c>
      <c r="L134">
        <v>1191</v>
      </c>
      <c r="N134">
        <v>1013</v>
      </c>
      <c r="O134" t="s">
        <v>249</v>
      </c>
      <c r="P134" t="s">
        <v>249</v>
      </c>
      <c r="Q134">
        <v>1</v>
      </c>
      <c r="X134">
        <v>2.92</v>
      </c>
      <c r="Y134">
        <v>0</v>
      </c>
      <c r="Z134">
        <v>0</v>
      </c>
      <c r="AA134">
        <v>0</v>
      </c>
      <c r="AB134">
        <v>12.69</v>
      </c>
      <c r="AC134">
        <v>0</v>
      </c>
      <c r="AD134">
        <v>1</v>
      </c>
      <c r="AE134">
        <v>1</v>
      </c>
      <c r="AF134" t="s">
        <v>3</v>
      </c>
      <c r="AG134">
        <v>2.92</v>
      </c>
      <c r="AH134">
        <v>2</v>
      </c>
      <c r="AI134">
        <v>34679734</v>
      </c>
      <c r="AJ134">
        <v>72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</row>
    <row r="135" spans="1:44" x14ac:dyDescent="0.2">
      <c r="A135">
        <f>ROW(Source!A44)</f>
        <v>44</v>
      </c>
      <c r="B135">
        <v>34679742</v>
      </c>
      <c r="C135">
        <v>34679737</v>
      </c>
      <c r="D135">
        <v>31715651</v>
      </c>
      <c r="E135">
        <v>1</v>
      </c>
      <c r="F135">
        <v>1</v>
      </c>
      <c r="G135">
        <v>1</v>
      </c>
      <c r="H135">
        <v>1</v>
      </c>
      <c r="I135" t="s">
        <v>261</v>
      </c>
      <c r="J135" t="s">
        <v>3</v>
      </c>
      <c r="K135" t="s">
        <v>262</v>
      </c>
      <c r="L135">
        <v>1191</v>
      </c>
      <c r="N135">
        <v>1013</v>
      </c>
      <c r="O135" t="s">
        <v>249</v>
      </c>
      <c r="P135" t="s">
        <v>249</v>
      </c>
      <c r="Q135">
        <v>1</v>
      </c>
      <c r="X135">
        <v>5.21</v>
      </c>
      <c r="Y135">
        <v>0</v>
      </c>
      <c r="Z135">
        <v>0</v>
      </c>
      <c r="AA135">
        <v>0</v>
      </c>
      <c r="AB135">
        <v>9.6199999999999992</v>
      </c>
      <c r="AC135">
        <v>0</v>
      </c>
      <c r="AD135">
        <v>1</v>
      </c>
      <c r="AE135">
        <v>1</v>
      </c>
      <c r="AF135" t="s">
        <v>3</v>
      </c>
      <c r="AG135">
        <v>5.21</v>
      </c>
      <c r="AH135">
        <v>2</v>
      </c>
      <c r="AI135">
        <v>34679738</v>
      </c>
      <c r="AJ135">
        <v>73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</row>
    <row r="136" spans="1:44" x14ac:dyDescent="0.2">
      <c r="A136">
        <f>ROW(Source!A44)</f>
        <v>44</v>
      </c>
      <c r="B136">
        <v>34679743</v>
      </c>
      <c r="C136">
        <v>34679737</v>
      </c>
      <c r="D136">
        <v>31709492</v>
      </c>
      <c r="E136">
        <v>1</v>
      </c>
      <c r="F136">
        <v>1</v>
      </c>
      <c r="G136">
        <v>1</v>
      </c>
      <c r="H136">
        <v>1</v>
      </c>
      <c r="I136" t="s">
        <v>247</v>
      </c>
      <c r="J136" t="s">
        <v>3</v>
      </c>
      <c r="K136" t="s">
        <v>248</v>
      </c>
      <c r="L136">
        <v>1191</v>
      </c>
      <c r="N136">
        <v>1013</v>
      </c>
      <c r="O136" t="s">
        <v>249</v>
      </c>
      <c r="P136" t="s">
        <v>249</v>
      </c>
      <c r="Q136">
        <v>1</v>
      </c>
      <c r="X136">
        <v>3.46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1</v>
      </c>
      <c r="AE136">
        <v>2</v>
      </c>
      <c r="AF136" t="s">
        <v>3</v>
      </c>
      <c r="AG136">
        <v>3.46</v>
      </c>
      <c r="AH136">
        <v>2</v>
      </c>
      <c r="AI136">
        <v>34679739</v>
      </c>
      <c r="AJ136">
        <v>74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</row>
    <row r="137" spans="1:44" x14ac:dyDescent="0.2">
      <c r="A137">
        <f>ROW(Source!A44)</f>
        <v>44</v>
      </c>
      <c r="B137">
        <v>34679744</v>
      </c>
      <c r="C137">
        <v>34679737</v>
      </c>
      <c r="D137">
        <v>31526753</v>
      </c>
      <c r="E137">
        <v>1</v>
      </c>
      <c r="F137">
        <v>1</v>
      </c>
      <c r="G137">
        <v>1</v>
      </c>
      <c r="H137">
        <v>2</v>
      </c>
      <c r="I137" t="s">
        <v>263</v>
      </c>
      <c r="J137" t="s">
        <v>264</v>
      </c>
      <c r="K137" t="s">
        <v>265</v>
      </c>
      <c r="L137">
        <v>1368</v>
      </c>
      <c r="N137">
        <v>1011</v>
      </c>
      <c r="O137" t="s">
        <v>253</v>
      </c>
      <c r="P137" t="s">
        <v>253</v>
      </c>
      <c r="Q137">
        <v>1</v>
      </c>
      <c r="X137">
        <v>1.73</v>
      </c>
      <c r="Y137">
        <v>0</v>
      </c>
      <c r="Z137">
        <v>111.99</v>
      </c>
      <c r="AA137">
        <v>13.5</v>
      </c>
      <c r="AB137">
        <v>0</v>
      </c>
      <c r="AC137">
        <v>0</v>
      </c>
      <c r="AD137">
        <v>1</v>
      </c>
      <c r="AE137">
        <v>0</v>
      </c>
      <c r="AF137" t="s">
        <v>3</v>
      </c>
      <c r="AG137">
        <v>1.73</v>
      </c>
      <c r="AH137">
        <v>2</v>
      </c>
      <c r="AI137">
        <v>34679740</v>
      </c>
      <c r="AJ137">
        <v>75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</row>
    <row r="138" spans="1:44" x14ac:dyDescent="0.2">
      <c r="A138">
        <f>ROW(Source!A44)</f>
        <v>44</v>
      </c>
      <c r="B138">
        <v>34679745</v>
      </c>
      <c r="C138">
        <v>34679737</v>
      </c>
      <c r="D138">
        <v>31528142</v>
      </c>
      <c r="E138">
        <v>1</v>
      </c>
      <c r="F138">
        <v>1</v>
      </c>
      <c r="G138">
        <v>1</v>
      </c>
      <c r="H138">
        <v>2</v>
      </c>
      <c r="I138" t="s">
        <v>272</v>
      </c>
      <c r="J138" t="s">
        <v>273</v>
      </c>
      <c r="K138" t="s">
        <v>274</v>
      </c>
      <c r="L138">
        <v>1368</v>
      </c>
      <c r="N138">
        <v>1011</v>
      </c>
      <c r="O138" t="s">
        <v>253</v>
      </c>
      <c r="P138" t="s">
        <v>253</v>
      </c>
      <c r="Q138">
        <v>1</v>
      </c>
      <c r="X138">
        <v>1.73</v>
      </c>
      <c r="Y138">
        <v>0</v>
      </c>
      <c r="Z138">
        <v>65.709999999999994</v>
      </c>
      <c r="AA138">
        <v>11.6</v>
      </c>
      <c r="AB138">
        <v>0</v>
      </c>
      <c r="AC138">
        <v>0</v>
      </c>
      <c r="AD138">
        <v>1</v>
      </c>
      <c r="AE138">
        <v>0</v>
      </c>
      <c r="AF138" t="s">
        <v>3</v>
      </c>
      <c r="AG138">
        <v>1.73</v>
      </c>
      <c r="AH138">
        <v>2</v>
      </c>
      <c r="AI138">
        <v>34679741</v>
      </c>
      <c r="AJ138">
        <v>76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</row>
    <row r="139" spans="1:44" x14ac:dyDescent="0.2">
      <c r="A139">
        <f>ROW(Source!A44)</f>
        <v>44</v>
      </c>
      <c r="B139">
        <v>34679746</v>
      </c>
      <c r="C139">
        <v>34679737</v>
      </c>
      <c r="D139">
        <v>31443668</v>
      </c>
      <c r="E139">
        <v>17</v>
      </c>
      <c r="F139">
        <v>1</v>
      </c>
      <c r="G139">
        <v>1</v>
      </c>
      <c r="H139">
        <v>3</v>
      </c>
      <c r="I139" t="s">
        <v>323</v>
      </c>
      <c r="J139" t="s">
        <v>3</v>
      </c>
      <c r="K139" t="s">
        <v>324</v>
      </c>
      <c r="L139">
        <v>1374</v>
      </c>
      <c r="N139">
        <v>1013</v>
      </c>
      <c r="O139" t="s">
        <v>325</v>
      </c>
      <c r="P139" t="s">
        <v>325</v>
      </c>
      <c r="Q139">
        <v>1</v>
      </c>
      <c r="X139">
        <v>1</v>
      </c>
      <c r="Y139">
        <v>1</v>
      </c>
      <c r="Z139">
        <v>0</v>
      </c>
      <c r="AA139">
        <v>0</v>
      </c>
      <c r="AB139">
        <v>0</v>
      </c>
      <c r="AC139">
        <v>0</v>
      </c>
      <c r="AD139">
        <v>1</v>
      </c>
      <c r="AE139">
        <v>0</v>
      </c>
      <c r="AF139" t="s">
        <v>3</v>
      </c>
      <c r="AG139">
        <v>1</v>
      </c>
      <c r="AH139">
        <v>3</v>
      </c>
      <c r="AI139">
        <v>-1</v>
      </c>
      <c r="AJ139" t="s">
        <v>3</v>
      </c>
      <c r="AK139">
        <v>4</v>
      </c>
      <c r="AL139">
        <v>-1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1</v>
      </c>
    </row>
    <row r="140" spans="1:44" x14ac:dyDescent="0.2">
      <c r="A140">
        <f>ROW(Source!A45)</f>
        <v>45</v>
      </c>
      <c r="B140">
        <v>34679742</v>
      </c>
      <c r="C140">
        <v>34679737</v>
      </c>
      <c r="D140">
        <v>31715651</v>
      </c>
      <c r="E140">
        <v>1</v>
      </c>
      <c r="F140">
        <v>1</v>
      </c>
      <c r="G140">
        <v>1</v>
      </c>
      <c r="H140">
        <v>1</v>
      </c>
      <c r="I140" t="s">
        <v>261</v>
      </c>
      <c r="J140" t="s">
        <v>3</v>
      </c>
      <c r="K140" t="s">
        <v>262</v>
      </c>
      <c r="L140">
        <v>1191</v>
      </c>
      <c r="N140">
        <v>1013</v>
      </c>
      <c r="O140" t="s">
        <v>249</v>
      </c>
      <c r="P140" t="s">
        <v>249</v>
      </c>
      <c r="Q140">
        <v>1</v>
      </c>
      <c r="X140">
        <v>5.21</v>
      </c>
      <c r="Y140">
        <v>0</v>
      </c>
      <c r="Z140">
        <v>0</v>
      </c>
      <c r="AA140">
        <v>0</v>
      </c>
      <c r="AB140">
        <v>9.6199999999999992</v>
      </c>
      <c r="AC140">
        <v>0</v>
      </c>
      <c r="AD140">
        <v>1</v>
      </c>
      <c r="AE140">
        <v>1</v>
      </c>
      <c r="AF140" t="s">
        <v>3</v>
      </c>
      <c r="AG140">
        <v>5.21</v>
      </c>
      <c r="AH140">
        <v>2</v>
      </c>
      <c r="AI140">
        <v>34679738</v>
      </c>
      <c r="AJ140">
        <v>77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</row>
    <row r="141" spans="1:44" x14ac:dyDescent="0.2">
      <c r="A141">
        <f>ROW(Source!A45)</f>
        <v>45</v>
      </c>
      <c r="B141">
        <v>34679743</v>
      </c>
      <c r="C141">
        <v>34679737</v>
      </c>
      <c r="D141">
        <v>31709492</v>
      </c>
      <c r="E141">
        <v>1</v>
      </c>
      <c r="F141">
        <v>1</v>
      </c>
      <c r="G141">
        <v>1</v>
      </c>
      <c r="H141">
        <v>1</v>
      </c>
      <c r="I141" t="s">
        <v>247</v>
      </c>
      <c r="J141" t="s">
        <v>3</v>
      </c>
      <c r="K141" t="s">
        <v>248</v>
      </c>
      <c r="L141">
        <v>1191</v>
      </c>
      <c r="N141">
        <v>1013</v>
      </c>
      <c r="O141" t="s">
        <v>249</v>
      </c>
      <c r="P141" t="s">
        <v>249</v>
      </c>
      <c r="Q141">
        <v>1</v>
      </c>
      <c r="X141">
        <v>3.46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1</v>
      </c>
      <c r="AE141">
        <v>2</v>
      </c>
      <c r="AF141" t="s">
        <v>3</v>
      </c>
      <c r="AG141">
        <v>3.46</v>
      </c>
      <c r="AH141">
        <v>2</v>
      </c>
      <c r="AI141">
        <v>34679739</v>
      </c>
      <c r="AJ141">
        <v>78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</row>
    <row r="142" spans="1:44" x14ac:dyDescent="0.2">
      <c r="A142">
        <f>ROW(Source!A45)</f>
        <v>45</v>
      </c>
      <c r="B142">
        <v>34679744</v>
      </c>
      <c r="C142">
        <v>34679737</v>
      </c>
      <c r="D142">
        <v>31526753</v>
      </c>
      <c r="E142">
        <v>1</v>
      </c>
      <c r="F142">
        <v>1</v>
      </c>
      <c r="G142">
        <v>1</v>
      </c>
      <c r="H142">
        <v>2</v>
      </c>
      <c r="I142" t="s">
        <v>263</v>
      </c>
      <c r="J142" t="s">
        <v>264</v>
      </c>
      <c r="K142" t="s">
        <v>265</v>
      </c>
      <c r="L142">
        <v>1368</v>
      </c>
      <c r="N142">
        <v>1011</v>
      </c>
      <c r="O142" t="s">
        <v>253</v>
      </c>
      <c r="P142" t="s">
        <v>253</v>
      </c>
      <c r="Q142">
        <v>1</v>
      </c>
      <c r="X142">
        <v>1.73</v>
      </c>
      <c r="Y142">
        <v>0</v>
      </c>
      <c r="Z142">
        <v>111.99</v>
      </c>
      <c r="AA142">
        <v>13.5</v>
      </c>
      <c r="AB142">
        <v>0</v>
      </c>
      <c r="AC142">
        <v>0</v>
      </c>
      <c r="AD142">
        <v>1</v>
      </c>
      <c r="AE142">
        <v>0</v>
      </c>
      <c r="AF142" t="s">
        <v>3</v>
      </c>
      <c r="AG142">
        <v>1.73</v>
      </c>
      <c r="AH142">
        <v>2</v>
      </c>
      <c r="AI142">
        <v>34679740</v>
      </c>
      <c r="AJ142">
        <v>79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</row>
    <row r="143" spans="1:44" x14ac:dyDescent="0.2">
      <c r="A143">
        <f>ROW(Source!A45)</f>
        <v>45</v>
      </c>
      <c r="B143">
        <v>34679745</v>
      </c>
      <c r="C143">
        <v>34679737</v>
      </c>
      <c r="D143">
        <v>31528142</v>
      </c>
      <c r="E143">
        <v>1</v>
      </c>
      <c r="F143">
        <v>1</v>
      </c>
      <c r="G143">
        <v>1</v>
      </c>
      <c r="H143">
        <v>2</v>
      </c>
      <c r="I143" t="s">
        <v>272</v>
      </c>
      <c r="J143" t="s">
        <v>273</v>
      </c>
      <c r="K143" t="s">
        <v>274</v>
      </c>
      <c r="L143">
        <v>1368</v>
      </c>
      <c r="N143">
        <v>1011</v>
      </c>
      <c r="O143" t="s">
        <v>253</v>
      </c>
      <c r="P143" t="s">
        <v>253</v>
      </c>
      <c r="Q143">
        <v>1</v>
      </c>
      <c r="X143">
        <v>1.73</v>
      </c>
      <c r="Y143">
        <v>0</v>
      </c>
      <c r="Z143">
        <v>65.709999999999994</v>
      </c>
      <c r="AA143">
        <v>11.6</v>
      </c>
      <c r="AB143">
        <v>0</v>
      </c>
      <c r="AC143">
        <v>0</v>
      </c>
      <c r="AD143">
        <v>1</v>
      </c>
      <c r="AE143">
        <v>0</v>
      </c>
      <c r="AF143" t="s">
        <v>3</v>
      </c>
      <c r="AG143">
        <v>1.73</v>
      </c>
      <c r="AH143">
        <v>2</v>
      </c>
      <c r="AI143">
        <v>34679741</v>
      </c>
      <c r="AJ143">
        <v>80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</row>
    <row r="144" spans="1:44" x14ac:dyDescent="0.2">
      <c r="A144">
        <f>ROW(Source!A45)</f>
        <v>45</v>
      </c>
      <c r="B144">
        <v>34679746</v>
      </c>
      <c r="C144">
        <v>34679737</v>
      </c>
      <c r="D144">
        <v>31443668</v>
      </c>
      <c r="E144">
        <v>17</v>
      </c>
      <c r="F144">
        <v>1</v>
      </c>
      <c r="G144">
        <v>1</v>
      </c>
      <c r="H144">
        <v>3</v>
      </c>
      <c r="I144" t="s">
        <v>323</v>
      </c>
      <c r="J144" t="s">
        <v>3</v>
      </c>
      <c r="K144" t="s">
        <v>324</v>
      </c>
      <c r="L144">
        <v>1374</v>
      </c>
      <c r="N144">
        <v>1013</v>
      </c>
      <c r="O144" t="s">
        <v>325</v>
      </c>
      <c r="P144" t="s">
        <v>325</v>
      </c>
      <c r="Q144">
        <v>1</v>
      </c>
      <c r="X144">
        <v>1</v>
      </c>
      <c r="Y144">
        <v>1</v>
      </c>
      <c r="Z144">
        <v>0</v>
      </c>
      <c r="AA144">
        <v>0</v>
      </c>
      <c r="AB144">
        <v>0</v>
      </c>
      <c r="AC144">
        <v>0</v>
      </c>
      <c r="AD144">
        <v>1</v>
      </c>
      <c r="AE144">
        <v>0</v>
      </c>
      <c r="AF144" t="s">
        <v>3</v>
      </c>
      <c r="AG144">
        <v>1</v>
      </c>
      <c r="AH144">
        <v>3</v>
      </c>
      <c r="AI144">
        <v>-1</v>
      </c>
      <c r="AJ144" t="s">
        <v>3</v>
      </c>
      <c r="AK144">
        <v>4</v>
      </c>
      <c r="AL144">
        <v>-1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1</v>
      </c>
    </row>
    <row r="145" spans="1:44" x14ac:dyDescent="0.2">
      <c r="A145">
        <f>ROW(Source!A46)</f>
        <v>46</v>
      </c>
      <c r="B145">
        <v>34679750</v>
      </c>
      <c r="C145">
        <v>34679747</v>
      </c>
      <c r="D145">
        <v>31709492</v>
      </c>
      <c r="E145">
        <v>1</v>
      </c>
      <c r="F145">
        <v>1</v>
      </c>
      <c r="G145">
        <v>1</v>
      </c>
      <c r="H145">
        <v>1</v>
      </c>
      <c r="I145" t="s">
        <v>247</v>
      </c>
      <c r="J145" t="s">
        <v>3</v>
      </c>
      <c r="K145" t="s">
        <v>248</v>
      </c>
      <c r="L145">
        <v>1191</v>
      </c>
      <c r="N145">
        <v>1013</v>
      </c>
      <c r="O145" t="s">
        <v>249</v>
      </c>
      <c r="P145" t="s">
        <v>249</v>
      </c>
      <c r="Q145">
        <v>1</v>
      </c>
      <c r="X145">
        <v>7.6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1</v>
      </c>
      <c r="AE145">
        <v>2</v>
      </c>
      <c r="AF145" t="s">
        <v>3</v>
      </c>
      <c r="AG145">
        <v>7.6</v>
      </c>
      <c r="AH145">
        <v>2</v>
      </c>
      <c r="AI145">
        <v>34679748</v>
      </c>
      <c r="AJ145">
        <v>81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</row>
    <row r="146" spans="1:44" x14ac:dyDescent="0.2">
      <c r="A146">
        <f>ROW(Source!A46)</f>
        <v>46</v>
      </c>
      <c r="B146">
        <v>34679751</v>
      </c>
      <c r="C146">
        <v>34679747</v>
      </c>
      <c r="D146">
        <v>31525947</v>
      </c>
      <c r="E146">
        <v>1</v>
      </c>
      <c r="F146">
        <v>1</v>
      </c>
      <c r="G146">
        <v>1</v>
      </c>
      <c r="H146">
        <v>2</v>
      </c>
      <c r="I146" t="s">
        <v>284</v>
      </c>
      <c r="J146" t="s">
        <v>285</v>
      </c>
      <c r="K146" t="s">
        <v>286</v>
      </c>
      <c r="L146">
        <v>1368</v>
      </c>
      <c r="N146">
        <v>1011</v>
      </c>
      <c r="O146" t="s">
        <v>253</v>
      </c>
      <c r="P146" t="s">
        <v>253</v>
      </c>
      <c r="Q146">
        <v>1</v>
      </c>
      <c r="X146">
        <v>7.6</v>
      </c>
      <c r="Y146">
        <v>0</v>
      </c>
      <c r="Z146">
        <v>59.47</v>
      </c>
      <c r="AA146">
        <v>11.6</v>
      </c>
      <c r="AB146">
        <v>0</v>
      </c>
      <c r="AC146">
        <v>0</v>
      </c>
      <c r="AD146">
        <v>1</v>
      </c>
      <c r="AE146">
        <v>0</v>
      </c>
      <c r="AF146" t="s">
        <v>3</v>
      </c>
      <c r="AG146">
        <v>7.6</v>
      </c>
      <c r="AH146">
        <v>2</v>
      </c>
      <c r="AI146">
        <v>34679749</v>
      </c>
      <c r="AJ146">
        <v>82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</row>
    <row r="147" spans="1:44" x14ac:dyDescent="0.2">
      <c r="A147">
        <f>ROW(Source!A47)</f>
        <v>47</v>
      </c>
      <c r="B147">
        <v>34679750</v>
      </c>
      <c r="C147">
        <v>34679747</v>
      </c>
      <c r="D147">
        <v>31709492</v>
      </c>
      <c r="E147">
        <v>1</v>
      </c>
      <c r="F147">
        <v>1</v>
      </c>
      <c r="G147">
        <v>1</v>
      </c>
      <c r="H147">
        <v>1</v>
      </c>
      <c r="I147" t="s">
        <v>247</v>
      </c>
      <c r="J147" t="s">
        <v>3</v>
      </c>
      <c r="K147" t="s">
        <v>248</v>
      </c>
      <c r="L147">
        <v>1191</v>
      </c>
      <c r="N147">
        <v>1013</v>
      </c>
      <c r="O147" t="s">
        <v>249</v>
      </c>
      <c r="P147" t="s">
        <v>249</v>
      </c>
      <c r="Q147">
        <v>1</v>
      </c>
      <c r="X147">
        <v>7.6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1</v>
      </c>
      <c r="AE147">
        <v>2</v>
      </c>
      <c r="AF147" t="s">
        <v>3</v>
      </c>
      <c r="AG147">
        <v>7.6</v>
      </c>
      <c r="AH147">
        <v>2</v>
      </c>
      <c r="AI147">
        <v>34679748</v>
      </c>
      <c r="AJ147">
        <v>83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</row>
    <row r="148" spans="1:44" x14ac:dyDescent="0.2">
      <c r="A148">
        <f>ROW(Source!A47)</f>
        <v>47</v>
      </c>
      <c r="B148">
        <v>34679751</v>
      </c>
      <c r="C148">
        <v>34679747</v>
      </c>
      <c r="D148">
        <v>31525947</v>
      </c>
      <c r="E148">
        <v>1</v>
      </c>
      <c r="F148">
        <v>1</v>
      </c>
      <c r="G148">
        <v>1</v>
      </c>
      <c r="H148">
        <v>2</v>
      </c>
      <c r="I148" t="s">
        <v>284</v>
      </c>
      <c r="J148" t="s">
        <v>285</v>
      </c>
      <c r="K148" t="s">
        <v>286</v>
      </c>
      <c r="L148">
        <v>1368</v>
      </c>
      <c r="N148">
        <v>1011</v>
      </c>
      <c r="O148" t="s">
        <v>253</v>
      </c>
      <c r="P148" t="s">
        <v>253</v>
      </c>
      <c r="Q148">
        <v>1</v>
      </c>
      <c r="X148">
        <v>7.6</v>
      </c>
      <c r="Y148">
        <v>0</v>
      </c>
      <c r="Z148">
        <v>59.47</v>
      </c>
      <c r="AA148">
        <v>11.6</v>
      </c>
      <c r="AB148">
        <v>0</v>
      </c>
      <c r="AC148">
        <v>0</v>
      </c>
      <c r="AD148">
        <v>1</v>
      </c>
      <c r="AE148">
        <v>0</v>
      </c>
      <c r="AF148" t="s">
        <v>3</v>
      </c>
      <c r="AG148">
        <v>7.6</v>
      </c>
      <c r="AH148">
        <v>2</v>
      </c>
      <c r="AI148">
        <v>34679749</v>
      </c>
      <c r="AJ148">
        <v>84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1.Смета.или.Акт</vt:lpstr>
      <vt:lpstr>Source</vt:lpstr>
      <vt:lpstr>SourceObSm</vt:lpstr>
      <vt:lpstr>SmtRes</vt:lpstr>
      <vt:lpstr>EtalonRes</vt:lpstr>
      <vt:lpstr>'1.Смета.или.Акт'!Заголовки_для_печати</vt:lpstr>
      <vt:lpstr>'1.Смета.или.Акт'!Область_печати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created xsi:type="dcterms:W3CDTF">2019-01-28T11:52:32Z</dcterms:created>
  <dcterms:modified xsi:type="dcterms:W3CDTF">2019-02-26T11:36:27Z</dcterms:modified>
</cp:coreProperties>
</file>