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'1.Смета.или.Акт'!$A$1:$K$181</definedName>
  </definedNames>
  <calcPr calcId="144525"/>
</workbook>
</file>

<file path=xl/calcChain.xml><?xml version="1.0" encoding="utf-8"?>
<calcChain xmlns="http://schemas.openxmlformats.org/spreadsheetml/2006/main">
  <c r="BZ177" i="6" l="1"/>
  <c r="BY177" i="6"/>
  <c r="BZ174" i="6"/>
  <c r="BY174" i="6"/>
  <c r="BZ168" i="6"/>
  <c r="BY168" i="6"/>
  <c r="BZ165" i="6"/>
  <c r="BY165" i="6"/>
  <c r="H157" i="6"/>
  <c r="J151" i="6"/>
  <c r="J150" i="6"/>
  <c r="J147" i="6"/>
  <c r="J146" i="6"/>
  <c r="J40" i="6"/>
  <c r="J39" i="6"/>
  <c r="I39" i="6"/>
  <c r="FV142" i="6"/>
  <c r="FU142" i="6"/>
  <c r="FT142" i="6"/>
  <c r="FS142" i="6"/>
  <c r="FQ142" i="6"/>
  <c r="FP142" i="6"/>
  <c r="H156" i="6" s="1"/>
  <c r="FN142" i="6"/>
  <c r="FL142" i="6"/>
  <c r="H151" i="6" s="1"/>
  <c r="FK142" i="6"/>
  <c r="H150" i="6" s="1"/>
  <c r="FJ142" i="6"/>
  <c r="FI142" i="6"/>
  <c r="FH142" i="6"/>
  <c r="FG142" i="6"/>
  <c r="FF142" i="6"/>
  <c r="FD142" i="6"/>
  <c r="FA142" i="6"/>
  <c r="EY142" i="6"/>
  <c r="I40" i="6" s="1"/>
  <c r="EX142" i="6"/>
  <c r="H147" i="6" s="1"/>
  <c r="EW142" i="6"/>
  <c r="H146" i="6" s="1"/>
  <c r="EU142" i="6"/>
  <c r="ET142" i="6"/>
  <c r="DY142" i="6"/>
  <c r="DX142" i="6"/>
  <c r="DW142" i="6"/>
  <c r="DO142" i="6"/>
  <c r="DN142" i="6"/>
  <c r="DM142" i="6"/>
  <c r="DL142" i="6"/>
  <c r="DD142" i="6"/>
  <c r="DB142" i="6"/>
  <c r="DA142" i="6"/>
  <c r="CZ142" i="6"/>
  <c r="CX142" i="6"/>
  <c r="CW142" i="6"/>
  <c r="AC142" i="6"/>
  <c r="BC63" i="1"/>
  <c r="ES63" i="1"/>
  <c r="AL63" i="1"/>
  <c r="I63" i="1"/>
  <c r="GX139" i="6" s="1"/>
  <c r="I62" i="1"/>
  <c r="DW63" i="1"/>
  <c r="G63" i="1"/>
  <c r="F63" i="1"/>
  <c r="BC61" i="1"/>
  <c r="ES61" i="1"/>
  <c r="AL61" i="1"/>
  <c r="I61" i="1"/>
  <c r="GX136" i="6" s="1"/>
  <c r="I60" i="1"/>
  <c r="DW61" i="1"/>
  <c r="G61" i="1"/>
  <c r="F61" i="1"/>
  <c r="BC59" i="1"/>
  <c r="ES59" i="1"/>
  <c r="AL59" i="1"/>
  <c r="I59" i="1"/>
  <c r="GX133" i="6" s="1"/>
  <c r="I58" i="1"/>
  <c r="DW59" i="1"/>
  <c r="G59" i="1"/>
  <c r="F59" i="1"/>
  <c r="BC57" i="1"/>
  <c r="ES57" i="1"/>
  <c r="AL57" i="1"/>
  <c r="I57" i="1"/>
  <c r="GX130" i="6" s="1"/>
  <c r="I56" i="1"/>
  <c r="DW57" i="1"/>
  <c r="G57" i="1"/>
  <c r="F57" i="1"/>
  <c r="BC55" i="1"/>
  <c r="ES55" i="1"/>
  <c r="AL55" i="1"/>
  <c r="I55" i="1"/>
  <c r="GX127" i="6" s="1"/>
  <c r="I54" i="1"/>
  <c r="DW55" i="1"/>
  <c r="G55" i="1"/>
  <c r="F55" i="1"/>
  <c r="BC53" i="1"/>
  <c r="ES53" i="1"/>
  <c r="AL53" i="1"/>
  <c r="I53" i="1"/>
  <c r="GX124" i="6" s="1"/>
  <c r="I52" i="1"/>
  <c r="DW53" i="1"/>
  <c r="G53" i="1"/>
  <c r="F53" i="1"/>
  <c r="BC51" i="1"/>
  <c r="ES51" i="1"/>
  <c r="AL51" i="1"/>
  <c r="I51" i="1"/>
  <c r="GX121" i="6" s="1"/>
  <c r="I50" i="1"/>
  <c r="DW51" i="1"/>
  <c r="G51" i="1"/>
  <c r="F51" i="1"/>
  <c r="BC49" i="1"/>
  <c r="ES49" i="1"/>
  <c r="AL49" i="1"/>
  <c r="I49" i="1"/>
  <c r="GX118" i="6" s="1"/>
  <c r="I48" i="1"/>
  <c r="DW49" i="1"/>
  <c r="G49" i="1"/>
  <c r="F49" i="1"/>
  <c r="BC47" i="1"/>
  <c r="ES47" i="1"/>
  <c r="AL47" i="1"/>
  <c r="I47" i="1"/>
  <c r="GX115" i="6" s="1"/>
  <c r="I46" i="1"/>
  <c r="DW47" i="1"/>
  <c r="G47" i="1"/>
  <c r="F47" i="1"/>
  <c r="BC45" i="1"/>
  <c r="ES45" i="1"/>
  <c r="AL45" i="1"/>
  <c r="I45" i="1"/>
  <c r="GX112" i="6" s="1"/>
  <c r="I44" i="1"/>
  <c r="DW45" i="1"/>
  <c r="G45" i="1"/>
  <c r="F45" i="1"/>
  <c r="BC43" i="1"/>
  <c r="ES43" i="1"/>
  <c r="AL43" i="1"/>
  <c r="I43" i="1"/>
  <c r="GX109" i="6" s="1"/>
  <c r="I42" i="1"/>
  <c r="DW43" i="1"/>
  <c r="G43" i="1"/>
  <c r="F43" i="1"/>
  <c r="BS41" i="1"/>
  <c r="EU41" i="1"/>
  <c r="AN41" i="1"/>
  <c r="BB41" i="1"/>
  <c r="ET41" i="1"/>
  <c r="AM41" i="1"/>
  <c r="AK41" i="1" s="1"/>
  <c r="F103" i="6" s="1"/>
  <c r="ER41" i="1"/>
  <c r="I41" i="1"/>
  <c r="I40" i="1"/>
  <c r="DW41" i="1"/>
  <c r="EW39" i="1"/>
  <c r="AQ39" i="1"/>
  <c r="BS39" i="1"/>
  <c r="EU39" i="1"/>
  <c r="AN39" i="1"/>
  <c r="BB39" i="1"/>
  <c r="ET39" i="1"/>
  <c r="AM39" i="1"/>
  <c r="BA39" i="1"/>
  <c r="EV39" i="1"/>
  <c r="AO39" i="1"/>
  <c r="I39" i="1"/>
  <c r="I38" i="1"/>
  <c r="DW39" i="1"/>
  <c r="EW37" i="1"/>
  <c r="AQ37" i="1"/>
  <c r="BA37" i="1"/>
  <c r="EV37" i="1"/>
  <c r="ER37" i="1" s="1"/>
  <c r="AO37" i="1"/>
  <c r="AK37" i="1" s="1"/>
  <c r="F89" i="6" s="1"/>
  <c r="I37" i="1"/>
  <c r="I36" i="1"/>
  <c r="DW37" i="1"/>
  <c r="EW35" i="1"/>
  <c r="AQ35" i="1"/>
  <c r="BA35" i="1"/>
  <c r="EV35" i="1"/>
  <c r="ER35" i="1" s="1"/>
  <c r="AO35" i="1"/>
  <c r="AK35" i="1" s="1"/>
  <c r="F83" i="6" s="1"/>
  <c r="I35" i="1"/>
  <c r="I34" i="1"/>
  <c r="DW35" i="1"/>
  <c r="EW33" i="1"/>
  <c r="AQ33" i="1"/>
  <c r="BC33" i="1"/>
  <c r="ES33" i="1"/>
  <c r="AL33" i="1"/>
  <c r="BS33" i="1"/>
  <c r="EU33" i="1"/>
  <c r="AN33" i="1"/>
  <c r="BB33" i="1"/>
  <c r="ET33" i="1"/>
  <c r="AM33" i="1"/>
  <c r="BA33" i="1"/>
  <c r="EV33" i="1"/>
  <c r="AO33" i="1"/>
  <c r="I33" i="1"/>
  <c r="GW78" i="6" s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H154" i="6" l="1"/>
  <c r="GW139" i="6"/>
  <c r="GW136" i="6"/>
  <c r="GW133" i="6"/>
  <c r="GW130" i="6"/>
  <c r="GW127" i="6"/>
  <c r="GW121" i="6"/>
  <c r="GW124" i="6"/>
  <c r="GW118" i="6"/>
  <c r="GW115" i="6"/>
  <c r="GW112" i="6"/>
  <c r="GW109" i="6"/>
  <c r="ER39" i="1"/>
  <c r="AK39" i="1"/>
  <c r="F95" i="6" s="1"/>
  <c r="GX78" i="6"/>
  <c r="AK33" i="1"/>
  <c r="F74" i="6" s="1"/>
  <c r="ER33" i="1"/>
  <c r="ER31" i="1"/>
  <c r="AK31" i="1"/>
  <c r="F66" i="6" s="1"/>
  <c r="AK29" i="1"/>
  <c r="F58" i="6" s="1"/>
  <c r="ER29" i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D24" i="1" s="1"/>
  <c r="AF24" i="1"/>
  <c r="CT24" i="1" s="1"/>
  <c r="S24" i="1" s="1"/>
  <c r="AG24" i="1"/>
  <c r="AH24" i="1"/>
  <c r="AI24" i="1"/>
  <c r="CW24" i="1" s="1"/>
  <c r="V24" i="1" s="1"/>
  <c r="AJ24" i="1"/>
  <c r="CX24" i="1" s="1"/>
  <c r="W24" i="1" s="1"/>
  <c r="CQ24" i="1"/>
  <c r="P24" i="1" s="1"/>
  <c r="CU24" i="1"/>
  <c r="T24" i="1" s="1"/>
  <c r="CV24" i="1"/>
  <c r="U24" i="1" s="1"/>
  <c r="FR24" i="1"/>
  <c r="GL24" i="1"/>
  <c r="GO24" i="1"/>
  <c r="GP24" i="1"/>
  <c r="GV24" i="1"/>
  <c r="GX24" i="1"/>
  <c r="C25" i="1"/>
  <c r="D25" i="1"/>
  <c r="AC25" i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AC27" i="1"/>
  <c r="AD27" i="1"/>
  <c r="CR27" i="1" s="1"/>
  <c r="Q27" i="1" s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GK27" i="1" s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AC28" i="1"/>
  <c r="CQ28" i="1" s="1"/>
  <c r="P28" i="1" s="1"/>
  <c r="AD28" i="1"/>
  <c r="CR28" i="1" s="1"/>
  <c r="Q28" i="1" s="1"/>
  <c r="AE28" i="1"/>
  <c r="AF28" i="1"/>
  <c r="AG28" i="1"/>
  <c r="CU28" i="1" s="1"/>
  <c r="T28" i="1" s="1"/>
  <c r="AH28" i="1"/>
  <c r="CV28" i="1" s="1"/>
  <c r="U28" i="1" s="1"/>
  <c r="AI28" i="1"/>
  <c r="AJ28" i="1"/>
  <c r="CS28" i="1"/>
  <c r="R28" i="1" s="1"/>
  <c r="GK28" i="1" s="1"/>
  <c r="CT28" i="1"/>
  <c r="S28" i="1" s="1"/>
  <c r="CW28" i="1"/>
  <c r="V28" i="1" s="1"/>
  <c r="CX28" i="1"/>
  <c r="W28" i="1" s="1"/>
  <c r="FR28" i="1"/>
  <c r="GL28" i="1"/>
  <c r="GN28" i="1"/>
  <c r="GP28" i="1"/>
  <c r="GV28" i="1"/>
  <c r="GX28" i="1"/>
  <c r="C29" i="1"/>
  <c r="D29" i="1"/>
  <c r="AC29" i="1"/>
  <c r="CQ29" i="1" s="1"/>
  <c r="P29" i="1" s="1"/>
  <c r="AE29" i="1"/>
  <c r="AF29" i="1"/>
  <c r="AG29" i="1"/>
  <c r="AH29" i="1"/>
  <c r="H64" i="6" s="1"/>
  <c r="AI29" i="1"/>
  <c r="CW29" i="1" s="1"/>
  <c r="V29" i="1" s="1"/>
  <c r="AJ29" i="1"/>
  <c r="CX29" i="1" s="1"/>
  <c r="W29" i="1" s="1"/>
  <c r="CU29" i="1"/>
  <c r="T29" i="1" s="1"/>
  <c r="CV29" i="1"/>
  <c r="U29" i="1" s="1"/>
  <c r="I64" i="6" s="1"/>
  <c r="FR29" i="1"/>
  <c r="GL29" i="1"/>
  <c r="GN29" i="1"/>
  <c r="GP29" i="1"/>
  <c r="GV29" i="1"/>
  <c r="GX29" i="1"/>
  <c r="C30" i="1"/>
  <c r="D30" i="1"/>
  <c r="S30" i="1"/>
  <c r="AC30" i="1"/>
  <c r="CQ30" i="1" s="1"/>
  <c r="P30" i="1" s="1"/>
  <c r="AD30" i="1"/>
  <c r="CR30" i="1" s="1"/>
  <c r="Q30" i="1" s="1"/>
  <c r="AE30" i="1"/>
  <c r="AF30" i="1"/>
  <c r="AG30" i="1"/>
  <c r="AH30" i="1"/>
  <c r="AI30" i="1"/>
  <c r="AJ30" i="1"/>
  <c r="CS30" i="1"/>
  <c r="R30" i="1" s="1"/>
  <c r="CT30" i="1"/>
  <c r="CU30" i="1"/>
  <c r="T30" i="1" s="1"/>
  <c r="CV30" i="1"/>
  <c r="U30" i="1" s="1"/>
  <c r="CW30" i="1"/>
  <c r="V30" i="1" s="1"/>
  <c r="CX30" i="1"/>
  <c r="W30" i="1" s="1"/>
  <c r="FR30" i="1"/>
  <c r="GL30" i="1"/>
  <c r="GN30" i="1"/>
  <c r="GP30" i="1"/>
  <c r="GV30" i="1"/>
  <c r="GX30" i="1"/>
  <c r="C31" i="1"/>
  <c r="D31" i="1"/>
  <c r="AC31" i="1"/>
  <c r="CQ31" i="1" s="1"/>
  <c r="P31" i="1" s="1"/>
  <c r="AE31" i="1"/>
  <c r="AF31" i="1"/>
  <c r="AG31" i="1"/>
  <c r="AH31" i="1"/>
  <c r="AI31" i="1"/>
  <c r="AJ31" i="1"/>
  <c r="CX31" i="1" s="1"/>
  <c r="W31" i="1" s="1"/>
  <c r="CU31" i="1"/>
  <c r="T31" i="1" s="1"/>
  <c r="CW31" i="1"/>
  <c r="V31" i="1" s="1"/>
  <c r="FR31" i="1"/>
  <c r="GL31" i="1"/>
  <c r="GN31" i="1"/>
  <c r="GP31" i="1"/>
  <c r="GV31" i="1"/>
  <c r="GX31" i="1"/>
  <c r="C32" i="1"/>
  <c r="D32" i="1"/>
  <c r="AC32" i="1"/>
  <c r="AD32" i="1"/>
  <c r="CR32" i="1" s="1"/>
  <c r="Q32" i="1" s="1"/>
  <c r="AE32" i="1"/>
  <c r="AF32" i="1"/>
  <c r="CT32" i="1" s="1"/>
  <c r="S32" i="1" s="1"/>
  <c r="AG32" i="1"/>
  <c r="AH32" i="1"/>
  <c r="CV32" i="1" s="1"/>
  <c r="U32" i="1" s="1"/>
  <c r="AI32" i="1"/>
  <c r="AJ32" i="1"/>
  <c r="CX32" i="1" s="1"/>
  <c r="W32" i="1" s="1"/>
  <c r="CQ32" i="1"/>
  <c r="P32" i="1" s="1"/>
  <c r="CS32" i="1"/>
  <c r="R32" i="1" s="1"/>
  <c r="GK32" i="1" s="1"/>
  <c r="CU32" i="1"/>
  <c r="T32" i="1" s="1"/>
  <c r="CW32" i="1"/>
  <c r="V32" i="1" s="1"/>
  <c r="FR32" i="1"/>
  <c r="GL32" i="1"/>
  <c r="GN32" i="1"/>
  <c r="GP32" i="1"/>
  <c r="GV32" i="1"/>
  <c r="GX32" i="1"/>
  <c r="C33" i="1"/>
  <c r="D33" i="1"/>
  <c r="AC33" i="1"/>
  <c r="AE33" i="1"/>
  <c r="AF33" i="1"/>
  <c r="AG33" i="1"/>
  <c r="AH33" i="1"/>
  <c r="AI33" i="1"/>
  <c r="AJ33" i="1"/>
  <c r="CX33" i="1" s="1"/>
  <c r="W33" i="1" s="1"/>
  <c r="CU33" i="1"/>
  <c r="T33" i="1" s="1"/>
  <c r="CW33" i="1"/>
  <c r="V33" i="1" s="1"/>
  <c r="FR33" i="1"/>
  <c r="GL33" i="1"/>
  <c r="GN33" i="1"/>
  <c r="GP33" i="1"/>
  <c r="GV33" i="1"/>
  <c r="GX33" i="1"/>
  <c r="C34" i="1"/>
  <c r="D34" i="1"/>
  <c r="AC34" i="1"/>
  <c r="AD34" i="1"/>
  <c r="CR34" i="1" s="1"/>
  <c r="Q34" i="1" s="1"/>
  <c r="AE34" i="1"/>
  <c r="AF34" i="1"/>
  <c r="CT34" i="1" s="1"/>
  <c r="S34" i="1" s="1"/>
  <c r="AG34" i="1"/>
  <c r="AH34" i="1"/>
  <c r="CV34" i="1" s="1"/>
  <c r="U34" i="1" s="1"/>
  <c r="AI34" i="1"/>
  <c r="AJ34" i="1"/>
  <c r="CX34" i="1" s="1"/>
  <c r="W34" i="1" s="1"/>
  <c r="CQ34" i="1"/>
  <c r="P34" i="1" s="1"/>
  <c r="CS34" i="1"/>
  <c r="R34" i="1" s="1"/>
  <c r="GK34" i="1" s="1"/>
  <c r="CU34" i="1"/>
  <c r="T34" i="1" s="1"/>
  <c r="CW34" i="1"/>
  <c r="V34" i="1" s="1"/>
  <c r="FR34" i="1"/>
  <c r="GL34" i="1"/>
  <c r="GN34" i="1"/>
  <c r="GO34" i="1"/>
  <c r="GV34" i="1"/>
  <c r="GX34" i="1"/>
  <c r="C35" i="1"/>
  <c r="D35" i="1"/>
  <c r="AC35" i="1"/>
  <c r="AD35" i="1"/>
  <c r="CR35" i="1" s="1"/>
  <c r="Q35" i="1" s="1"/>
  <c r="AE35" i="1"/>
  <c r="AF35" i="1"/>
  <c r="AG35" i="1"/>
  <c r="AH35" i="1"/>
  <c r="AI35" i="1"/>
  <c r="AJ35" i="1"/>
  <c r="CX35" i="1" s="1"/>
  <c r="W35" i="1" s="1"/>
  <c r="CQ35" i="1"/>
  <c r="P35" i="1" s="1"/>
  <c r="CS35" i="1"/>
  <c r="R35" i="1" s="1"/>
  <c r="GK35" i="1" s="1"/>
  <c r="CU35" i="1"/>
  <c r="T35" i="1" s="1"/>
  <c r="CW35" i="1"/>
  <c r="V35" i="1" s="1"/>
  <c r="FR35" i="1"/>
  <c r="GL35" i="1"/>
  <c r="GN35" i="1"/>
  <c r="GO35" i="1"/>
  <c r="GV35" i="1"/>
  <c r="GX35" i="1"/>
  <c r="C36" i="1"/>
  <c r="D36" i="1"/>
  <c r="AC36" i="1"/>
  <c r="AD36" i="1"/>
  <c r="CR36" i="1" s="1"/>
  <c r="Q36" i="1" s="1"/>
  <c r="AE36" i="1"/>
  <c r="AF36" i="1"/>
  <c r="CT36" i="1" s="1"/>
  <c r="S36" i="1" s="1"/>
  <c r="AG36" i="1"/>
  <c r="AH36" i="1"/>
  <c r="CV36" i="1" s="1"/>
  <c r="U36" i="1" s="1"/>
  <c r="AI36" i="1"/>
  <c r="AJ36" i="1"/>
  <c r="CX36" i="1" s="1"/>
  <c r="W36" i="1" s="1"/>
  <c r="CQ36" i="1"/>
  <c r="P36" i="1" s="1"/>
  <c r="CS36" i="1"/>
  <c r="R36" i="1" s="1"/>
  <c r="GK36" i="1" s="1"/>
  <c r="CU36" i="1"/>
  <c r="T36" i="1" s="1"/>
  <c r="CW36" i="1"/>
  <c r="V36" i="1" s="1"/>
  <c r="FR36" i="1"/>
  <c r="GL36" i="1"/>
  <c r="GN36" i="1"/>
  <c r="GO36" i="1"/>
  <c r="GV36" i="1"/>
  <c r="GX36" i="1"/>
  <c r="C37" i="1"/>
  <c r="D37" i="1"/>
  <c r="AC37" i="1"/>
  <c r="AD37" i="1"/>
  <c r="CR37" i="1" s="1"/>
  <c r="Q37" i="1" s="1"/>
  <c r="AE37" i="1"/>
  <c r="AF37" i="1"/>
  <c r="AG37" i="1"/>
  <c r="AH37" i="1"/>
  <c r="AI37" i="1"/>
  <c r="AJ37" i="1"/>
  <c r="CX37" i="1" s="1"/>
  <c r="W37" i="1" s="1"/>
  <c r="CQ37" i="1"/>
  <c r="P37" i="1" s="1"/>
  <c r="CS37" i="1"/>
  <c r="R37" i="1" s="1"/>
  <c r="GK37" i="1" s="1"/>
  <c r="CU37" i="1"/>
  <c r="T37" i="1" s="1"/>
  <c r="CW37" i="1"/>
  <c r="V37" i="1" s="1"/>
  <c r="FR37" i="1"/>
  <c r="GL37" i="1"/>
  <c r="GN37" i="1"/>
  <c r="GO37" i="1"/>
  <c r="GV37" i="1"/>
  <c r="GX37" i="1"/>
  <c r="C38" i="1"/>
  <c r="D38" i="1"/>
  <c r="AC38" i="1"/>
  <c r="AD38" i="1"/>
  <c r="CR38" i="1" s="1"/>
  <c r="Q38" i="1" s="1"/>
  <c r="AE38" i="1"/>
  <c r="AF38" i="1"/>
  <c r="CT38" i="1" s="1"/>
  <c r="S38" i="1" s="1"/>
  <c r="AG38" i="1"/>
  <c r="AH38" i="1"/>
  <c r="CV38" i="1" s="1"/>
  <c r="U38" i="1" s="1"/>
  <c r="AI38" i="1"/>
  <c r="AJ38" i="1"/>
  <c r="CX38" i="1" s="1"/>
  <c r="W38" i="1" s="1"/>
  <c r="CQ38" i="1"/>
  <c r="P38" i="1" s="1"/>
  <c r="CS38" i="1"/>
  <c r="R38" i="1" s="1"/>
  <c r="GK38" i="1" s="1"/>
  <c r="CU38" i="1"/>
  <c r="T38" i="1" s="1"/>
  <c r="CW38" i="1"/>
  <c r="V38" i="1" s="1"/>
  <c r="FR38" i="1"/>
  <c r="GL38" i="1"/>
  <c r="GN38" i="1"/>
  <c r="GP38" i="1"/>
  <c r="GV38" i="1"/>
  <c r="GX38" i="1"/>
  <c r="C39" i="1"/>
  <c r="D39" i="1"/>
  <c r="AC39" i="1"/>
  <c r="CQ39" i="1" s="1"/>
  <c r="P39" i="1" s="1"/>
  <c r="AE39" i="1"/>
  <c r="AF39" i="1"/>
  <c r="AG39" i="1"/>
  <c r="AH39" i="1"/>
  <c r="AI39" i="1"/>
  <c r="AJ39" i="1"/>
  <c r="CX39" i="1" s="1"/>
  <c r="W39" i="1" s="1"/>
  <c r="CU39" i="1"/>
  <c r="T39" i="1" s="1"/>
  <c r="CW39" i="1"/>
  <c r="V39" i="1" s="1"/>
  <c r="FR39" i="1"/>
  <c r="GL39" i="1"/>
  <c r="GN39" i="1"/>
  <c r="GP39" i="1"/>
  <c r="GV39" i="1"/>
  <c r="GX39" i="1"/>
  <c r="C40" i="1"/>
  <c r="D40" i="1"/>
  <c r="AC40" i="1"/>
  <c r="AD40" i="1"/>
  <c r="CR40" i="1" s="1"/>
  <c r="Q40" i="1" s="1"/>
  <c r="AE40" i="1"/>
  <c r="AF40" i="1"/>
  <c r="CT40" i="1" s="1"/>
  <c r="S40" i="1" s="1"/>
  <c r="AG40" i="1"/>
  <c r="AH40" i="1"/>
  <c r="CV40" i="1" s="1"/>
  <c r="U40" i="1" s="1"/>
  <c r="AI40" i="1"/>
  <c r="AJ40" i="1"/>
  <c r="CX40" i="1" s="1"/>
  <c r="W40" i="1" s="1"/>
  <c r="CQ40" i="1"/>
  <c r="P40" i="1" s="1"/>
  <c r="CS40" i="1"/>
  <c r="R40" i="1" s="1"/>
  <c r="GK40" i="1" s="1"/>
  <c r="CU40" i="1"/>
  <c r="T40" i="1" s="1"/>
  <c r="CW40" i="1"/>
  <c r="V40" i="1" s="1"/>
  <c r="FR40" i="1"/>
  <c r="GL40" i="1"/>
  <c r="GO40" i="1"/>
  <c r="GP40" i="1"/>
  <c r="GV40" i="1"/>
  <c r="GX40" i="1"/>
  <c r="C41" i="1"/>
  <c r="D41" i="1"/>
  <c r="AC41" i="1"/>
  <c r="AE41" i="1"/>
  <c r="AF41" i="1"/>
  <c r="AG41" i="1"/>
  <c r="CU41" i="1" s="1"/>
  <c r="T41" i="1" s="1"/>
  <c r="AH41" i="1"/>
  <c r="AI41" i="1"/>
  <c r="CW41" i="1" s="1"/>
  <c r="V41" i="1" s="1"/>
  <c r="AJ41" i="1"/>
  <c r="CT41" i="1"/>
  <c r="S41" i="1" s="1"/>
  <c r="CV41" i="1"/>
  <c r="U41" i="1" s="1"/>
  <c r="CX41" i="1"/>
  <c r="W41" i="1" s="1"/>
  <c r="FR41" i="1"/>
  <c r="GL41" i="1"/>
  <c r="GO41" i="1"/>
  <c r="GP41" i="1"/>
  <c r="GV41" i="1"/>
  <c r="GX41" i="1" s="1"/>
  <c r="AC42" i="1"/>
  <c r="AE42" i="1"/>
  <c r="CS42" i="1" s="1"/>
  <c r="R42" i="1" s="1"/>
  <c r="GK42" i="1" s="1"/>
  <c r="AF42" i="1"/>
  <c r="AG42" i="1"/>
  <c r="CU42" i="1" s="1"/>
  <c r="T42" i="1" s="1"/>
  <c r="AH42" i="1"/>
  <c r="AI42" i="1"/>
  <c r="CW42" i="1" s="1"/>
  <c r="V42" i="1" s="1"/>
  <c r="AJ42" i="1"/>
  <c r="CT42" i="1"/>
  <c r="S42" i="1" s="1"/>
  <c r="CV42" i="1"/>
  <c r="U42" i="1" s="1"/>
  <c r="CX42" i="1"/>
  <c r="W42" i="1" s="1"/>
  <c r="FR42" i="1"/>
  <c r="GL42" i="1"/>
  <c r="GO42" i="1"/>
  <c r="GP42" i="1"/>
  <c r="GV42" i="1"/>
  <c r="GX42" i="1" s="1"/>
  <c r="AC43" i="1"/>
  <c r="AE43" i="1"/>
  <c r="CS43" i="1" s="1"/>
  <c r="R43" i="1" s="1"/>
  <c r="GK43" i="1" s="1"/>
  <c r="AF43" i="1"/>
  <c r="AG43" i="1"/>
  <c r="CU43" i="1" s="1"/>
  <c r="T43" i="1" s="1"/>
  <c r="AH43" i="1"/>
  <c r="AI43" i="1"/>
  <c r="CW43" i="1" s="1"/>
  <c r="V43" i="1" s="1"/>
  <c r="AJ43" i="1"/>
  <c r="CT43" i="1"/>
  <c r="S43" i="1" s="1"/>
  <c r="CV43" i="1"/>
  <c r="U43" i="1" s="1"/>
  <c r="CX43" i="1"/>
  <c r="W43" i="1" s="1"/>
  <c r="FR43" i="1"/>
  <c r="GL43" i="1"/>
  <c r="GO43" i="1"/>
  <c r="GP43" i="1"/>
  <c r="GV43" i="1"/>
  <c r="GX43" i="1" s="1"/>
  <c r="AC44" i="1"/>
  <c r="AE44" i="1"/>
  <c r="CS44" i="1" s="1"/>
  <c r="R44" i="1" s="1"/>
  <c r="GK44" i="1" s="1"/>
  <c r="AF44" i="1"/>
  <c r="AG44" i="1"/>
  <c r="CU44" i="1" s="1"/>
  <c r="T44" i="1" s="1"/>
  <c r="AH44" i="1"/>
  <c r="AI44" i="1"/>
  <c r="CW44" i="1" s="1"/>
  <c r="V44" i="1" s="1"/>
  <c r="AJ44" i="1"/>
  <c r="CT44" i="1"/>
  <c r="S44" i="1" s="1"/>
  <c r="CV44" i="1"/>
  <c r="U44" i="1" s="1"/>
  <c r="CX44" i="1"/>
  <c r="W44" i="1" s="1"/>
  <c r="FR44" i="1"/>
  <c r="GL44" i="1"/>
  <c r="GO44" i="1"/>
  <c r="GP44" i="1"/>
  <c r="GV44" i="1"/>
  <c r="GX44" i="1" s="1"/>
  <c r="AC45" i="1"/>
  <c r="AE45" i="1"/>
  <c r="CS45" i="1" s="1"/>
  <c r="R45" i="1" s="1"/>
  <c r="GK45" i="1" s="1"/>
  <c r="AF45" i="1"/>
  <c r="AG45" i="1"/>
  <c r="CU45" i="1" s="1"/>
  <c r="T45" i="1" s="1"/>
  <c r="AH45" i="1"/>
  <c r="AI45" i="1"/>
  <c r="CW45" i="1" s="1"/>
  <c r="V45" i="1" s="1"/>
  <c r="AJ45" i="1"/>
  <c r="CT45" i="1"/>
  <c r="S45" i="1" s="1"/>
  <c r="CV45" i="1"/>
  <c r="U45" i="1" s="1"/>
  <c r="CX45" i="1"/>
  <c r="W45" i="1" s="1"/>
  <c r="FR45" i="1"/>
  <c r="GL45" i="1"/>
  <c r="GO45" i="1"/>
  <c r="GP45" i="1"/>
  <c r="GV45" i="1"/>
  <c r="GX45" i="1" s="1"/>
  <c r="AC46" i="1"/>
  <c r="AE46" i="1"/>
  <c r="CS46" i="1" s="1"/>
  <c r="R46" i="1" s="1"/>
  <c r="GK46" i="1" s="1"/>
  <c r="AF46" i="1"/>
  <c r="AG46" i="1"/>
  <c r="CU46" i="1" s="1"/>
  <c r="T46" i="1" s="1"/>
  <c r="AH46" i="1"/>
  <c r="AI46" i="1"/>
  <c r="CW46" i="1" s="1"/>
  <c r="V46" i="1" s="1"/>
  <c r="AJ46" i="1"/>
  <c r="CT46" i="1"/>
  <c r="S46" i="1" s="1"/>
  <c r="CV46" i="1"/>
  <c r="U46" i="1" s="1"/>
  <c r="CX46" i="1"/>
  <c r="W46" i="1" s="1"/>
  <c r="FR46" i="1"/>
  <c r="GL46" i="1"/>
  <c r="GO46" i="1"/>
  <c r="GP46" i="1"/>
  <c r="GV46" i="1"/>
  <c r="GX46" i="1" s="1"/>
  <c r="AC47" i="1"/>
  <c r="AE47" i="1"/>
  <c r="CS47" i="1" s="1"/>
  <c r="R47" i="1" s="1"/>
  <c r="GK47" i="1" s="1"/>
  <c r="AF47" i="1"/>
  <c r="AG47" i="1"/>
  <c r="CU47" i="1" s="1"/>
  <c r="T47" i="1" s="1"/>
  <c r="AH47" i="1"/>
  <c r="AI47" i="1"/>
  <c r="CW47" i="1" s="1"/>
  <c r="V47" i="1" s="1"/>
  <c r="AJ47" i="1"/>
  <c r="CT47" i="1"/>
  <c r="S47" i="1" s="1"/>
  <c r="CV47" i="1"/>
  <c r="U47" i="1" s="1"/>
  <c r="CX47" i="1"/>
  <c r="W47" i="1" s="1"/>
  <c r="FR47" i="1"/>
  <c r="GL47" i="1"/>
  <c r="GO47" i="1"/>
  <c r="GP47" i="1"/>
  <c r="GV47" i="1"/>
  <c r="GX47" i="1" s="1"/>
  <c r="W48" i="1"/>
  <c r="AC48" i="1"/>
  <c r="AE48" i="1"/>
  <c r="CS48" i="1" s="1"/>
  <c r="R48" i="1" s="1"/>
  <c r="GK48" i="1" s="1"/>
  <c r="AF48" i="1"/>
  <c r="AG48" i="1"/>
  <c r="CU48" i="1" s="1"/>
  <c r="T48" i="1" s="1"/>
  <c r="AH48" i="1"/>
  <c r="AI48" i="1"/>
  <c r="CW48" i="1" s="1"/>
  <c r="V48" i="1" s="1"/>
  <c r="AJ48" i="1"/>
  <c r="CT48" i="1"/>
  <c r="S48" i="1" s="1"/>
  <c r="CV48" i="1"/>
  <c r="U48" i="1" s="1"/>
  <c r="CX48" i="1"/>
  <c r="FR48" i="1"/>
  <c r="GL48" i="1"/>
  <c r="GO48" i="1"/>
  <c r="GP48" i="1"/>
  <c r="GV48" i="1"/>
  <c r="GX48" i="1" s="1"/>
  <c r="W49" i="1"/>
  <c r="AC49" i="1"/>
  <c r="AE49" i="1"/>
  <c r="CS49" i="1" s="1"/>
  <c r="R49" i="1" s="1"/>
  <c r="GK49" i="1" s="1"/>
  <c r="AF49" i="1"/>
  <c r="AG49" i="1"/>
  <c r="CU49" i="1" s="1"/>
  <c r="T49" i="1" s="1"/>
  <c r="AH49" i="1"/>
  <c r="AI49" i="1"/>
  <c r="CW49" i="1" s="1"/>
  <c r="V49" i="1" s="1"/>
  <c r="AJ49" i="1"/>
  <c r="CT49" i="1"/>
  <c r="S49" i="1" s="1"/>
  <c r="CV49" i="1"/>
  <c r="U49" i="1" s="1"/>
  <c r="CX49" i="1"/>
  <c r="FR49" i="1"/>
  <c r="GL49" i="1"/>
  <c r="GO49" i="1"/>
  <c r="GP49" i="1"/>
  <c r="GV49" i="1"/>
  <c r="GX49" i="1" s="1"/>
  <c r="AC50" i="1"/>
  <c r="AE50" i="1"/>
  <c r="CS50" i="1" s="1"/>
  <c r="R50" i="1" s="1"/>
  <c r="GK50" i="1" s="1"/>
  <c r="AF50" i="1"/>
  <c r="AG50" i="1"/>
  <c r="CU50" i="1" s="1"/>
  <c r="T50" i="1" s="1"/>
  <c r="AH50" i="1"/>
  <c r="AI50" i="1"/>
  <c r="CW50" i="1" s="1"/>
  <c r="V50" i="1" s="1"/>
  <c r="AJ50" i="1"/>
  <c r="CT50" i="1"/>
  <c r="S50" i="1" s="1"/>
  <c r="CV50" i="1"/>
  <c r="U50" i="1" s="1"/>
  <c r="CX50" i="1"/>
  <c r="W50" i="1" s="1"/>
  <c r="FR50" i="1"/>
  <c r="GL50" i="1"/>
  <c r="GO50" i="1"/>
  <c r="GP50" i="1"/>
  <c r="GV50" i="1"/>
  <c r="GX50" i="1" s="1"/>
  <c r="AC51" i="1"/>
  <c r="AE51" i="1"/>
  <c r="AD51" i="1" s="1"/>
  <c r="AF51" i="1"/>
  <c r="AG51" i="1"/>
  <c r="CU51" i="1" s="1"/>
  <c r="T51" i="1" s="1"/>
  <c r="AH51" i="1"/>
  <c r="AI51" i="1"/>
  <c r="CW51" i="1" s="1"/>
  <c r="V51" i="1" s="1"/>
  <c r="AJ51" i="1"/>
  <c r="CR51" i="1"/>
  <c r="Q51" i="1" s="1"/>
  <c r="CT51" i="1"/>
  <c r="S51" i="1" s="1"/>
  <c r="CV51" i="1"/>
  <c r="U51" i="1" s="1"/>
  <c r="CX51" i="1"/>
  <c r="W51" i="1" s="1"/>
  <c r="FR51" i="1"/>
  <c r="GL51" i="1"/>
  <c r="GO51" i="1"/>
  <c r="GP51" i="1"/>
  <c r="GV51" i="1"/>
  <c r="GX51" i="1" s="1"/>
  <c r="AC52" i="1"/>
  <c r="AE52" i="1"/>
  <c r="CS52" i="1" s="1"/>
  <c r="R52" i="1" s="1"/>
  <c r="GK52" i="1" s="1"/>
  <c r="AF52" i="1"/>
  <c r="AG52" i="1"/>
  <c r="CU52" i="1" s="1"/>
  <c r="T52" i="1" s="1"/>
  <c r="AH52" i="1"/>
  <c r="AI52" i="1"/>
  <c r="CW52" i="1" s="1"/>
  <c r="V52" i="1" s="1"/>
  <c r="AJ52" i="1"/>
  <c r="CT52" i="1"/>
  <c r="S52" i="1" s="1"/>
  <c r="CV52" i="1"/>
  <c r="U52" i="1" s="1"/>
  <c r="CX52" i="1"/>
  <c r="W52" i="1" s="1"/>
  <c r="FR52" i="1"/>
  <c r="GL52" i="1"/>
  <c r="GO52" i="1"/>
  <c r="GP52" i="1"/>
  <c r="GV52" i="1"/>
  <c r="GX52" i="1" s="1"/>
  <c r="AC53" i="1"/>
  <c r="AE53" i="1"/>
  <c r="CS53" i="1" s="1"/>
  <c r="R53" i="1" s="1"/>
  <c r="GK53" i="1" s="1"/>
  <c r="AF53" i="1"/>
  <c r="AG53" i="1"/>
  <c r="CU53" i="1" s="1"/>
  <c r="T53" i="1" s="1"/>
  <c r="AH53" i="1"/>
  <c r="AI53" i="1"/>
  <c r="CW53" i="1" s="1"/>
  <c r="V53" i="1" s="1"/>
  <c r="AJ53" i="1"/>
  <c r="CT53" i="1"/>
  <c r="S53" i="1" s="1"/>
  <c r="CV53" i="1"/>
  <c r="U53" i="1" s="1"/>
  <c r="CX53" i="1"/>
  <c r="W53" i="1" s="1"/>
  <c r="FR53" i="1"/>
  <c r="GL53" i="1"/>
  <c r="GO53" i="1"/>
  <c r="GP53" i="1"/>
  <c r="GV53" i="1"/>
  <c r="GX53" i="1" s="1"/>
  <c r="AC54" i="1"/>
  <c r="AE54" i="1"/>
  <c r="CS54" i="1" s="1"/>
  <c r="R54" i="1" s="1"/>
  <c r="GK54" i="1" s="1"/>
  <c r="AF54" i="1"/>
  <c r="AG54" i="1"/>
  <c r="CU54" i="1" s="1"/>
  <c r="T54" i="1" s="1"/>
  <c r="AH54" i="1"/>
  <c r="AI54" i="1"/>
  <c r="CW54" i="1" s="1"/>
  <c r="V54" i="1" s="1"/>
  <c r="AJ54" i="1"/>
  <c r="CT54" i="1"/>
  <c r="S54" i="1" s="1"/>
  <c r="CV54" i="1"/>
  <c r="U54" i="1" s="1"/>
  <c r="CX54" i="1"/>
  <c r="W54" i="1" s="1"/>
  <c r="FR54" i="1"/>
  <c r="GL54" i="1"/>
  <c r="GO54" i="1"/>
  <c r="GP54" i="1"/>
  <c r="GV54" i="1"/>
  <c r="GX54" i="1" s="1"/>
  <c r="AC55" i="1"/>
  <c r="AE55" i="1"/>
  <c r="AD55" i="1" s="1"/>
  <c r="CR55" i="1" s="1"/>
  <c r="Q55" i="1" s="1"/>
  <c r="AF55" i="1"/>
  <c r="AG55" i="1"/>
  <c r="CU55" i="1" s="1"/>
  <c r="T55" i="1" s="1"/>
  <c r="AH55" i="1"/>
  <c r="AI55" i="1"/>
  <c r="AJ55" i="1"/>
  <c r="CS55" i="1"/>
  <c r="R55" i="1" s="1"/>
  <c r="GK55" i="1" s="1"/>
  <c r="CT55" i="1"/>
  <c r="S55" i="1" s="1"/>
  <c r="CV55" i="1"/>
  <c r="U55" i="1" s="1"/>
  <c r="CW55" i="1"/>
  <c r="V55" i="1" s="1"/>
  <c r="CX55" i="1"/>
  <c r="W55" i="1" s="1"/>
  <c r="FR55" i="1"/>
  <c r="GL55" i="1"/>
  <c r="GO55" i="1"/>
  <c r="GP55" i="1"/>
  <c r="GV55" i="1"/>
  <c r="GX55" i="1"/>
  <c r="AC56" i="1"/>
  <c r="AB56" i="1" s="1"/>
  <c r="AD56" i="1"/>
  <c r="CR56" i="1" s="1"/>
  <c r="Q56" i="1" s="1"/>
  <c r="AE56" i="1"/>
  <c r="AF56" i="1"/>
  <c r="AG56" i="1"/>
  <c r="CU56" i="1" s="1"/>
  <c r="T56" i="1" s="1"/>
  <c r="AH56" i="1"/>
  <c r="CV56" i="1" s="1"/>
  <c r="U56" i="1" s="1"/>
  <c r="AI56" i="1"/>
  <c r="AJ56" i="1"/>
  <c r="CS56" i="1"/>
  <c r="R56" i="1" s="1"/>
  <c r="GK56" i="1" s="1"/>
  <c r="CT56" i="1"/>
  <c r="S56" i="1" s="1"/>
  <c r="CW56" i="1"/>
  <c r="V56" i="1" s="1"/>
  <c r="CX56" i="1"/>
  <c r="W56" i="1" s="1"/>
  <c r="FR56" i="1"/>
  <c r="GL56" i="1"/>
  <c r="GO56" i="1"/>
  <c r="GP56" i="1"/>
  <c r="GV56" i="1"/>
  <c r="GX56" i="1"/>
  <c r="AC57" i="1"/>
  <c r="CQ57" i="1" s="1"/>
  <c r="P57" i="1" s="1"/>
  <c r="U130" i="6" s="1"/>
  <c r="AD57" i="1"/>
  <c r="CR57" i="1" s="1"/>
  <c r="Q57" i="1" s="1"/>
  <c r="AE57" i="1"/>
  <c r="AF57" i="1"/>
  <c r="AG57" i="1"/>
  <c r="AH57" i="1"/>
  <c r="CV57" i="1" s="1"/>
  <c r="U57" i="1" s="1"/>
  <c r="AI57" i="1"/>
  <c r="AJ57" i="1"/>
  <c r="CS57" i="1"/>
  <c r="R57" i="1" s="1"/>
  <c r="GK57" i="1" s="1"/>
  <c r="CT57" i="1"/>
  <c r="S57" i="1" s="1"/>
  <c r="CU57" i="1"/>
  <c r="T57" i="1" s="1"/>
  <c r="CW57" i="1"/>
  <c r="V57" i="1" s="1"/>
  <c r="CX57" i="1"/>
  <c r="W57" i="1" s="1"/>
  <c r="FR57" i="1"/>
  <c r="GL57" i="1"/>
  <c r="GO57" i="1"/>
  <c r="GP57" i="1"/>
  <c r="GV57" i="1"/>
  <c r="GX57" i="1"/>
  <c r="AC58" i="1"/>
  <c r="AB58" i="1" s="1"/>
  <c r="AD58" i="1"/>
  <c r="CR58" i="1" s="1"/>
  <c r="Q58" i="1" s="1"/>
  <c r="AE58" i="1"/>
  <c r="AF58" i="1"/>
  <c r="AG58" i="1"/>
  <c r="AH58" i="1"/>
  <c r="CV58" i="1" s="1"/>
  <c r="U58" i="1" s="1"/>
  <c r="AI58" i="1"/>
  <c r="AJ58" i="1"/>
  <c r="CQ58" i="1"/>
  <c r="P58" i="1" s="1"/>
  <c r="CS58" i="1"/>
  <c r="R58" i="1" s="1"/>
  <c r="GK58" i="1" s="1"/>
  <c r="CT58" i="1"/>
  <c r="S58" i="1" s="1"/>
  <c r="CU58" i="1"/>
  <c r="T58" i="1" s="1"/>
  <c r="CW58" i="1"/>
  <c r="V58" i="1" s="1"/>
  <c r="CX58" i="1"/>
  <c r="W58" i="1" s="1"/>
  <c r="FR58" i="1"/>
  <c r="GL58" i="1"/>
  <c r="GO58" i="1"/>
  <c r="GP58" i="1"/>
  <c r="GV58" i="1"/>
  <c r="GX58" i="1"/>
  <c r="AC59" i="1"/>
  <c r="CQ59" i="1" s="1"/>
  <c r="P59" i="1" s="1"/>
  <c r="U133" i="6" s="1"/>
  <c r="AD59" i="1"/>
  <c r="AE59" i="1"/>
  <c r="AF59" i="1"/>
  <c r="CT59" i="1" s="1"/>
  <c r="S59" i="1" s="1"/>
  <c r="AG59" i="1"/>
  <c r="AH59" i="1"/>
  <c r="CV59" i="1" s="1"/>
  <c r="U59" i="1" s="1"/>
  <c r="AI59" i="1"/>
  <c r="AJ59" i="1"/>
  <c r="CX59" i="1" s="1"/>
  <c r="W59" i="1" s="1"/>
  <c r="CS59" i="1"/>
  <c r="R59" i="1" s="1"/>
  <c r="GK59" i="1" s="1"/>
  <c r="CU59" i="1"/>
  <c r="T59" i="1" s="1"/>
  <c r="CW59" i="1"/>
  <c r="V59" i="1" s="1"/>
  <c r="FR59" i="1"/>
  <c r="GL59" i="1"/>
  <c r="GO59" i="1"/>
  <c r="GP59" i="1"/>
  <c r="GV59" i="1"/>
  <c r="GX59" i="1"/>
  <c r="AC60" i="1"/>
  <c r="AD60" i="1"/>
  <c r="AB60" i="1" s="1"/>
  <c r="AE60" i="1"/>
  <c r="AF60" i="1"/>
  <c r="CT60" i="1" s="1"/>
  <c r="S60" i="1" s="1"/>
  <c r="AG60" i="1"/>
  <c r="AH60" i="1"/>
  <c r="CV60" i="1" s="1"/>
  <c r="U60" i="1" s="1"/>
  <c r="AI60" i="1"/>
  <c r="AJ60" i="1"/>
  <c r="CX60" i="1" s="1"/>
  <c r="W60" i="1" s="1"/>
  <c r="CQ60" i="1"/>
  <c r="P60" i="1" s="1"/>
  <c r="CS60" i="1"/>
  <c r="R60" i="1" s="1"/>
  <c r="GK60" i="1" s="1"/>
  <c r="CU60" i="1"/>
  <c r="T60" i="1" s="1"/>
  <c r="CW60" i="1"/>
  <c r="V60" i="1" s="1"/>
  <c r="FR60" i="1"/>
  <c r="GL60" i="1"/>
  <c r="GO60" i="1"/>
  <c r="GP60" i="1"/>
  <c r="GV60" i="1"/>
  <c r="GX60" i="1"/>
  <c r="AC61" i="1"/>
  <c r="CQ61" i="1" s="1"/>
  <c r="P61" i="1" s="1"/>
  <c r="U136" i="6" s="1"/>
  <c r="AD61" i="1"/>
  <c r="AE61" i="1"/>
  <c r="AF61" i="1"/>
  <c r="CT61" i="1" s="1"/>
  <c r="S61" i="1" s="1"/>
  <c r="AG61" i="1"/>
  <c r="AH61" i="1"/>
  <c r="CV61" i="1" s="1"/>
  <c r="U61" i="1" s="1"/>
  <c r="AI61" i="1"/>
  <c r="AJ61" i="1"/>
  <c r="CX61" i="1" s="1"/>
  <c r="W61" i="1" s="1"/>
  <c r="CS61" i="1"/>
  <c r="R61" i="1" s="1"/>
  <c r="GK61" i="1" s="1"/>
  <c r="CU61" i="1"/>
  <c r="T61" i="1" s="1"/>
  <c r="CW61" i="1"/>
  <c r="V61" i="1" s="1"/>
  <c r="FR61" i="1"/>
  <c r="GL61" i="1"/>
  <c r="GO61" i="1"/>
  <c r="GP61" i="1"/>
  <c r="GV61" i="1"/>
  <c r="GX61" i="1"/>
  <c r="R62" i="1"/>
  <c r="GK62" i="1" s="1"/>
  <c r="AC62" i="1"/>
  <c r="AD62" i="1"/>
  <c r="CR62" i="1" s="1"/>
  <c r="Q62" i="1" s="1"/>
  <c r="AE62" i="1"/>
  <c r="AF62" i="1"/>
  <c r="AG62" i="1"/>
  <c r="AH62" i="1"/>
  <c r="CV62" i="1" s="1"/>
  <c r="U62" i="1" s="1"/>
  <c r="AI62" i="1"/>
  <c r="AJ62" i="1"/>
  <c r="CX62" i="1" s="1"/>
  <c r="W62" i="1" s="1"/>
  <c r="CQ62" i="1"/>
  <c r="P62" i="1" s="1"/>
  <c r="CS62" i="1"/>
  <c r="CT62" i="1"/>
  <c r="S62" i="1" s="1"/>
  <c r="CU62" i="1"/>
  <c r="T62" i="1" s="1"/>
  <c r="CW62" i="1"/>
  <c r="V62" i="1" s="1"/>
  <c r="FR62" i="1"/>
  <c r="GL62" i="1"/>
  <c r="GO62" i="1"/>
  <c r="GP62" i="1"/>
  <c r="GV62" i="1"/>
  <c r="GX62" i="1"/>
  <c r="AC63" i="1"/>
  <c r="AD63" i="1"/>
  <c r="CR63" i="1" s="1"/>
  <c r="Q63" i="1" s="1"/>
  <c r="AE63" i="1"/>
  <c r="AF63" i="1"/>
  <c r="CT63" i="1" s="1"/>
  <c r="S63" i="1" s="1"/>
  <c r="AG63" i="1"/>
  <c r="AH63" i="1"/>
  <c r="CV63" i="1" s="1"/>
  <c r="U63" i="1" s="1"/>
  <c r="AI63" i="1"/>
  <c r="AJ63" i="1"/>
  <c r="CX63" i="1" s="1"/>
  <c r="W63" i="1" s="1"/>
  <c r="CS63" i="1"/>
  <c r="R63" i="1" s="1"/>
  <c r="GK63" i="1" s="1"/>
  <c r="CU63" i="1"/>
  <c r="T63" i="1" s="1"/>
  <c r="CW63" i="1"/>
  <c r="V63" i="1" s="1"/>
  <c r="FR63" i="1"/>
  <c r="GL63" i="1"/>
  <c r="GO63" i="1"/>
  <c r="GP63" i="1"/>
  <c r="GV63" i="1"/>
  <c r="GX63" i="1"/>
  <c r="AC64" i="1"/>
  <c r="AD64" i="1"/>
  <c r="CR64" i="1" s="1"/>
  <c r="Q64" i="1" s="1"/>
  <c r="AE64" i="1"/>
  <c r="AF64" i="1"/>
  <c r="CT64" i="1" s="1"/>
  <c r="S64" i="1" s="1"/>
  <c r="AG64" i="1"/>
  <c r="AH64" i="1"/>
  <c r="CV64" i="1" s="1"/>
  <c r="U64" i="1" s="1"/>
  <c r="AI64" i="1"/>
  <c r="AJ64" i="1"/>
  <c r="CX64" i="1" s="1"/>
  <c r="W64" i="1" s="1"/>
  <c r="CQ64" i="1"/>
  <c r="P64" i="1" s="1"/>
  <c r="CP64" i="1" s="1"/>
  <c r="O64" i="1" s="1"/>
  <c r="CS64" i="1"/>
  <c r="R64" i="1" s="1"/>
  <c r="GK64" i="1" s="1"/>
  <c r="CU64" i="1"/>
  <c r="T64" i="1" s="1"/>
  <c r="CW64" i="1"/>
  <c r="V64" i="1" s="1"/>
  <c r="FR64" i="1"/>
  <c r="GL64" i="1"/>
  <c r="GO64" i="1"/>
  <c r="GP64" i="1"/>
  <c r="GV64" i="1"/>
  <c r="GX64" i="1"/>
  <c r="AC65" i="1"/>
  <c r="AD65" i="1"/>
  <c r="CR65" i="1" s="1"/>
  <c r="Q65" i="1" s="1"/>
  <c r="AE65" i="1"/>
  <c r="AF65" i="1"/>
  <c r="CT65" i="1" s="1"/>
  <c r="S65" i="1" s="1"/>
  <c r="AG65" i="1"/>
  <c r="AH65" i="1"/>
  <c r="CV65" i="1" s="1"/>
  <c r="U65" i="1" s="1"/>
  <c r="AI65" i="1"/>
  <c r="AJ65" i="1"/>
  <c r="CX65" i="1" s="1"/>
  <c r="W65" i="1" s="1"/>
  <c r="CQ65" i="1"/>
  <c r="P65" i="1" s="1"/>
  <c r="CS65" i="1"/>
  <c r="R65" i="1" s="1"/>
  <c r="GK65" i="1" s="1"/>
  <c r="CU65" i="1"/>
  <c r="T65" i="1" s="1"/>
  <c r="CW65" i="1"/>
  <c r="V65" i="1" s="1"/>
  <c r="FR65" i="1"/>
  <c r="GL65" i="1"/>
  <c r="GO65" i="1"/>
  <c r="GP65" i="1"/>
  <c r="GV65" i="1"/>
  <c r="GX65" i="1"/>
  <c r="AC66" i="1"/>
  <c r="AD66" i="1"/>
  <c r="CR66" i="1" s="1"/>
  <c r="Q66" i="1" s="1"/>
  <c r="AE66" i="1"/>
  <c r="AF66" i="1"/>
  <c r="CT66" i="1" s="1"/>
  <c r="S66" i="1" s="1"/>
  <c r="AG66" i="1"/>
  <c r="AH66" i="1"/>
  <c r="CV66" i="1" s="1"/>
  <c r="U66" i="1" s="1"/>
  <c r="AI66" i="1"/>
  <c r="AJ66" i="1"/>
  <c r="CX66" i="1" s="1"/>
  <c r="W66" i="1" s="1"/>
  <c r="CQ66" i="1"/>
  <c r="P66" i="1" s="1"/>
  <c r="CP66" i="1" s="1"/>
  <c r="O66" i="1" s="1"/>
  <c r="CS66" i="1"/>
  <c r="R66" i="1" s="1"/>
  <c r="GK66" i="1" s="1"/>
  <c r="CU66" i="1"/>
  <c r="T66" i="1" s="1"/>
  <c r="CW66" i="1"/>
  <c r="V66" i="1" s="1"/>
  <c r="FR66" i="1"/>
  <c r="GL66" i="1"/>
  <c r="GO66" i="1"/>
  <c r="GP66" i="1"/>
  <c r="GV66" i="1"/>
  <c r="GX66" i="1"/>
  <c r="AC67" i="1"/>
  <c r="AD67" i="1"/>
  <c r="CR67" i="1" s="1"/>
  <c r="Q67" i="1" s="1"/>
  <c r="AE67" i="1"/>
  <c r="AF67" i="1"/>
  <c r="CT67" i="1" s="1"/>
  <c r="S67" i="1" s="1"/>
  <c r="AG67" i="1"/>
  <c r="AH67" i="1"/>
  <c r="CV67" i="1" s="1"/>
  <c r="U67" i="1" s="1"/>
  <c r="AI67" i="1"/>
  <c r="AJ67" i="1"/>
  <c r="CX67" i="1" s="1"/>
  <c r="W67" i="1" s="1"/>
  <c r="CQ67" i="1"/>
  <c r="P67" i="1" s="1"/>
  <c r="CS67" i="1"/>
  <c r="R67" i="1" s="1"/>
  <c r="GK67" i="1" s="1"/>
  <c r="CU67" i="1"/>
  <c r="T67" i="1" s="1"/>
  <c r="CW67" i="1"/>
  <c r="V67" i="1" s="1"/>
  <c r="FR67" i="1"/>
  <c r="GL67" i="1"/>
  <c r="GO67" i="1"/>
  <c r="GP67" i="1"/>
  <c r="GV67" i="1"/>
  <c r="GX67" i="1"/>
  <c r="AC68" i="1"/>
  <c r="AD68" i="1"/>
  <c r="CR68" i="1" s="1"/>
  <c r="Q68" i="1" s="1"/>
  <c r="AE68" i="1"/>
  <c r="AF68" i="1"/>
  <c r="CT68" i="1" s="1"/>
  <c r="S68" i="1" s="1"/>
  <c r="AG68" i="1"/>
  <c r="AH68" i="1"/>
  <c r="CV68" i="1" s="1"/>
  <c r="U68" i="1" s="1"/>
  <c r="AI68" i="1"/>
  <c r="AJ68" i="1"/>
  <c r="CX68" i="1" s="1"/>
  <c r="W68" i="1" s="1"/>
  <c r="CQ68" i="1"/>
  <c r="P68" i="1" s="1"/>
  <c r="CP68" i="1" s="1"/>
  <c r="O68" i="1" s="1"/>
  <c r="CS68" i="1"/>
  <c r="R68" i="1" s="1"/>
  <c r="GK68" i="1" s="1"/>
  <c r="CU68" i="1"/>
  <c r="T68" i="1" s="1"/>
  <c r="CW68" i="1"/>
  <c r="V68" i="1" s="1"/>
  <c r="FR68" i="1"/>
  <c r="GL68" i="1"/>
  <c r="GO68" i="1"/>
  <c r="GP68" i="1"/>
  <c r="GV68" i="1"/>
  <c r="GX68" i="1"/>
  <c r="AC69" i="1"/>
  <c r="AD69" i="1"/>
  <c r="CR69" i="1" s="1"/>
  <c r="Q69" i="1" s="1"/>
  <c r="AE69" i="1"/>
  <c r="AF69" i="1"/>
  <c r="CT69" i="1" s="1"/>
  <c r="S69" i="1" s="1"/>
  <c r="AG69" i="1"/>
  <c r="AH69" i="1"/>
  <c r="CV69" i="1" s="1"/>
  <c r="U69" i="1" s="1"/>
  <c r="AI69" i="1"/>
  <c r="AJ69" i="1"/>
  <c r="CX69" i="1" s="1"/>
  <c r="W69" i="1" s="1"/>
  <c r="CQ69" i="1"/>
  <c r="P69" i="1" s="1"/>
  <c r="CS69" i="1"/>
  <c r="R69" i="1" s="1"/>
  <c r="GK69" i="1" s="1"/>
  <c r="CU69" i="1"/>
  <c r="T69" i="1" s="1"/>
  <c r="CW69" i="1"/>
  <c r="V69" i="1" s="1"/>
  <c r="FR69" i="1"/>
  <c r="GL69" i="1"/>
  <c r="GO69" i="1"/>
  <c r="GP69" i="1"/>
  <c r="GV69" i="1"/>
  <c r="GX69" i="1"/>
  <c r="AC70" i="1"/>
  <c r="AD70" i="1"/>
  <c r="CR70" i="1" s="1"/>
  <c r="Q70" i="1" s="1"/>
  <c r="AE70" i="1"/>
  <c r="AF70" i="1"/>
  <c r="CT70" i="1" s="1"/>
  <c r="S70" i="1" s="1"/>
  <c r="AG70" i="1"/>
  <c r="AH70" i="1"/>
  <c r="CV70" i="1" s="1"/>
  <c r="U70" i="1" s="1"/>
  <c r="AI70" i="1"/>
  <c r="AJ70" i="1"/>
  <c r="CX70" i="1" s="1"/>
  <c r="W70" i="1" s="1"/>
  <c r="CQ70" i="1"/>
  <c r="P70" i="1" s="1"/>
  <c r="CP70" i="1" s="1"/>
  <c r="O70" i="1" s="1"/>
  <c r="CS70" i="1"/>
  <c r="R70" i="1" s="1"/>
  <c r="GK70" i="1" s="1"/>
  <c r="CU70" i="1"/>
  <c r="T70" i="1" s="1"/>
  <c r="CW70" i="1"/>
  <c r="V70" i="1" s="1"/>
  <c r="FR70" i="1"/>
  <c r="GL70" i="1"/>
  <c r="GO70" i="1"/>
  <c r="GP70" i="1"/>
  <c r="GV70" i="1"/>
  <c r="GX70" i="1"/>
  <c r="AC71" i="1"/>
  <c r="AD71" i="1"/>
  <c r="CR71" i="1" s="1"/>
  <c r="Q71" i="1" s="1"/>
  <c r="AE71" i="1"/>
  <c r="AF71" i="1"/>
  <c r="CT71" i="1" s="1"/>
  <c r="S71" i="1" s="1"/>
  <c r="AG71" i="1"/>
  <c r="AH71" i="1"/>
  <c r="CV71" i="1" s="1"/>
  <c r="U71" i="1" s="1"/>
  <c r="AI71" i="1"/>
  <c r="AJ71" i="1"/>
  <c r="CX71" i="1" s="1"/>
  <c r="W71" i="1" s="1"/>
  <c r="CQ71" i="1"/>
  <c r="P71" i="1" s="1"/>
  <c r="CS71" i="1"/>
  <c r="R71" i="1" s="1"/>
  <c r="GK71" i="1" s="1"/>
  <c r="CU71" i="1"/>
  <c r="T71" i="1" s="1"/>
  <c r="CW71" i="1"/>
  <c r="V71" i="1" s="1"/>
  <c r="FR71" i="1"/>
  <c r="GL71" i="1"/>
  <c r="GO71" i="1"/>
  <c r="GP71" i="1"/>
  <c r="GV71" i="1"/>
  <c r="GX71" i="1"/>
  <c r="B73" i="1"/>
  <c r="B22" i="1" s="1"/>
  <c r="C73" i="1"/>
  <c r="C22" i="1" s="1"/>
  <c r="D73" i="1"/>
  <c r="D22" i="1" s="1"/>
  <c r="F73" i="1"/>
  <c r="F22" i="1" s="1"/>
  <c r="G73" i="1"/>
  <c r="G22" i="1" s="1"/>
  <c r="AO73" i="1"/>
  <c r="AO22" i="1" s="1"/>
  <c r="BX73" i="1"/>
  <c r="BX22" i="1" s="1"/>
  <c r="CK73" i="1"/>
  <c r="CK22" i="1" s="1"/>
  <c r="CL73" i="1"/>
  <c r="CL22" i="1" s="1"/>
  <c r="EG73" i="1"/>
  <c r="EG22" i="1" s="1"/>
  <c r="FP73" i="1"/>
  <c r="FP22" i="1" s="1"/>
  <c r="GC73" i="1"/>
  <c r="GC22" i="1" s="1"/>
  <c r="GD73" i="1"/>
  <c r="GD22" i="1" s="1"/>
  <c r="B102" i="1"/>
  <c r="B18" i="1" s="1"/>
  <c r="C102" i="1"/>
  <c r="C18" i="1" s="1"/>
  <c r="D102" i="1"/>
  <c r="D18" i="1" s="1"/>
  <c r="F102" i="1"/>
  <c r="F18" i="1" s="1"/>
  <c r="G102" i="1"/>
  <c r="G18" i="1" s="1"/>
  <c r="EG102" i="1"/>
  <c r="EG18" i="1" s="1"/>
  <c r="P106" i="1"/>
  <c r="CQ63" i="1" l="1"/>
  <c r="P63" i="1" s="1"/>
  <c r="U139" i="6" s="1"/>
  <c r="T139" i="6"/>
  <c r="H139" i="6"/>
  <c r="CZ62" i="1"/>
  <c r="Y62" i="1" s="1"/>
  <c r="CY62" i="1"/>
  <c r="X62" i="1" s="1"/>
  <c r="CP62" i="1"/>
  <c r="O62" i="1" s="1"/>
  <c r="S138" i="6"/>
  <c r="J138" i="6" s="1"/>
  <c r="K136" i="6"/>
  <c r="T136" i="6"/>
  <c r="H136" i="6"/>
  <c r="AB61" i="1"/>
  <c r="CZ61" i="1"/>
  <c r="Y61" i="1" s="1"/>
  <c r="S135" i="6"/>
  <c r="J135" i="6" s="1"/>
  <c r="K133" i="6"/>
  <c r="T133" i="6"/>
  <c r="H133" i="6"/>
  <c r="AB59" i="1"/>
  <c r="S132" i="6"/>
  <c r="J132" i="6" s="1"/>
  <c r="K130" i="6"/>
  <c r="AB57" i="1"/>
  <c r="T130" i="6"/>
  <c r="H130" i="6"/>
  <c r="T127" i="6"/>
  <c r="H127" i="6"/>
  <c r="T124" i="6"/>
  <c r="H124" i="6"/>
  <c r="CQ51" i="1"/>
  <c r="P51" i="1" s="1"/>
  <c r="U121" i="6" s="1"/>
  <c r="T121" i="6"/>
  <c r="H121" i="6"/>
  <c r="T118" i="6"/>
  <c r="H118" i="6"/>
  <c r="T115" i="6"/>
  <c r="H115" i="6"/>
  <c r="T112" i="6"/>
  <c r="H112" i="6"/>
  <c r="T109" i="6"/>
  <c r="H109" i="6"/>
  <c r="CY38" i="1"/>
  <c r="X38" i="1" s="1"/>
  <c r="CS41" i="1"/>
  <c r="R41" i="1" s="1"/>
  <c r="CZ41" i="1" s="1"/>
  <c r="Y41" i="1" s="1"/>
  <c r="U107" i="6" s="1"/>
  <c r="K107" i="6" s="1"/>
  <c r="T106" i="6"/>
  <c r="T107" i="6"/>
  <c r="H106" i="6"/>
  <c r="GM105" i="6"/>
  <c r="I105" i="6" s="1"/>
  <c r="H107" i="6"/>
  <c r="H105" i="6"/>
  <c r="CP40" i="1"/>
  <c r="O40" i="1" s="1"/>
  <c r="AD39" i="1"/>
  <c r="H97" i="6" s="1"/>
  <c r="GM98" i="6"/>
  <c r="I98" i="6" s="1"/>
  <c r="H98" i="6"/>
  <c r="CV39" i="1"/>
  <c r="U39" i="1" s="1"/>
  <c r="I101" i="6" s="1"/>
  <c r="H101" i="6"/>
  <c r="CT39" i="1"/>
  <c r="S39" i="1" s="1"/>
  <c r="U96" i="6" s="1"/>
  <c r="T96" i="6"/>
  <c r="T99" i="6"/>
  <c r="H96" i="6"/>
  <c r="T100" i="6"/>
  <c r="H99" i="6"/>
  <c r="H100" i="6"/>
  <c r="CS39" i="1"/>
  <c r="R39" i="1" s="1"/>
  <c r="K98" i="6" s="1"/>
  <c r="FQ73" i="1"/>
  <c r="FQ22" i="1" s="1"/>
  <c r="CV37" i="1"/>
  <c r="U37" i="1" s="1"/>
  <c r="I93" i="6" s="1"/>
  <c r="H93" i="6"/>
  <c r="CT37" i="1"/>
  <c r="S37" i="1" s="1"/>
  <c r="U90" i="6" s="1"/>
  <c r="T91" i="6"/>
  <c r="T92" i="6"/>
  <c r="H91" i="6"/>
  <c r="T90" i="6"/>
  <c r="H92" i="6"/>
  <c r="H90" i="6"/>
  <c r="CV35" i="1"/>
  <c r="U35" i="1" s="1"/>
  <c r="I87" i="6" s="1"/>
  <c r="H87" i="6"/>
  <c r="CT35" i="1"/>
  <c r="S35" i="1" s="1"/>
  <c r="U84" i="6" s="1"/>
  <c r="T85" i="6"/>
  <c r="T86" i="6"/>
  <c r="H85" i="6"/>
  <c r="T84" i="6"/>
  <c r="H86" i="6"/>
  <c r="H84" i="6"/>
  <c r="BY73" i="1"/>
  <c r="BY22" i="1" s="1"/>
  <c r="AG73" i="1"/>
  <c r="AG22" i="1" s="1"/>
  <c r="CV33" i="1"/>
  <c r="U33" i="1" s="1"/>
  <c r="I81" i="6" s="1"/>
  <c r="H81" i="6"/>
  <c r="CQ33" i="1"/>
  <c r="P33" i="1" s="1"/>
  <c r="U78" i="6" s="1"/>
  <c r="K78" i="6" s="1"/>
  <c r="H78" i="6"/>
  <c r="T78" i="6"/>
  <c r="CT33" i="1"/>
  <c r="S33" i="1" s="1"/>
  <c r="U75" i="6" s="1"/>
  <c r="T75" i="6"/>
  <c r="T79" i="6"/>
  <c r="H75" i="6"/>
  <c r="T80" i="6"/>
  <c r="H79" i="6"/>
  <c r="H80" i="6"/>
  <c r="AD33" i="1"/>
  <c r="H76" i="6" s="1"/>
  <c r="GM77" i="6"/>
  <c r="I77" i="6" s="1"/>
  <c r="H77" i="6"/>
  <c r="CS33" i="1"/>
  <c r="R33" i="1" s="1"/>
  <c r="CZ33" i="1" s="1"/>
  <c r="Y33" i="1" s="1"/>
  <c r="U80" i="6" s="1"/>
  <c r="K80" i="6" s="1"/>
  <c r="AD31" i="1"/>
  <c r="CR31" i="1" s="1"/>
  <c r="Q31" i="1" s="1"/>
  <c r="GM69" i="6"/>
  <c r="I69" i="6" s="1"/>
  <c r="H69" i="6"/>
  <c r="CV31" i="1"/>
  <c r="U31" i="1" s="1"/>
  <c r="I72" i="6" s="1"/>
  <c r="H72" i="6"/>
  <c r="CT31" i="1"/>
  <c r="S31" i="1" s="1"/>
  <c r="U67" i="6" s="1"/>
  <c r="T67" i="6"/>
  <c r="T70" i="6"/>
  <c r="H67" i="6"/>
  <c r="T71" i="6"/>
  <c r="H70" i="6"/>
  <c r="H71" i="6"/>
  <c r="CS31" i="1"/>
  <c r="R31" i="1" s="1"/>
  <c r="CP30" i="1"/>
  <c r="O30" i="1" s="1"/>
  <c r="CT29" i="1"/>
  <c r="S29" i="1" s="1"/>
  <c r="U59" i="6" s="1"/>
  <c r="T59" i="6"/>
  <c r="T62" i="6"/>
  <c r="H59" i="6"/>
  <c r="T63" i="6"/>
  <c r="H62" i="6"/>
  <c r="H63" i="6"/>
  <c r="CS29" i="1"/>
  <c r="R29" i="1" s="1"/>
  <c r="GM61" i="6"/>
  <c r="I61" i="6" s="1"/>
  <c r="H61" i="6"/>
  <c r="BZ73" i="1"/>
  <c r="BZ22" i="1" s="1"/>
  <c r="FR73" i="1"/>
  <c r="FR22" i="1" s="1"/>
  <c r="GB73" i="1"/>
  <c r="GB22" i="1" s="1"/>
  <c r="AI73" i="1"/>
  <c r="AI22" i="1" s="1"/>
  <c r="CJ73" i="1"/>
  <c r="CJ22" i="1" s="1"/>
  <c r="CV27" i="1"/>
  <c r="U27" i="1" s="1"/>
  <c r="I56" i="6" s="1"/>
  <c r="H56" i="6"/>
  <c r="CT27" i="1"/>
  <c r="S27" i="1" s="1"/>
  <c r="U53" i="6" s="1"/>
  <c r="T54" i="6"/>
  <c r="T55" i="6"/>
  <c r="H54" i="6"/>
  <c r="T53" i="6"/>
  <c r="H55" i="6"/>
  <c r="H53" i="6"/>
  <c r="AD25" i="1"/>
  <c r="CR25" i="1" s="1"/>
  <c r="Q25" i="1" s="1"/>
  <c r="U47" i="6" s="1"/>
  <c r="H48" i="6"/>
  <c r="H49" i="6"/>
  <c r="GM48" i="6"/>
  <c r="I48" i="6" s="1"/>
  <c r="H50" i="6"/>
  <c r="T50" i="6"/>
  <c r="T49" i="6"/>
  <c r="CS25" i="1"/>
  <c r="R25" i="1" s="1"/>
  <c r="CZ25" i="1" s="1"/>
  <c r="Y25" i="1" s="1"/>
  <c r="U50" i="6" s="1"/>
  <c r="K50" i="6" s="1"/>
  <c r="DY73" i="1"/>
  <c r="EB73" i="1"/>
  <c r="AH73" i="1"/>
  <c r="CY66" i="1"/>
  <c r="X66" i="1" s="1"/>
  <c r="CZ66" i="1"/>
  <c r="Y66" i="1" s="1"/>
  <c r="CY64" i="1"/>
  <c r="X64" i="1" s="1"/>
  <c r="CZ64" i="1"/>
  <c r="Y64" i="1" s="1"/>
  <c r="GM64" i="1" s="1"/>
  <c r="AJ73" i="1"/>
  <c r="CY70" i="1"/>
  <c r="X70" i="1" s="1"/>
  <c r="CZ70" i="1"/>
  <c r="Y70" i="1" s="1"/>
  <c r="CY68" i="1"/>
  <c r="X68" i="1" s="1"/>
  <c r="GM68" i="1" s="1"/>
  <c r="CZ68" i="1"/>
  <c r="Y68" i="1" s="1"/>
  <c r="CP71" i="1"/>
  <c r="O71" i="1" s="1"/>
  <c r="CP69" i="1"/>
  <c r="O69" i="1" s="1"/>
  <c r="CP67" i="1"/>
  <c r="O67" i="1" s="1"/>
  <c r="CP65" i="1"/>
  <c r="O65" i="1" s="1"/>
  <c r="GM70" i="1"/>
  <c r="GN70" i="1"/>
  <c r="GM66" i="1"/>
  <c r="GN66" i="1"/>
  <c r="GN64" i="1"/>
  <c r="CY71" i="1"/>
  <c r="X71" i="1" s="1"/>
  <c r="CZ71" i="1"/>
  <c r="Y71" i="1" s="1"/>
  <c r="CY69" i="1"/>
  <c r="X69" i="1" s="1"/>
  <c r="CZ69" i="1"/>
  <c r="Y69" i="1" s="1"/>
  <c r="CY67" i="1"/>
  <c r="X67" i="1" s="1"/>
  <c r="CZ67" i="1"/>
  <c r="Y67" i="1" s="1"/>
  <c r="CY65" i="1"/>
  <c r="X65" i="1" s="1"/>
  <c r="CZ65" i="1"/>
  <c r="Y65" i="1" s="1"/>
  <c r="EA73" i="1"/>
  <c r="CY63" i="1"/>
  <c r="X63" i="1" s="1"/>
  <c r="CZ63" i="1"/>
  <c r="Y63" i="1" s="1"/>
  <c r="CP63" i="1"/>
  <c r="O63" i="1" s="1"/>
  <c r="AB69" i="1"/>
  <c r="AB68" i="1"/>
  <c r="AB63" i="1"/>
  <c r="CY59" i="1"/>
  <c r="X59" i="1" s="1"/>
  <c r="CZ59" i="1"/>
  <c r="Y59" i="1" s="1"/>
  <c r="CZ49" i="1"/>
  <c r="Y49" i="1" s="1"/>
  <c r="CY49" i="1"/>
  <c r="X49" i="1" s="1"/>
  <c r="P77" i="1"/>
  <c r="CY58" i="1"/>
  <c r="X58" i="1" s="1"/>
  <c r="CZ58" i="1"/>
  <c r="Y58" i="1" s="1"/>
  <c r="CY57" i="1"/>
  <c r="X57" i="1" s="1"/>
  <c r="CZ57" i="1"/>
  <c r="Y57" i="1" s="1"/>
  <c r="CY52" i="1"/>
  <c r="X52" i="1" s="1"/>
  <c r="CZ52" i="1"/>
  <c r="Y52" i="1" s="1"/>
  <c r="CP51" i="1"/>
  <c r="O51" i="1" s="1"/>
  <c r="CY50" i="1"/>
  <c r="X50" i="1" s="1"/>
  <c r="CZ50" i="1"/>
  <c r="Y50" i="1" s="1"/>
  <c r="CZ48" i="1"/>
  <c r="Y48" i="1" s="1"/>
  <c r="CY48" i="1"/>
  <c r="X48" i="1" s="1"/>
  <c r="AO102" i="1"/>
  <c r="F77" i="1"/>
  <c r="EU73" i="1"/>
  <c r="BC73" i="1"/>
  <c r="AB62" i="1"/>
  <c r="CY60" i="1"/>
  <c r="X60" i="1" s="1"/>
  <c r="CZ60" i="1"/>
  <c r="Y60" i="1" s="1"/>
  <c r="CY53" i="1"/>
  <c r="X53" i="1" s="1"/>
  <c r="CZ53" i="1"/>
  <c r="Y53" i="1" s="1"/>
  <c r="AB71" i="1"/>
  <c r="AB70" i="1"/>
  <c r="AB67" i="1"/>
  <c r="AB66" i="1"/>
  <c r="AB65" i="1"/>
  <c r="AB64" i="1"/>
  <c r="CY56" i="1"/>
  <c r="X56" i="1" s="1"/>
  <c r="CZ56" i="1"/>
  <c r="Y56" i="1" s="1"/>
  <c r="ET73" i="1"/>
  <c r="BB73" i="1"/>
  <c r="AF73" i="1"/>
  <c r="CY61" i="1"/>
  <c r="X61" i="1" s="1"/>
  <c r="CP58" i="1"/>
  <c r="O58" i="1" s="1"/>
  <c r="CP57" i="1"/>
  <c r="O57" i="1" s="1"/>
  <c r="CY55" i="1"/>
  <c r="X55" i="1" s="1"/>
  <c r="CZ55" i="1"/>
  <c r="Y55" i="1" s="1"/>
  <c r="AB55" i="1"/>
  <c r="CY54" i="1"/>
  <c r="X54" i="1" s="1"/>
  <c r="CZ54" i="1"/>
  <c r="Y54" i="1" s="1"/>
  <c r="CR61" i="1"/>
  <c r="Q61" i="1" s="1"/>
  <c r="CP61" i="1" s="1"/>
  <c r="O61" i="1" s="1"/>
  <c r="CR60" i="1"/>
  <c r="Q60" i="1" s="1"/>
  <c r="CP60" i="1" s="1"/>
  <c r="O60" i="1" s="1"/>
  <c r="CR59" i="1"/>
  <c r="Q59" i="1" s="1"/>
  <c r="CP59" i="1" s="1"/>
  <c r="O59" i="1" s="1"/>
  <c r="CZ43" i="1"/>
  <c r="Y43" i="1" s="1"/>
  <c r="CY43" i="1"/>
  <c r="X43" i="1" s="1"/>
  <c r="CQ56" i="1"/>
  <c r="P56" i="1" s="1"/>
  <c r="CP56" i="1" s="1"/>
  <c r="O56" i="1" s="1"/>
  <c r="CQ55" i="1"/>
  <c r="P55" i="1" s="1"/>
  <c r="CQ54" i="1"/>
  <c r="P54" i="1" s="1"/>
  <c r="AD54" i="1"/>
  <c r="CR54" i="1" s="1"/>
  <c r="Q54" i="1" s="1"/>
  <c r="CQ53" i="1"/>
  <c r="P53" i="1" s="1"/>
  <c r="U124" i="6" s="1"/>
  <c r="AD53" i="1"/>
  <c r="CR53" i="1" s="1"/>
  <c r="Q53" i="1" s="1"/>
  <c r="CQ52" i="1"/>
  <c r="P52" i="1" s="1"/>
  <c r="AD52" i="1"/>
  <c r="CR52" i="1" s="1"/>
  <c r="Q52" i="1" s="1"/>
  <c r="AB51" i="1"/>
  <c r="CZ44" i="1"/>
  <c r="Y44" i="1" s="1"/>
  <c r="CY44" i="1"/>
  <c r="X44" i="1" s="1"/>
  <c r="CZ45" i="1"/>
  <c r="Y45" i="1" s="1"/>
  <c r="CY45" i="1"/>
  <c r="X45" i="1" s="1"/>
  <c r="CY40" i="1"/>
  <c r="X40" i="1" s="1"/>
  <c r="CS51" i="1"/>
  <c r="R51" i="1" s="1"/>
  <c r="AB50" i="1"/>
  <c r="CQ50" i="1"/>
  <c r="P50" i="1" s="1"/>
  <c r="CQ49" i="1"/>
  <c r="P49" i="1" s="1"/>
  <c r="U118" i="6" s="1"/>
  <c r="AB48" i="1"/>
  <c r="CQ48" i="1"/>
  <c r="P48" i="1" s="1"/>
  <c r="CZ47" i="1"/>
  <c r="Y47" i="1" s="1"/>
  <c r="CY47" i="1"/>
  <c r="X47" i="1" s="1"/>
  <c r="CQ47" i="1"/>
  <c r="P47" i="1" s="1"/>
  <c r="U115" i="6" s="1"/>
  <c r="CZ46" i="1"/>
  <c r="Y46" i="1" s="1"/>
  <c r="CY46" i="1"/>
  <c r="X46" i="1" s="1"/>
  <c r="CZ42" i="1"/>
  <c r="Y42" i="1" s="1"/>
  <c r="CY42" i="1"/>
  <c r="X42" i="1" s="1"/>
  <c r="AD50" i="1"/>
  <c r="CR50" i="1" s="1"/>
  <c r="Q50" i="1" s="1"/>
  <c r="AD49" i="1"/>
  <c r="CR49" i="1" s="1"/>
  <c r="Q49" i="1" s="1"/>
  <c r="AD48" i="1"/>
  <c r="CR48" i="1" s="1"/>
  <c r="Q48" i="1" s="1"/>
  <c r="AD47" i="1"/>
  <c r="CR47" i="1" s="1"/>
  <c r="Q47" i="1" s="1"/>
  <c r="CQ46" i="1"/>
  <c r="P46" i="1" s="1"/>
  <c r="AD46" i="1"/>
  <c r="CR46" i="1" s="1"/>
  <c r="Q46" i="1" s="1"/>
  <c r="CQ45" i="1"/>
  <c r="P45" i="1" s="1"/>
  <c r="U112" i="6" s="1"/>
  <c r="AD45" i="1"/>
  <c r="CR45" i="1" s="1"/>
  <c r="Q45" i="1" s="1"/>
  <c r="CQ44" i="1"/>
  <c r="P44" i="1" s="1"/>
  <c r="AD44" i="1"/>
  <c r="CR44" i="1" s="1"/>
  <c r="Q44" i="1" s="1"/>
  <c r="CQ43" i="1"/>
  <c r="P43" i="1" s="1"/>
  <c r="U109" i="6" s="1"/>
  <c r="AD43" i="1"/>
  <c r="CR43" i="1" s="1"/>
  <c r="Q43" i="1" s="1"/>
  <c r="CQ42" i="1"/>
  <c r="P42" i="1" s="1"/>
  <c r="AD42" i="1"/>
  <c r="CR42" i="1" s="1"/>
  <c r="Q42" i="1" s="1"/>
  <c r="CQ41" i="1"/>
  <c r="P41" i="1" s="1"/>
  <c r="AD41" i="1"/>
  <c r="GK30" i="1"/>
  <c r="CY30" i="1"/>
  <c r="X30" i="1" s="1"/>
  <c r="CZ40" i="1"/>
  <c r="Y40" i="1" s="1"/>
  <c r="AB40" i="1"/>
  <c r="CZ30" i="1"/>
  <c r="Y30" i="1" s="1"/>
  <c r="CP38" i="1"/>
  <c r="O38" i="1" s="1"/>
  <c r="CP36" i="1"/>
  <c r="O36" i="1" s="1"/>
  <c r="CP34" i="1"/>
  <c r="O34" i="1" s="1"/>
  <c r="CP32" i="1"/>
  <c r="O32" i="1" s="1"/>
  <c r="CZ38" i="1"/>
  <c r="Y38" i="1" s="1"/>
  <c r="CZ36" i="1"/>
  <c r="Y36" i="1" s="1"/>
  <c r="CY36" i="1"/>
  <c r="X36" i="1" s="1"/>
  <c r="CZ34" i="1"/>
  <c r="Y34" i="1" s="1"/>
  <c r="CY34" i="1"/>
  <c r="X34" i="1" s="1"/>
  <c r="CZ32" i="1"/>
  <c r="Y32" i="1" s="1"/>
  <c r="CY32" i="1"/>
  <c r="X32" i="1" s="1"/>
  <c r="AB37" i="1"/>
  <c r="H89" i="6" s="1"/>
  <c r="AB35" i="1"/>
  <c r="H83" i="6" s="1"/>
  <c r="AB31" i="1"/>
  <c r="H66" i="6" s="1"/>
  <c r="CY26" i="1"/>
  <c r="X26" i="1" s="1"/>
  <c r="CZ26" i="1"/>
  <c r="Y26" i="1" s="1"/>
  <c r="CR24" i="1"/>
  <c r="Q24" i="1" s="1"/>
  <c r="AB24" i="1"/>
  <c r="AB30" i="1"/>
  <c r="AB38" i="1"/>
  <c r="AB36" i="1"/>
  <c r="AB34" i="1"/>
  <c r="AB32" i="1"/>
  <c r="CY28" i="1"/>
  <c r="X28" i="1" s="1"/>
  <c r="CZ28" i="1"/>
  <c r="Y28" i="1" s="1"/>
  <c r="CP28" i="1"/>
  <c r="O28" i="1" s="1"/>
  <c r="CP26" i="1"/>
  <c r="O26" i="1" s="1"/>
  <c r="AD29" i="1"/>
  <c r="AB28" i="1"/>
  <c r="AB26" i="1"/>
  <c r="CS24" i="1"/>
  <c r="R24" i="1" s="1"/>
  <c r="AB27" i="1"/>
  <c r="H52" i="6" s="1"/>
  <c r="GM62" i="1" l="1"/>
  <c r="GN62" i="1"/>
  <c r="R141" i="6"/>
  <c r="HB139" i="6"/>
  <c r="GQ139" i="6"/>
  <c r="I139" i="6"/>
  <c r="GP139" i="6"/>
  <c r="GJ139" i="6"/>
  <c r="GN139" i="6"/>
  <c r="GS139" i="6"/>
  <c r="CY35" i="1"/>
  <c r="X35" i="1" s="1"/>
  <c r="U85" i="6" s="1"/>
  <c r="K85" i="6" s="1"/>
  <c r="S141" i="6"/>
  <c r="J141" i="6" s="1"/>
  <c r="K139" i="6"/>
  <c r="R138" i="6"/>
  <c r="HB136" i="6"/>
  <c r="GQ136" i="6"/>
  <c r="I136" i="6"/>
  <c r="GP136" i="6"/>
  <c r="GN136" i="6"/>
  <c r="GS136" i="6"/>
  <c r="GJ136" i="6"/>
  <c r="R135" i="6"/>
  <c r="HB133" i="6"/>
  <c r="GQ133" i="6"/>
  <c r="I133" i="6"/>
  <c r="GP133" i="6"/>
  <c r="GN133" i="6"/>
  <c r="GS133" i="6"/>
  <c r="GJ133" i="6"/>
  <c r="R132" i="6"/>
  <c r="HB130" i="6"/>
  <c r="GQ130" i="6"/>
  <c r="I130" i="6"/>
  <c r="GP130" i="6"/>
  <c r="GN130" i="6"/>
  <c r="GS130" i="6"/>
  <c r="GJ130" i="6"/>
  <c r="CP55" i="1"/>
  <c r="O55" i="1" s="1"/>
  <c r="U127" i="6"/>
  <c r="R129" i="6"/>
  <c r="HB127" i="6"/>
  <c r="GQ127" i="6"/>
  <c r="I127" i="6"/>
  <c r="GP127" i="6"/>
  <c r="GN127" i="6"/>
  <c r="GS127" i="6"/>
  <c r="GJ127" i="6"/>
  <c r="CY33" i="1"/>
  <c r="X33" i="1" s="1"/>
  <c r="U79" i="6" s="1"/>
  <c r="K79" i="6" s="1"/>
  <c r="CP35" i="1"/>
  <c r="O35" i="1" s="1"/>
  <c r="S126" i="6"/>
  <c r="J126" i="6" s="1"/>
  <c r="K124" i="6"/>
  <c r="R126" i="6"/>
  <c r="HB124" i="6"/>
  <c r="GQ124" i="6"/>
  <c r="I124" i="6"/>
  <c r="GP124" i="6"/>
  <c r="GN124" i="6"/>
  <c r="GS124" i="6"/>
  <c r="GJ124" i="6"/>
  <c r="R123" i="6"/>
  <c r="HB121" i="6"/>
  <c r="GQ121" i="6"/>
  <c r="I121" i="6"/>
  <c r="GP121" i="6"/>
  <c r="GN121" i="6"/>
  <c r="GS121" i="6"/>
  <c r="GJ121" i="6"/>
  <c r="S123" i="6"/>
  <c r="J123" i="6" s="1"/>
  <c r="K121" i="6"/>
  <c r="S120" i="6"/>
  <c r="J120" i="6" s="1"/>
  <c r="K118" i="6"/>
  <c r="AD73" i="1"/>
  <c r="AD22" i="1" s="1"/>
  <c r="R120" i="6"/>
  <c r="HB118" i="6"/>
  <c r="GQ118" i="6"/>
  <c r="I118" i="6"/>
  <c r="GP118" i="6"/>
  <c r="GN118" i="6"/>
  <c r="GS118" i="6"/>
  <c r="GJ118" i="6"/>
  <c r="CY41" i="1"/>
  <c r="X41" i="1" s="1"/>
  <c r="U106" i="6" s="1"/>
  <c r="K106" i="6" s="1"/>
  <c r="S117" i="6"/>
  <c r="J117" i="6" s="1"/>
  <c r="K115" i="6"/>
  <c r="R117" i="6"/>
  <c r="HB115" i="6"/>
  <c r="GQ115" i="6"/>
  <c r="I115" i="6"/>
  <c r="GP115" i="6"/>
  <c r="GN115" i="6"/>
  <c r="GS115" i="6"/>
  <c r="GJ115" i="6"/>
  <c r="S114" i="6"/>
  <c r="J114" i="6" s="1"/>
  <c r="K112" i="6"/>
  <c r="R114" i="6"/>
  <c r="HB112" i="6"/>
  <c r="GQ112" i="6"/>
  <c r="I112" i="6"/>
  <c r="GP112" i="6"/>
  <c r="GN112" i="6"/>
  <c r="GS112" i="6"/>
  <c r="GJ112" i="6"/>
  <c r="CZ37" i="1"/>
  <c r="Y37" i="1" s="1"/>
  <c r="U92" i="6" s="1"/>
  <c r="K92" i="6" s="1"/>
  <c r="AB39" i="1"/>
  <c r="H95" i="6" s="1"/>
  <c r="CY39" i="1"/>
  <c r="X39" i="1" s="1"/>
  <c r="U99" i="6" s="1"/>
  <c r="K99" i="6" s="1"/>
  <c r="GK39" i="1"/>
  <c r="S111" i="6"/>
  <c r="J111" i="6" s="1"/>
  <c r="K109" i="6"/>
  <c r="CR39" i="1"/>
  <c r="Q39" i="1" s="1"/>
  <c r="U97" i="6" s="1"/>
  <c r="K97" i="6" s="1"/>
  <c r="R111" i="6"/>
  <c r="HB109" i="6"/>
  <c r="GQ109" i="6"/>
  <c r="I109" i="6"/>
  <c r="GP109" i="6"/>
  <c r="GN109" i="6"/>
  <c r="GS109" i="6"/>
  <c r="GJ109" i="6"/>
  <c r="EH73" i="1"/>
  <c r="CY37" i="1"/>
  <c r="X37" i="1" s="1"/>
  <c r="U91" i="6" s="1"/>
  <c r="K91" i="6" s="1"/>
  <c r="AB25" i="1"/>
  <c r="H46" i="6" s="1"/>
  <c r="AP73" i="1"/>
  <c r="AP102" i="1" s="1"/>
  <c r="CP37" i="1"/>
  <c r="O37" i="1" s="1"/>
  <c r="GM40" i="1"/>
  <c r="CZ39" i="1"/>
  <c r="Y39" i="1" s="1"/>
  <c r="U100" i="6" s="1"/>
  <c r="K100" i="6" s="1"/>
  <c r="T97" i="6"/>
  <c r="HC97" i="6" s="1"/>
  <c r="GZ107" i="6"/>
  <c r="I107" i="6"/>
  <c r="HB107" i="6"/>
  <c r="I106" i="6"/>
  <c r="HB106" i="6"/>
  <c r="GY106" i="6"/>
  <c r="GK41" i="1"/>
  <c r="K105" i="6"/>
  <c r="CR41" i="1"/>
  <c r="Q41" i="1" s="1"/>
  <c r="U104" i="6" s="1"/>
  <c r="T104" i="6"/>
  <c r="R108" i="6" s="1"/>
  <c r="H104" i="6"/>
  <c r="T73" i="1"/>
  <c r="T102" i="1" s="1"/>
  <c r="GN40" i="1"/>
  <c r="I99" i="6"/>
  <c r="HC99" i="6"/>
  <c r="GY99" i="6"/>
  <c r="HC96" i="6"/>
  <c r="GK96" i="6"/>
  <c r="GJ96" i="6"/>
  <c r="I96" i="6"/>
  <c r="GZ100" i="6"/>
  <c r="I100" i="6"/>
  <c r="HC100" i="6"/>
  <c r="K96" i="6"/>
  <c r="ES73" i="1"/>
  <c r="P93" i="1" s="1"/>
  <c r="CZ35" i="1"/>
  <c r="Y35" i="1" s="1"/>
  <c r="U86" i="6" s="1"/>
  <c r="K86" i="6" s="1"/>
  <c r="I91" i="6"/>
  <c r="HE91" i="6"/>
  <c r="GY91" i="6"/>
  <c r="R94" i="6"/>
  <c r="GJ90" i="6"/>
  <c r="I90" i="6"/>
  <c r="HE90" i="6"/>
  <c r="GK90" i="6"/>
  <c r="K90" i="6"/>
  <c r="GZ92" i="6"/>
  <c r="I92" i="6"/>
  <c r="HE92" i="6"/>
  <c r="CR33" i="1"/>
  <c r="Q33" i="1" s="1"/>
  <c r="U76" i="6" s="1"/>
  <c r="K76" i="6" s="1"/>
  <c r="T76" i="6"/>
  <c r="R82" i="6" s="1"/>
  <c r="P142" i="6" s="1"/>
  <c r="AB33" i="1"/>
  <c r="H74" i="6" s="1"/>
  <c r="I85" i="6"/>
  <c r="HE85" i="6"/>
  <c r="GY85" i="6"/>
  <c r="R88" i="6"/>
  <c r="GJ84" i="6"/>
  <c r="I84" i="6"/>
  <c r="HE84" i="6"/>
  <c r="GK84" i="6"/>
  <c r="K84" i="6"/>
  <c r="GZ86" i="6"/>
  <c r="I86" i="6"/>
  <c r="HE86" i="6"/>
  <c r="V73" i="1"/>
  <c r="V102" i="1" s="1"/>
  <c r="CP27" i="1"/>
  <c r="O27" i="1" s="1"/>
  <c r="CY27" i="1"/>
  <c r="X27" i="1" s="1"/>
  <c r="U54" i="6" s="1"/>
  <c r="K54" i="6" s="1"/>
  <c r="DZ73" i="1"/>
  <c r="DM73" i="1" s="1"/>
  <c r="CZ29" i="1"/>
  <c r="Y29" i="1" s="1"/>
  <c r="U63" i="6" s="1"/>
  <c r="K63" i="6" s="1"/>
  <c r="CZ27" i="1"/>
  <c r="Y27" i="1" s="1"/>
  <c r="U55" i="6" s="1"/>
  <c r="K55" i="6" s="1"/>
  <c r="DX73" i="1"/>
  <c r="DX22" i="1" s="1"/>
  <c r="U68" i="6"/>
  <c r="K68" i="6" s="1"/>
  <c r="CP31" i="1"/>
  <c r="O31" i="1" s="1"/>
  <c r="I79" i="6"/>
  <c r="HC79" i="6"/>
  <c r="GY79" i="6"/>
  <c r="CY29" i="1"/>
  <c r="X29" i="1" s="1"/>
  <c r="U62" i="6" s="1"/>
  <c r="K62" i="6" s="1"/>
  <c r="H68" i="6"/>
  <c r="GK33" i="1"/>
  <c r="K77" i="6"/>
  <c r="HC75" i="6"/>
  <c r="GK75" i="6"/>
  <c r="GJ75" i="6"/>
  <c r="I75" i="6"/>
  <c r="CY25" i="1"/>
  <c r="X25" i="1" s="1"/>
  <c r="U49" i="6" s="1"/>
  <c r="K49" i="6" s="1"/>
  <c r="T68" i="6"/>
  <c r="GJ68" i="6" s="1"/>
  <c r="GZ80" i="6"/>
  <c r="I80" i="6"/>
  <c r="HC80" i="6"/>
  <c r="S82" i="6"/>
  <c r="K75" i="6"/>
  <c r="GN78" i="6"/>
  <c r="EZ142" i="6" s="1"/>
  <c r="H148" i="6" s="1"/>
  <c r="GS78" i="6"/>
  <c r="FE142" i="6" s="1"/>
  <c r="GJ78" i="6"/>
  <c r="EV142" i="6" s="1"/>
  <c r="H144" i="6" s="1"/>
  <c r="HC78" i="6"/>
  <c r="FO142" i="6" s="1"/>
  <c r="GQ78" i="6"/>
  <c r="FC142" i="6" s="1"/>
  <c r="I78" i="6"/>
  <c r="GP78" i="6"/>
  <c r="FB142" i="6" s="1"/>
  <c r="EI73" i="1"/>
  <c r="FY73" i="1"/>
  <c r="FY22" i="1" s="1"/>
  <c r="CI73" i="1"/>
  <c r="CI22" i="1" s="1"/>
  <c r="CG73" i="1"/>
  <c r="GM30" i="1"/>
  <c r="AQ73" i="1"/>
  <c r="AQ22" i="1" s="1"/>
  <c r="H47" i="6"/>
  <c r="I70" i="6"/>
  <c r="HC70" i="6"/>
  <c r="GY70" i="6"/>
  <c r="R73" i="6"/>
  <c r="HC67" i="6"/>
  <c r="GK67" i="6"/>
  <c r="GJ67" i="6"/>
  <c r="I67" i="6"/>
  <c r="GZ71" i="6"/>
  <c r="I71" i="6"/>
  <c r="HC71" i="6"/>
  <c r="K67" i="6"/>
  <c r="T47" i="6"/>
  <c r="HB47" i="6" s="1"/>
  <c r="GK31" i="1"/>
  <c r="K69" i="6"/>
  <c r="CZ31" i="1"/>
  <c r="Y31" i="1" s="1"/>
  <c r="U71" i="6" s="1"/>
  <c r="K71" i="6" s="1"/>
  <c r="CY31" i="1"/>
  <c r="X31" i="1" s="1"/>
  <c r="GO30" i="1"/>
  <c r="GA73" i="1"/>
  <c r="ER73" i="1" s="1"/>
  <c r="DK142" i="6" s="1"/>
  <c r="GK29" i="1"/>
  <c r="K61" i="6"/>
  <c r="I62" i="6"/>
  <c r="HC62" i="6"/>
  <c r="GY62" i="6"/>
  <c r="HC59" i="6"/>
  <c r="GK59" i="6"/>
  <c r="GJ59" i="6"/>
  <c r="I59" i="6"/>
  <c r="GZ63" i="6"/>
  <c r="I63" i="6"/>
  <c r="HC63" i="6"/>
  <c r="K59" i="6"/>
  <c r="T60" i="6"/>
  <c r="R65" i="6" s="1"/>
  <c r="H60" i="6"/>
  <c r="BA73" i="1"/>
  <c r="F93" i="1" s="1"/>
  <c r="I54" i="6"/>
  <c r="HB54" i="6"/>
  <c r="GY54" i="6"/>
  <c r="R57" i="6"/>
  <c r="GJ53" i="6"/>
  <c r="I53" i="6"/>
  <c r="HB53" i="6"/>
  <c r="GK53" i="6"/>
  <c r="K53" i="6"/>
  <c r="GZ55" i="6"/>
  <c r="I55" i="6"/>
  <c r="HB55" i="6"/>
  <c r="CP25" i="1"/>
  <c r="O25" i="1" s="1"/>
  <c r="K47" i="6"/>
  <c r="S51" i="6"/>
  <c r="J51" i="6" s="1"/>
  <c r="GK25" i="1"/>
  <c r="K48" i="6"/>
  <c r="I49" i="6"/>
  <c r="GY49" i="6"/>
  <c r="HB49" i="6"/>
  <c r="GZ50" i="6"/>
  <c r="HB50" i="6"/>
  <c r="I50" i="6"/>
  <c r="CP24" i="1"/>
  <c r="O24" i="1" s="1"/>
  <c r="GN60" i="1"/>
  <c r="GM60" i="1"/>
  <c r="CR29" i="1"/>
  <c r="Q29" i="1" s="1"/>
  <c r="U60" i="6" s="1"/>
  <c r="K60" i="6" s="1"/>
  <c r="AB29" i="1"/>
  <c r="H58" i="6" s="1"/>
  <c r="GM34" i="1"/>
  <c r="GP34" i="1"/>
  <c r="GM38" i="1"/>
  <c r="GO38" i="1"/>
  <c r="CP42" i="1"/>
  <c r="O42" i="1" s="1"/>
  <c r="AC73" i="1"/>
  <c r="CP44" i="1"/>
  <c r="O44" i="1" s="1"/>
  <c r="CP46" i="1"/>
  <c r="O46" i="1" s="1"/>
  <c r="CP49" i="1"/>
  <c r="O49" i="1" s="1"/>
  <c r="GK51" i="1"/>
  <c r="DW73" i="1"/>
  <c r="AB41" i="1"/>
  <c r="H103" i="6" s="1"/>
  <c r="CP53" i="1"/>
  <c r="O53" i="1" s="1"/>
  <c r="GN56" i="1"/>
  <c r="GM56" i="1"/>
  <c r="GN59" i="1"/>
  <c r="GM59" i="1"/>
  <c r="CZ51" i="1"/>
  <c r="Y51" i="1" s="1"/>
  <c r="EA22" i="1"/>
  <c r="DN73" i="1"/>
  <c r="GM71" i="1"/>
  <c r="GN71" i="1"/>
  <c r="GN68" i="1"/>
  <c r="GK24" i="1"/>
  <c r="AE73" i="1"/>
  <c r="CZ24" i="1"/>
  <c r="Y24" i="1" s="1"/>
  <c r="AL73" i="1" s="1"/>
  <c r="GM27" i="1"/>
  <c r="DU73" i="1"/>
  <c r="AB49" i="1"/>
  <c r="AB46" i="1"/>
  <c r="AB44" i="1"/>
  <c r="GM61" i="1"/>
  <c r="GN61" i="1"/>
  <c r="AO18" i="1"/>
  <c r="F106" i="1"/>
  <c r="CY51" i="1"/>
  <c r="X51" i="1" s="1"/>
  <c r="GM63" i="1"/>
  <c r="GN63" i="1"/>
  <c r="GN65" i="1"/>
  <c r="GM65" i="1"/>
  <c r="V22" i="1"/>
  <c r="AH22" i="1"/>
  <c r="U73" i="1"/>
  <c r="DY22" i="1"/>
  <c r="DL73" i="1"/>
  <c r="GM26" i="1"/>
  <c r="GN26" i="1"/>
  <c r="CY24" i="1"/>
  <c r="X24" i="1" s="1"/>
  <c r="AK73" i="1" s="1"/>
  <c r="GO28" i="1"/>
  <c r="GM28" i="1"/>
  <c r="GM32" i="1"/>
  <c r="GO32" i="1"/>
  <c r="GM36" i="1"/>
  <c r="GP36" i="1"/>
  <c r="CP43" i="1"/>
  <c r="O43" i="1" s="1"/>
  <c r="CP45" i="1"/>
  <c r="O45" i="1" s="1"/>
  <c r="CP47" i="1"/>
  <c r="O47" i="1" s="1"/>
  <c r="CP48" i="1"/>
  <c r="O48" i="1" s="1"/>
  <c r="CP50" i="1"/>
  <c r="O50" i="1" s="1"/>
  <c r="AB42" i="1"/>
  <c r="CP52" i="1"/>
  <c r="O52" i="1" s="1"/>
  <c r="CP54" i="1"/>
  <c r="O54" i="1" s="1"/>
  <c r="GN57" i="1"/>
  <c r="GM57" i="1"/>
  <c r="BB22" i="1"/>
  <c r="F86" i="1"/>
  <c r="BB102" i="1"/>
  <c r="ET22" i="1"/>
  <c r="P86" i="1"/>
  <c r="ET102" i="1"/>
  <c r="AB54" i="1"/>
  <c r="EU22" i="1"/>
  <c r="EU102" i="1"/>
  <c r="P89" i="1"/>
  <c r="GM67" i="1"/>
  <c r="GN67" i="1"/>
  <c r="EB22" i="1"/>
  <c r="DO73" i="1"/>
  <c r="T22" i="1"/>
  <c r="AB43" i="1"/>
  <c r="AB47" i="1"/>
  <c r="AB45" i="1"/>
  <c r="GN55" i="1"/>
  <c r="GM55" i="1"/>
  <c r="GN58" i="1"/>
  <c r="GM58" i="1"/>
  <c r="AF22" i="1"/>
  <c r="S73" i="1"/>
  <c r="AB52" i="1"/>
  <c r="BC22" i="1"/>
  <c r="F89" i="1"/>
  <c r="BC102" i="1"/>
  <c r="AB53" i="1"/>
  <c r="GN69" i="1"/>
  <c r="GM69" i="1"/>
  <c r="AJ22" i="1"/>
  <c r="W73" i="1"/>
  <c r="H155" i="6" l="1"/>
  <c r="FR142" i="6"/>
  <c r="J82" i="6"/>
  <c r="Q142" i="6"/>
  <c r="EI22" i="1"/>
  <c r="DJ142" i="6"/>
  <c r="EH102" i="1"/>
  <c r="DS142" i="6"/>
  <c r="J156" i="6" s="1"/>
  <c r="DI142" i="6"/>
  <c r="GM37" i="1"/>
  <c r="P82" i="1"/>
  <c r="V16" i="2" s="1"/>
  <c r="V18" i="2" s="1"/>
  <c r="H141" i="6"/>
  <c r="HA141" i="6"/>
  <c r="F83" i="1"/>
  <c r="ES22" i="1"/>
  <c r="GN27" i="1"/>
  <c r="F82" i="1"/>
  <c r="G16" i="2" s="1"/>
  <c r="G18" i="2" s="1"/>
  <c r="BA22" i="1"/>
  <c r="EH22" i="1"/>
  <c r="ES102" i="1"/>
  <c r="HA138" i="6"/>
  <c r="H138" i="6"/>
  <c r="HA135" i="6"/>
  <c r="H135" i="6"/>
  <c r="GJ76" i="6"/>
  <c r="HA132" i="6"/>
  <c r="H132" i="6"/>
  <c r="Q73" i="1"/>
  <c r="F94" i="1"/>
  <c r="GN51" i="1"/>
  <c r="S57" i="6"/>
  <c r="J57" i="6" s="1"/>
  <c r="HA129" i="6"/>
  <c r="H129" i="6"/>
  <c r="GL76" i="6"/>
  <c r="S129" i="6"/>
  <c r="J129" i="6" s="1"/>
  <c r="K127" i="6"/>
  <c r="HC76" i="6"/>
  <c r="BA102" i="1"/>
  <c r="BA18" i="1" s="1"/>
  <c r="GA22" i="1"/>
  <c r="AQ102" i="1"/>
  <c r="AQ18" i="1" s="1"/>
  <c r="S94" i="6"/>
  <c r="J94" i="6" s="1"/>
  <c r="HA126" i="6"/>
  <c r="H126" i="6"/>
  <c r="I76" i="6"/>
  <c r="CP33" i="1"/>
  <c r="O33" i="1" s="1"/>
  <c r="GM33" i="1" s="1"/>
  <c r="P83" i="1"/>
  <c r="S102" i="6"/>
  <c r="J102" i="6" s="1"/>
  <c r="HA123" i="6"/>
  <c r="H123" i="6"/>
  <c r="F96" i="1"/>
  <c r="CP39" i="1"/>
  <c r="O39" i="1" s="1"/>
  <c r="GO39" i="1" s="1"/>
  <c r="HA120" i="6"/>
  <c r="H120" i="6"/>
  <c r="HA117" i="6"/>
  <c r="H117" i="6"/>
  <c r="GJ97" i="6"/>
  <c r="GL97" i="6"/>
  <c r="HA114" i="6"/>
  <c r="H114" i="6"/>
  <c r="I97" i="6"/>
  <c r="R102" i="6"/>
  <c r="HA102" i="6" s="1"/>
  <c r="GP37" i="1"/>
  <c r="GN25" i="1"/>
  <c r="I47" i="6"/>
  <c r="HA111" i="6"/>
  <c r="H111" i="6"/>
  <c r="AP22" i="1"/>
  <c r="CP41" i="1"/>
  <c r="O41" i="1" s="1"/>
  <c r="GN41" i="1" s="1"/>
  <c r="R51" i="6"/>
  <c r="H51" i="6" s="1"/>
  <c r="GM35" i="1"/>
  <c r="GP35" i="1"/>
  <c r="HA108" i="6"/>
  <c r="H108" i="6"/>
  <c r="K104" i="6"/>
  <c r="S108" i="6"/>
  <c r="J108" i="6" s="1"/>
  <c r="I104" i="6"/>
  <c r="HB104" i="6"/>
  <c r="GL104" i="6"/>
  <c r="GJ104" i="6"/>
  <c r="S88" i="6"/>
  <c r="J88" i="6" s="1"/>
  <c r="HA94" i="6"/>
  <c r="H94" i="6"/>
  <c r="HA88" i="6"/>
  <c r="H88" i="6"/>
  <c r="DK73" i="1"/>
  <c r="DK102" i="1" s="1"/>
  <c r="DZ22" i="1"/>
  <c r="EP73" i="1"/>
  <c r="GL68" i="6"/>
  <c r="ED73" i="1"/>
  <c r="DQ73" i="1" s="1"/>
  <c r="HC68" i="6"/>
  <c r="I68" i="6"/>
  <c r="HA82" i="6"/>
  <c r="FM142" i="6" s="1"/>
  <c r="H82" i="6"/>
  <c r="GM31" i="1"/>
  <c r="GM25" i="1"/>
  <c r="GO31" i="1"/>
  <c r="EI102" i="1"/>
  <c r="EI18" i="1" s="1"/>
  <c r="AZ73" i="1"/>
  <c r="AZ22" i="1" s="1"/>
  <c r="CC73" i="1"/>
  <c r="CC22" i="1" s="1"/>
  <c r="CG22" i="1"/>
  <c r="AX73" i="1"/>
  <c r="GJ47" i="6"/>
  <c r="GL47" i="6"/>
  <c r="HA73" i="6"/>
  <c r="H73" i="6"/>
  <c r="EC73" i="1"/>
  <c r="DP73" i="1" s="1"/>
  <c r="U70" i="6"/>
  <c r="HA65" i="6"/>
  <c r="H65" i="6"/>
  <c r="S65" i="6"/>
  <c r="J65" i="6" s="1"/>
  <c r="HC60" i="6"/>
  <c r="GL60" i="6"/>
  <c r="GJ60" i="6"/>
  <c r="I60" i="6"/>
  <c r="HA57" i="6"/>
  <c r="H57" i="6"/>
  <c r="HA51" i="6"/>
  <c r="ER22" i="1"/>
  <c r="P84" i="1"/>
  <c r="ER102" i="1"/>
  <c r="ET18" i="1"/>
  <c r="P115" i="1"/>
  <c r="GN54" i="1"/>
  <c r="GM54" i="1"/>
  <c r="GM48" i="1"/>
  <c r="GN48" i="1"/>
  <c r="Q22" i="1"/>
  <c r="Q102" i="1"/>
  <c r="F85" i="1"/>
  <c r="AK22" i="1"/>
  <c r="X73" i="1"/>
  <c r="V18" i="1"/>
  <c r="F125" i="1"/>
  <c r="GM41" i="1"/>
  <c r="AE22" i="1"/>
  <c r="R73" i="1"/>
  <c r="GM51" i="1"/>
  <c r="AP18" i="1"/>
  <c r="F111" i="1"/>
  <c r="GM46" i="1"/>
  <c r="GN46" i="1"/>
  <c r="GN24" i="1"/>
  <c r="T18" i="1"/>
  <c r="F123" i="1"/>
  <c r="GN50" i="1"/>
  <c r="GM50" i="1"/>
  <c r="ES18" i="1"/>
  <c r="P122" i="1"/>
  <c r="S22" i="1"/>
  <c r="F88" i="1"/>
  <c r="J16" i="2" s="1"/>
  <c r="J18" i="2" s="1"/>
  <c r="S102" i="1"/>
  <c r="DO22" i="1"/>
  <c r="DO102" i="1"/>
  <c r="P97" i="1"/>
  <c r="GN52" i="1"/>
  <c r="GM52" i="1"/>
  <c r="GM47" i="1"/>
  <c r="GN47" i="1"/>
  <c r="U22" i="1"/>
  <c r="U102" i="1"/>
  <c r="F95" i="1"/>
  <c r="EH18" i="1"/>
  <c r="P111" i="1"/>
  <c r="DW22" i="1"/>
  <c r="DJ73" i="1"/>
  <c r="GM44" i="1"/>
  <c r="GN44" i="1"/>
  <c r="GM24" i="1"/>
  <c r="BB18" i="1"/>
  <c r="F115" i="1"/>
  <c r="W22" i="1"/>
  <c r="F97" i="1"/>
  <c r="W102" i="1"/>
  <c r="BC18" i="1"/>
  <c r="F118" i="1"/>
  <c r="EU18" i="1"/>
  <c r="P118" i="1"/>
  <c r="GM45" i="1"/>
  <c r="GN45" i="1"/>
  <c r="FV73" i="1"/>
  <c r="DM22" i="1"/>
  <c r="P95" i="1"/>
  <c r="DM102" i="1"/>
  <c r="DN22" i="1"/>
  <c r="P96" i="1"/>
  <c r="DN102" i="1"/>
  <c r="AC22" i="1"/>
  <c r="CH73" i="1"/>
  <c r="CE73" i="1"/>
  <c r="P73" i="1"/>
  <c r="CF73" i="1"/>
  <c r="CD73" i="1"/>
  <c r="DV73" i="1"/>
  <c r="CP29" i="1"/>
  <c r="O29" i="1" s="1"/>
  <c r="GM43" i="1"/>
  <c r="GN43" i="1"/>
  <c r="DL22" i="1"/>
  <c r="P94" i="1"/>
  <c r="DL102" i="1"/>
  <c r="DU22" i="1"/>
  <c r="FZ73" i="1"/>
  <c r="FW73" i="1"/>
  <c r="DH73" i="1"/>
  <c r="DC142" i="6" s="1"/>
  <c r="J148" i="6" s="1"/>
  <c r="FX73" i="1"/>
  <c r="AL22" i="1"/>
  <c r="Y73" i="1"/>
  <c r="GN53" i="1"/>
  <c r="GM53" i="1"/>
  <c r="GM49" i="1"/>
  <c r="GN49" i="1"/>
  <c r="GM42" i="1"/>
  <c r="GN42" i="1"/>
  <c r="AB73" i="1"/>
  <c r="H142" i="6" l="1"/>
  <c r="H152" i="6"/>
  <c r="H159" i="6" s="1"/>
  <c r="I38" i="6" s="1"/>
  <c r="EP22" i="1"/>
  <c r="DG142" i="6"/>
  <c r="F122" i="1"/>
  <c r="F84" i="1"/>
  <c r="AZ102" i="1"/>
  <c r="F112" i="1"/>
  <c r="GO33" i="1"/>
  <c r="GM39" i="1"/>
  <c r="H102" i="6"/>
  <c r="P88" i="1"/>
  <c r="Y16" i="2" s="1"/>
  <c r="Y18" i="2" s="1"/>
  <c r="FT73" i="1"/>
  <c r="FT22" i="1" s="1"/>
  <c r="DK22" i="1"/>
  <c r="P112" i="1"/>
  <c r="EP102" i="1"/>
  <c r="P109" i="1" s="1"/>
  <c r="ED22" i="1"/>
  <c r="P80" i="1"/>
  <c r="AT73" i="1"/>
  <c r="AT102" i="1" s="1"/>
  <c r="EC22" i="1"/>
  <c r="F80" i="1"/>
  <c r="AX102" i="1"/>
  <c r="AX22" i="1"/>
  <c r="K70" i="6"/>
  <c r="S73" i="6"/>
  <c r="J73" i="6" s="1"/>
  <c r="DL18" i="1"/>
  <c r="P123" i="1"/>
  <c r="FX22" i="1"/>
  <c r="EO73" i="1"/>
  <c r="DF142" i="6" s="1"/>
  <c r="FV22" i="1"/>
  <c r="EM73" i="1"/>
  <c r="DT142" i="6" s="1"/>
  <c r="J157" i="6" s="1"/>
  <c r="W18" i="1"/>
  <c r="F126" i="1"/>
  <c r="DJ22" i="1"/>
  <c r="P87" i="1"/>
  <c r="DJ102" i="1"/>
  <c r="DO18" i="1"/>
  <c r="P126" i="1"/>
  <c r="AB22" i="1"/>
  <c r="O73" i="1"/>
  <c r="FZ22" i="1"/>
  <c r="EQ73" i="1"/>
  <c r="DH142" i="6" s="1"/>
  <c r="CA73" i="1"/>
  <c r="U18" i="1"/>
  <c r="F124" i="1"/>
  <c r="Q18" i="1"/>
  <c r="F114" i="1"/>
  <c r="CD22" i="1"/>
  <c r="AU73" i="1"/>
  <c r="CH22" i="1"/>
  <c r="AY73" i="1"/>
  <c r="DH22" i="1"/>
  <c r="P76" i="1"/>
  <c r="DH102" i="1"/>
  <c r="CF22" i="1"/>
  <c r="AW73" i="1"/>
  <c r="DM18" i="1"/>
  <c r="P124" i="1"/>
  <c r="Y22" i="1"/>
  <c r="Y102" i="1"/>
  <c r="F99" i="1"/>
  <c r="FW22" i="1"/>
  <c r="EN73" i="1"/>
  <c r="DE142" i="6" s="1"/>
  <c r="GM29" i="1"/>
  <c r="FS73" i="1" s="1"/>
  <c r="GO29" i="1"/>
  <c r="FU73" i="1" s="1"/>
  <c r="DT73" i="1"/>
  <c r="P22" i="1"/>
  <c r="F76" i="1"/>
  <c r="P102" i="1"/>
  <c r="DN18" i="1"/>
  <c r="P125" i="1"/>
  <c r="DP22" i="1"/>
  <c r="P98" i="1"/>
  <c r="DP102" i="1"/>
  <c r="S18" i="1"/>
  <c r="F117" i="1"/>
  <c r="R22" i="1"/>
  <c r="F87" i="1"/>
  <c r="R102" i="1"/>
  <c r="X22" i="1"/>
  <c r="F98" i="1"/>
  <c r="X102" i="1"/>
  <c r="DQ22" i="1"/>
  <c r="P99" i="1"/>
  <c r="DQ102" i="1"/>
  <c r="AZ18" i="1"/>
  <c r="F113" i="1"/>
  <c r="DV22" i="1"/>
  <c r="DI73" i="1"/>
  <c r="CE22" i="1"/>
  <c r="AV73" i="1"/>
  <c r="DK18" i="1"/>
  <c r="P117" i="1"/>
  <c r="CB73" i="1"/>
  <c r="ER18" i="1"/>
  <c r="P113" i="1"/>
  <c r="EK73" i="1" l="1"/>
  <c r="EP18" i="1"/>
  <c r="F91" i="1"/>
  <c r="F16" i="2" s="1"/>
  <c r="F18" i="2" s="1"/>
  <c r="AT22" i="1"/>
  <c r="AX18" i="1"/>
  <c r="F109" i="1"/>
  <c r="FS22" i="1"/>
  <c r="EJ73" i="1"/>
  <c r="DP142" i="6" s="1"/>
  <c r="CA22" i="1"/>
  <c r="AR73" i="1"/>
  <c r="G8" i="1" s="1"/>
  <c r="EM22" i="1"/>
  <c r="P92" i="1"/>
  <c r="W16" i="2" s="1"/>
  <c r="W18" i="2" s="1"/>
  <c r="EM102" i="1"/>
  <c r="X18" i="1"/>
  <c r="F127" i="1"/>
  <c r="EN22" i="1"/>
  <c r="P78" i="1"/>
  <c r="EN102" i="1"/>
  <c r="AY22" i="1"/>
  <c r="F81" i="1"/>
  <c r="AY102" i="1"/>
  <c r="AV22" i="1"/>
  <c r="AV102" i="1"/>
  <c r="F78" i="1"/>
  <c r="R18" i="1"/>
  <c r="F116" i="1"/>
  <c r="AT18" i="1"/>
  <c r="F120" i="1"/>
  <c r="DH18" i="1"/>
  <c r="P105" i="1"/>
  <c r="EQ22" i="1"/>
  <c r="EQ102" i="1"/>
  <c r="P81" i="1"/>
  <c r="CB22" i="1"/>
  <c r="AS73" i="1"/>
  <c r="DP18" i="1"/>
  <c r="P127" i="1"/>
  <c r="DT22" i="1"/>
  <c r="DG73" i="1"/>
  <c r="CY142" i="6" s="1"/>
  <c r="J144" i="6" s="1"/>
  <c r="AU22" i="1"/>
  <c r="AU102" i="1"/>
  <c r="F92" i="1"/>
  <c r="H16" i="2" s="1"/>
  <c r="H18" i="2" s="1"/>
  <c r="EO22" i="1"/>
  <c r="P79" i="1"/>
  <c r="EO102" i="1"/>
  <c r="EK22" i="1"/>
  <c r="P90" i="1"/>
  <c r="T16" i="2" s="1"/>
  <c r="EK102" i="1"/>
  <c r="DI22" i="1"/>
  <c r="P85" i="1"/>
  <c r="DI102" i="1"/>
  <c r="DQ18" i="1"/>
  <c r="P128" i="1"/>
  <c r="P18" i="1"/>
  <c r="F105" i="1"/>
  <c r="FU22" i="1"/>
  <c r="EL73" i="1"/>
  <c r="DR142" i="6" s="1"/>
  <c r="J155" i="6" s="1"/>
  <c r="Y18" i="1"/>
  <c r="F128" i="1"/>
  <c r="AW22" i="1"/>
  <c r="F79" i="1"/>
  <c r="AW102" i="1"/>
  <c r="O22" i="1"/>
  <c r="F75" i="1"/>
  <c r="O102" i="1"/>
  <c r="DJ18" i="1"/>
  <c r="P116" i="1"/>
  <c r="J152" i="6" l="1"/>
  <c r="J159" i="6" s="1"/>
  <c r="J142" i="6"/>
  <c r="DU142" i="6"/>
  <c r="DQ142" i="6"/>
  <c r="J154" i="6" s="1"/>
  <c r="AW18" i="1"/>
  <c r="F108" i="1"/>
  <c r="EN18" i="1"/>
  <c r="P107" i="1"/>
  <c r="AR22" i="1"/>
  <c r="AR102" i="1"/>
  <c r="F100" i="1"/>
  <c r="O18" i="1"/>
  <c r="F104" i="1"/>
  <c r="EL22" i="1"/>
  <c r="EL102" i="1"/>
  <c r="P91" i="1"/>
  <c r="U16" i="2" s="1"/>
  <c r="U18" i="2" s="1"/>
  <c r="EO18" i="1"/>
  <c r="P108" i="1"/>
  <c r="AU18" i="1"/>
  <c r="F121" i="1"/>
  <c r="AY18" i="1"/>
  <c r="F110" i="1"/>
  <c r="EM18" i="1"/>
  <c r="P121" i="1"/>
  <c r="EK18" i="1"/>
  <c r="P119" i="1"/>
  <c r="EQ18" i="1"/>
  <c r="P110" i="1"/>
  <c r="EJ22" i="1"/>
  <c r="P100" i="1"/>
  <c r="EJ102" i="1"/>
  <c r="DI18" i="1"/>
  <c r="P114" i="1"/>
  <c r="T18" i="2"/>
  <c r="DG22" i="1"/>
  <c r="DG102" i="1"/>
  <c r="P75" i="1"/>
  <c r="AS22" i="1"/>
  <c r="F90" i="1"/>
  <c r="E16" i="2" s="1"/>
  <c r="AS102" i="1"/>
  <c r="AV18" i="1"/>
  <c r="F107" i="1"/>
  <c r="J38" i="6" l="1"/>
  <c r="J160" i="6"/>
  <c r="J161" i="6" s="1"/>
  <c r="E26" i="6"/>
  <c r="X16" i="2"/>
  <c r="X18" i="2" s="1"/>
  <c r="I16" i="2"/>
  <c r="I18" i="2" s="1"/>
  <c r="E18" i="2"/>
  <c r="EJ18" i="1"/>
  <c r="P129" i="1"/>
  <c r="EL18" i="1"/>
  <c r="P120" i="1"/>
  <c r="AR18" i="1"/>
  <c r="F129" i="1"/>
  <c r="AS18" i="1"/>
  <c r="F119" i="1"/>
  <c r="DG18" i="1"/>
  <c r="P104" i="1"/>
</calcChain>
</file>

<file path=xl/sharedStrings.xml><?xml version="1.0" encoding="utf-8"?>
<sst xmlns="http://schemas.openxmlformats.org/spreadsheetml/2006/main" count="3292" uniqueCount="410">
  <si>
    <t>Smeta.RU  (495) 974-1589</t>
  </si>
  <si>
    <t>_PS_</t>
  </si>
  <si>
    <t>Smeta.RU</t>
  </si>
  <si>
    <t/>
  </si>
  <si>
    <t>Коррект_Реконструкция КЛ 6 кВ №708 ПС Погрузчик до РП11, г.Орёл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</si>
  <si>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</si>
  <si>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</si>
  <si>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</si>
  <si>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</si>
  <si>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</si>
  <si>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</si>
  <si>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</si>
  <si>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</si>
  <si>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</si>
  <si>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</si>
  <si>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</si>
  <si>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</si>
  <si>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</si>
  <si>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</si>
  <si>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</si>
  <si>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</si>
  <si>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</si>
  <si>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</si>
  <si>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</si>
  <si>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</si>
  <si>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</si>
  <si>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</si>
  <si>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</si>
  <si>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</si>
  <si>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м08-02-141-05</t>
  </si>
  <si>
    <t>Кабель до 35 кВ в готовых траншеях без покрытий, масса 1 м до 9 кг</t>
  </si>
  <si>
    <t>100 м</t>
  </si>
  <si>
    <t>ФЕРм-2001, м08-02-141-05,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</si>
  <si>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</si>
  <si>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</si>
  <si>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</si>
  <si>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4</t>
  </si>
  <si>
    <t>м08-02-167-10</t>
  </si>
  <si>
    <t>Муфта соединительная эпоксидная для 3-4-жильного кабеля напряжением до 10 кВ, сечение жил до 240 мм2</t>
  </si>
  <si>
    <t>ШТ</t>
  </si>
  <si>
    <t>ФЕРм-2001, м08-02-167-10, приказ Минстроя России №1039/пр от 30.12.2016г.</t>
  </si>
  <si>
    <t>5</t>
  </si>
  <si>
    <t>м08-02-165-09</t>
  </si>
  <si>
    <t>Муфта концевая эпоксидная для 3-жильного кабеля напряжением до 10 кВ, сечение одной жилы до 240 мм2</t>
  </si>
  <si>
    <t>ФЕРм-2001, м08-02-165-09, приказ Минстроя России №1039/пр от 30.12.2016г.</t>
  </si>
  <si>
    <t>6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</si>
  <si>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</si>
  <si>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</si>
  <si>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</si>
  <si>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</si>
  <si>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</si>
  <si>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</si>
  <si>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7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</si>
  <si>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</si>
  <si>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</si>
  <si>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</si>
  <si>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</si>
  <si>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8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</si>
  <si>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</si>
  <si>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</si>
  <si>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</si>
  <si>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9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</si>
  <si>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</si>
  <si>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</si>
  <si>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</si>
  <si>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</si>
  <si>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10</t>
  </si>
  <si>
    <t>Прайс-лист</t>
  </si>
  <si>
    <t>Кабель АСБ-10 3х120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</si>
  <si>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</si>
  <si>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</si>
  <si>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</si>
  <si>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</si>
  <si>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[900 /  7,5]</t>
  </si>
  <si>
    <t>11</t>
  </si>
  <si>
    <t>Муфта 3 СТП-10 70/120</t>
  </si>
  <si>
    <t>шт.</t>
  </si>
  <si>
    <t>[3 385,72 /  7,5]</t>
  </si>
  <si>
    <t>12</t>
  </si>
  <si>
    <t>Муфта 3 КВТПН10 70/120</t>
  </si>
  <si>
    <t>[1 343,68 /  7,5]</t>
  </si>
  <si>
    <t>13</t>
  </si>
  <si>
    <t>Кирпич красный</t>
  </si>
  <si>
    <t>[13,16 /  7,5]</t>
  </si>
  <si>
    <t>14</t>
  </si>
  <si>
    <t>Песок природный</t>
  </si>
  <si>
    <t>м3</t>
  </si>
  <si>
    <t>[177,97 /  7,5]</t>
  </si>
  <si>
    <t>15</t>
  </si>
  <si>
    <t>Лента сигнальная ЛСЭ-150</t>
  </si>
  <si>
    <t>100М</t>
  </si>
  <si>
    <t>[599,47 /  7,5]</t>
  </si>
  <si>
    <t>16</t>
  </si>
  <si>
    <t>Лента оградительная 75мм 250 м</t>
  </si>
  <si>
    <t>[233,56 /  7,5]</t>
  </si>
  <si>
    <t>17</t>
  </si>
  <si>
    <t>Газ пропан</t>
  </si>
  <si>
    <t>кг</t>
  </si>
  <si>
    <t>[35,2 /  7,5]</t>
  </si>
  <si>
    <t>18</t>
  </si>
  <si>
    <t>Щебень известковый</t>
  </si>
  <si>
    <t>[885,2 /  7,5]</t>
  </si>
  <si>
    <t>19</t>
  </si>
  <si>
    <t>Пена монтажная 750 мл</t>
  </si>
  <si>
    <t>шт</t>
  </si>
  <si>
    <t>[271,19 /  7,5]</t>
  </si>
  <si>
    <t>20</t>
  </si>
  <si>
    <t>Краска огнезащитная</t>
  </si>
  <si>
    <t>[441,01 /  7,5]</t>
  </si>
  <si>
    <t>21</t>
  </si>
  <si>
    <t>Строка добавленная вручную</t>
  </si>
  <si>
    <t>По умолчанию</t>
  </si>
  <si>
    <t>36</t>
  </si>
  <si>
    <t>37</t>
  </si>
  <si>
    <t>38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</si>
  <si>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</si>
  <si>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</si>
  <si>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</si>
  <si>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</si>
  <si>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</si>
  <si>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</si>
  <si>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</si>
  <si>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</si>
  <si>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</si>
  <si>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</si>
  <si>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</si>
  <si>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</si>
  <si>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</si>
  <si>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</si>
  <si>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</si>
  <si>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</si>
  <si>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</si>
  <si>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</si>
  <si>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</si>
  <si>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</si>
  <si>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</si>
  <si>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</si>
  <si>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</si>
  <si>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</si>
  <si>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</si>
  <si>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</si>
  <si>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</si>
  <si>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</si>
  <si>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</si>
  <si>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</si>
  <si>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</si>
  <si>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</si>
  <si>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</si>
  <si>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</si>
  <si>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</si>
  <si>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</si>
  <si>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</si>
  <si>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</si>
  <si>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</si>
  <si>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</si>
  <si>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</si>
  <si>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</si>
  <si>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</si>
  <si>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</si>
  <si>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</si>
  <si>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</si>
  <si>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</si>
  <si>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</si>
  <si>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</si>
  <si>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</si>
  <si>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</si>
  <si>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</si>
  <si>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</si>
  <si>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</si>
  <si>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</si>
  <si>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</si>
  <si>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</si>
  <si>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</si>
  <si>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</si>
  <si>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</si>
  <si>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</si>
  <si>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</si>
  <si>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</si>
  <si>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</si>
  <si>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</si>
  <si>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</si>
  <si>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</si>
  <si>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</si>
  <si>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</si>
  <si>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</si>
  <si>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</si>
  <si>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</si>
  <si>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</si>
  <si>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</si>
  <si>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</si>
  <si>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</si>
  <si>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</si>
  <si>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</si>
  <si>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</si>
  <si>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</si>
  <si>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</si>
  <si>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</si>
  <si>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</si>
  <si>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</si>
  <si>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</si>
  <si>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</si>
  <si>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</si>
  <si>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</si>
  <si>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</si>
  <si>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</si>
  <si>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</si>
  <si>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</si>
  <si>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</si>
  <si>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</si>
  <si>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</si>
  <si>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</si>
  <si>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</si>
  <si>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</si>
  <si>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</si>
  <si>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</si>
  <si>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</si>
  <si>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</si>
  <si>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</si>
  <si>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</si>
  <si>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</si>
  <si>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</si>
  <si>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</si>
  <si>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</si>
  <si>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</si>
  <si>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</si>
  <si>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</si>
  <si>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</si>
  <si>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</si>
  <si>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</si>
  <si>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</si>
  <si>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</si>
  <si>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</si>
  <si>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</si>
  <si>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</si>
  <si>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</si>
  <si>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</si>
  <si>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</si>
  <si>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</si>
  <si>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</si>
  <si>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</si>
  <si>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</si>
  <si>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</si>
  <si>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</si>
  <si>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</si>
  <si>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</si>
  <si>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</si>
  <si>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</si>
  <si>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</si>
  <si>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</si>
  <si>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</si>
  <si>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</si>
  <si>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</si>
  <si>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</si>
  <si>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</si>
  <si>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</si>
  <si>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</si>
  <si>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</si>
  <si>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</si>
  <si>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</si>
  <si>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</si>
  <si>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</si>
  <si>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</si>
  <si>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</si>
  <si>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</si>
  <si>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</si>
  <si>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01.7.06.07-0001</t>
  </si>
  <si>
    <t>ФССЦ-2001, 01.7.06.07-0001, приказ Минстроя России №1039/пр от 30.12.2016г.</t>
  </si>
  <si>
    <t>Лента К226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</si>
  <si>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</si>
  <si>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</si>
  <si>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</si>
  <si>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</si>
  <si>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</si>
  <si>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</si>
  <si>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</si>
  <si>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</si>
  <si>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</si>
  <si>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</si>
  <si>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14.4.03.03-0002</t>
  </si>
  <si>
    <t>ФССЦ-2001, 14.4.03.03-0002, приказ Минстроя России №1039/пр от 30.12.2016г.</t>
  </si>
  <si>
    <t>Лак битумный БТ-123</t>
  </si>
  <si>
    <t>999-9950</t>
  </si>
  <si>
    <t>Вспомогательные ненормируемые материалы (2% от ОЗП)</t>
  </si>
  <si>
    <t>РУБ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</si>
  <si>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</si>
  <si>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</si>
  <si>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</si>
  <si>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</si>
  <si>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</si>
  <si>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</si>
  <si>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20.2.01.05-0014</t>
  </si>
  <si>
    <t>ФССЦ-2001, 20.2.01.05-0014, приказ Минстроя России №1039/пр от 30.12.2016г.</t>
  </si>
  <si>
    <t>Гильза кабельная медная ГМ 240</t>
  </si>
  <si>
    <t>100 шт.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</si>
  <si>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</si>
  <si>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</si>
  <si>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</si>
  <si>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</si>
  <si>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</si>
  <si>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</si>
  <si>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</si>
  <si>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</si>
  <si>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</si>
  <si>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</si>
  <si>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</si>
  <si>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</si>
  <si>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</si>
  <si>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</si>
  <si>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</si>
  <si>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</si>
  <si>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</si>
  <si>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</si>
  <si>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</si>
  <si>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</si>
  <si>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</si>
  <si>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</si>
  <si>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</si>
  <si>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</si>
  <si>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</si>
  <si>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</si>
  <si>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</si>
  <si>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</si>
  <si>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</si>
  <si>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</si>
  <si>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</si>
  <si>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</si>
  <si>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</si>
  <si>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</si>
  <si>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</si>
  <si>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</si>
  <si>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</si>
  <si>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</si>
  <si>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</si>
  <si>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</si>
  <si>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</si>
  <si>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</si>
  <si>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</si>
  <si>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</si>
  <si>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</si>
  <si>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</si>
  <si>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</si>
  <si>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</si>
  <si>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</si>
  <si>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</si>
  <si>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</si>
  <si>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</si>
  <si>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</si>
  <si>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</si>
  <si>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</si>
  <si>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</si>
  <si>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</si>
  <si>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</si>
  <si>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</si>
  <si>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</si>
  <si>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</si>
  <si>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</si>
  <si>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</si>
  <si>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</si>
  <si>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</si>
  <si>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</si>
  <si>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</si>
  <si>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</si>
  <si>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</si>
  <si>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</si>
  <si>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>65%*0,8=52%</t>
  </si>
  <si>
    <t xml:space="preserve">   Материальные ресурсы</t>
  </si>
  <si>
    <t>65%*0,85=55%</t>
  </si>
  <si>
    <t>40%*0,8=32%</t>
  </si>
  <si>
    <t xml:space="preserve"> Расчет цены </t>
  </si>
  <si>
    <t xml:space="preserve">   [900 /  7,5] = 120</t>
  </si>
  <si>
    <t xml:space="preserve">   [3 385,72 /  7,5] = 451.43</t>
  </si>
  <si>
    <t xml:space="preserve">   [1 343,68 /  7,5] = 179.16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</si>
  <si>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</si>
  <si>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</si>
  <si>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</si>
  <si>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</si>
  <si>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</si>
  <si>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</si>
  <si>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</si>
  <si>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</si>
  <si>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</si>
  <si>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</si>
  <si>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</si>
  <si>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</si>
  <si>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</si>
  <si>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</si>
  <si>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</si>
  <si>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</si>
  <si>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</si>
  <si>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</si>
  <si>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</si>
  <si>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</si>
  <si>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</si>
  <si>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</si>
  <si>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</si>
  <si>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</si>
  <si>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</si>
  <si>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</si>
  <si>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</si>
  <si>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</si>
  <si>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</si>
  <si>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</si>
  <si>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</si>
  <si>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</si>
  <si>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</si>
  <si>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Составлена в уровне цен : I квартал 2019 г.</t>
  </si>
  <si>
    <t>ВСЕГО,            в уровне цен    I квартал 2019 г., руб.</t>
  </si>
  <si>
    <t xml:space="preserve">ЛОКАЛЬНАЯ СМЕТА </t>
  </si>
  <si>
    <t>Реконструкция КЛ 6 кВ №708 ПС Погрузчик до РП11, г.Орёл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</si>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</sst>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7" fillId="0" borderId="19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9" xfId="0" applyFont="1" applyBorder="1" applyAlignment="1">
      <alignment horizontal="left" wrapText="1"/>
    </xf>
    <xf numFmtId="0" fontId="24" fillId="0" borderId="3" xfId="0" applyFont="1" applyBorder="1" applyAlignment="1">
      <alignment horizontal="center"/>
    </xf>
    <xf numFmtId="0" fontId="17" fillId="0" borderId="0" xfId="0" applyFont="1" applyAlignment="1"/>
    <xf numFmtId="0" fontId="11" fillId="0" borderId="0" xfId="0" applyFont="1" applyAlignment="1"/>
    <xf numFmtId="4" fontId="17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7" fillId="0" borderId="21" xfId="0" applyNumberFormat="1" applyFont="1" applyBorder="1" applyAlignment="1">
      <alignment vertical="top" shrinkToFit="1"/>
    </xf>
    <xf numFmtId="4" fontId="17" fillId="0" borderId="20" xfId="0" applyNumberFormat="1" applyFont="1" applyBorder="1" applyAlignment="1">
      <alignment vertical="top" shrinkToFit="1"/>
    </xf>
    <xf numFmtId="4" fontId="17" fillId="0" borderId="22" xfId="0" applyNumberFormat="1" applyFont="1" applyBorder="1" applyAlignment="1">
      <alignment vertical="top" shrinkToFit="1"/>
    </xf>
    <xf numFmtId="4" fontId="17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7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81"/>
  <sheetViews>
    <sheetView tabSelected="1" topLeftCell="A148" zoomScale="114" zoomScaleNormal="114" workbookViewId="0">
      <selection activeCell="N177" sqref="N177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299</v>
      </c>
    </row>
    <row r="2" spans="1:255" hidden="1" outlineLevel="1" x14ac:dyDescent="0.2">
      <c r="A2" s="83"/>
      <c r="B2" s="83"/>
      <c r="C2" s="83"/>
      <c r="D2" s="83"/>
      <c r="E2" s="83"/>
      <c r="F2" s="83"/>
      <c r="G2" s="83"/>
      <c r="H2" s="149" t="s">
        <v>300</v>
      </c>
      <c r="I2" s="149"/>
      <c r="J2" s="149"/>
      <c r="K2" s="149"/>
    </row>
    <row r="3" spans="1:255" hidden="1" outlineLevel="1" x14ac:dyDescent="0.2">
      <c r="A3" s="83"/>
      <c r="B3" s="83"/>
      <c r="C3" s="83"/>
      <c r="D3" s="83"/>
      <c r="E3" s="83"/>
      <c r="F3" s="83"/>
      <c r="G3" s="83"/>
      <c r="H3" s="149" t="s">
        <v>301</v>
      </c>
      <c r="I3" s="149"/>
      <c r="J3" s="149"/>
      <c r="K3" s="149"/>
    </row>
    <row r="4" spans="1:255" hidden="1" outlineLevel="1" x14ac:dyDescent="0.2">
      <c r="A4" s="83"/>
      <c r="B4" s="83"/>
      <c r="C4" s="83"/>
      <c r="D4" s="83"/>
      <c r="E4" s="83"/>
      <c r="F4" s="83"/>
      <c r="G4" s="83"/>
      <c r="H4" s="149" t="s">
        <v>302</v>
      </c>
      <c r="I4" s="149"/>
      <c r="J4" s="149"/>
      <c r="K4" s="149"/>
    </row>
    <row r="5" spans="1:255" s="12" customFormat="1" ht="11.25" hidden="1" outlineLevel="1" x14ac:dyDescent="0.2">
      <c r="J5" s="150" t="s">
        <v>303</v>
      </c>
      <c r="K5" s="145"/>
    </row>
    <row r="6" spans="1:255" s="14" customFormat="1" ht="9.75" hidden="1" outlineLevel="1" x14ac:dyDescent="0.2">
      <c r="I6" s="15" t="s">
        <v>304</v>
      </c>
      <c r="J6" s="151" t="s">
        <v>305</v>
      </c>
      <c r="K6" s="152"/>
    </row>
    <row r="7" spans="1:255" hidden="1" outlineLevel="1" x14ac:dyDescent="0.2">
      <c r="A7" s="16" t="s">
        <v>306</v>
      </c>
      <c r="B7" s="84"/>
      <c r="C7" s="153"/>
      <c r="D7" s="153"/>
      <c r="E7" s="153"/>
      <c r="F7" s="153"/>
      <c r="G7" s="153"/>
      <c r="H7" s="83"/>
      <c r="I7" s="15" t="s">
        <v>307</v>
      </c>
      <c r="J7" s="144"/>
      <c r="K7" s="148"/>
      <c r="BR7" s="17">
        <f>C7</f>
        <v>0</v>
      </c>
      <c r="IU7" s="18"/>
    </row>
    <row r="8" spans="1:255" hidden="1" outlineLevel="1" x14ac:dyDescent="0.2">
      <c r="A8" s="16" t="s">
        <v>308</v>
      </c>
      <c r="B8" s="84"/>
      <c r="C8" s="143"/>
      <c r="D8" s="143"/>
      <c r="E8" s="143"/>
      <c r="F8" s="143"/>
      <c r="G8" s="143"/>
      <c r="H8" s="83"/>
      <c r="I8" s="15" t="s">
        <v>307</v>
      </c>
      <c r="J8" s="144"/>
      <c r="K8" s="148"/>
      <c r="BR8" s="17">
        <f>C8</f>
        <v>0</v>
      </c>
      <c r="IU8" s="18"/>
    </row>
    <row r="9" spans="1:255" hidden="1" outlineLevel="1" x14ac:dyDescent="0.2">
      <c r="A9" s="16" t="s">
        <v>309</v>
      </c>
      <c r="B9" s="84"/>
      <c r="C9" s="143"/>
      <c r="D9" s="143"/>
      <c r="E9" s="143"/>
      <c r="F9" s="143"/>
      <c r="G9" s="143"/>
      <c r="H9" s="83"/>
      <c r="I9" s="15" t="s">
        <v>307</v>
      </c>
      <c r="J9" s="144"/>
      <c r="K9" s="148"/>
      <c r="BR9" s="17">
        <f>C9</f>
        <v>0</v>
      </c>
      <c r="IU9" s="18"/>
    </row>
    <row r="10" spans="1:255" hidden="1" outlineLevel="1" x14ac:dyDescent="0.2">
      <c r="A10" s="16" t="s">
        <v>310</v>
      </c>
      <c r="B10" s="84"/>
      <c r="C10" s="143"/>
      <c r="D10" s="143"/>
      <c r="E10" s="143"/>
      <c r="F10" s="143"/>
      <c r="G10" s="143"/>
      <c r="H10" s="83"/>
      <c r="I10" s="15" t="s">
        <v>307</v>
      </c>
      <c r="J10" s="144"/>
      <c r="K10" s="148"/>
      <c r="BR10" s="17">
        <f>C10</f>
        <v>0</v>
      </c>
      <c r="IU10" s="18"/>
    </row>
    <row r="11" spans="1:255" hidden="1" outlineLevel="1" x14ac:dyDescent="0.2">
      <c r="A11" s="16" t="s">
        <v>311</v>
      </c>
      <c r="B11" s="83"/>
      <c r="C11" s="142"/>
      <c r="D11" s="143"/>
      <c r="E11" s="143"/>
      <c r="F11" s="143"/>
      <c r="G11" s="143"/>
      <c r="H11" s="12"/>
      <c r="I11" s="12"/>
      <c r="J11" s="144"/>
      <c r="K11" s="145"/>
      <c r="BS11" s="20">
        <f>C11</f>
        <v>0</v>
      </c>
      <c r="IU11" s="18"/>
    </row>
    <row r="12" spans="1:255" hidden="1" outlineLevel="1" x14ac:dyDescent="0.2">
      <c r="A12" s="16" t="s">
        <v>312</v>
      </c>
      <c r="B12" s="83"/>
      <c r="C12" s="142" t="s">
        <v>4</v>
      </c>
      <c r="D12" s="143"/>
      <c r="E12" s="143"/>
      <c r="F12" s="143"/>
      <c r="G12" s="143"/>
      <c r="H12" s="12"/>
      <c r="I12" s="12"/>
      <c r="J12" s="144"/>
      <c r="K12" s="145"/>
      <c r="BS12" s="20" t="str">
        <f>C12</f>
        <v>Коррект_Реконструкция КЛ 6 кВ №708 ПС Погрузчик до РП11, г.Орёл</v>
      </c>
      <c r="IU12" s="18"/>
    </row>
    <row r="13" spans="1:255" hidden="1" outlineLevel="1" x14ac:dyDescent="0.2">
      <c r="A13" s="16" t="s">
        <v>313</v>
      </c>
      <c r="B13" s="83"/>
      <c r="C13" s="146"/>
      <c r="D13" s="147"/>
      <c r="E13" s="147"/>
      <c r="F13" s="147"/>
      <c r="G13" s="147"/>
      <c r="H13" s="83"/>
      <c r="I13" s="15" t="s">
        <v>314</v>
      </c>
      <c r="J13" s="144"/>
      <c r="K13" s="145"/>
      <c r="BS13" s="20">
        <f>C13</f>
        <v>0</v>
      </c>
      <c r="IU13" s="18"/>
    </row>
    <row r="14" spans="1:255" hidden="1" outlineLevel="1" x14ac:dyDescent="0.2">
      <c r="A14" s="83"/>
      <c r="B14" s="83"/>
      <c r="C14" s="83"/>
      <c r="D14" s="83"/>
      <c r="E14" s="83"/>
      <c r="F14" s="83"/>
      <c r="G14" s="132" t="s">
        <v>315</v>
      </c>
      <c r="H14" s="132"/>
      <c r="I14" s="21" t="s">
        <v>316</v>
      </c>
      <c r="J14" s="133"/>
      <c r="K14" s="134"/>
      <c r="BW14" s="23">
        <f>J14</f>
        <v>0</v>
      </c>
      <c r="IU14" s="18"/>
    </row>
    <row r="15" spans="1:255" hidden="1" outlineLevel="1" x14ac:dyDescent="0.2">
      <c r="A15" s="83"/>
      <c r="B15" s="83"/>
      <c r="C15" s="83"/>
      <c r="D15" s="83"/>
      <c r="E15" s="83"/>
      <c r="F15" s="83"/>
      <c r="G15" s="83"/>
      <c r="H15" s="83"/>
      <c r="I15" s="22" t="s">
        <v>317</v>
      </c>
      <c r="J15" s="135"/>
      <c r="K15" s="136"/>
    </row>
    <row r="16" spans="1:255" s="14" customFormat="1" hidden="1" outlineLevel="1" x14ac:dyDescent="0.2">
      <c r="I16" s="15" t="s">
        <v>318</v>
      </c>
      <c r="J16" s="137"/>
      <c r="K16" s="138"/>
    </row>
    <row r="17" spans="1:255" hidden="1" outlineLevel="1" x14ac:dyDescent="0.2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255" hidden="1" outlineLevel="1" x14ac:dyDescent="0.2">
      <c r="A18" s="83"/>
      <c r="B18" s="83"/>
      <c r="C18" s="83"/>
      <c r="D18" s="83"/>
      <c r="E18" s="83"/>
      <c r="F18" s="83"/>
      <c r="G18" s="139" t="s">
        <v>319</v>
      </c>
      <c r="H18" s="139" t="s">
        <v>320</v>
      </c>
      <c r="I18" s="139" t="s">
        <v>321</v>
      </c>
      <c r="J18" s="141"/>
      <c r="K18" s="83"/>
    </row>
    <row r="19" spans="1:255" ht="13.5" hidden="1" outlineLevel="1" thickBot="1" x14ac:dyDescent="0.25">
      <c r="A19" s="83"/>
      <c r="B19" s="83"/>
      <c r="C19" s="83"/>
      <c r="D19" s="83"/>
      <c r="E19" s="83"/>
      <c r="F19" s="83"/>
      <c r="G19" s="140"/>
      <c r="H19" s="140"/>
      <c r="I19" s="24" t="s">
        <v>322</v>
      </c>
      <c r="J19" s="25" t="s">
        <v>323</v>
      </c>
      <c r="K19" s="83"/>
    </row>
    <row r="20" spans="1:255" ht="14.25" hidden="1" outlineLevel="1" thickBot="1" x14ac:dyDescent="0.3">
      <c r="A20" s="83"/>
      <c r="B20" s="83"/>
      <c r="C20" s="124" t="s">
        <v>324</v>
      </c>
      <c r="D20" s="125"/>
      <c r="E20" s="125"/>
      <c r="F20" s="126"/>
      <c r="G20" s="26"/>
      <c r="H20" s="27"/>
      <c r="I20" s="28"/>
      <c r="J20" s="29"/>
      <c r="K20" s="30"/>
    </row>
    <row r="21" spans="1:255" ht="13.5" hidden="1" outlineLevel="1" x14ac:dyDescent="0.25">
      <c r="A21" s="83"/>
      <c r="B21" s="83"/>
      <c r="C21" s="124" t="s">
        <v>325</v>
      </c>
      <c r="D21" s="125"/>
      <c r="E21" s="125"/>
      <c r="F21" s="125"/>
      <c r="G21" s="83"/>
      <c r="H21" s="83"/>
      <c r="I21" s="83"/>
      <c r="J21" s="83"/>
      <c r="K21" s="83"/>
    </row>
    <row r="22" spans="1:255" hidden="1" outlineLevel="1" x14ac:dyDescent="0.2">
      <c r="A22" s="127"/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255" hidden="1" outlineLevel="1" x14ac:dyDescent="0.2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326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255" hidden="1" outlineLevel="1" x14ac:dyDescent="0.2">
      <c r="A25" s="14" t="s">
        <v>327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255" hidden="1" outlineLevel="1" x14ac:dyDescent="0.2">
      <c r="A26" s="14" t="s">
        <v>328</v>
      </c>
      <c r="B26" s="14"/>
      <c r="C26" s="14"/>
      <c r="D26" s="14"/>
      <c r="E26" s="130">
        <f>J159/1000</f>
        <v>2477.7109399999999</v>
      </c>
      <c r="F26" s="131"/>
      <c r="G26" s="14" t="s">
        <v>329</v>
      </c>
      <c r="H26" s="14"/>
      <c r="I26" s="14"/>
      <c r="J26" s="14"/>
      <c r="K26" s="14"/>
    </row>
    <row r="27" spans="1:255" collapsed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255" outlineLevel="1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32" t="s">
        <v>330</v>
      </c>
    </row>
    <row r="29" spans="1:255" outlineLevel="1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255" outlineLevel="1" x14ac:dyDescent="0.2">
      <c r="A30" s="16" t="s">
        <v>311</v>
      </c>
      <c r="B30" s="83"/>
      <c r="C30" s="119"/>
      <c r="D30" s="119"/>
      <c r="E30" s="119"/>
      <c r="F30" s="119"/>
      <c r="G30" s="119"/>
      <c r="H30" s="119"/>
      <c r="I30" s="119"/>
      <c r="J30" s="119"/>
      <c r="K30" s="119"/>
      <c r="BT30" s="33">
        <f>C30</f>
        <v>0</v>
      </c>
      <c r="IU30" s="18"/>
    </row>
    <row r="31" spans="1:255" outlineLevel="1" x14ac:dyDescent="0.2">
      <c r="A31" s="16" t="s">
        <v>312</v>
      </c>
      <c r="B31" s="83"/>
      <c r="C31" s="117" t="s">
        <v>408</v>
      </c>
      <c r="D31" s="117"/>
      <c r="E31" s="117"/>
      <c r="F31" s="117"/>
      <c r="G31" s="117"/>
      <c r="H31" s="117"/>
      <c r="I31" s="117"/>
      <c r="J31" s="117"/>
      <c r="K31" s="117"/>
      <c r="BT31" s="33" t="str">
        <f>C31</f>
        <v>Реконструкция КЛ 6 кВ №708 ПС Погрузчик до РП11, г.Орёл</v>
      </c>
      <c r="IU31" s="18"/>
    </row>
    <row r="32" spans="1:255" outlineLevel="1" x14ac:dyDescent="0.2">
      <c r="A32" s="16" t="s">
        <v>331</v>
      </c>
      <c r="B32" s="83"/>
      <c r="C32" s="118" t="s">
        <v>332</v>
      </c>
      <c r="D32" s="119"/>
      <c r="E32" s="119"/>
      <c r="F32" s="119"/>
      <c r="G32" s="119"/>
      <c r="H32" s="119"/>
      <c r="I32" s="119"/>
      <c r="J32" s="119"/>
      <c r="K32" s="119"/>
      <c r="BT32" s="34" t="str">
        <f>C32</f>
        <v xml:space="preserve"> </v>
      </c>
      <c r="IU32" s="18"/>
    </row>
    <row r="33" spans="1:255" outlineLevel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255" ht="18.75" outlineLevel="1" x14ac:dyDescent="0.3">
      <c r="A34" s="120" t="s">
        <v>407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255" outlineLevel="1" x14ac:dyDescent="0.2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Y35" s="18">
        <v>3</v>
      </c>
      <c r="Z35" s="18" t="s">
        <v>333</v>
      </c>
      <c r="AA35" s="18"/>
      <c r="AB35" s="18" t="s">
        <v>334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335</v>
      </c>
      <c r="B36" s="83"/>
      <c r="C36" s="119"/>
      <c r="D36" s="119"/>
      <c r="E36" s="119"/>
      <c r="F36" s="119"/>
      <c r="G36" s="119"/>
      <c r="H36" s="119"/>
      <c r="I36" s="119"/>
      <c r="J36" s="119"/>
      <c r="K36" s="119"/>
      <c r="BT36" s="33">
        <f>C36</f>
        <v>0</v>
      </c>
      <c r="IU36" s="18"/>
    </row>
    <row r="37" spans="1:255" outlineLevel="1" x14ac:dyDescent="0.2">
      <c r="A37" s="83"/>
      <c r="B37" s="83"/>
      <c r="C37" s="83"/>
      <c r="D37" s="83"/>
      <c r="E37" s="83"/>
      <c r="F37" s="83"/>
      <c r="G37" s="83"/>
      <c r="H37" s="83"/>
      <c r="I37" s="35" t="s">
        <v>383</v>
      </c>
      <c r="J37" s="35" t="s">
        <v>336</v>
      </c>
      <c r="K37" s="83"/>
    </row>
    <row r="38" spans="1:255" outlineLevel="1" x14ac:dyDescent="0.2">
      <c r="A38" s="14" t="s">
        <v>405</v>
      </c>
      <c r="B38" s="83"/>
      <c r="C38" s="83"/>
      <c r="D38" s="83"/>
      <c r="E38" s="83"/>
      <c r="F38" s="83"/>
      <c r="G38" s="36" t="s">
        <v>337</v>
      </c>
      <c r="H38" s="83"/>
      <c r="I38" s="37">
        <f>H159/1000</f>
        <v>303.27146000000005</v>
      </c>
      <c r="J38" s="37">
        <f>J159/1000</f>
        <v>2477.7109399999999</v>
      </c>
      <c r="K38" s="14" t="s">
        <v>338</v>
      </c>
    </row>
    <row r="39" spans="1:255" outlineLevel="1" x14ac:dyDescent="0.2">
      <c r="A39" s="14" t="s">
        <v>327</v>
      </c>
      <c r="B39" s="83"/>
      <c r="C39" s="83"/>
      <c r="D39" s="83"/>
      <c r="E39" s="83"/>
      <c r="F39" s="83"/>
      <c r="G39" s="36" t="s">
        <v>339</v>
      </c>
      <c r="H39" s="83"/>
      <c r="I39" s="37">
        <f>ET142</f>
        <v>490.11</v>
      </c>
      <c r="J39" s="37">
        <f>CW142</f>
        <v>490.11</v>
      </c>
      <c r="K39" s="14" t="s">
        <v>340</v>
      </c>
    </row>
    <row r="40" spans="1:255" ht="13.5" outlineLevel="1" thickBot="1" x14ac:dyDescent="0.25">
      <c r="A40" s="83"/>
      <c r="B40" s="83"/>
      <c r="C40" s="83"/>
      <c r="D40" s="83"/>
      <c r="E40" s="83"/>
      <c r="F40" s="83"/>
      <c r="G40" s="36" t="s">
        <v>341</v>
      </c>
      <c r="H40" s="83"/>
      <c r="I40" s="37">
        <f>(EW142+EY142)/1000</f>
        <v>6.613599999999999</v>
      </c>
      <c r="J40" s="37">
        <f>(CZ142+DB142)/1000</f>
        <v>121.02862999999999</v>
      </c>
      <c r="K40" s="14" t="s">
        <v>338</v>
      </c>
    </row>
    <row r="41" spans="1:255" x14ac:dyDescent="0.2">
      <c r="A41" s="122" t="s">
        <v>342</v>
      </c>
      <c r="B41" s="113" t="s">
        <v>343</v>
      </c>
      <c r="C41" s="113" t="s">
        <v>344</v>
      </c>
      <c r="D41" s="113" t="s">
        <v>345</v>
      </c>
      <c r="E41" s="113" t="s">
        <v>346</v>
      </c>
      <c r="F41" s="113" t="s">
        <v>347</v>
      </c>
      <c r="G41" s="113" t="s">
        <v>348</v>
      </c>
      <c r="H41" s="113" t="s">
        <v>349</v>
      </c>
      <c r="I41" s="113" t="s">
        <v>350</v>
      </c>
      <c r="J41" s="113" t="s">
        <v>351</v>
      </c>
      <c r="K41" s="115" t="s">
        <v>406</v>
      </c>
    </row>
    <row r="42" spans="1:255" x14ac:dyDescent="0.2">
      <c r="A42" s="123"/>
      <c r="B42" s="114"/>
      <c r="C42" s="114"/>
      <c r="D42" s="114"/>
      <c r="E42" s="114"/>
      <c r="F42" s="114"/>
      <c r="G42" s="114"/>
      <c r="H42" s="114"/>
      <c r="I42" s="114"/>
      <c r="J42" s="114"/>
      <c r="K42" s="116"/>
    </row>
    <row r="43" spans="1:255" x14ac:dyDescent="0.2">
      <c r="A43" s="123"/>
      <c r="B43" s="114"/>
      <c r="C43" s="114"/>
      <c r="D43" s="114"/>
      <c r="E43" s="114"/>
      <c r="F43" s="114"/>
      <c r="G43" s="114"/>
      <c r="H43" s="114"/>
      <c r="I43" s="114"/>
      <c r="J43" s="114"/>
      <c r="K43" s="116"/>
    </row>
    <row r="44" spans="1:255" ht="13.5" thickBot="1" x14ac:dyDescent="0.25">
      <c r="A44" s="123"/>
      <c r="B44" s="114"/>
      <c r="C44" s="114"/>
      <c r="D44" s="114"/>
      <c r="E44" s="114"/>
      <c r="F44" s="114"/>
      <c r="G44" s="114"/>
      <c r="H44" s="114"/>
      <c r="I44" s="114"/>
      <c r="J44" s="114"/>
      <c r="K44" s="116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0.44500000000000001</v>
      </c>
      <c r="F46" s="43">
        <f>Source!AK25</f>
        <v>1885.29</v>
      </c>
      <c r="G46" s="85" t="s">
        <v>3</v>
      </c>
      <c r="H46" s="43">
        <f>Source!AB25</f>
        <v>1885.29</v>
      </c>
      <c r="I46" s="43"/>
      <c r="J46" s="86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352</v>
      </c>
      <c r="D47" s="47"/>
      <c r="E47" s="48"/>
      <c r="F47" s="50">
        <v>1885.29</v>
      </c>
      <c r="G47" s="87"/>
      <c r="H47" s="50">
        <f>Source!AD25</f>
        <v>1885.29</v>
      </c>
      <c r="I47" s="50">
        <f>T47</f>
        <v>838.95</v>
      </c>
      <c r="J47" s="87">
        <v>12.5</v>
      </c>
      <c r="K47" s="51">
        <f>U47</f>
        <v>10486.93</v>
      </c>
      <c r="O47" s="18"/>
      <c r="P47" s="18"/>
      <c r="Q47" s="18"/>
      <c r="R47" s="18"/>
      <c r="S47" s="18"/>
      <c r="T47" s="18">
        <f>ROUND(Source!AD25*Source!AV25*Source!I25,2)</f>
        <v>838.95</v>
      </c>
      <c r="U47" s="18">
        <f>Source!Q25</f>
        <v>10486.93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838.95</v>
      </c>
      <c r="GK47" s="18"/>
      <c r="GL47" s="18">
        <f>T47</f>
        <v>838.95</v>
      </c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838.95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353</v>
      </c>
      <c r="D48" s="54"/>
      <c r="E48" s="55"/>
      <c r="F48" s="57">
        <v>207.09</v>
      </c>
      <c r="G48" s="88"/>
      <c r="H48" s="57">
        <f>Source!AE25</f>
        <v>207.09</v>
      </c>
      <c r="I48" s="57">
        <f>GM48</f>
        <v>92.16</v>
      </c>
      <c r="J48" s="88">
        <v>18.3</v>
      </c>
      <c r="K48" s="58">
        <f>Source!R25</f>
        <v>1686.44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>
        <f>ROUND(Source!AE25*Source!AV25*Source!I25,2)</f>
        <v>92.16</v>
      </c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354</v>
      </c>
      <c r="D49" s="54"/>
      <c r="E49" s="55">
        <v>95</v>
      </c>
      <c r="F49" s="89" t="s">
        <v>355</v>
      </c>
      <c r="G49" s="88"/>
      <c r="H49" s="57">
        <f>ROUND((Source!AF25*Source!AV25+Source!AE25*Source!AV25)*(Source!FX25)/100,2)</f>
        <v>196.74</v>
      </c>
      <c r="I49" s="57">
        <f>T49</f>
        <v>87.55</v>
      </c>
      <c r="J49" s="88" t="s">
        <v>356</v>
      </c>
      <c r="K49" s="58">
        <f>U49</f>
        <v>1366.02</v>
      </c>
      <c r="O49" s="18"/>
      <c r="P49" s="18"/>
      <c r="Q49" s="18"/>
      <c r="R49" s="18"/>
      <c r="S49" s="18"/>
      <c r="T49" s="18">
        <f>ROUND((ROUND(Source!AF25*Source!AV25*Source!I25,2)+ROUND(Source!AE25*Source!AV25*Source!I25,2))*(Source!FX25)/100,2)</f>
        <v>87.55</v>
      </c>
      <c r="U49" s="18">
        <f>Source!X25</f>
        <v>1366.02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>
        <f>T49</f>
        <v>87.55</v>
      </c>
      <c r="GZ49" s="18"/>
      <c r="HA49" s="18"/>
      <c r="HB49" s="18">
        <f>T49</f>
        <v>87.55</v>
      </c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3.5" thickBot="1" x14ac:dyDescent="0.25">
      <c r="A50" s="68"/>
      <c r="B50" s="69"/>
      <c r="C50" s="69" t="s">
        <v>357</v>
      </c>
      <c r="D50" s="70"/>
      <c r="E50" s="71">
        <v>50</v>
      </c>
      <c r="F50" s="90" t="s">
        <v>355</v>
      </c>
      <c r="G50" s="72"/>
      <c r="H50" s="73">
        <f>ROUND((Source!AF25*Source!AV25+Source!AE25*Source!AV25)*(Source!FY25)/100,2)</f>
        <v>103.55</v>
      </c>
      <c r="I50" s="73">
        <f>T50</f>
        <v>46.08</v>
      </c>
      <c r="J50" s="72" t="s">
        <v>358</v>
      </c>
      <c r="K50" s="91">
        <f>U50</f>
        <v>674.58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ROUND((ROUND(Source!AF25*Source!AV25*Source!I25,2)+ROUND(Source!AE25*Source!AV25*Source!I25,2))*(Source!FY25)/100,2)</f>
        <v>46.08</v>
      </c>
      <c r="U50" s="18">
        <f>Source!Y25</f>
        <v>674.58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>
        <f>T50</f>
        <v>46.08</v>
      </c>
      <c r="HA50" s="18"/>
      <c r="HB50" s="18">
        <f>T50</f>
        <v>46.08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60"/>
      <c r="B51" s="59"/>
      <c r="C51" s="59"/>
      <c r="D51" s="59"/>
      <c r="E51" s="59"/>
      <c r="F51" s="59"/>
      <c r="G51" s="59"/>
      <c r="H51" s="109">
        <f>R51</f>
        <v>972.58</v>
      </c>
      <c r="I51" s="110"/>
      <c r="J51" s="109">
        <f>S51</f>
        <v>12527.53</v>
      </c>
      <c r="K51" s="111"/>
      <c r="O51" s="18"/>
      <c r="P51" s="18"/>
      <c r="Q51" s="18"/>
      <c r="R51" s="18">
        <f>SUM(T46:T50)</f>
        <v>972.58</v>
      </c>
      <c r="S51" s="18">
        <f>SUM(U46:U50)</f>
        <v>12527.53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>
        <f>R51</f>
        <v>972.58</v>
      </c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36" x14ac:dyDescent="0.2">
      <c r="A52" s="61">
        <v>2</v>
      </c>
      <c r="B52" s="67" t="s">
        <v>23</v>
      </c>
      <c r="C52" s="62" t="s">
        <v>24</v>
      </c>
      <c r="D52" s="63" t="s">
        <v>25</v>
      </c>
      <c r="E52" s="64">
        <v>0.05</v>
      </c>
      <c r="F52" s="65">
        <f>Source!AK27</f>
        <v>1047.5</v>
      </c>
      <c r="G52" s="92" t="s">
        <v>3</v>
      </c>
      <c r="H52" s="65">
        <f>Source!AB27</f>
        <v>1047.5</v>
      </c>
      <c r="I52" s="65"/>
      <c r="J52" s="93"/>
      <c r="K52" s="66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49"/>
      <c r="B53" s="46"/>
      <c r="C53" s="46" t="s">
        <v>359</v>
      </c>
      <c r="D53" s="47"/>
      <c r="E53" s="48"/>
      <c r="F53" s="50">
        <v>1047.5</v>
      </c>
      <c r="G53" s="87"/>
      <c r="H53" s="50">
        <f>Source!AF27</f>
        <v>1047.5</v>
      </c>
      <c r="I53" s="50">
        <f>T53</f>
        <v>52.38</v>
      </c>
      <c r="J53" s="87">
        <v>18.3</v>
      </c>
      <c r="K53" s="51">
        <f>U53</f>
        <v>958.46</v>
      </c>
      <c r="O53" s="18"/>
      <c r="P53" s="18"/>
      <c r="Q53" s="18"/>
      <c r="R53" s="18"/>
      <c r="S53" s="18"/>
      <c r="T53" s="18">
        <f>ROUND(Source!AF27*Source!AV27*Source!I27,2)</f>
        <v>52.38</v>
      </c>
      <c r="U53" s="18">
        <f>Source!S27</f>
        <v>958.46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52.38</v>
      </c>
      <c r="GK53" s="18">
        <f>T53</f>
        <v>52.38</v>
      </c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>
        <f>T53</f>
        <v>52.38</v>
      </c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6"/>
      <c r="B54" s="53"/>
      <c r="C54" s="53" t="s">
        <v>354</v>
      </c>
      <c r="D54" s="54"/>
      <c r="E54" s="55">
        <v>80</v>
      </c>
      <c r="F54" s="89" t="s">
        <v>355</v>
      </c>
      <c r="G54" s="88"/>
      <c r="H54" s="57">
        <f>ROUND((Source!AF27*Source!AV27+Source!AE27*Source!AV27)*(Source!FX27)/100,2)</f>
        <v>838</v>
      </c>
      <c r="I54" s="57">
        <f>T54</f>
        <v>41.9</v>
      </c>
      <c r="J54" s="88" t="s">
        <v>360</v>
      </c>
      <c r="K54" s="58">
        <f>U54</f>
        <v>651.75</v>
      </c>
      <c r="O54" s="18"/>
      <c r="P54" s="18"/>
      <c r="Q54" s="18"/>
      <c r="R54" s="18"/>
      <c r="S54" s="18"/>
      <c r="T54" s="18">
        <f>ROUND((ROUND(Source!AF27*Source!AV27*Source!I27,2)+ROUND(Source!AE27*Source!AV27*Source!I27,2))*(Source!FX27)/100,2)</f>
        <v>41.9</v>
      </c>
      <c r="U54" s="18">
        <f>Source!X27</f>
        <v>651.75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>
        <f>T54</f>
        <v>41.9</v>
      </c>
      <c r="GZ54" s="18"/>
      <c r="HA54" s="18"/>
      <c r="HB54" s="18">
        <f>T54</f>
        <v>41.9</v>
      </c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6"/>
      <c r="B55" s="53"/>
      <c r="C55" s="53" t="s">
        <v>357</v>
      </c>
      <c r="D55" s="54"/>
      <c r="E55" s="55">
        <v>45</v>
      </c>
      <c r="F55" s="89" t="s">
        <v>355</v>
      </c>
      <c r="G55" s="88"/>
      <c r="H55" s="57">
        <f>ROUND((Source!AF27*Source!AV27+Source!AE27*Source!AV27)*(Source!FY27)/100,2)</f>
        <v>471.38</v>
      </c>
      <c r="I55" s="57">
        <f>T55</f>
        <v>23.57</v>
      </c>
      <c r="J55" s="88" t="s">
        <v>361</v>
      </c>
      <c r="K55" s="58">
        <f>U55</f>
        <v>345.05</v>
      </c>
      <c r="O55" s="18"/>
      <c r="P55" s="18"/>
      <c r="Q55" s="18"/>
      <c r="R55" s="18"/>
      <c r="S55" s="18"/>
      <c r="T55" s="18">
        <f>ROUND((ROUND(Source!AF27*Source!AV27*Source!I27,2)+ROUND(Source!AE27*Source!AV27*Source!I27,2))*(Source!FY27)/100,2)</f>
        <v>23.57</v>
      </c>
      <c r="U55" s="18">
        <f>Source!Y27</f>
        <v>345.05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>
        <f>T55</f>
        <v>23.57</v>
      </c>
      <c r="HA55" s="18"/>
      <c r="HB55" s="18">
        <f>T55</f>
        <v>23.57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3.5" thickBot="1" x14ac:dyDescent="0.25">
      <c r="A56" s="68"/>
      <c r="B56" s="69"/>
      <c r="C56" s="69" t="s">
        <v>362</v>
      </c>
      <c r="D56" s="70" t="s">
        <v>363</v>
      </c>
      <c r="E56" s="71">
        <v>125</v>
      </c>
      <c r="F56" s="72"/>
      <c r="G56" s="72"/>
      <c r="H56" s="72">
        <f>ROUND(Source!AH27,2)</f>
        <v>125</v>
      </c>
      <c r="I56" s="73">
        <f>Source!U27</f>
        <v>6.25</v>
      </c>
      <c r="J56" s="72"/>
      <c r="K56" s="74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60"/>
      <c r="B57" s="59"/>
      <c r="C57" s="59"/>
      <c r="D57" s="59"/>
      <c r="E57" s="59"/>
      <c r="F57" s="59"/>
      <c r="G57" s="59"/>
      <c r="H57" s="109">
        <f>R57</f>
        <v>117.85</v>
      </c>
      <c r="I57" s="110"/>
      <c r="J57" s="109">
        <f>S57</f>
        <v>1955.26</v>
      </c>
      <c r="K57" s="111"/>
      <c r="O57" s="18"/>
      <c r="P57" s="18"/>
      <c r="Q57" s="18"/>
      <c r="R57" s="18">
        <f>SUM(T52:T56)</f>
        <v>117.85</v>
      </c>
      <c r="S57" s="18">
        <f>SUM(U52:U56)</f>
        <v>1955.26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>
        <f>R57</f>
        <v>117.85</v>
      </c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24" x14ac:dyDescent="0.2">
      <c r="A58" s="61">
        <v>3</v>
      </c>
      <c r="B58" s="67" t="s">
        <v>29</v>
      </c>
      <c r="C58" s="62" t="s">
        <v>30</v>
      </c>
      <c r="D58" s="63" t="s">
        <v>31</v>
      </c>
      <c r="E58" s="64">
        <v>18</v>
      </c>
      <c r="F58" s="65">
        <f>Source!AK29</f>
        <v>621.96</v>
      </c>
      <c r="G58" s="92" t="s">
        <v>3</v>
      </c>
      <c r="H58" s="65">
        <f>Source!AB29</f>
        <v>547.13</v>
      </c>
      <c r="I58" s="65"/>
      <c r="J58" s="93"/>
      <c r="K58" s="66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49"/>
      <c r="B59" s="46"/>
      <c r="C59" s="46" t="s">
        <v>359</v>
      </c>
      <c r="D59" s="47"/>
      <c r="E59" s="48"/>
      <c r="F59" s="50">
        <v>171.43</v>
      </c>
      <c r="G59" s="87"/>
      <c r="H59" s="50">
        <f>Source!AF29</f>
        <v>171.43</v>
      </c>
      <c r="I59" s="50">
        <f>T59</f>
        <v>3085.74</v>
      </c>
      <c r="J59" s="87">
        <v>18.3</v>
      </c>
      <c r="K59" s="51">
        <f>U59</f>
        <v>56469.04</v>
      </c>
      <c r="O59" s="18"/>
      <c r="P59" s="18"/>
      <c r="Q59" s="18"/>
      <c r="R59" s="18"/>
      <c r="S59" s="18"/>
      <c r="T59" s="18">
        <f>ROUND(Source!AF29*Source!AV29*Source!I29,2)</f>
        <v>3085.74</v>
      </c>
      <c r="U59" s="18">
        <f>Source!S29</f>
        <v>56469.04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>
        <f>T59</f>
        <v>3085.74</v>
      </c>
      <c r="GK59" s="18">
        <f>T59</f>
        <v>3085.74</v>
      </c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>
        <f>T59</f>
        <v>3085.74</v>
      </c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6"/>
      <c r="B60" s="53"/>
      <c r="C60" s="53" t="s">
        <v>352</v>
      </c>
      <c r="D60" s="54"/>
      <c r="E60" s="55"/>
      <c r="F60" s="57">
        <v>375.7</v>
      </c>
      <c r="G60" s="88"/>
      <c r="H60" s="57">
        <f>Source!AD29</f>
        <v>375.7</v>
      </c>
      <c r="I60" s="57">
        <f>T60</f>
        <v>6762.6</v>
      </c>
      <c r="J60" s="88">
        <v>12.5</v>
      </c>
      <c r="K60" s="58">
        <f>U60</f>
        <v>84532.5</v>
      </c>
      <c r="O60" s="18"/>
      <c r="P60" s="18"/>
      <c r="Q60" s="18"/>
      <c r="R60" s="18"/>
      <c r="S60" s="18"/>
      <c r="T60" s="18">
        <f>ROUND(Source!AD29*Source!AV29*Source!I29,2)</f>
        <v>6762.6</v>
      </c>
      <c r="U60" s="18">
        <f>Source!Q29</f>
        <v>84532.5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>
        <f>T60</f>
        <v>6762.6</v>
      </c>
      <c r="GK60" s="18"/>
      <c r="GL60" s="18">
        <f>T60</f>
        <v>6762.6</v>
      </c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>
        <f>T60</f>
        <v>6762.6</v>
      </c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6"/>
      <c r="B61" s="53"/>
      <c r="C61" s="53" t="s">
        <v>353</v>
      </c>
      <c r="D61" s="54"/>
      <c r="E61" s="55"/>
      <c r="F61" s="57">
        <v>48.69</v>
      </c>
      <c r="G61" s="88"/>
      <c r="H61" s="57">
        <f>Source!AE29</f>
        <v>48.69</v>
      </c>
      <c r="I61" s="57">
        <f>GM61</f>
        <v>876.42</v>
      </c>
      <c r="J61" s="88">
        <v>18.3</v>
      </c>
      <c r="K61" s="58">
        <f>Source!R29</f>
        <v>16038.49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>
        <f>ROUND(Source!AE29*Source!AV29*Source!I29,2)</f>
        <v>876.42</v>
      </c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6"/>
      <c r="B62" s="53"/>
      <c r="C62" s="53" t="s">
        <v>354</v>
      </c>
      <c r="D62" s="54"/>
      <c r="E62" s="55">
        <v>95</v>
      </c>
      <c r="F62" s="89" t="s">
        <v>355</v>
      </c>
      <c r="G62" s="88"/>
      <c r="H62" s="57">
        <f>ROUND((Source!AF29*Source!AV29+Source!AE29*Source!AV29)*(Source!FX29)/100,2)</f>
        <v>209.11</v>
      </c>
      <c r="I62" s="57">
        <f>T62</f>
        <v>3764.05</v>
      </c>
      <c r="J62" s="88" t="s">
        <v>356</v>
      </c>
      <c r="K62" s="58">
        <f>U62</f>
        <v>58731.1</v>
      </c>
      <c r="O62" s="18"/>
      <c r="P62" s="18"/>
      <c r="Q62" s="18"/>
      <c r="R62" s="18"/>
      <c r="S62" s="18"/>
      <c r="T62" s="18">
        <f>ROUND((ROUND(Source!AF29*Source!AV29*Source!I29,2)+ROUND(Source!AE29*Source!AV29*Source!I29,2))*(Source!FX29)/100,2)</f>
        <v>3764.05</v>
      </c>
      <c r="U62" s="18">
        <f>Source!X29</f>
        <v>58731.1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>
        <f>T62</f>
        <v>3764.05</v>
      </c>
      <c r="GZ62" s="18"/>
      <c r="HA62" s="18"/>
      <c r="HB62" s="18"/>
      <c r="HC62" s="18">
        <f>T62</f>
        <v>3764.05</v>
      </c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6"/>
      <c r="B63" s="53"/>
      <c r="C63" s="53" t="s">
        <v>357</v>
      </c>
      <c r="D63" s="54"/>
      <c r="E63" s="55">
        <v>65</v>
      </c>
      <c r="F63" s="89" t="s">
        <v>355</v>
      </c>
      <c r="G63" s="88"/>
      <c r="H63" s="57">
        <f>ROUND((Source!AF29*Source!AV29+Source!AE29*Source!AV29)*(Source!FY29)/100,2)</f>
        <v>143.08000000000001</v>
      </c>
      <c r="I63" s="57">
        <f>T63</f>
        <v>2575.4</v>
      </c>
      <c r="J63" s="88" t="s">
        <v>364</v>
      </c>
      <c r="K63" s="58">
        <f>U63</f>
        <v>37703.919999999998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ROUND((ROUND(Source!AF29*Source!AV29*Source!I29,2)+ROUND(Source!AE29*Source!AV29*Source!I29,2))*(Source!FY29)/100,2)</f>
        <v>2575.4</v>
      </c>
      <c r="U63" s="18">
        <f>Source!Y29</f>
        <v>37703.919999999998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>
        <f>T63</f>
        <v>2575.4</v>
      </c>
      <c r="HA63" s="18"/>
      <c r="HB63" s="18"/>
      <c r="HC63" s="18">
        <f>T63</f>
        <v>2575.4</v>
      </c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ht="13.5" thickBot="1" x14ac:dyDescent="0.25">
      <c r="A64" s="68"/>
      <c r="B64" s="69"/>
      <c r="C64" s="69" t="s">
        <v>362</v>
      </c>
      <c r="D64" s="70" t="s">
        <v>363</v>
      </c>
      <c r="E64" s="71">
        <v>17.82</v>
      </c>
      <c r="F64" s="72"/>
      <c r="G64" s="72"/>
      <c r="H64" s="72">
        <f>ROUND(Source!AH29,2)</f>
        <v>17.82</v>
      </c>
      <c r="I64" s="73">
        <f>Source!U29</f>
        <v>320.76</v>
      </c>
      <c r="J64" s="72"/>
      <c r="K64" s="74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x14ac:dyDescent="0.2">
      <c r="A65" s="60"/>
      <c r="B65" s="59"/>
      <c r="C65" s="59"/>
      <c r="D65" s="59"/>
      <c r="E65" s="59"/>
      <c r="F65" s="59"/>
      <c r="G65" s="59"/>
      <c r="H65" s="109">
        <f>R65</f>
        <v>16187.789999999999</v>
      </c>
      <c r="I65" s="110"/>
      <c r="J65" s="109">
        <f>S65</f>
        <v>237436.56</v>
      </c>
      <c r="K65" s="111"/>
      <c r="O65" s="18"/>
      <c r="P65" s="18"/>
      <c r="Q65" s="18"/>
      <c r="R65" s="18">
        <f>SUM(T58:T64)</f>
        <v>16187.789999999999</v>
      </c>
      <c r="S65" s="18">
        <f>SUM(U58:U64)</f>
        <v>237436.56</v>
      </c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>
        <f>R65</f>
        <v>16187.789999999999</v>
      </c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ht="36" x14ac:dyDescent="0.2">
      <c r="A66" s="61">
        <v>4</v>
      </c>
      <c r="B66" s="67" t="s">
        <v>37</v>
      </c>
      <c r="C66" s="62" t="s">
        <v>38</v>
      </c>
      <c r="D66" s="63" t="s">
        <v>39</v>
      </c>
      <c r="E66" s="64">
        <v>4</v>
      </c>
      <c r="F66" s="65">
        <f>Source!AK31</f>
        <v>212.43</v>
      </c>
      <c r="G66" s="92" t="s">
        <v>3</v>
      </c>
      <c r="H66" s="65">
        <f>Source!AB31</f>
        <v>109.52</v>
      </c>
      <c r="I66" s="65"/>
      <c r="J66" s="93"/>
      <c r="K66" s="66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x14ac:dyDescent="0.2">
      <c r="A67" s="49"/>
      <c r="B67" s="46"/>
      <c r="C67" s="46" t="s">
        <v>359</v>
      </c>
      <c r="D67" s="47"/>
      <c r="E67" s="48"/>
      <c r="F67" s="50">
        <v>107.74</v>
      </c>
      <c r="G67" s="87"/>
      <c r="H67" s="50">
        <f>Source!AF31</f>
        <v>107.74</v>
      </c>
      <c r="I67" s="50">
        <f>T67</f>
        <v>430.96</v>
      </c>
      <c r="J67" s="87">
        <v>18.3</v>
      </c>
      <c r="K67" s="51">
        <f>U67</f>
        <v>7886.57</v>
      </c>
      <c r="O67" s="18"/>
      <c r="P67" s="18"/>
      <c r="Q67" s="18"/>
      <c r="R67" s="18"/>
      <c r="S67" s="18"/>
      <c r="T67" s="18">
        <f>ROUND(Source!AF31*Source!AV31*Source!I31,2)</f>
        <v>430.96</v>
      </c>
      <c r="U67" s="18">
        <f>Source!S31</f>
        <v>7886.57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>
        <f>T67</f>
        <v>430.96</v>
      </c>
      <c r="GK67" s="18">
        <f>T67</f>
        <v>430.96</v>
      </c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>
        <f>T67</f>
        <v>430.96</v>
      </c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56"/>
      <c r="B68" s="53"/>
      <c r="C68" s="53" t="s">
        <v>352</v>
      </c>
      <c r="D68" s="54"/>
      <c r="E68" s="55"/>
      <c r="F68" s="57">
        <v>1.78</v>
      </c>
      <c r="G68" s="88"/>
      <c r="H68" s="57">
        <f>Source!AD31</f>
        <v>1.78</v>
      </c>
      <c r="I68" s="57">
        <f>T68</f>
        <v>7.12</v>
      </c>
      <c r="J68" s="88">
        <v>12.5</v>
      </c>
      <c r="K68" s="58">
        <f>U68</f>
        <v>89</v>
      </c>
      <c r="O68" s="18"/>
      <c r="P68" s="18"/>
      <c r="Q68" s="18"/>
      <c r="R68" s="18"/>
      <c r="S68" s="18"/>
      <c r="T68" s="18">
        <f>ROUND(Source!AD31*Source!AV31*Source!I31,2)</f>
        <v>7.12</v>
      </c>
      <c r="U68" s="18">
        <f>Source!Q31</f>
        <v>89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7.12</v>
      </c>
      <c r="GK68" s="18"/>
      <c r="GL68" s="18">
        <f>T68</f>
        <v>7.12</v>
      </c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>
        <f>T68</f>
        <v>7.12</v>
      </c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6"/>
      <c r="B69" s="53"/>
      <c r="C69" s="53" t="s">
        <v>353</v>
      </c>
      <c r="D69" s="54"/>
      <c r="E69" s="55"/>
      <c r="F69" s="57">
        <v>0.26</v>
      </c>
      <c r="G69" s="88"/>
      <c r="H69" s="57">
        <f>Source!AE31</f>
        <v>0.26</v>
      </c>
      <c r="I69" s="57">
        <f>GM69</f>
        <v>1.04</v>
      </c>
      <c r="J69" s="88">
        <v>18.3</v>
      </c>
      <c r="K69" s="58">
        <f>Source!R31</f>
        <v>19.03</v>
      </c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>
        <f>ROUND(Source!AE31*Source!AV31*Source!I31,2)</f>
        <v>1.04</v>
      </c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6"/>
      <c r="B70" s="53"/>
      <c r="C70" s="53" t="s">
        <v>354</v>
      </c>
      <c r="D70" s="54"/>
      <c r="E70" s="55">
        <v>95</v>
      </c>
      <c r="F70" s="89" t="s">
        <v>355</v>
      </c>
      <c r="G70" s="88"/>
      <c r="H70" s="57">
        <f>ROUND((Source!AF31*Source!AV31+Source!AE31*Source!AV31)*(Source!FX31)/100,2)</f>
        <v>102.6</v>
      </c>
      <c r="I70" s="57">
        <f>T70</f>
        <v>410.4</v>
      </c>
      <c r="J70" s="88" t="s">
        <v>356</v>
      </c>
      <c r="K70" s="58">
        <f>U70</f>
        <v>6403.54</v>
      </c>
      <c r="O70" s="18"/>
      <c r="P70" s="18"/>
      <c r="Q70" s="18"/>
      <c r="R70" s="18"/>
      <c r="S70" s="18"/>
      <c r="T70" s="18">
        <f>ROUND((ROUND(Source!AF31*Source!AV31*Source!I31,2)+ROUND(Source!AE31*Source!AV31*Source!I31,2))*(Source!FX31)/100,2)</f>
        <v>410.4</v>
      </c>
      <c r="U70" s="18">
        <f>Source!X31</f>
        <v>6403.54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>
        <f>T70</f>
        <v>410.4</v>
      </c>
      <c r="GZ70" s="18"/>
      <c r="HA70" s="18"/>
      <c r="HB70" s="18"/>
      <c r="HC70" s="18">
        <f>T70</f>
        <v>410.4</v>
      </c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357</v>
      </c>
      <c r="D71" s="54"/>
      <c r="E71" s="55">
        <v>65</v>
      </c>
      <c r="F71" s="89" t="s">
        <v>355</v>
      </c>
      <c r="G71" s="88"/>
      <c r="H71" s="57">
        <f>ROUND((Source!AF31*Source!AV31+Source!AE31*Source!AV31)*(Source!FY31)/100,2)</f>
        <v>70.2</v>
      </c>
      <c r="I71" s="57">
        <f>T71</f>
        <v>280.8</v>
      </c>
      <c r="J71" s="88" t="s">
        <v>364</v>
      </c>
      <c r="K71" s="58">
        <f>U71</f>
        <v>4110.91</v>
      </c>
      <c r="O71" s="18"/>
      <c r="P71" s="18"/>
      <c r="Q71" s="18"/>
      <c r="R71" s="18"/>
      <c r="S71" s="18"/>
      <c r="T71" s="18">
        <f>ROUND((ROUND(Source!AF31*Source!AV31*Source!I31,2)+ROUND(Source!AE31*Source!AV31*Source!I31,2))*(Source!FY31)/100,2)</f>
        <v>280.8</v>
      </c>
      <c r="U71" s="18">
        <f>Source!Y31</f>
        <v>4110.91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>
        <f>T71</f>
        <v>280.8</v>
      </c>
      <c r="HA71" s="18"/>
      <c r="HB71" s="18"/>
      <c r="HC71" s="18">
        <f>T71</f>
        <v>280.8</v>
      </c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ht="13.5" thickBot="1" x14ac:dyDescent="0.25">
      <c r="A72" s="68"/>
      <c r="B72" s="69"/>
      <c r="C72" s="69" t="s">
        <v>362</v>
      </c>
      <c r="D72" s="70" t="s">
        <v>363</v>
      </c>
      <c r="E72" s="71">
        <v>11.2</v>
      </c>
      <c r="F72" s="72"/>
      <c r="G72" s="72"/>
      <c r="H72" s="72">
        <f>ROUND(Source!AH31,2)</f>
        <v>11.2</v>
      </c>
      <c r="I72" s="73">
        <f>Source!U31</f>
        <v>44.8</v>
      </c>
      <c r="J72" s="72"/>
      <c r="K72" s="74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60"/>
      <c r="B73" s="59"/>
      <c r="C73" s="59"/>
      <c r="D73" s="59"/>
      <c r="E73" s="59"/>
      <c r="F73" s="59"/>
      <c r="G73" s="59"/>
      <c r="H73" s="109">
        <f>R73</f>
        <v>1129.28</v>
      </c>
      <c r="I73" s="110"/>
      <c r="J73" s="109">
        <f>S73</f>
        <v>18490.02</v>
      </c>
      <c r="K73" s="111"/>
      <c r="O73" s="18"/>
      <c r="P73" s="18"/>
      <c r="Q73" s="18"/>
      <c r="R73" s="18">
        <f>SUM(T66:T72)</f>
        <v>1129.28</v>
      </c>
      <c r="S73" s="18">
        <f>SUM(U66:U72)</f>
        <v>18490.02</v>
      </c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>
        <f>R73</f>
        <v>1129.28</v>
      </c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ht="36" x14ac:dyDescent="0.2">
      <c r="A74" s="61">
        <v>5</v>
      </c>
      <c r="B74" s="67" t="s">
        <v>42</v>
      </c>
      <c r="C74" s="62" t="s">
        <v>43</v>
      </c>
      <c r="D74" s="63" t="s">
        <v>39</v>
      </c>
      <c r="E74" s="64">
        <v>1</v>
      </c>
      <c r="F74" s="65">
        <f>Source!AK33</f>
        <v>1093.05</v>
      </c>
      <c r="G74" s="92" t="s">
        <v>3</v>
      </c>
      <c r="H74" s="65">
        <f>Source!AB33</f>
        <v>1089.29</v>
      </c>
      <c r="I74" s="65"/>
      <c r="J74" s="93"/>
      <c r="K74" s="66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49"/>
      <c r="B75" s="46"/>
      <c r="C75" s="46" t="s">
        <v>359</v>
      </c>
      <c r="D75" s="47"/>
      <c r="E75" s="48"/>
      <c r="F75" s="50">
        <v>80.040000000000006</v>
      </c>
      <c r="G75" s="87"/>
      <c r="H75" s="50">
        <f>Source!AF33</f>
        <v>80.040000000000006</v>
      </c>
      <c r="I75" s="50">
        <f>T75</f>
        <v>80.040000000000006</v>
      </c>
      <c r="J75" s="87">
        <v>18.3</v>
      </c>
      <c r="K75" s="51">
        <f>U75</f>
        <v>1464.73</v>
      </c>
      <c r="O75" s="18"/>
      <c r="P75" s="18"/>
      <c r="Q75" s="18"/>
      <c r="R75" s="18"/>
      <c r="S75" s="18"/>
      <c r="T75" s="18">
        <f>ROUND(Source!AF33*Source!AV33*Source!I33,2)</f>
        <v>80.040000000000006</v>
      </c>
      <c r="U75" s="18">
        <f>Source!S33</f>
        <v>1464.73</v>
      </c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>
        <f>T75</f>
        <v>80.040000000000006</v>
      </c>
      <c r="GK75" s="18">
        <f>T75</f>
        <v>80.040000000000006</v>
      </c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>
        <f>T75</f>
        <v>80.040000000000006</v>
      </c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x14ac:dyDescent="0.2">
      <c r="A76" s="56"/>
      <c r="B76" s="53"/>
      <c r="C76" s="53" t="s">
        <v>352</v>
      </c>
      <c r="D76" s="54"/>
      <c r="E76" s="55"/>
      <c r="F76" s="57">
        <v>1009.24</v>
      </c>
      <c r="G76" s="88"/>
      <c r="H76" s="57">
        <f>Source!AD33</f>
        <v>1009.24</v>
      </c>
      <c r="I76" s="57">
        <f>T76</f>
        <v>1009.24</v>
      </c>
      <c r="J76" s="88">
        <v>12.5</v>
      </c>
      <c r="K76" s="58">
        <f>U76</f>
        <v>12615.5</v>
      </c>
      <c r="O76" s="18"/>
      <c r="P76" s="18"/>
      <c r="Q76" s="18"/>
      <c r="R76" s="18"/>
      <c r="S76" s="18"/>
      <c r="T76" s="18">
        <f>ROUND(Source!AD33*Source!AV33*Source!I33,2)</f>
        <v>1009.24</v>
      </c>
      <c r="U76" s="18">
        <f>Source!Q33</f>
        <v>12615.5</v>
      </c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>
        <f>T76</f>
        <v>1009.24</v>
      </c>
      <c r="GK76" s="18"/>
      <c r="GL76" s="18">
        <f>T76</f>
        <v>1009.24</v>
      </c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>
        <f>T76</f>
        <v>1009.24</v>
      </c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56"/>
      <c r="B77" s="53"/>
      <c r="C77" s="53" t="s">
        <v>353</v>
      </c>
      <c r="D77" s="54"/>
      <c r="E77" s="55"/>
      <c r="F77" s="57">
        <v>95.57</v>
      </c>
      <c r="G77" s="88"/>
      <c r="H77" s="57">
        <f>Source!AE33</f>
        <v>95.57</v>
      </c>
      <c r="I77" s="57">
        <f>GM77</f>
        <v>95.57</v>
      </c>
      <c r="J77" s="88">
        <v>18.3</v>
      </c>
      <c r="K77" s="58">
        <f>Source!R33</f>
        <v>1748.93</v>
      </c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>
        <f>ROUND(Source!AE33*Source!AV33*Source!I33,2)</f>
        <v>95.57</v>
      </c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hidden="1" x14ac:dyDescent="0.2">
      <c r="A78" s="56"/>
      <c r="B78" s="53"/>
      <c r="C78" s="53" t="s">
        <v>365</v>
      </c>
      <c r="D78" s="54"/>
      <c r="E78" s="55"/>
      <c r="F78" s="57">
        <v>3.77</v>
      </c>
      <c r="G78" s="88"/>
      <c r="H78" s="57">
        <f>Source!AC33</f>
        <v>0.01</v>
      </c>
      <c r="I78" s="57">
        <f>T78</f>
        <v>0.01</v>
      </c>
      <c r="J78" s="88">
        <v>0</v>
      </c>
      <c r="K78" s="58">
        <f>U78</f>
        <v>0</v>
      </c>
      <c r="O78" s="18"/>
      <c r="P78" s="18"/>
      <c r="Q78" s="18"/>
      <c r="R78" s="18"/>
      <c r="S78" s="18"/>
      <c r="T78" s="18">
        <f>ROUND(Source!AC33*Source!AW33*Source!I33,2)</f>
        <v>0.01</v>
      </c>
      <c r="U78" s="18">
        <f>Source!P33</f>
        <v>0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>
        <f>T78</f>
        <v>0.01</v>
      </c>
      <c r="GK78" s="18"/>
      <c r="GL78" s="18"/>
      <c r="GM78" s="18"/>
      <c r="GN78" s="18">
        <f>T78</f>
        <v>0.01</v>
      </c>
      <c r="GO78" s="18"/>
      <c r="GP78" s="18">
        <f>T78</f>
        <v>0.01</v>
      </c>
      <c r="GQ78" s="18">
        <f>T78</f>
        <v>0.01</v>
      </c>
      <c r="GR78" s="18"/>
      <c r="GS78" s="18">
        <f>T78</f>
        <v>0.01</v>
      </c>
      <c r="GT78" s="18"/>
      <c r="GU78" s="18"/>
      <c r="GV78" s="18"/>
      <c r="GW78" s="18">
        <f>ROUND(Source!AG33*Source!I33,2)</f>
        <v>0</v>
      </c>
      <c r="GX78" s="18">
        <f>ROUND(Source!AJ33*Source!I33,2)</f>
        <v>0</v>
      </c>
      <c r="GY78" s="18"/>
      <c r="GZ78" s="18"/>
      <c r="HA78" s="18"/>
      <c r="HB78" s="18"/>
      <c r="HC78" s="18">
        <f>T78</f>
        <v>0.01</v>
      </c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6"/>
      <c r="B79" s="53"/>
      <c r="C79" s="53" t="s">
        <v>354</v>
      </c>
      <c r="D79" s="54"/>
      <c r="E79" s="55">
        <v>95</v>
      </c>
      <c r="F79" s="89" t="s">
        <v>355</v>
      </c>
      <c r="G79" s="88"/>
      <c r="H79" s="57">
        <f>ROUND((Source!AF33*Source!AV33+Source!AE33*Source!AV33)*(Source!FX33)/100,2)</f>
        <v>166.83</v>
      </c>
      <c r="I79" s="57">
        <f>T79</f>
        <v>166.83</v>
      </c>
      <c r="J79" s="88" t="s">
        <v>356</v>
      </c>
      <c r="K79" s="58">
        <f>U79</f>
        <v>2603.06</v>
      </c>
      <c r="O79" s="18"/>
      <c r="P79" s="18"/>
      <c r="Q79" s="18"/>
      <c r="R79" s="18"/>
      <c r="S79" s="18"/>
      <c r="T79" s="18">
        <f>ROUND((ROUND(Source!AF33*Source!AV33*Source!I33,2)+ROUND(Source!AE33*Source!AV33*Source!I33,2))*(Source!FX33)/100,2)</f>
        <v>166.83</v>
      </c>
      <c r="U79" s="18">
        <f>Source!X33</f>
        <v>2603.06</v>
      </c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>
        <f>T79</f>
        <v>166.83</v>
      </c>
      <c r="GZ79" s="18"/>
      <c r="HA79" s="18"/>
      <c r="HB79" s="18"/>
      <c r="HC79" s="18">
        <f>T79</f>
        <v>166.83</v>
      </c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6"/>
      <c r="B80" s="53"/>
      <c r="C80" s="53" t="s">
        <v>357</v>
      </c>
      <c r="D80" s="54"/>
      <c r="E80" s="55">
        <v>65</v>
      </c>
      <c r="F80" s="89" t="s">
        <v>355</v>
      </c>
      <c r="G80" s="88"/>
      <c r="H80" s="57">
        <f>ROUND((Source!AF33*Source!AV33+Source!AE33*Source!AV33)*(Source!FY33)/100,2)</f>
        <v>114.15</v>
      </c>
      <c r="I80" s="57">
        <f>T80</f>
        <v>114.15</v>
      </c>
      <c r="J80" s="88" t="s">
        <v>364</v>
      </c>
      <c r="K80" s="58">
        <f>U80</f>
        <v>1671.1</v>
      </c>
      <c r="O80" s="18"/>
      <c r="P80" s="18"/>
      <c r="Q80" s="18"/>
      <c r="R80" s="18"/>
      <c r="S80" s="18"/>
      <c r="T80" s="18">
        <f>ROUND((ROUND(Source!AF33*Source!AV33*Source!I33,2)+ROUND(Source!AE33*Source!AV33*Source!I33,2))*(Source!FY33)/100,2)</f>
        <v>114.15</v>
      </c>
      <c r="U80" s="18">
        <f>Source!Y33</f>
        <v>1671.1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>
        <f>T80</f>
        <v>114.15</v>
      </c>
      <c r="HA80" s="18"/>
      <c r="HB80" s="18"/>
      <c r="HC80" s="18">
        <f>T80</f>
        <v>114.15</v>
      </c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ht="13.5" thickBot="1" x14ac:dyDescent="0.25">
      <c r="A81" s="68"/>
      <c r="B81" s="69"/>
      <c r="C81" s="69" t="s">
        <v>362</v>
      </c>
      <c r="D81" s="70" t="s">
        <v>363</v>
      </c>
      <c r="E81" s="71">
        <v>8.32</v>
      </c>
      <c r="F81" s="72"/>
      <c r="G81" s="72"/>
      <c r="H81" s="72">
        <f>ROUND(Source!AH33,2)</f>
        <v>8.32</v>
      </c>
      <c r="I81" s="73">
        <f>Source!U33</f>
        <v>8.32</v>
      </c>
      <c r="J81" s="72"/>
      <c r="K81" s="74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x14ac:dyDescent="0.2">
      <c r="A82" s="60"/>
      <c r="B82" s="59"/>
      <c r="C82" s="59"/>
      <c r="D82" s="59"/>
      <c r="E82" s="59"/>
      <c r="F82" s="59"/>
      <c r="G82" s="59"/>
      <c r="H82" s="109">
        <f>R82</f>
        <v>1370.27</v>
      </c>
      <c r="I82" s="110"/>
      <c r="J82" s="109">
        <f>S82</f>
        <v>18354.39</v>
      </c>
      <c r="K82" s="111"/>
      <c r="O82" s="18"/>
      <c r="P82" s="18"/>
      <c r="Q82" s="18"/>
      <c r="R82" s="18">
        <f>SUM(T74:T81)</f>
        <v>1370.27</v>
      </c>
      <c r="S82" s="18">
        <f>SUM(U74:U81)</f>
        <v>18354.39</v>
      </c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>
        <f>R82</f>
        <v>1370.27</v>
      </c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ht="36" x14ac:dyDescent="0.2">
      <c r="A83" s="61">
        <v>6</v>
      </c>
      <c r="B83" s="67" t="s">
        <v>46</v>
      </c>
      <c r="C83" s="62" t="s">
        <v>47</v>
      </c>
      <c r="D83" s="63" t="s">
        <v>39</v>
      </c>
      <c r="E83" s="64">
        <v>1</v>
      </c>
      <c r="F83" s="65">
        <f>Source!AK35</f>
        <v>20.75</v>
      </c>
      <c r="G83" s="92" t="s">
        <v>3</v>
      </c>
      <c r="H83" s="65">
        <f>Source!AB35</f>
        <v>20.75</v>
      </c>
      <c r="I83" s="65"/>
      <c r="J83" s="93"/>
      <c r="K83" s="66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x14ac:dyDescent="0.2">
      <c r="A84" s="49"/>
      <c r="B84" s="46"/>
      <c r="C84" s="46" t="s">
        <v>359</v>
      </c>
      <c r="D84" s="47"/>
      <c r="E84" s="48"/>
      <c r="F84" s="50">
        <v>20.75</v>
      </c>
      <c r="G84" s="87"/>
      <c r="H84" s="50">
        <f>Source!AF35</f>
        <v>20.75</v>
      </c>
      <c r="I84" s="50">
        <f>T84</f>
        <v>20.75</v>
      </c>
      <c r="J84" s="87">
        <v>18.3</v>
      </c>
      <c r="K84" s="51">
        <f>U84</f>
        <v>379.73</v>
      </c>
      <c r="O84" s="18"/>
      <c r="P84" s="18"/>
      <c r="Q84" s="18"/>
      <c r="R84" s="18"/>
      <c r="S84" s="18"/>
      <c r="T84" s="18">
        <f>ROUND(Source!AF35*Source!AV35*Source!I35,2)</f>
        <v>20.75</v>
      </c>
      <c r="U84" s="18">
        <f>Source!S35</f>
        <v>379.73</v>
      </c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>
        <f>T84</f>
        <v>20.75</v>
      </c>
      <c r="GK84" s="18">
        <f>T84</f>
        <v>20.75</v>
      </c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>
        <f>T84</f>
        <v>20.75</v>
      </c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56"/>
      <c r="B85" s="53"/>
      <c r="C85" s="53" t="s">
        <v>354</v>
      </c>
      <c r="D85" s="54"/>
      <c r="E85" s="55">
        <v>65</v>
      </c>
      <c r="F85" s="89" t="s">
        <v>355</v>
      </c>
      <c r="G85" s="88"/>
      <c r="H85" s="57">
        <f>ROUND((Source!AF35*Source!AV35+Source!AE35*Source!AV35)*(Source!FX35)/100,2)</f>
        <v>13.49</v>
      </c>
      <c r="I85" s="57">
        <f>T85</f>
        <v>13.49</v>
      </c>
      <c r="J85" s="88" t="s">
        <v>366</v>
      </c>
      <c r="K85" s="58">
        <f>U85</f>
        <v>208.85</v>
      </c>
      <c r="O85" s="18"/>
      <c r="P85" s="18"/>
      <c r="Q85" s="18"/>
      <c r="R85" s="18"/>
      <c r="S85" s="18"/>
      <c r="T85" s="18">
        <f>ROUND((ROUND(Source!AF35*Source!AV35*Source!I35,2)+ROUND(Source!AE35*Source!AV35*Source!I35,2))*(Source!FX35)/100,2)</f>
        <v>13.49</v>
      </c>
      <c r="U85" s="18">
        <f>Source!X35</f>
        <v>208.85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>
        <f>T85</f>
        <v>13.49</v>
      </c>
      <c r="GZ85" s="18"/>
      <c r="HA85" s="18"/>
      <c r="HB85" s="18"/>
      <c r="HC85" s="18"/>
      <c r="HD85" s="18"/>
      <c r="HE85" s="18">
        <f>T85</f>
        <v>13.49</v>
      </c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6"/>
      <c r="B86" s="53"/>
      <c r="C86" s="53" t="s">
        <v>357</v>
      </c>
      <c r="D86" s="54"/>
      <c r="E86" s="55">
        <v>40</v>
      </c>
      <c r="F86" s="89" t="s">
        <v>355</v>
      </c>
      <c r="G86" s="88"/>
      <c r="H86" s="57">
        <f>ROUND((Source!AF35*Source!AV35+Source!AE35*Source!AV35)*(Source!FY35)/100,2)</f>
        <v>8.3000000000000007</v>
      </c>
      <c r="I86" s="57">
        <f>T86</f>
        <v>8.3000000000000007</v>
      </c>
      <c r="J86" s="88" t="s">
        <v>367</v>
      </c>
      <c r="K86" s="58">
        <f>U86</f>
        <v>121.51</v>
      </c>
      <c r="O86" s="18"/>
      <c r="P86" s="18"/>
      <c r="Q86" s="18"/>
      <c r="R86" s="18"/>
      <c r="S86" s="18"/>
      <c r="T86" s="18">
        <f>ROUND((ROUND(Source!AF35*Source!AV35*Source!I35,2)+ROUND(Source!AE35*Source!AV35*Source!I35,2))*(Source!FY35)/100,2)</f>
        <v>8.3000000000000007</v>
      </c>
      <c r="U86" s="18">
        <f>Source!Y35</f>
        <v>121.51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>
        <f>T86</f>
        <v>8.3000000000000007</v>
      </c>
      <c r="HA86" s="18"/>
      <c r="HB86" s="18"/>
      <c r="HC86" s="18"/>
      <c r="HD86" s="18"/>
      <c r="HE86" s="18">
        <f>T86</f>
        <v>8.3000000000000007</v>
      </c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ht="13.5" thickBot="1" x14ac:dyDescent="0.25">
      <c r="A87" s="68"/>
      <c r="B87" s="69"/>
      <c r="C87" s="69" t="s">
        <v>362</v>
      </c>
      <c r="D87" s="70" t="s">
        <v>363</v>
      </c>
      <c r="E87" s="71">
        <v>1.62</v>
      </c>
      <c r="F87" s="72"/>
      <c r="G87" s="72"/>
      <c r="H87" s="72">
        <f>ROUND(Source!AH35,2)</f>
        <v>1.62</v>
      </c>
      <c r="I87" s="73">
        <f>Source!U35</f>
        <v>1.62</v>
      </c>
      <c r="J87" s="72"/>
      <c r="K87" s="74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60"/>
      <c r="B88" s="59"/>
      <c r="C88" s="59"/>
      <c r="D88" s="59"/>
      <c r="E88" s="59"/>
      <c r="F88" s="59"/>
      <c r="G88" s="59"/>
      <c r="H88" s="109">
        <f>R88</f>
        <v>42.540000000000006</v>
      </c>
      <c r="I88" s="110"/>
      <c r="J88" s="109">
        <f>S88</f>
        <v>710.09</v>
      </c>
      <c r="K88" s="111"/>
      <c r="O88" s="18"/>
      <c r="P88" s="18"/>
      <c r="Q88" s="18"/>
      <c r="R88" s="18">
        <f>SUM(T83:T87)</f>
        <v>42.540000000000006</v>
      </c>
      <c r="S88" s="18">
        <f>SUM(U83:U87)</f>
        <v>710.09</v>
      </c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>
        <f>R88</f>
        <v>42.540000000000006</v>
      </c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ht="24" x14ac:dyDescent="0.2">
      <c r="A89" s="61">
        <v>7</v>
      </c>
      <c r="B89" s="67" t="s">
        <v>53</v>
      </c>
      <c r="C89" s="62" t="s">
        <v>54</v>
      </c>
      <c r="D89" s="63" t="s">
        <v>55</v>
      </c>
      <c r="E89" s="64">
        <v>3</v>
      </c>
      <c r="F89" s="65">
        <f>Source!AK37</f>
        <v>55.71</v>
      </c>
      <c r="G89" s="92" t="s">
        <v>3</v>
      </c>
      <c r="H89" s="65">
        <f>Source!AB37</f>
        <v>55.71</v>
      </c>
      <c r="I89" s="65"/>
      <c r="J89" s="93"/>
      <c r="K89" s="66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x14ac:dyDescent="0.2">
      <c r="A90" s="49"/>
      <c r="B90" s="46"/>
      <c r="C90" s="46" t="s">
        <v>359</v>
      </c>
      <c r="D90" s="47"/>
      <c r="E90" s="48"/>
      <c r="F90" s="50">
        <v>55.71</v>
      </c>
      <c r="G90" s="87"/>
      <c r="H90" s="50">
        <f>Source!AF37</f>
        <v>55.71</v>
      </c>
      <c r="I90" s="50">
        <f>T90</f>
        <v>167.13</v>
      </c>
      <c r="J90" s="87">
        <v>18.3</v>
      </c>
      <c r="K90" s="51">
        <f>U90</f>
        <v>3058.48</v>
      </c>
      <c r="O90" s="18"/>
      <c r="P90" s="18"/>
      <c r="Q90" s="18"/>
      <c r="R90" s="18"/>
      <c r="S90" s="18"/>
      <c r="T90" s="18">
        <f>ROUND(Source!AF37*Source!AV37*Source!I37,2)</f>
        <v>167.13</v>
      </c>
      <c r="U90" s="18">
        <f>Source!S37</f>
        <v>3058.48</v>
      </c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>
        <f>T90</f>
        <v>167.13</v>
      </c>
      <c r="GK90" s="18">
        <f>T90</f>
        <v>167.13</v>
      </c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>
        <f>T90</f>
        <v>167.13</v>
      </c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56"/>
      <c r="B91" s="53"/>
      <c r="C91" s="53" t="s">
        <v>354</v>
      </c>
      <c r="D91" s="54"/>
      <c r="E91" s="55">
        <v>65</v>
      </c>
      <c r="F91" s="89" t="s">
        <v>355</v>
      </c>
      <c r="G91" s="88"/>
      <c r="H91" s="57">
        <f>ROUND((Source!AF37*Source!AV37+Source!AE37*Source!AV37)*(Source!FX37)/100,2)</f>
        <v>36.21</v>
      </c>
      <c r="I91" s="57">
        <f>T91</f>
        <v>108.63</v>
      </c>
      <c r="J91" s="88" t="s">
        <v>366</v>
      </c>
      <c r="K91" s="58">
        <f>U91</f>
        <v>1682.16</v>
      </c>
      <c r="O91" s="18"/>
      <c r="P91" s="18"/>
      <c r="Q91" s="18"/>
      <c r="R91" s="18"/>
      <c r="S91" s="18"/>
      <c r="T91" s="18">
        <f>ROUND((ROUND(Source!AF37*Source!AV37*Source!I37,2)+ROUND(Source!AE37*Source!AV37*Source!I37,2))*(Source!FX37)/100,2)</f>
        <v>108.63</v>
      </c>
      <c r="U91" s="18">
        <f>Source!X37</f>
        <v>1682.16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>
        <f>T91</f>
        <v>108.63</v>
      </c>
      <c r="GZ91" s="18"/>
      <c r="HA91" s="18"/>
      <c r="HB91" s="18"/>
      <c r="HC91" s="18"/>
      <c r="HD91" s="18"/>
      <c r="HE91" s="18">
        <f>T91</f>
        <v>108.63</v>
      </c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x14ac:dyDescent="0.2">
      <c r="A92" s="56"/>
      <c r="B92" s="53"/>
      <c r="C92" s="53" t="s">
        <v>357</v>
      </c>
      <c r="D92" s="54"/>
      <c r="E92" s="55">
        <v>40</v>
      </c>
      <c r="F92" s="89" t="s">
        <v>355</v>
      </c>
      <c r="G92" s="88"/>
      <c r="H92" s="57">
        <f>ROUND((Source!AF37*Source!AV37+Source!AE37*Source!AV37)*(Source!FY37)/100,2)</f>
        <v>22.28</v>
      </c>
      <c r="I92" s="57">
        <f>T92</f>
        <v>66.849999999999994</v>
      </c>
      <c r="J92" s="88" t="s">
        <v>367</v>
      </c>
      <c r="K92" s="58">
        <f>U92</f>
        <v>978.71</v>
      </c>
      <c r="O92" s="18"/>
      <c r="P92" s="18"/>
      <c r="Q92" s="18"/>
      <c r="R92" s="18"/>
      <c r="S92" s="18"/>
      <c r="T92" s="18">
        <f>ROUND((ROUND(Source!AF37*Source!AV37*Source!I37,2)+ROUND(Source!AE37*Source!AV37*Source!I37,2))*(Source!FY37)/100,2)</f>
        <v>66.849999999999994</v>
      </c>
      <c r="U92" s="18">
        <f>Source!Y37</f>
        <v>978.71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>
        <f>T92</f>
        <v>66.849999999999994</v>
      </c>
      <c r="HA92" s="18"/>
      <c r="HB92" s="18"/>
      <c r="HC92" s="18"/>
      <c r="HD92" s="18"/>
      <c r="HE92" s="18">
        <f>T92</f>
        <v>66.849999999999994</v>
      </c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ht="13.5" thickBot="1" x14ac:dyDescent="0.25">
      <c r="A93" s="68"/>
      <c r="B93" s="69"/>
      <c r="C93" s="69" t="s">
        <v>362</v>
      </c>
      <c r="D93" s="70" t="s">
        <v>363</v>
      </c>
      <c r="E93" s="71">
        <v>4.8600000000000003</v>
      </c>
      <c r="F93" s="72"/>
      <c r="G93" s="72"/>
      <c r="H93" s="72">
        <f>ROUND(Source!AH37,2)</f>
        <v>4.8600000000000003</v>
      </c>
      <c r="I93" s="73">
        <f>Source!U37</f>
        <v>14.580000000000002</v>
      </c>
      <c r="J93" s="72"/>
      <c r="K93" s="74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60"/>
      <c r="B94" s="59"/>
      <c r="C94" s="59"/>
      <c r="D94" s="59"/>
      <c r="E94" s="59"/>
      <c r="F94" s="59"/>
      <c r="G94" s="59"/>
      <c r="H94" s="109">
        <f>R94</f>
        <v>342.61</v>
      </c>
      <c r="I94" s="110"/>
      <c r="J94" s="109">
        <f>S94</f>
        <v>5719.35</v>
      </c>
      <c r="K94" s="111"/>
      <c r="O94" s="18"/>
      <c r="P94" s="18"/>
      <c r="Q94" s="18"/>
      <c r="R94" s="18">
        <f>SUM(T89:T93)</f>
        <v>342.61</v>
      </c>
      <c r="S94" s="18">
        <f>SUM(U89:U93)</f>
        <v>5719.35</v>
      </c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>
        <f>R94</f>
        <v>342.61</v>
      </c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ht="24" x14ac:dyDescent="0.2">
      <c r="A95" s="61">
        <v>8</v>
      </c>
      <c r="B95" s="67" t="s">
        <v>58</v>
      </c>
      <c r="C95" s="62" t="s">
        <v>59</v>
      </c>
      <c r="D95" s="63" t="s">
        <v>31</v>
      </c>
      <c r="E95" s="64">
        <v>18</v>
      </c>
      <c r="F95" s="65">
        <f>Source!AK39</f>
        <v>358.54</v>
      </c>
      <c r="G95" s="92" t="s">
        <v>3</v>
      </c>
      <c r="H95" s="65">
        <f>Source!AB39</f>
        <v>357.54</v>
      </c>
      <c r="I95" s="65"/>
      <c r="J95" s="93"/>
      <c r="K95" s="66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49"/>
      <c r="B96" s="46"/>
      <c r="C96" s="46" t="s">
        <v>359</v>
      </c>
      <c r="D96" s="47"/>
      <c r="E96" s="48"/>
      <c r="F96" s="50">
        <v>50.12</v>
      </c>
      <c r="G96" s="87"/>
      <c r="H96" s="50">
        <f>Source!AF39</f>
        <v>50.12</v>
      </c>
      <c r="I96" s="50">
        <f>T96</f>
        <v>902.16</v>
      </c>
      <c r="J96" s="87">
        <v>18.3</v>
      </c>
      <c r="K96" s="51">
        <f>U96</f>
        <v>16509.53</v>
      </c>
      <c r="O96" s="18"/>
      <c r="P96" s="18"/>
      <c r="Q96" s="18"/>
      <c r="R96" s="18"/>
      <c r="S96" s="18"/>
      <c r="T96" s="18">
        <f>ROUND(Source!AF39*Source!AV39*Source!I39,2)</f>
        <v>902.16</v>
      </c>
      <c r="U96" s="18">
        <f>Source!S39</f>
        <v>16509.53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>
        <f>T96</f>
        <v>902.16</v>
      </c>
      <c r="GK96" s="18">
        <f>T96</f>
        <v>902.16</v>
      </c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>
        <f>T96</f>
        <v>902.16</v>
      </c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6"/>
      <c r="B97" s="53"/>
      <c r="C97" s="53" t="s">
        <v>352</v>
      </c>
      <c r="D97" s="54"/>
      <c r="E97" s="55"/>
      <c r="F97" s="57">
        <v>307.42</v>
      </c>
      <c r="G97" s="88"/>
      <c r="H97" s="57">
        <f>Source!AD39</f>
        <v>307.42</v>
      </c>
      <c r="I97" s="57">
        <f>T97</f>
        <v>5533.56</v>
      </c>
      <c r="J97" s="88">
        <v>12.5</v>
      </c>
      <c r="K97" s="58">
        <f>U97</f>
        <v>69169.5</v>
      </c>
      <c r="O97" s="18"/>
      <c r="P97" s="18"/>
      <c r="Q97" s="18"/>
      <c r="R97" s="18"/>
      <c r="S97" s="18"/>
      <c r="T97" s="18">
        <f>ROUND(Source!AD39*Source!AV39*Source!I39,2)</f>
        <v>5533.56</v>
      </c>
      <c r="U97" s="18">
        <f>Source!Q39</f>
        <v>69169.5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>
        <f>T97</f>
        <v>5533.56</v>
      </c>
      <c r="GK97" s="18"/>
      <c r="GL97" s="18">
        <f>T97</f>
        <v>5533.56</v>
      </c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>
        <f>T97</f>
        <v>5533.56</v>
      </c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x14ac:dyDescent="0.2">
      <c r="A98" s="56"/>
      <c r="B98" s="53"/>
      <c r="C98" s="53" t="s">
        <v>353</v>
      </c>
      <c r="D98" s="54"/>
      <c r="E98" s="55"/>
      <c r="F98" s="57">
        <v>43.43</v>
      </c>
      <c r="G98" s="88"/>
      <c r="H98" s="57">
        <f>Source!AE39</f>
        <v>43.43</v>
      </c>
      <c r="I98" s="57">
        <f>GM98</f>
        <v>781.74</v>
      </c>
      <c r="J98" s="88">
        <v>18.3</v>
      </c>
      <c r="K98" s="58">
        <f>Source!R39</f>
        <v>14305.84</v>
      </c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>
        <f>ROUND(Source!AE39*Source!AV39*Source!I39,2)</f>
        <v>781.74</v>
      </c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56"/>
      <c r="B99" s="53"/>
      <c r="C99" s="53" t="s">
        <v>354</v>
      </c>
      <c r="D99" s="54"/>
      <c r="E99" s="55">
        <v>95</v>
      </c>
      <c r="F99" s="89" t="s">
        <v>355</v>
      </c>
      <c r="G99" s="88"/>
      <c r="H99" s="57">
        <f>ROUND((Source!AF39*Source!AV39+Source!AE39*Source!AV39)*(Source!FX39)/100,2)</f>
        <v>88.87</v>
      </c>
      <c r="I99" s="57">
        <f>T99</f>
        <v>1599.71</v>
      </c>
      <c r="J99" s="88" t="s">
        <v>356</v>
      </c>
      <c r="K99" s="58">
        <f>U99</f>
        <v>24960.45</v>
      </c>
      <c r="O99" s="18"/>
      <c r="P99" s="18"/>
      <c r="Q99" s="18"/>
      <c r="R99" s="18"/>
      <c r="S99" s="18"/>
      <c r="T99" s="18">
        <f>ROUND((ROUND(Source!AF39*Source!AV39*Source!I39,2)+ROUND(Source!AE39*Source!AV39*Source!I39,2))*(Source!FX39)/100,2)</f>
        <v>1599.71</v>
      </c>
      <c r="U99" s="18">
        <f>Source!X39</f>
        <v>24960.45</v>
      </c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>
        <f>T99</f>
        <v>1599.71</v>
      </c>
      <c r="GZ99" s="18"/>
      <c r="HA99" s="18"/>
      <c r="HB99" s="18"/>
      <c r="HC99" s="18">
        <f>T99</f>
        <v>1599.71</v>
      </c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x14ac:dyDescent="0.2">
      <c r="A100" s="56"/>
      <c r="B100" s="53"/>
      <c r="C100" s="53" t="s">
        <v>357</v>
      </c>
      <c r="D100" s="54"/>
      <c r="E100" s="55">
        <v>65</v>
      </c>
      <c r="F100" s="89" t="s">
        <v>355</v>
      </c>
      <c r="G100" s="88"/>
      <c r="H100" s="57">
        <f>ROUND((Source!AF39*Source!AV39+Source!AE39*Source!AV39)*(Source!FY39)/100,2)</f>
        <v>60.81</v>
      </c>
      <c r="I100" s="57">
        <f>T100</f>
        <v>1094.54</v>
      </c>
      <c r="J100" s="88" t="s">
        <v>364</v>
      </c>
      <c r="K100" s="58">
        <f>U100</f>
        <v>16023.99</v>
      </c>
      <c r="O100" s="18"/>
      <c r="P100" s="18"/>
      <c r="Q100" s="18"/>
      <c r="R100" s="18"/>
      <c r="S100" s="18"/>
      <c r="T100" s="18">
        <f>ROUND((ROUND(Source!AF39*Source!AV39*Source!I39,2)+ROUND(Source!AE39*Source!AV39*Source!I39,2))*(Source!FY39)/100,2)</f>
        <v>1094.54</v>
      </c>
      <c r="U100" s="18">
        <f>Source!Y39</f>
        <v>16023.99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>
        <f>T100</f>
        <v>1094.54</v>
      </c>
      <c r="HA100" s="18"/>
      <c r="HB100" s="18"/>
      <c r="HC100" s="18">
        <f>T100</f>
        <v>1094.54</v>
      </c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ht="13.5" thickBot="1" x14ac:dyDescent="0.25">
      <c r="A101" s="68"/>
      <c r="B101" s="69"/>
      <c r="C101" s="69" t="s">
        <v>362</v>
      </c>
      <c r="D101" s="70" t="s">
        <v>363</v>
      </c>
      <c r="E101" s="71">
        <v>5.21</v>
      </c>
      <c r="F101" s="72"/>
      <c r="G101" s="72"/>
      <c r="H101" s="72">
        <f>ROUND(Source!AH39,2)</f>
        <v>5.21</v>
      </c>
      <c r="I101" s="73">
        <f>Source!U39</f>
        <v>93.78</v>
      </c>
      <c r="J101" s="72"/>
      <c r="K101" s="74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60"/>
      <c r="B102" s="59"/>
      <c r="C102" s="59"/>
      <c r="D102" s="59"/>
      <c r="E102" s="59"/>
      <c r="F102" s="59"/>
      <c r="G102" s="59"/>
      <c r="H102" s="109">
        <f>R102</f>
        <v>9129.9700000000012</v>
      </c>
      <c r="I102" s="110"/>
      <c r="J102" s="109">
        <f>S102</f>
        <v>126663.47</v>
      </c>
      <c r="K102" s="111"/>
      <c r="O102" s="18"/>
      <c r="P102" s="18"/>
      <c r="Q102" s="18"/>
      <c r="R102" s="18">
        <f>SUM(T95:T101)</f>
        <v>9129.9700000000012</v>
      </c>
      <c r="S102" s="18">
        <f>SUM(U95:U101)</f>
        <v>126663.47</v>
      </c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>
        <f>R102</f>
        <v>9129.9700000000012</v>
      </c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ht="48" x14ac:dyDescent="0.2">
      <c r="A103" s="61">
        <v>9</v>
      </c>
      <c r="B103" s="67" t="s">
        <v>62</v>
      </c>
      <c r="C103" s="62" t="s">
        <v>63</v>
      </c>
      <c r="D103" s="63" t="s">
        <v>15</v>
      </c>
      <c r="E103" s="64">
        <v>0.312</v>
      </c>
      <c r="F103" s="65">
        <f>Source!AK41</f>
        <v>451.97</v>
      </c>
      <c r="G103" s="92" t="s">
        <v>3</v>
      </c>
      <c r="H103" s="65">
        <f>Source!AB41</f>
        <v>451.97</v>
      </c>
      <c r="I103" s="65"/>
      <c r="J103" s="93"/>
      <c r="K103" s="66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x14ac:dyDescent="0.2">
      <c r="A104" s="49"/>
      <c r="B104" s="46"/>
      <c r="C104" s="46" t="s">
        <v>352</v>
      </c>
      <c r="D104" s="47"/>
      <c r="E104" s="48"/>
      <c r="F104" s="50">
        <v>451.97</v>
      </c>
      <c r="G104" s="87"/>
      <c r="H104" s="50">
        <f>Source!AD41</f>
        <v>451.97</v>
      </c>
      <c r="I104" s="50">
        <f>T104</f>
        <v>141.01</v>
      </c>
      <c r="J104" s="87">
        <v>12.5</v>
      </c>
      <c r="K104" s="51">
        <f>U104</f>
        <v>1762.68</v>
      </c>
      <c r="O104" s="18"/>
      <c r="P104" s="18"/>
      <c r="Q104" s="18"/>
      <c r="R104" s="18"/>
      <c r="S104" s="18"/>
      <c r="T104" s="18">
        <f>ROUND(Source!AD41*Source!AV41*Source!I41,2)</f>
        <v>141.01</v>
      </c>
      <c r="U104" s="18">
        <f>Source!Q41</f>
        <v>1762.68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>
        <f>T104</f>
        <v>141.01</v>
      </c>
      <c r="GK104" s="18"/>
      <c r="GL104" s="18">
        <f>T104</f>
        <v>141.01</v>
      </c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>
        <f>T104</f>
        <v>141.01</v>
      </c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56"/>
      <c r="B105" s="53"/>
      <c r="C105" s="53" t="s">
        <v>353</v>
      </c>
      <c r="D105" s="54"/>
      <c r="E105" s="55"/>
      <c r="F105" s="57">
        <v>88.16</v>
      </c>
      <c r="G105" s="88"/>
      <c r="H105" s="57">
        <f>Source!AE41</f>
        <v>88.16</v>
      </c>
      <c r="I105" s="57">
        <f>GM105</f>
        <v>27.51</v>
      </c>
      <c r="J105" s="88">
        <v>18.3</v>
      </c>
      <c r="K105" s="58">
        <f>Source!R41</f>
        <v>503.36</v>
      </c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>
        <f>ROUND(Source!AE41*Source!AV41*Source!I41,2)</f>
        <v>27.51</v>
      </c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x14ac:dyDescent="0.2">
      <c r="A106" s="56"/>
      <c r="B106" s="53"/>
      <c r="C106" s="53" t="s">
        <v>354</v>
      </c>
      <c r="D106" s="54"/>
      <c r="E106" s="55">
        <v>95</v>
      </c>
      <c r="F106" s="89" t="s">
        <v>355</v>
      </c>
      <c r="G106" s="88"/>
      <c r="H106" s="57">
        <f>ROUND((Source!AF41*Source!AV41+Source!AE41*Source!AV41)*(Source!FX41)/100,2)</f>
        <v>83.75</v>
      </c>
      <c r="I106" s="57">
        <f>T106</f>
        <v>26.13</v>
      </c>
      <c r="J106" s="88" t="s">
        <v>356</v>
      </c>
      <c r="K106" s="58">
        <f>U106</f>
        <v>407.72</v>
      </c>
      <c r="O106" s="18"/>
      <c r="P106" s="18"/>
      <c r="Q106" s="18"/>
      <c r="R106" s="18"/>
      <c r="S106" s="18"/>
      <c r="T106" s="18">
        <f>ROUND((ROUND(Source!AF41*Source!AV41*Source!I41,2)+ROUND(Source!AE41*Source!AV41*Source!I41,2))*(Source!FX41)/100,2)</f>
        <v>26.13</v>
      </c>
      <c r="U106" s="18">
        <f>Source!X41</f>
        <v>407.72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>
        <f>T106</f>
        <v>26.13</v>
      </c>
      <c r="GZ106" s="18"/>
      <c r="HA106" s="18"/>
      <c r="HB106" s="18">
        <f>T106</f>
        <v>26.13</v>
      </c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ht="13.5" thickBot="1" x14ac:dyDescent="0.25">
      <c r="A107" s="68"/>
      <c r="B107" s="69"/>
      <c r="C107" s="69" t="s">
        <v>357</v>
      </c>
      <c r="D107" s="70"/>
      <c r="E107" s="71">
        <v>50</v>
      </c>
      <c r="F107" s="90" t="s">
        <v>355</v>
      </c>
      <c r="G107" s="72"/>
      <c r="H107" s="73">
        <f>ROUND((Source!AF41*Source!AV41+Source!AE41*Source!AV41)*(Source!FY41)/100,2)</f>
        <v>44.08</v>
      </c>
      <c r="I107" s="73">
        <f>T107</f>
        <v>13.76</v>
      </c>
      <c r="J107" s="72" t="s">
        <v>358</v>
      </c>
      <c r="K107" s="91">
        <f>U107</f>
        <v>201.34</v>
      </c>
      <c r="O107" s="18"/>
      <c r="P107" s="18"/>
      <c r="Q107" s="18"/>
      <c r="R107" s="18"/>
      <c r="S107" s="18"/>
      <c r="T107" s="18">
        <f>ROUND((ROUND(Source!AF41*Source!AV41*Source!I41,2)+ROUND(Source!AE41*Source!AV41*Source!I41,2))*(Source!FY41)/100,2)</f>
        <v>13.76</v>
      </c>
      <c r="U107" s="18">
        <f>Source!Y41</f>
        <v>201.34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>
        <f>T107</f>
        <v>13.76</v>
      </c>
      <c r="HA107" s="18"/>
      <c r="HB107" s="18">
        <f>T107</f>
        <v>13.76</v>
      </c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60"/>
      <c r="B108" s="59"/>
      <c r="C108" s="59"/>
      <c r="D108" s="59"/>
      <c r="E108" s="59"/>
      <c r="F108" s="59"/>
      <c r="G108" s="59"/>
      <c r="H108" s="109">
        <f>R108</f>
        <v>180.89999999999998</v>
      </c>
      <c r="I108" s="110"/>
      <c r="J108" s="109">
        <f>S108</f>
        <v>2371.7400000000002</v>
      </c>
      <c r="K108" s="111"/>
      <c r="O108" s="18"/>
      <c r="P108" s="18"/>
      <c r="Q108" s="18"/>
      <c r="R108" s="18">
        <f>SUM(T103:T107)</f>
        <v>180.89999999999998</v>
      </c>
      <c r="S108" s="18">
        <f>SUM(U103:U107)</f>
        <v>2371.7400000000002</v>
      </c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>
        <f>R108</f>
        <v>180.89999999999998</v>
      </c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x14ac:dyDescent="0.2">
      <c r="A109" s="61">
        <v>10</v>
      </c>
      <c r="B109" s="67" t="s">
        <v>67</v>
      </c>
      <c r="C109" s="62" t="s">
        <v>68</v>
      </c>
      <c r="D109" s="63" t="s">
        <v>69</v>
      </c>
      <c r="E109" s="64">
        <v>1913</v>
      </c>
      <c r="F109" s="65">
        <v>120</v>
      </c>
      <c r="G109" s="94"/>
      <c r="H109" s="65">
        <f>Source!AC43</f>
        <v>120</v>
      </c>
      <c r="I109" s="65">
        <f>T109</f>
        <v>229560</v>
      </c>
      <c r="J109" s="94">
        <v>7.5</v>
      </c>
      <c r="K109" s="66">
        <f>U109</f>
        <v>1721700</v>
      </c>
      <c r="O109" s="18"/>
      <c r="P109" s="18"/>
      <c r="Q109" s="18"/>
      <c r="R109" s="18"/>
      <c r="S109" s="18"/>
      <c r="T109" s="18">
        <f>ROUND(Source!AC43*Source!AW43*Source!I43,2)</f>
        <v>229560</v>
      </c>
      <c r="U109" s="18">
        <f>Source!P43</f>
        <v>1721700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>
        <f>T109</f>
        <v>229560</v>
      </c>
      <c r="GK109" s="18"/>
      <c r="GL109" s="18"/>
      <c r="GM109" s="18"/>
      <c r="GN109" s="18">
        <f>T109</f>
        <v>229560</v>
      </c>
      <c r="GO109" s="18"/>
      <c r="GP109" s="18">
        <f>T109</f>
        <v>229560</v>
      </c>
      <c r="GQ109" s="18">
        <f>T109</f>
        <v>229560</v>
      </c>
      <c r="GR109" s="18"/>
      <c r="GS109" s="18">
        <f>T109</f>
        <v>229560</v>
      </c>
      <c r="GT109" s="18"/>
      <c r="GU109" s="18"/>
      <c r="GV109" s="18"/>
      <c r="GW109" s="18">
        <f>ROUND(Source!AG43*Source!I43,2)</f>
        <v>0</v>
      </c>
      <c r="GX109" s="18">
        <f>ROUND(Source!AJ43*Source!I43,2)</f>
        <v>0</v>
      </c>
      <c r="GY109" s="18"/>
      <c r="GZ109" s="18"/>
      <c r="HA109" s="18"/>
      <c r="HB109" s="18">
        <f>T109</f>
        <v>229560</v>
      </c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ht="13.5" thickBot="1" x14ac:dyDescent="0.25">
      <c r="A110" s="95"/>
      <c r="B110" s="96" t="s">
        <v>368</v>
      </c>
      <c r="C110" s="96" t="s">
        <v>369</v>
      </c>
      <c r="D110" s="97"/>
      <c r="E110" s="97"/>
      <c r="F110" s="97"/>
      <c r="G110" s="97"/>
      <c r="H110" s="97"/>
      <c r="I110" s="97"/>
      <c r="J110" s="97"/>
      <c r="K110" s="98"/>
    </row>
    <row r="111" spans="1:255" x14ac:dyDescent="0.2">
      <c r="A111" s="60"/>
      <c r="B111" s="59"/>
      <c r="C111" s="59"/>
      <c r="D111" s="59"/>
      <c r="E111" s="59"/>
      <c r="F111" s="59"/>
      <c r="G111" s="59"/>
      <c r="H111" s="109">
        <f>R111</f>
        <v>229560</v>
      </c>
      <c r="I111" s="110"/>
      <c r="J111" s="109">
        <f>S111</f>
        <v>1721700</v>
      </c>
      <c r="K111" s="111"/>
      <c r="O111" s="18"/>
      <c r="P111" s="18"/>
      <c r="Q111" s="18"/>
      <c r="R111" s="18">
        <f>SUM(T109:T110)</f>
        <v>229560</v>
      </c>
      <c r="S111" s="18">
        <f>SUM(U109:U110)</f>
        <v>1721700</v>
      </c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>
        <f>R111</f>
        <v>229560</v>
      </c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x14ac:dyDescent="0.2">
      <c r="A112" s="61">
        <v>11</v>
      </c>
      <c r="B112" s="67" t="s">
        <v>67</v>
      </c>
      <c r="C112" s="62" t="s">
        <v>75</v>
      </c>
      <c r="D112" s="63" t="s">
        <v>76</v>
      </c>
      <c r="E112" s="64">
        <v>4</v>
      </c>
      <c r="F112" s="65">
        <v>451.43</v>
      </c>
      <c r="G112" s="94"/>
      <c r="H112" s="65">
        <f>Source!AC45</f>
        <v>451.43</v>
      </c>
      <c r="I112" s="65">
        <f>T112</f>
        <v>1805.72</v>
      </c>
      <c r="J112" s="94">
        <v>7.5</v>
      </c>
      <c r="K112" s="66">
        <f>U112</f>
        <v>13542.9</v>
      </c>
      <c r="O112" s="18"/>
      <c r="P112" s="18"/>
      <c r="Q112" s="18"/>
      <c r="R112" s="18"/>
      <c r="S112" s="18"/>
      <c r="T112" s="18">
        <f>ROUND(Source!AC45*Source!AW45*Source!I45,2)</f>
        <v>1805.72</v>
      </c>
      <c r="U112" s="18">
        <f>Source!P45</f>
        <v>13542.9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>
        <f>T112</f>
        <v>1805.72</v>
      </c>
      <c r="GK112" s="18"/>
      <c r="GL112" s="18"/>
      <c r="GM112" s="18"/>
      <c r="GN112" s="18">
        <f>T112</f>
        <v>1805.72</v>
      </c>
      <c r="GO112" s="18"/>
      <c r="GP112" s="18">
        <f>T112</f>
        <v>1805.72</v>
      </c>
      <c r="GQ112" s="18">
        <f>T112</f>
        <v>1805.72</v>
      </c>
      <c r="GR112" s="18"/>
      <c r="GS112" s="18">
        <f>T112</f>
        <v>1805.72</v>
      </c>
      <c r="GT112" s="18"/>
      <c r="GU112" s="18"/>
      <c r="GV112" s="18"/>
      <c r="GW112" s="18">
        <f>ROUND(Source!AG45*Source!I45,2)</f>
        <v>0</v>
      </c>
      <c r="GX112" s="18">
        <f>ROUND(Source!AJ45*Source!I45,2)</f>
        <v>0</v>
      </c>
      <c r="GY112" s="18"/>
      <c r="GZ112" s="18"/>
      <c r="HA112" s="18"/>
      <c r="HB112" s="18">
        <f>T112</f>
        <v>1805.72</v>
      </c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ht="13.5" thickBot="1" x14ac:dyDescent="0.25">
      <c r="A113" s="95"/>
      <c r="B113" s="96" t="s">
        <v>368</v>
      </c>
      <c r="C113" s="96" t="s">
        <v>370</v>
      </c>
      <c r="D113" s="97"/>
      <c r="E113" s="97"/>
      <c r="F113" s="97"/>
      <c r="G113" s="97"/>
      <c r="H113" s="97"/>
      <c r="I113" s="97"/>
      <c r="J113" s="97"/>
      <c r="K113" s="98"/>
    </row>
    <row r="114" spans="1:255" x14ac:dyDescent="0.2">
      <c r="A114" s="60"/>
      <c r="B114" s="59"/>
      <c r="C114" s="59"/>
      <c r="D114" s="59"/>
      <c r="E114" s="59"/>
      <c r="F114" s="59"/>
      <c r="G114" s="59"/>
      <c r="H114" s="109">
        <f>R114</f>
        <v>1805.72</v>
      </c>
      <c r="I114" s="110"/>
      <c r="J114" s="109">
        <f>S114</f>
        <v>13542.9</v>
      </c>
      <c r="K114" s="111"/>
      <c r="O114" s="18"/>
      <c r="P114" s="18"/>
      <c r="Q114" s="18"/>
      <c r="R114" s="18">
        <f>SUM(T112:T113)</f>
        <v>1805.72</v>
      </c>
      <c r="S114" s="18">
        <f>SUM(U112:U113)</f>
        <v>13542.9</v>
      </c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>
        <f>R114</f>
        <v>1805.72</v>
      </c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x14ac:dyDescent="0.2">
      <c r="A115" s="61">
        <v>12</v>
      </c>
      <c r="B115" s="67" t="s">
        <v>67</v>
      </c>
      <c r="C115" s="62" t="s">
        <v>79</v>
      </c>
      <c r="D115" s="63" t="s">
        <v>76</v>
      </c>
      <c r="E115" s="64">
        <v>1</v>
      </c>
      <c r="F115" s="65">
        <v>179.16</v>
      </c>
      <c r="G115" s="94"/>
      <c r="H115" s="65">
        <f>Source!AC47</f>
        <v>179.16</v>
      </c>
      <c r="I115" s="65">
        <f>T115</f>
        <v>179.16</v>
      </c>
      <c r="J115" s="94">
        <v>7.5</v>
      </c>
      <c r="K115" s="66">
        <f>U115</f>
        <v>1343.7</v>
      </c>
      <c r="O115" s="18"/>
      <c r="P115" s="18"/>
      <c r="Q115" s="18"/>
      <c r="R115" s="18"/>
      <c r="S115" s="18"/>
      <c r="T115" s="18">
        <f>ROUND(Source!AC47*Source!AW47*Source!I47,2)</f>
        <v>179.16</v>
      </c>
      <c r="U115" s="18">
        <f>Source!P47</f>
        <v>1343.7</v>
      </c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>
        <f>T115</f>
        <v>179.16</v>
      </c>
      <c r="GK115" s="18"/>
      <c r="GL115" s="18"/>
      <c r="GM115" s="18"/>
      <c r="GN115" s="18">
        <f>T115</f>
        <v>179.16</v>
      </c>
      <c r="GO115" s="18"/>
      <c r="GP115" s="18">
        <f>T115</f>
        <v>179.16</v>
      </c>
      <c r="GQ115" s="18">
        <f>T115</f>
        <v>179.16</v>
      </c>
      <c r="GR115" s="18"/>
      <c r="GS115" s="18">
        <f>T115</f>
        <v>179.16</v>
      </c>
      <c r="GT115" s="18"/>
      <c r="GU115" s="18"/>
      <c r="GV115" s="18"/>
      <c r="GW115" s="18">
        <f>ROUND(Source!AG47*Source!I47,2)</f>
        <v>0</v>
      </c>
      <c r="GX115" s="18">
        <f>ROUND(Source!AJ47*Source!I47,2)</f>
        <v>0</v>
      </c>
      <c r="GY115" s="18"/>
      <c r="GZ115" s="18"/>
      <c r="HA115" s="18"/>
      <c r="HB115" s="18">
        <f>T115</f>
        <v>179.16</v>
      </c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ht="13.5" thickBot="1" x14ac:dyDescent="0.25">
      <c r="A116" s="95"/>
      <c r="B116" s="96" t="s">
        <v>368</v>
      </c>
      <c r="C116" s="96" t="s">
        <v>371</v>
      </c>
      <c r="D116" s="97"/>
      <c r="E116" s="97"/>
      <c r="F116" s="97"/>
      <c r="G116" s="97"/>
      <c r="H116" s="97"/>
      <c r="I116" s="97"/>
      <c r="J116" s="97"/>
      <c r="K116" s="98"/>
    </row>
    <row r="117" spans="1:255" x14ac:dyDescent="0.2">
      <c r="A117" s="60"/>
      <c r="B117" s="59"/>
      <c r="C117" s="59"/>
      <c r="D117" s="59"/>
      <c r="E117" s="59"/>
      <c r="F117" s="59"/>
      <c r="G117" s="59"/>
      <c r="H117" s="109">
        <f>R117</f>
        <v>179.16</v>
      </c>
      <c r="I117" s="110"/>
      <c r="J117" s="109">
        <f>S117</f>
        <v>1343.7</v>
      </c>
      <c r="K117" s="111"/>
      <c r="O117" s="18"/>
      <c r="P117" s="18"/>
      <c r="Q117" s="18"/>
      <c r="R117" s="18">
        <f>SUM(T115:T116)</f>
        <v>179.16</v>
      </c>
      <c r="S117" s="18">
        <f>SUM(U115:U116)</f>
        <v>1343.7</v>
      </c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>
        <f>R117</f>
        <v>179.16</v>
      </c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x14ac:dyDescent="0.2">
      <c r="A118" s="61">
        <v>13</v>
      </c>
      <c r="B118" s="67" t="s">
        <v>67</v>
      </c>
      <c r="C118" s="62" t="s">
        <v>82</v>
      </c>
      <c r="D118" s="63" t="s">
        <v>76</v>
      </c>
      <c r="E118" s="64">
        <v>21000</v>
      </c>
      <c r="F118" s="65">
        <v>1.75</v>
      </c>
      <c r="G118" s="94"/>
      <c r="H118" s="65">
        <f>Source!AC49</f>
        <v>1.75</v>
      </c>
      <c r="I118" s="65">
        <f>T118</f>
        <v>36750</v>
      </c>
      <c r="J118" s="94">
        <v>7.5</v>
      </c>
      <c r="K118" s="66">
        <f>U118</f>
        <v>275625</v>
      </c>
      <c r="O118" s="18"/>
      <c r="P118" s="18"/>
      <c r="Q118" s="18"/>
      <c r="R118" s="18"/>
      <c r="S118" s="18"/>
      <c r="T118" s="18">
        <f>ROUND(Source!AC49*Source!AW49*Source!I49,2)</f>
        <v>36750</v>
      </c>
      <c r="U118" s="18">
        <f>Source!P49</f>
        <v>275625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>
        <f>T118</f>
        <v>36750</v>
      </c>
      <c r="GK118" s="18"/>
      <c r="GL118" s="18"/>
      <c r="GM118" s="18"/>
      <c r="GN118" s="18">
        <f>T118</f>
        <v>36750</v>
      </c>
      <c r="GO118" s="18"/>
      <c r="GP118" s="18">
        <f>T118</f>
        <v>36750</v>
      </c>
      <c r="GQ118" s="18">
        <f>T118</f>
        <v>36750</v>
      </c>
      <c r="GR118" s="18"/>
      <c r="GS118" s="18">
        <f>T118</f>
        <v>36750</v>
      </c>
      <c r="GT118" s="18"/>
      <c r="GU118" s="18"/>
      <c r="GV118" s="18"/>
      <c r="GW118" s="18">
        <f>ROUND(Source!AG49*Source!I49,2)</f>
        <v>0</v>
      </c>
      <c r="GX118" s="18">
        <f>ROUND(Source!AJ49*Source!I49,2)</f>
        <v>0</v>
      </c>
      <c r="GY118" s="18"/>
      <c r="GZ118" s="18"/>
      <c r="HA118" s="18"/>
      <c r="HB118" s="18">
        <f>T118</f>
        <v>36750</v>
      </c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ht="13.5" thickBot="1" x14ac:dyDescent="0.25">
      <c r="A119" s="95"/>
      <c r="B119" s="96" t="s">
        <v>368</v>
      </c>
      <c r="C119" s="96" t="s">
        <v>372</v>
      </c>
      <c r="D119" s="97"/>
      <c r="E119" s="97"/>
      <c r="F119" s="97"/>
      <c r="G119" s="97"/>
      <c r="H119" s="97"/>
      <c r="I119" s="97"/>
      <c r="J119" s="97"/>
      <c r="K119" s="98"/>
    </row>
    <row r="120" spans="1:255" x14ac:dyDescent="0.2">
      <c r="A120" s="60"/>
      <c r="B120" s="59"/>
      <c r="C120" s="59"/>
      <c r="D120" s="59"/>
      <c r="E120" s="59"/>
      <c r="F120" s="59"/>
      <c r="G120" s="59"/>
      <c r="H120" s="109">
        <f>R120</f>
        <v>36750</v>
      </c>
      <c r="I120" s="110"/>
      <c r="J120" s="109">
        <f>S120</f>
        <v>275625</v>
      </c>
      <c r="K120" s="111"/>
      <c r="O120" s="18"/>
      <c r="P120" s="18"/>
      <c r="Q120" s="18"/>
      <c r="R120" s="18">
        <f>SUM(T118:T119)</f>
        <v>36750</v>
      </c>
      <c r="S120" s="18">
        <f>SUM(U118:U119)</f>
        <v>275625</v>
      </c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>
        <f>R120</f>
        <v>36750</v>
      </c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x14ac:dyDescent="0.2">
      <c r="A121" s="61">
        <v>14</v>
      </c>
      <c r="B121" s="67" t="s">
        <v>67</v>
      </c>
      <c r="C121" s="62" t="s">
        <v>85</v>
      </c>
      <c r="D121" s="63" t="s">
        <v>86</v>
      </c>
      <c r="E121" s="64">
        <v>75</v>
      </c>
      <c r="F121" s="65">
        <v>23.73</v>
      </c>
      <c r="G121" s="94"/>
      <c r="H121" s="65">
        <f>Source!AC51</f>
        <v>23.73</v>
      </c>
      <c r="I121" s="65">
        <f>T121</f>
        <v>1779.75</v>
      </c>
      <c r="J121" s="94">
        <v>7.5</v>
      </c>
      <c r="K121" s="66">
        <f>U121</f>
        <v>13348.13</v>
      </c>
      <c r="O121" s="18"/>
      <c r="P121" s="18"/>
      <c r="Q121" s="18"/>
      <c r="R121" s="18"/>
      <c r="S121" s="18"/>
      <c r="T121" s="18">
        <f>ROUND(Source!AC51*Source!AW51*Source!I51,2)</f>
        <v>1779.75</v>
      </c>
      <c r="U121" s="18">
        <f>Source!P51</f>
        <v>13348.13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>
        <f>T121</f>
        <v>1779.75</v>
      </c>
      <c r="GK121" s="18"/>
      <c r="GL121" s="18"/>
      <c r="GM121" s="18"/>
      <c r="GN121" s="18">
        <f>T121</f>
        <v>1779.75</v>
      </c>
      <c r="GO121" s="18"/>
      <c r="GP121" s="18">
        <f>T121</f>
        <v>1779.75</v>
      </c>
      <c r="GQ121" s="18">
        <f>T121</f>
        <v>1779.75</v>
      </c>
      <c r="GR121" s="18"/>
      <c r="GS121" s="18">
        <f>T121</f>
        <v>1779.75</v>
      </c>
      <c r="GT121" s="18"/>
      <c r="GU121" s="18"/>
      <c r="GV121" s="18"/>
      <c r="GW121" s="18">
        <f>ROUND(Source!AG51*Source!I51,2)</f>
        <v>0</v>
      </c>
      <c r="GX121" s="18">
        <f>ROUND(Source!AJ51*Source!I51,2)</f>
        <v>0</v>
      </c>
      <c r="GY121" s="18"/>
      <c r="GZ121" s="18"/>
      <c r="HA121" s="18"/>
      <c r="HB121" s="18">
        <f>T121</f>
        <v>1779.75</v>
      </c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ht="13.5" thickBot="1" x14ac:dyDescent="0.25">
      <c r="A122" s="95"/>
      <c r="B122" s="96" t="s">
        <v>368</v>
      </c>
      <c r="C122" s="96" t="s">
        <v>373</v>
      </c>
      <c r="D122" s="97"/>
      <c r="E122" s="97"/>
      <c r="F122" s="97"/>
      <c r="G122" s="97"/>
      <c r="H122" s="97"/>
      <c r="I122" s="97"/>
      <c r="J122" s="97"/>
      <c r="K122" s="98"/>
    </row>
    <row r="123" spans="1:255" x14ac:dyDescent="0.2">
      <c r="A123" s="60"/>
      <c r="B123" s="59"/>
      <c r="C123" s="59"/>
      <c r="D123" s="59"/>
      <c r="E123" s="59"/>
      <c r="F123" s="59"/>
      <c r="G123" s="59"/>
      <c r="H123" s="109">
        <f>R123</f>
        <v>1779.75</v>
      </c>
      <c r="I123" s="110"/>
      <c r="J123" s="109">
        <f>S123</f>
        <v>13348.13</v>
      </c>
      <c r="K123" s="111"/>
      <c r="O123" s="18"/>
      <c r="P123" s="18"/>
      <c r="Q123" s="18"/>
      <c r="R123" s="18">
        <f>SUM(T121:T122)</f>
        <v>1779.75</v>
      </c>
      <c r="S123" s="18">
        <f>SUM(U121:U122)</f>
        <v>13348.13</v>
      </c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>
        <f>R123</f>
        <v>1779.75</v>
      </c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x14ac:dyDescent="0.2">
      <c r="A124" s="61">
        <v>15</v>
      </c>
      <c r="B124" s="67" t="s">
        <v>67</v>
      </c>
      <c r="C124" s="62" t="s">
        <v>89</v>
      </c>
      <c r="D124" s="63" t="s">
        <v>90</v>
      </c>
      <c r="E124" s="64">
        <v>18</v>
      </c>
      <c r="F124" s="65">
        <v>79.930000000000007</v>
      </c>
      <c r="G124" s="94"/>
      <c r="H124" s="65">
        <f>Source!AC53</f>
        <v>79.930000000000007</v>
      </c>
      <c r="I124" s="65">
        <f>T124</f>
        <v>1438.74</v>
      </c>
      <c r="J124" s="94">
        <v>7.5</v>
      </c>
      <c r="K124" s="66">
        <f>U124</f>
        <v>10790.55</v>
      </c>
      <c r="O124" s="18"/>
      <c r="P124" s="18"/>
      <c r="Q124" s="18"/>
      <c r="R124" s="18"/>
      <c r="S124" s="18"/>
      <c r="T124" s="18">
        <f>ROUND(Source!AC53*Source!AW53*Source!I53,2)</f>
        <v>1438.74</v>
      </c>
      <c r="U124" s="18">
        <f>Source!P53</f>
        <v>10790.55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>
        <f>T124</f>
        <v>1438.74</v>
      </c>
      <c r="GK124" s="18"/>
      <c r="GL124" s="18"/>
      <c r="GM124" s="18"/>
      <c r="GN124" s="18">
        <f>T124</f>
        <v>1438.74</v>
      </c>
      <c r="GO124" s="18"/>
      <c r="GP124" s="18">
        <f>T124</f>
        <v>1438.74</v>
      </c>
      <c r="GQ124" s="18">
        <f>T124</f>
        <v>1438.74</v>
      </c>
      <c r="GR124" s="18"/>
      <c r="GS124" s="18">
        <f>T124</f>
        <v>1438.74</v>
      </c>
      <c r="GT124" s="18"/>
      <c r="GU124" s="18"/>
      <c r="GV124" s="18"/>
      <c r="GW124" s="18">
        <f>ROUND(Source!AG53*Source!I53,2)</f>
        <v>0</v>
      </c>
      <c r="GX124" s="18">
        <f>ROUND(Source!AJ53*Source!I53,2)</f>
        <v>0</v>
      </c>
      <c r="GY124" s="18"/>
      <c r="GZ124" s="18"/>
      <c r="HA124" s="18"/>
      <c r="HB124" s="18">
        <f>T124</f>
        <v>1438.74</v>
      </c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ht="13.5" thickBot="1" x14ac:dyDescent="0.25">
      <c r="A125" s="95"/>
      <c r="B125" s="96" t="s">
        <v>368</v>
      </c>
      <c r="C125" s="96" t="s">
        <v>374</v>
      </c>
      <c r="D125" s="97"/>
      <c r="E125" s="97"/>
      <c r="F125" s="97"/>
      <c r="G125" s="97"/>
      <c r="H125" s="97"/>
      <c r="I125" s="97"/>
      <c r="J125" s="97"/>
      <c r="K125" s="98"/>
    </row>
    <row r="126" spans="1:255" x14ac:dyDescent="0.2">
      <c r="A126" s="60"/>
      <c r="B126" s="59"/>
      <c r="C126" s="59"/>
      <c r="D126" s="59"/>
      <c r="E126" s="59"/>
      <c r="F126" s="59"/>
      <c r="G126" s="59"/>
      <c r="H126" s="109">
        <f>R126</f>
        <v>1438.74</v>
      </c>
      <c r="I126" s="110"/>
      <c r="J126" s="109">
        <f>S126</f>
        <v>10790.55</v>
      </c>
      <c r="K126" s="111"/>
      <c r="O126" s="18"/>
      <c r="P126" s="18"/>
      <c r="Q126" s="18"/>
      <c r="R126" s="18">
        <f>SUM(T124:T125)</f>
        <v>1438.74</v>
      </c>
      <c r="S126" s="18">
        <f>SUM(U124:U125)</f>
        <v>10790.55</v>
      </c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>
        <f>R126</f>
        <v>1438.74</v>
      </c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x14ac:dyDescent="0.2">
      <c r="A127" s="61">
        <v>16</v>
      </c>
      <c r="B127" s="67" t="s">
        <v>67</v>
      </c>
      <c r="C127" s="62" t="s">
        <v>93</v>
      </c>
      <c r="D127" s="63" t="s">
        <v>76</v>
      </c>
      <c r="E127" s="64">
        <v>12</v>
      </c>
      <c r="F127" s="65">
        <v>31.14</v>
      </c>
      <c r="G127" s="94"/>
      <c r="H127" s="65">
        <f>Source!AC55</f>
        <v>31.14</v>
      </c>
      <c r="I127" s="65">
        <f>T127</f>
        <v>373.68</v>
      </c>
      <c r="J127" s="94">
        <v>7.5</v>
      </c>
      <c r="K127" s="66">
        <f>U127</f>
        <v>2802.6</v>
      </c>
      <c r="O127" s="18"/>
      <c r="P127" s="18"/>
      <c r="Q127" s="18"/>
      <c r="R127" s="18"/>
      <c r="S127" s="18"/>
      <c r="T127" s="18">
        <f>ROUND(Source!AC55*Source!AW55*Source!I55,2)</f>
        <v>373.68</v>
      </c>
      <c r="U127" s="18">
        <f>Source!P55</f>
        <v>2802.6</v>
      </c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>
        <f>T127</f>
        <v>373.68</v>
      </c>
      <c r="GK127" s="18"/>
      <c r="GL127" s="18"/>
      <c r="GM127" s="18"/>
      <c r="GN127" s="18">
        <f>T127</f>
        <v>373.68</v>
      </c>
      <c r="GO127" s="18"/>
      <c r="GP127" s="18">
        <f>T127</f>
        <v>373.68</v>
      </c>
      <c r="GQ127" s="18">
        <f>T127</f>
        <v>373.68</v>
      </c>
      <c r="GR127" s="18"/>
      <c r="GS127" s="18">
        <f>T127</f>
        <v>373.68</v>
      </c>
      <c r="GT127" s="18"/>
      <c r="GU127" s="18"/>
      <c r="GV127" s="18"/>
      <c r="GW127" s="18">
        <f>ROUND(Source!AG55*Source!I55,2)</f>
        <v>0</v>
      </c>
      <c r="GX127" s="18">
        <f>ROUND(Source!AJ55*Source!I55,2)</f>
        <v>0</v>
      </c>
      <c r="GY127" s="18"/>
      <c r="GZ127" s="18"/>
      <c r="HA127" s="18"/>
      <c r="HB127" s="18">
        <f>T127</f>
        <v>373.68</v>
      </c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1:255" ht="13.5" thickBot="1" x14ac:dyDescent="0.25">
      <c r="A128" s="95"/>
      <c r="B128" s="96" t="s">
        <v>368</v>
      </c>
      <c r="C128" s="96" t="s">
        <v>375</v>
      </c>
      <c r="D128" s="97"/>
      <c r="E128" s="97"/>
      <c r="F128" s="97"/>
      <c r="G128" s="97"/>
      <c r="H128" s="97"/>
      <c r="I128" s="97"/>
      <c r="J128" s="97"/>
      <c r="K128" s="98"/>
    </row>
    <row r="129" spans="1:255" x14ac:dyDescent="0.2">
      <c r="A129" s="60"/>
      <c r="B129" s="59"/>
      <c r="C129" s="59"/>
      <c r="D129" s="59"/>
      <c r="E129" s="59"/>
      <c r="F129" s="59"/>
      <c r="G129" s="59"/>
      <c r="H129" s="109">
        <f>R129</f>
        <v>373.68</v>
      </c>
      <c r="I129" s="110"/>
      <c r="J129" s="109">
        <f>S129</f>
        <v>2802.6</v>
      </c>
      <c r="K129" s="111"/>
      <c r="O129" s="18"/>
      <c r="P129" s="18"/>
      <c r="Q129" s="18"/>
      <c r="R129" s="18">
        <f>SUM(T127:T128)</f>
        <v>373.68</v>
      </c>
      <c r="S129" s="18">
        <f>SUM(U127:U128)</f>
        <v>2802.6</v>
      </c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>
        <f>R129</f>
        <v>373.68</v>
      </c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x14ac:dyDescent="0.2">
      <c r="A130" s="61">
        <v>17</v>
      </c>
      <c r="B130" s="67" t="s">
        <v>67</v>
      </c>
      <c r="C130" s="62" t="s">
        <v>96</v>
      </c>
      <c r="D130" s="63" t="s">
        <v>97</v>
      </c>
      <c r="E130" s="64">
        <v>40</v>
      </c>
      <c r="F130" s="65">
        <v>4.6900000000000004</v>
      </c>
      <c r="G130" s="94"/>
      <c r="H130" s="65">
        <f>Source!AC57</f>
        <v>4.6900000000000004</v>
      </c>
      <c r="I130" s="65">
        <f>T130</f>
        <v>187.6</v>
      </c>
      <c r="J130" s="94">
        <v>7.5</v>
      </c>
      <c r="K130" s="66">
        <f>U130</f>
        <v>1407</v>
      </c>
      <c r="O130" s="18"/>
      <c r="P130" s="18"/>
      <c r="Q130" s="18"/>
      <c r="R130" s="18"/>
      <c r="S130" s="18"/>
      <c r="T130" s="18">
        <f>ROUND(Source!AC57*Source!AW57*Source!I57,2)</f>
        <v>187.6</v>
      </c>
      <c r="U130" s="18">
        <f>Source!P57</f>
        <v>1407</v>
      </c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>
        <f>T130</f>
        <v>187.6</v>
      </c>
      <c r="GK130" s="18"/>
      <c r="GL130" s="18"/>
      <c r="GM130" s="18"/>
      <c r="GN130" s="18">
        <f>T130</f>
        <v>187.6</v>
      </c>
      <c r="GO130" s="18"/>
      <c r="GP130" s="18">
        <f>T130</f>
        <v>187.6</v>
      </c>
      <c r="GQ130" s="18">
        <f>T130</f>
        <v>187.6</v>
      </c>
      <c r="GR130" s="18"/>
      <c r="GS130" s="18">
        <f>T130</f>
        <v>187.6</v>
      </c>
      <c r="GT130" s="18"/>
      <c r="GU130" s="18"/>
      <c r="GV130" s="18"/>
      <c r="GW130" s="18">
        <f>ROUND(Source!AG57*Source!I57,2)</f>
        <v>0</v>
      </c>
      <c r="GX130" s="18">
        <f>ROUND(Source!AJ57*Source!I57,2)</f>
        <v>0</v>
      </c>
      <c r="GY130" s="18"/>
      <c r="GZ130" s="18"/>
      <c r="HA130" s="18"/>
      <c r="HB130" s="18">
        <f>T130</f>
        <v>187.6</v>
      </c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1:255" ht="13.5" thickBot="1" x14ac:dyDescent="0.25">
      <c r="A131" s="95"/>
      <c r="B131" s="96" t="s">
        <v>368</v>
      </c>
      <c r="C131" s="96" t="s">
        <v>376</v>
      </c>
      <c r="D131" s="97"/>
      <c r="E131" s="97"/>
      <c r="F131" s="97"/>
      <c r="G131" s="97"/>
      <c r="H131" s="97"/>
      <c r="I131" s="97"/>
      <c r="J131" s="97"/>
      <c r="K131" s="98"/>
    </row>
    <row r="132" spans="1:255" x14ac:dyDescent="0.2">
      <c r="A132" s="60"/>
      <c r="B132" s="59"/>
      <c r="C132" s="59"/>
      <c r="D132" s="59"/>
      <c r="E132" s="59"/>
      <c r="F132" s="59"/>
      <c r="G132" s="59"/>
      <c r="H132" s="109">
        <f>R132</f>
        <v>187.6</v>
      </c>
      <c r="I132" s="110"/>
      <c r="J132" s="109">
        <f>S132</f>
        <v>1407</v>
      </c>
      <c r="K132" s="111"/>
      <c r="O132" s="18"/>
      <c r="P132" s="18"/>
      <c r="Q132" s="18"/>
      <c r="R132" s="18">
        <f>SUM(T130:T131)</f>
        <v>187.6</v>
      </c>
      <c r="S132" s="18">
        <f>SUM(U130:U131)</f>
        <v>1407</v>
      </c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>
        <f>R132</f>
        <v>187.6</v>
      </c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x14ac:dyDescent="0.2">
      <c r="A133" s="61">
        <v>18</v>
      </c>
      <c r="B133" s="67" t="s">
        <v>67</v>
      </c>
      <c r="C133" s="62" t="s">
        <v>100</v>
      </c>
      <c r="D133" s="63" t="s">
        <v>86</v>
      </c>
      <c r="E133" s="64">
        <v>10</v>
      </c>
      <c r="F133" s="65">
        <v>118.03</v>
      </c>
      <c r="G133" s="94"/>
      <c r="H133" s="65">
        <f>Source!AC59</f>
        <v>118.03</v>
      </c>
      <c r="I133" s="65">
        <f>T133</f>
        <v>1180.3</v>
      </c>
      <c r="J133" s="94">
        <v>7.5</v>
      </c>
      <c r="K133" s="66">
        <f>U133</f>
        <v>8852.25</v>
      </c>
      <c r="O133" s="18"/>
      <c r="P133" s="18"/>
      <c r="Q133" s="18"/>
      <c r="R133" s="18"/>
      <c r="S133" s="18"/>
      <c r="T133" s="18">
        <f>ROUND(Source!AC59*Source!AW59*Source!I59,2)</f>
        <v>1180.3</v>
      </c>
      <c r="U133" s="18">
        <f>Source!P59</f>
        <v>8852.25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>
        <f>T133</f>
        <v>1180.3</v>
      </c>
      <c r="GK133" s="18"/>
      <c r="GL133" s="18"/>
      <c r="GM133" s="18"/>
      <c r="GN133" s="18">
        <f>T133</f>
        <v>1180.3</v>
      </c>
      <c r="GO133" s="18"/>
      <c r="GP133" s="18">
        <f>T133</f>
        <v>1180.3</v>
      </c>
      <c r="GQ133" s="18">
        <f>T133</f>
        <v>1180.3</v>
      </c>
      <c r="GR133" s="18"/>
      <c r="GS133" s="18">
        <f>T133</f>
        <v>1180.3</v>
      </c>
      <c r="GT133" s="18"/>
      <c r="GU133" s="18"/>
      <c r="GV133" s="18"/>
      <c r="GW133" s="18">
        <f>ROUND(Source!AG59*Source!I59,2)</f>
        <v>0</v>
      </c>
      <c r="GX133" s="18">
        <f>ROUND(Source!AJ59*Source!I59,2)</f>
        <v>0</v>
      </c>
      <c r="GY133" s="18"/>
      <c r="GZ133" s="18"/>
      <c r="HA133" s="18"/>
      <c r="HB133" s="18">
        <f>T133</f>
        <v>1180.3</v>
      </c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1:255" ht="13.5" thickBot="1" x14ac:dyDescent="0.25">
      <c r="A134" s="95"/>
      <c r="B134" s="96" t="s">
        <v>368</v>
      </c>
      <c r="C134" s="96" t="s">
        <v>377</v>
      </c>
      <c r="D134" s="97"/>
      <c r="E134" s="97"/>
      <c r="F134" s="97"/>
      <c r="G134" s="97"/>
      <c r="H134" s="97"/>
      <c r="I134" s="97"/>
      <c r="J134" s="97"/>
      <c r="K134" s="98"/>
    </row>
    <row r="135" spans="1:255" x14ac:dyDescent="0.2">
      <c r="A135" s="60"/>
      <c r="B135" s="59"/>
      <c r="C135" s="59"/>
      <c r="D135" s="59"/>
      <c r="E135" s="59"/>
      <c r="F135" s="59"/>
      <c r="G135" s="59"/>
      <c r="H135" s="109">
        <f>R135</f>
        <v>1180.3</v>
      </c>
      <c r="I135" s="110"/>
      <c r="J135" s="109">
        <f>S135</f>
        <v>8852.25</v>
      </c>
      <c r="K135" s="111"/>
      <c r="O135" s="18"/>
      <c r="P135" s="18"/>
      <c r="Q135" s="18"/>
      <c r="R135" s="18">
        <f>SUM(T133:T134)</f>
        <v>1180.3</v>
      </c>
      <c r="S135" s="18">
        <f>SUM(U133:U134)</f>
        <v>8852.25</v>
      </c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>
        <f>R135</f>
        <v>1180.3</v>
      </c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x14ac:dyDescent="0.2">
      <c r="A136" s="61">
        <v>19</v>
      </c>
      <c r="B136" s="67" t="s">
        <v>67</v>
      </c>
      <c r="C136" s="62" t="s">
        <v>103</v>
      </c>
      <c r="D136" s="63" t="s">
        <v>104</v>
      </c>
      <c r="E136" s="64">
        <v>2</v>
      </c>
      <c r="F136" s="65">
        <v>36.159999999999997</v>
      </c>
      <c r="G136" s="94"/>
      <c r="H136" s="65">
        <f>Source!AC61</f>
        <v>36.159999999999997</v>
      </c>
      <c r="I136" s="65">
        <f>T136</f>
        <v>72.319999999999993</v>
      </c>
      <c r="J136" s="94">
        <v>7.5</v>
      </c>
      <c r="K136" s="66">
        <f>U136</f>
        <v>542.4</v>
      </c>
      <c r="O136" s="18"/>
      <c r="P136" s="18"/>
      <c r="Q136" s="18"/>
      <c r="R136" s="18"/>
      <c r="S136" s="18"/>
      <c r="T136" s="18">
        <f>ROUND(Source!AC61*Source!AW61*Source!I61,2)</f>
        <v>72.319999999999993</v>
      </c>
      <c r="U136" s="18">
        <f>Source!P61</f>
        <v>542.4</v>
      </c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>
        <f>T136</f>
        <v>72.319999999999993</v>
      </c>
      <c r="GK136" s="18"/>
      <c r="GL136" s="18"/>
      <c r="GM136" s="18"/>
      <c r="GN136" s="18">
        <f>T136</f>
        <v>72.319999999999993</v>
      </c>
      <c r="GO136" s="18"/>
      <c r="GP136" s="18">
        <f>T136</f>
        <v>72.319999999999993</v>
      </c>
      <c r="GQ136" s="18">
        <f>T136</f>
        <v>72.319999999999993</v>
      </c>
      <c r="GR136" s="18"/>
      <c r="GS136" s="18">
        <f>T136</f>
        <v>72.319999999999993</v>
      </c>
      <c r="GT136" s="18"/>
      <c r="GU136" s="18"/>
      <c r="GV136" s="18"/>
      <c r="GW136" s="18">
        <f>ROUND(Source!AG61*Source!I61,2)</f>
        <v>0</v>
      </c>
      <c r="GX136" s="18">
        <f>ROUND(Source!AJ61*Source!I61,2)</f>
        <v>0</v>
      </c>
      <c r="GY136" s="18"/>
      <c r="GZ136" s="18"/>
      <c r="HA136" s="18"/>
      <c r="HB136" s="18">
        <f>T136</f>
        <v>72.319999999999993</v>
      </c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</row>
    <row r="137" spans="1:255" ht="13.5" thickBot="1" x14ac:dyDescent="0.25">
      <c r="A137" s="95"/>
      <c r="B137" s="96" t="s">
        <v>368</v>
      </c>
      <c r="C137" s="96" t="s">
        <v>378</v>
      </c>
      <c r="D137" s="97"/>
      <c r="E137" s="97"/>
      <c r="F137" s="97"/>
      <c r="G137" s="97"/>
      <c r="H137" s="97"/>
      <c r="I137" s="97"/>
      <c r="J137" s="97"/>
      <c r="K137" s="98"/>
    </row>
    <row r="138" spans="1:255" x14ac:dyDescent="0.2">
      <c r="A138" s="60"/>
      <c r="B138" s="59"/>
      <c r="C138" s="59"/>
      <c r="D138" s="59"/>
      <c r="E138" s="59"/>
      <c r="F138" s="59"/>
      <c r="G138" s="59"/>
      <c r="H138" s="109">
        <f>R138</f>
        <v>72.319999999999993</v>
      </c>
      <c r="I138" s="110"/>
      <c r="J138" s="109">
        <f>S138</f>
        <v>542.4</v>
      </c>
      <c r="K138" s="111"/>
      <c r="O138" s="18"/>
      <c r="P138" s="18"/>
      <c r="Q138" s="18"/>
      <c r="R138" s="18">
        <f>SUM(T136:T137)</f>
        <v>72.319999999999993</v>
      </c>
      <c r="S138" s="18">
        <f>SUM(U136:U137)</f>
        <v>542.4</v>
      </c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>
        <f>R138</f>
        <v>72.319999999999993</v>
      </c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x14ac:dyDescent="0.2">
      <c r="A139" s="61">
        <v>20</v>
      </c>
      <c r="B139" s="67" t="s">
        <v>67</v>
      </c>
      <c r="C139" s="62" t="s">
        <v>107</v>
      </c>
      <c r="D139" s="63" t="s">
        <v>39</v>
      </c>
      <c r="E139" s="64">
        <v>8</v>
      </c>
      <c r="F139" s="65">
        <v>58.8</v>
      </c>
      <c r="G139" s="94"/>
      <c r="H139" s="65">
        <f>Source!AC63</f>
        <v>58.8</v>
      </c>
      <c r="I139" s="65">
        <f>T139</f>
        <v>470.4</v>
      </c>
      <c r="J139" s="94">
        <v>7.5</v>
      </c>
      <c r="K139" s="66">
        <f>U139</f>
        <v>3528</v>
      </c>
      <c r="O139" s="18"/>
      <c r="P139" s="18"/>
      <c r="Q139" s="18"/>
      <c r="R139" s="18"/>
      <c r="S139" s="18"/>
      <c r="T139" s="18">
        <f>ROUND(Source!AC63*Source!AW63*Source!I63,2)</f>
        <v>470.4</v>
      </c>
      <c r="U139" s="18">
        <f>Source!P63</f>
        <v>3528</v>
      </c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>
        <f>T139</f>
        <v>470.4</v>
      </c>
      <c r="GK139" s="18"/>
      <c r="GL139" s="18"/>
      <c r="GM139" s="18"/>
      <c r="GN139" s="18">
        <f>T139</f>
        <v>470.4</v>
      </c>
      <c r="GO139" s="18"/>
      <c r="GP139" s="18">
        <f>T139</f>
        <v>470.4</v>
      </c>
      <c r="GQ139" s="18">
        <f>T139</f>
        <v>470.4</v>
      </c>
      <c r="GR139" s="18"/>
      <c r="GS139" s="18">
        <f>T139</f>
        <v>470.4</v>
      </c>
      <c r="GT139" s="18"/>
      <c r="GU139" s="18"/>
      <c r="GV139" s="18"/>
      <c r="GW139" s="18">
        <f>ROUND(Source!AG63*Source!I63,2)</f>
        <v>0</v>
      </c>
      <c r="GX139" s="18">
        <f>ROUND(Source!AJ63*Source!I63,2)</f>
        <v>0</v>
      </c>
      <c r="GY139" s="18"/>
      <c r="GZ139" s="18"/>
      <c r="HA139" s="18"/>
      <c r="HB139" s="18">
        <f>T139</f>
        <v>470.4</v>
      </c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</row>
    <row r="140" spans="1:255" ht="13.5" thickBot="1" x14ac:dyDescent="0.25">
      <c r="A140" s="95"/>
      <c r="B140" s="96" t="s">
        <v>368</v>
      </c>
      <c r="C140" s="96" t="s">
        <v>379</v>
      </c>
      <c r="D140" s="97"/>
      <c r="E140" s="97"/>
      <c r="F140" s="97"/>
      <c r="G140" s="97"/>
      <c r="H140" s="97"/>
      <c r="I140" s="97"/>
      <c r="J140" s="97"/>
      <c r="K140" s="98"/>
    </row>
    <row r="141" spans="1:255" ht="13.5" thickBot="1" x14ac:dyDescent="0.25">
      <c r="A141" s="60"/>
      <c r="B141" s="59"/>
      <c r="C141" s="59"/>
      <c r="D141" s="59"/>
      <c r="E141" s="59"/>
      <c r="F141" s="59"/>
      <c r="G141" s="59"/>
      <c r="H141" s="109">
        <f>R141</f>
        <v>470.4</v>
      </c>
      <c r="I141" s="110"/>
      <c r="J141" s="109">
        <f>S141</f>
        <v>3528</v>
      </c>
      <c r="K141" s="111"/>
      <c r="O141" s="18"/>
      <c r="P141" s="18"/>
      <c r="Q141" s="18"/>
      <c r="R141" s="18">
        <f>SUM(T139:T140)</f>
        <v>470.4</v>
      </c>
      <c r="S141" s="18">
        <f>SUM(U139:U140)</f>
        <v>3528</v>
      </c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>
        <f>R141</f>
        <v>470.4</v>
      </c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x14ac:dyDescent="0.2">
      <c r="A142" s="99"/>
      <c r="B142" s="99"/>
      <c r="C142" s="75" t="s">
        <v>380</v>
      </c>
      <c r="D142" s="75"/>
      <c r="E142" s="75"/>
      <c r="F142" s="75"/>
      <c r="G142" s="75"/>
      <c r="H142" s="112">
        <f>FM142</f>
        <v>303271.46000000002</v>
      </c>
      <c r="I142" s="112"/>
      <c r="J142" s="112">
        <f>DP142</f>
        <v>2477710.94</v>
      </c>
      <c r="K142" s="112"/>
      <c r="P142" s="18">
        <f>SUM(R46:R141)</f>
        <v>303271.46000000002</v>
      </c>
      <c r="Q142" s="18">
        <f>SUM(S46:S141)</f>
        <v>2477710.94</v>
      </c>
      <c r="R142" s="18"/>
      <c r="S142" s="18"/>
      <c r="T142" s="18"/>
      <c r="U142" s="18"/>
      <c r="V142" s="18"/>
      <c r="W142" s="18"/>
      <c r="X142" s="18"/>
      <c r="Y142" s="18">
        <v>513</v>
      </c>
      <c r="Z142" s="18" t="s">
        <v>381</v>
      </c>
      <c r="AA142" s="18"/>
      <c r="AB142" s="18" t="s">
        <v>333</v>
      </c>
      <c r="AC142" s="18" t="str">
        <f>Source!G73</f>
        <v>Новая локальная смета</v>
      </c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>
        <f>Source!DM73</f>
        <v>490.11</v>
      </c>
      <c r="CX142" s="18">
        <f>Source!DN73</f>
        <v>148.47749999999999</v>
      </c>
      <c r="CY142" s="18">
        <f>Source!DG73</f>
        <v>2318865.1800000002</v>
      </c>
      <c r="CZ142" s="18">
        <f>Source!DK73</f>
        <v>86726.54</v>
      </c>
      <c r="DA142" s="18">
        <f>Source!DI73</f>
        <v>178656.11</v>
      </c>
      <c r="DB142" s="18">
        <f>Source!DJ73</f>
        <v>34302.089999999997</v>
      </c>
      <c r="DC142" s="18">
        <f>Source!DH73</f>
        <v>2053482.53</v>
      </c>
      <c r="DD142" s="18">
        <f>Source!EG73</f>
        <v>0</v>
      </c>
      <c r="DE142" s="18">
        <f>Source!EN73</f>
        <v>2053482.53</v>
      </c>
      <c r="DF142" s="18">
        <f>Source!EO73</f>
        <v>2053482.53</v>
      </c>
      <c r="DG142" s="18">
        <f>Source!EP73</f>
        <v>0</v>
      </c>
      <c r="DH142" s="18">
        <f>Source!EQ73</f>
        <v>2053482.53</v>
      </c>
      <c r="DI142" s="18">
        <f>Source!EH73</f>
        <v>0</v>
      </c>
      <c r="DJ142" s="18">
        <f>Source!EI73</f>
        <v>0</v>
      </c>
      <c r="DK142" s="18">
        <f>Source!ER73</f>
        <v>0</v>
      </c>
      <c r="DL142" s="18">
        <f>Source!DL73</f>
        <v>0</v>
      </c>
      <c r="DM142" s="18">
        <f>Source!DO73</f>
        <v>0</v>
      </c>
      <c r="DN142" s="18">
        <f>Source!DP73</f>
        <v>97014.65</v>
      </c>
      <c r="DO142" s="18">
        <f>Source!DQ73</f>
        <v>61831.11</v>
      </c>
      <c r="DP142" s="18">
        <f>Source!EJ73</f>
        <v>2477710.94</v>
      </c>
      <c r="DQ142" s="18">
        <f>Source!EK73</f>
        <v>2070337.06</v>
      </c>
      <c r="DR142" s="18">
        <f>Source!EL73</f>
        <v>400944.44</v>
      </c>
      <c r="DS142" s="18">
        <f>Source!EH73</f>
        <v>0</v>
      </c>
      <c r="DT142" s="18">
        <f>Source!EM73</f>
        <v>6429.44</v>
      </c>
      <c r="DU142" s="18">
        <f>Source!EK73+Source!EL73</f>
        <v>2471281.5</v>
      </c>
      <c r="DV142" s="18"/>
      <c r="DW142" s="18">
        <f>Source!ES73</f>
        <v>0</v>
      </c>
      <c r="DX142" s="18">
        <f>Source!ET73</f>
        <v>0</v>
      </c>
      <c r="DY142" s="18">
        <f>Source!EU73</f>
        <v>0</v>
      </c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>
        <f>Source!DM73</f>
        <v>490.11</v>
      </c>
      <c r="EU142" s="18">
        <f>Source!DN73</f>
        <v>148.47749999999999</v>
      </c>
      <c r="EV142" s="18">
        <f t="shared" ref="EV142:FQ142" si="0">SUM(GJ46:GJ141)</f>
        <v>292829.32</v>
      </c>
      <c r="EW142" s="18">
        <f t="shared" si="0"/>
        <v>4739.16</v>
      </c>
      <c r="EX142" s="18">
        <f t="shared" si="0"/>
        <v>14292.480000000001</v>
      </c>
      <c r="EY142" s="18">
        <f t="shared" si="0"/>
        <v>1874.4399999999998</v>
      </c>
      <c r="EZ142" s="18">
        <f t="shared" si="0"/>
        <v>273797.68</v>
      </c>
      <c r="FA142" s="18">
        <f t="shared" si="0"/>
        <v>0</v>
      </c>
      <c r="FB142" s="18">
        <f t="shared" si="0"/>
        <v>273797.68</v>
      </c>
      <c r="FC142" s="18">
        <f t="shared" si="0"/>
        <v>273797.68</v>
      </c>
      <c r="FD142" s="18">
        <f t="shared" si="0"/>
        <v>0</v>
      </c>
      <c r="FE142" s="18">
        <f t="shared" si="0"/>
        <v>273797.68</v>
      </c>
      <c r="FF142" s="18">
        <f t="shared" si="0"/>
        <v>0</v>
      </c>
      <c r="FG142" s="18">
        <f t="shared" si="0"/>
        <v>0</v>
      </c>
      <c r="FH142" s="18">
        <f t="shared" si="0"/>
        <v>0</v>
      </c>
      <c r="FI142" s="18">
        <f t="shared" si="0"/>
        <v>0</v>
      </c>
      <c r="FJ142" s="18">
        <f t="shared" si="0"/>
        <v>0</v>
      </c>
      <c r="FK142" s="18">
        <f t="shared" si="0"/>
        <v>6218.69</v>
      </c>
      <c r="FL142" s="18">
        <f t="shared" si="0"/>
        <v>4223.4500000000007</v>
      </c>
      <c r="FM142" s="18">
        <f t="shared" si="0"/>
        <v>303271.46000000002</v>
      </c>
      <c r="FN142" s="18">
        <f t="shared" si="0"/>
        <v>275068.99999999994</v>
      </c>
      <c r="FO142" s="18">
        <f t="shared" si="0"/>
        <v>27817.310000000005</v>
      </c>
      <c r="FP142" s="18">
        <f t="shared" si="0"/>
        <v>0</v>
      </c>
      <c r="FQ142" s="18">
        <f t="shared" si="0"/>
        <v>385.15</v>
      </c>
      <c r="FR142" s="18">
        <f>FN142+FO142</f>
        <v>302886.30999999994</v>
      </c>
      <c r="FS142" s="18">
        <f>SUM(HG46:HG141)</f>
        <v>0</v>
      </c>
      <c r="FT142" s="18">
        <f>SUM(HH46:HH141)</f>
        <v>0</v>
      </c>
      <c r="FU142" s="18">
        <f>SUM(HI46:HI141)</f>
        <v>0</v>
      </c>
      <c r="FV142" s="18">
        <f>SUM(HJ46:HJ141)</f>
        <v>0</v>
      </c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</row>
    <row r="143" spans="1:255" x14ac:dyDescent="0.2">
      <c r="A143" s="83"/>
      <c r="B143" s="83"/>
      <c r="C143" s="83"/>
      <c r="D143" s="83"/>
      <c r="E143" s="83"/>
      <c r="F143" s="83"/>
      <c r="G143" s="83"/>
      <c r="H143" s="105"/>
      <c r="I143" s="105"/>
      <c r="J143" s="105"/>
      <c r="K143" s="105"/>
    </row>
    <row r="144" spans="1:255" x14ac:dyDescent="0.2">
      <c r="A144" s="83"/>
      <c r="B144" s="83"/>
      <c r="C144" s="19" t="s">
        <v>116</v>
      </c>
      <c r="D144" s="19"/>
      <c r="E144" s="19"/>
      <c r="F144" s="19"/>
      <c r="G144" s="19"/>
      <c r="H144" s="106">
        <f>EV142</f>
        <v>292829.32</v>
      </c>
      <c r="I144" s="106"/>
      <c r="J144" s="106">
        <f>CY142</f>
        <v>2318865.1800000002</v>
      </c>
      <c r="K144" s="107"/>
    </row>
    <row r="145" spans="1:11" x14ac:dyDescent="0.2">
      <c r="A145" s="83"/>
      <c r="B145" s="83"/>
      <c r="C145" s="19" t="s">
        <v>384</v>
      </c>
      <c r="D145" s="19"/>
      <c r="E145" s="19"/>
      <c r="F145" s="19"/>
      <c r="G145" s="19"/>
      <c r="H145" s="104"/>
      <c r="I145" s="104"/>
      <c r="J145" s="104"/>
      <c r="K145" s="105"/>
    </row>
    <row r="146" spans="1:11" x14ac:dyDescent="0.2">
      <c r="A146" s="83"/>
      <c r="B146" s="83"/>
      <c r="C146" s="19" t="s">
        <v>385</v>
      </c>
      <c r="D146" s="19"/>
      <c r="E146" s="19"/>
      <c r="F146" s="19"/>
      <c r="G146" s="19"/>
      <c r="H146" s="106">
        <f>EW142</f>
        <v>4739.16</v>
      </c>
      <c r="I146" s="106"/>
      <c r="J146" s="106">
        <f>CZ142</f>
        <v>86726.54</v>
      </c>
      <c r="K146" s="107"/>
    </row>
    <row r="147" spans="1:11" x14ac:dyDescent="0.2">
      <c r="A147" s="83"/>
      <c r="B147" s="83"/>
      <c r="C147" s="19" t="s">
        <v>386</v>
      </c>
      <c r="D147" s="19"/>
      <c r="E147" s="19"/>
      <c r="F147" s="19"/>
      <c r="G147" s="19"/>
      <c r="H147" s="106">
        <f>EX142</f>
        <v>14292.480000000001</v>
      </c>
      <c r="I147" s="106"/>
      <c r="J147" s="106">
        <f>DA142</f>
        <v>178656.11</v>
      </c>
      <c r="K147" s="107"/>
    </row>
    <row r="148" spans="1:11" x14ac:dyDescent="0.2">
      <c r="A148" s="83"/>
      <c r="B148" s="83"/>
      <c r="C148" s="19" t="s">
        <v>387</v>
      </c>
      <c r="D148" s="19"/>
      <c r="E148" s="19"/>
      <c r="F148" s="19"/>
      <c r="G148" s="19"/>
      <c r="H148" s="106">
        <f>EZ142</f>
        <v>273797.68</v>
      </c>
      <c r="I148" s="106"/>
      <c r="J148" s="106">
        <f>DC142</f>
        <v>2053482.53</v>
      </c>
      <c r="K148" s="107"/>
    </row>
    <row r="149" spans="1:11" x14ac:dyDescent="0.2">
      <c r="A149" s="83"/>
      <c r="B149" s="83"/>
      <c r="C149" s="19"/>
      <c r="D149" s="19"/>
      <c r="E149" s="19"/>
      <c r="F149" s="19"/>
      <c r="G149" s="19"/>
      <c r="H149" s="104"/>
      <c r="I149" s="104"/>
      <c r="J149" s="104"/>
      <c r="K149" s="105"/>
    </row>
    <row r="150" spans="1:11" x14ac:dyDescent="0.2">
      <c r="A150" s="83"/>
      <c r="B150" s="83"/>
      <c r="C150" s="19" t="s">
        <v>388</v>
      </c>
      <c r="D150" s="19"/>
      <c r="E150" s="19"/>
      <c r="F150" s="19"/>
      <c r="G150" s="19"/>
      <c r="H150" s="106">
        <f>FK142</f>
        <v>6218.69</v>
      </c>
      <c r="I150" s="106"/>
      <c r="J150" s="106">
        <f>DN142</f>
        <v>97014.65</v>
      </c>
      <c r="K150" s="107"/>
    </row>
    <row r="151" spans="1:11" x14ac:dyDescent="0.2">
      <c r="A151" s="83"/>
      <c r="B151" s="83"/>
      <c r="C151" s="19" t="s">
        <v>389</v>
      </c>
      <c r="D151" s="19"/>
      <c r="E151" s="19"/>
      <c r="F151" s="19"/>
      <c r="G151" s="19"/>
      <c r="H151" s="106">
        <f>FL142</f>
        <v>4223.4500000000007</v>
      </c>
      <c r="I151" s="106"/>
      <c r="J151" s="106">
        <f>DO142</f>
        <v>61831.11</v>
      </c>
      <c r="K151" s="107"/>
    </row>
    <row r="152" spans="1:11" x14ac:dyDescent="0.2">
      <c r="A152" s="83"/>
      <c r="B152" s="83"/>
      <c r="C152" s="19" t="s">
        <v>390</v>
      </c>
      <c r="D152" s="19"/>
      <c r="E152" s="19"/>
      <c r="F152" s="19"/>
      <c r="G152" s="19"/>
      <c r="H152" s="106">
        <f>FM142</f>
        <v>303271.46000000002</v>
      </c>
      <c r="I152" s="106"/>
      <c r="J152" s="106">
        <f>DP142</f>
        <v>2477710.94</v>
      </c>
      <c r="K152" s="107"/>
    </row>
    <row r="153" spans="1:11" x14ac:dyDescent="0.2">
      <c r="A153" s="83"/>
      <c r="B153" s="83"/>
      <c r="C153" s="19" t="s">
        <v>391</v>
      </c>
      <c r="D153" s="19"/>
      <c r="E153" s="19"/>
      <c r="F153" s="19"/>
      <c r="G153" s="19"/>
      <c r="H153" s="104"/>
      <c r="I153" s="104"/>
      <c r="J153" s="104"/>
      <c r="K153" s="105"/>
    </row>
    <row r="154" spans="1:11" x14ac:dyDescent="0.2">
      <c r="A154" s="83"/>
      <c r="B154" s="83"/>
      <c r="C154" s="19" t="s">
        <v>392</v>
      </c>
      <c r="D154" s="19"/>
      <c r="E154" s="19"/>
      <c r="F154" s="19"/>
      <c r="G154" s="19"/>
      <c r="H154" s="106">
        <f>FN142</f>
        <v>275068.99999999994</v>
      </c>
      <c r="I154" s="106"/>
      <c r="J154" s="106">
        <f>DQ142</f>
        <v>2070337.06</v>
      </c>
      <c r="K154" s="107"/>
    </row>
    <row r="155" spans="1:11" x14ac:dyDescent="0.2">
      <c r="A155" s="83"/>
      <c r="B155" s="83"/>
      <c r="C155" s="19" t="s">
        <v>393</v>
      </c>
      <c r="D155" s="19"/>
      <c r="E155" s="19"/>
      <c r="F155" s="19"/>
      <c r="G155" s="19"/>
      <c r="H155" s="106">
        <f>FO142</f>
        <v>27817.310000000005</v>
      </c>
      <c r="I155" s="106"/>
      <c r="J155" s="106">
        <f>DR142</f>
        <v>400944.44</v>
      </c>
      <c r="K155" s="107"/>
    </row>
    <row r="156" spans="1:11" hidden="1" x14ac:dyDescent="0.2">
      <c r="A156" s="83"/>
      <c r="B156" s="83"/>
      <c r="C156" s="19" t="s">
        <v>394</v>
      </c>
      <c r="D156" s="19"/>
      <c r="E156" s="19"/>
      <c r="F156" s="19"/>
      <c r="G156" s="19"/>
      <c r="H156" s="106">
        <f>FP142</f>
        <v>0</v>
      </c>
      <c r="I156" s="106"/>
      <c r="J156" s="106">
        <f>DS142</f>
        <v>0</v>
      </c>
      <c r="K156" s="107"/>
    </row>
    <row r="157" spans="1:11" x14ac:dyDescent="0.2">
      <c r="A157" s="83"/>
      <c r="B157" s="83"/>
      <c r="C157" s="19" t="s">
        <v>395</v>
      </c>
      <c r="D157" s="19"/>
      <c r="E157" s="19"/>
      <c r="F157" s="19"/>
      <c r="G157" s="19"/>
      <c r="H157" s="106">
        <f>FQ142</f>
        <v>385.15</v>
      </c>
      <c r="I157" s="106"/>
      <c r="J157" s="106">
        <f>DT142</f>
        <v>6429.44</v>
      </c>
      <c r="K157" s="107"/>
    </row>
    <row r="158" spans="1:11" x14ac:dyDescent="0.2">
      <c r="A158" s="83"/>
      <c r="B158" s="83"/>
      <c r="C158" s="19"/>
      <c r="D158" s="19"/>
      <c r="E158" s="19"/>
      <c r="F158" s="19"/>
      <c r="G158" s="19"/>
      <c r="H158" s="104"/>
      <c r="I158" s="104"/>
      <c r="J158" s="104"/>
      <c r="K158" s="105"/>
    </row>
    <row r="159" spans="1:11" x14ac:dyDescent="0.2">
      <c r="A159" s="83"/>
      <c r="B159" s="83"/>
      <c r="C159" s="19" t="s">
        <v>396</v>
      </c>
      <c r="D159" s="19"/>
      <c r="E159" s="19"/>
      <c r="F159" s="19"/>
      <c r="G159" s="19"/>
      <c r="H159" s="106">
        <f>H152</f>
        <v>303271.46000000002</v>
      </c>
      <c r="I159" s="106"/>
      <c r="J159" s="106">
        <f>J152</f>
        <v>2477710.94</v>
      </c>
      <c r="K159" s="107"/>
    </row>
    <row r="160" spans="1:11" hidden="1" x14ac:dyDescent="0.2">
      <c r="A160" s="83"/>
      <c r="B160" s="83"/>
      <c r="C160" s="19" t="s">
        <v>397</v>
      </c>
      <c r="D160" s="19"/>
      <c r="E160" s="76">
        <v>18</v>
      </c>
      <c r="F160" s="77" t="s">
        <v>355</v>
      </c>
      <c r="G160" s="19"/>
      <c r="H160" s="19"/>
      <c r="I160" s="19"/>
      <c r="J160" s="106">
        <f>ROUND(J159*E160/100,2)</f>
        <v>445987.97</v>
      </c>
      <c r="K160" s="108"/>
    </row>
    <row r="161" spans="1:255" hidden="1" x14ac:dyDescent="0.2">
      <c r="A161" s="83"/>
      <c r="B161" s="83"/>
      <c r="C161" s="19" t="s">
        <v>398</v>
      </c>
      <c r="D161" s="19"/>
      <c r="E161" s="19"/>
      <c r="F161" s="19"/>
      <c r="G161" s="19"/>
      <c r="H161" s="19"/>
      <c r="I161" s="19"/>
      <c r="J161" s="106">
        <f>J160+J159</f>
        <v>2923698.91</v>
      </c>
      <c r="K161" s="107"/>
    </row>
    <row r="162" spans="1:255" x14ac:dyDescent="0.2">
      <c r="A162" s="83"/>
      <c r="B162" s="83"/>
      <c r="C162" s="19"/>
      <c r="D162" s="19"/>
      <c r="E162" s="19"/>
      <c r="F162" s="19"/>
      <c r="G162" s="19"/>
      <c r="H162" s="19"/>
      <c r="I162" s="19"/>
      <c r="J162" s="104"/>
      <c r="K162" s="105"/>
    </row>
    <row r="163" spans="1:255" hidden="1" outlineLevel="1" x14ac:dyDescent="0.2">
      <c r="A163" s="83"/>
      <c r="B163" s="83"/>
      <c r="C163" s="19"/>
      <c r="D163" s="19"/>
      <c r="E163" s="19"/>
      <c r="F163" s="19"/>
      <c r="G163" s="19"/>
      <c r="H163" s="19"/>
      <c r="I163" s="19"/>
      <c r="J163" s="19"/>
      <c r="K163" s="83"/>
    </row>
    <row r="164" spans="1:255" hidden="1" outlineLevel="1" x14ac:dyDescent="0.2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1:255" hidden="1" outlineLevel="1" x14ac:dyDescent="0.2">
      <c r="A165" s="78" t="s">
        <v>399</v>
      </c>
      <c r="B165" s="78"/>
      <c r="C165" s="102"/>
      <c r="D165" s="102"/>
      <c r="E165" s="102"/>
      <c r="F165" s="102"/>
      <c r="G165" s="79"/>
      <c r="H165" s="79"/>
      <c r="I165" s="102"/>
      <c r="J165" s="102"/>
      <c r="K165" s="83"/>
      <c r="BY165" s="80">
        <f>C165</f>
        <v>0</v>
      </c>
      <c r="BZ165" s="80">
        <f>I165</f>
        <v>0</v>
      </c>
      <c r="IU165" s="18"/>
    </row>
    <row r="166" spans="1:255" s="82" customFormat="1" ht="11.25" hidden="1" outlineLevel="1" x14ac:dyDescent="0.2">
      <c r="A166" s="81"/>
      <c r="B166" s="81"/>
      <c r="C166" s="103" t="s">
        <v>400</v>
      </c>
      <c r="D166" s="103"/>
      <c r="E166" s="103"/>
      <c r="F166" s="103"/>
      <c r="G166" s="103"/>
      <c r="H166" s="103"/>
      <c r="I166" s="103" t="s">
        <v>401</v>
      </c>
      <c r="J166" s="103"/>
    </row>
    <row r="167" spans="1:255" hidden="1" outlineLevel="1" x14ac:dyDescent="0.2">
      <c r="A167" s="100"/>
      <c r="B167" s="100"/>
      <c r="C167" s="100"/>
      <c r="D167" s="100"/>
      <c r="E167" s="100"/>
      <c r="F167" s="100"/>
      <c r="G167" s="101" t="s">
        <v>402</v>
      </c>
      <c r="H167" s="100"/>
      <c r="I167" s="100"/>
      <c r="J167" s="100"/>
      <c r="K167" s="83"/>
    </row>
    <row r="168" spans="1:255" hidden="1" outlineLevel="1" x14ac:dyDescent="0.2">
      <c r="A168" s="78" t="s">
        <v>403</v>
      </c>
      <c r="B168" s="78"/>
      <c r="C168" s="102"/>
      <c r="D168" s="102"/>
      <c r="E168" s="102"/>
      <c r="F168" s="102"/>
      <c r="G168" s="79"/>
      <c r="H168" s="79"/>
      <c r="I168" s="102"/>
      <c r="J168" s="102"/>
      <c r="K168" s="83"/>
      <c r="BY168" s="80">
        <f>C168</f>
        <v>0</v>
      </c>
      <c r="BZ168" s="80">
        <f>I168</f>
        <v>0</v>
      </c>
      <c r="IU168" s="18"/>
    </row>
    <row r="169" spans="1:255" s="82" customFormat="1" ht="11.25" hidden="1" outlineLevel="1" x14ac:dyDescent="0.2">
      <c r="A169" s="81"/>
      <c r="B169" s="81"/>
      <c r="C169" s="103" t="s">
        <v>400</v>
      </c>
      <c r="D169" s="103"/>
      <c r="E169" s="103"/>
      <c r="F169" s="103"/>
      <c r="G169" s="103"/>
      <c r="H169" s="103"/>
      <c r="I169" s="103" t="s">
        <v>401</v>
      </c>
      <c r="J169" s="103"/>
    </row>
    <row r="170" spans="1:255" hidden="1" outlineLevel="1" x14ac:dyDescent="0.2">
      <c r="A170" s="100"/>
      <c r="B170" s="100"/>
      <c r="C170" s="100"/>
      <c r="D170" s="100"/>
      <c r="E170" s="100"/>
      <c r="F170" s="100"/>
      <c r="G170" s="101" t="s">
        <v>402</v>
      </c>
      <c r="H170" s="100"/>
      <c r="I170" s="100"/>
      <c r="J170" s="100"/>
      <c r="K170" s="83"/>
    </row>
    <row r="171" spans="1:255" collapsed="1" x14ac:dyDescent="0.2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1:255" outlineLevel="1" x14ac:dyDescent="0.2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1:255" outlineLevel="1" x14ac:dyDescent="0.2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1:255" outlineLevel="1" x14ac:dyDescent="0.2">
      <c r="A174" s="78" t="s">
        <v>308</v>
      </c>
      <c r="B174" s="78"/>
      <c r="C174" s="102"/>
      <c r="D174" s="102"/>
      <c r="E174" s="102"/>
      <c r="F174" s="102"/>
      <c r="G174" s="79"/>
      <c r="H174" s="79"/>
      <c r="I174" s="102"/>
      <c r="J174" s="102"/>
      <c r="K174" s="83"/>
      <c r="BY174" s="80">
        <f>C174</f>
        <v>0</v>
      </c>
      <c r="BZ174" s="80">
        <f>I174</f>
        <v>0</v>
      </c>
      <c r="IU174" s="18"/>
    </row>
    <row r="175" spans="1:255" s="82" customFormat="1" ht="11.25" outlineLevel="1" x14ac:dyDescent="0.2">
      <c r="A175" s="81"/>
      <c r="B175" s="81"/>
      <c r="C175" s="103" t="s">
        <v>400</v>
      </c>
      <c r="D175" s="103"/>
      <c r="E175" s="103"/>
      <c r="F175" s="103"/>
      <c r="G175" s="103"/>
      <c r="H175" s="103"/>
      <c r="I175" s="103" t="s">
        <v>401</v>
      </c>
      <c r="J175" s="103"/>
    </row>
    <row r="176" spans="1:255" outlineLevel="1" x14ac:dyDescent="0.2">
      <c r="A176" s="100"/>
      <c r="B176" s="100"/>
      <c r="C176" s="100"/>
      <c r="D176" s="100"/>
      <c r="E176" s="100"/>
      <c r="F176" s="100"/>
      <c r="G176" s="101" t="s">
        <v>402</v>
      </c>
      <c r="H176" s="100"/>
      <c r="I176" s="100"/>
      <c r="J176" s="100"/>
      <c r="K176" s="83"/>
    </row>
    <row r="177" spans="1:255" outlineLevel="1" x14ac:dyDescent="0.2">
      <c r="A177" s="78" t="s">
        <v>409</v>
      </c>
      <c r="B177" s="78"/>
      <c r="C177" s="102"/>
      <c r="D177" s="102"/>
      <c r="E177" s="102"/>
      <c r="F177" s="102"/>
      <c r="G177" s="79"/>
      <c r="H177" s="79"/>
      <c r="I177" s="102"/>
      <c r="J177" s="102"/>
      <c r="K177" s="83"/>
      <c r="BY177" s="80">
        <f>C177</f>
        <v>0</v>
      </c>
      <c r="BZ177" s="80">
        <f>I177</f>
        <v>0</v>
      </c>
      <c r="IU177" s="18"/>
    </row>
    <row r="178" spans="1:255" s="82" customFormat="1" ht="11.25" outlineLevel="1" x14ac:dyDescent="0.2">
      <c r="A178" s="81"/>
      <c r="B178" s="81"/>
      <c r="C178" s="103" t="s">
        <v>400</v>
      </c>
      <c r="D178" s="103"/>
      <c r="E178" s="103"/>
      <c r="F178" s="103"/>
      <c r="G178" s="103"/>
      <c r="H178" s="103"/>
      <c r="I178" s="103" t="s">
        <v>401</v>
      </c>
      <c r="J178" s="103"/>
    </row>
    <row r="179" spans="1:255" outlineLevel="1" x14ac:dyDescent="0.2">
      <c r="A179" s="100"/>
      <c r="B179" s="100"/>
      <c r="C179" s="100"/>
      <c r="D179" s="100"/>
      <c r="E179" s="100"/>
      <c r="F179" s="100"/>
      <c r="G179" s="101" t="s">
        <v>402</v>
      </c>
      <c r="H179" s="100"/>
      <c r="I179" s="100"/>
      <c r="J179" s="100"/>
      <c r="K179" s="83"/>
    </row>
    <row r="180" spans="1:255" x14ac:dyDescent="0.2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1:255" x14ac:dyDescent="0.2">
      <c r="Y181" s="18">
        <v>999</v>
      </c>
      <c r="Z181" s="18" t="s">
        <v>404</v>
      </c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</row>
  </sheetData>
  <mergeCells count="143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73:I73"/>
    <mergeCell ref="J73:K73"/>
    <mergeCell ref="H82:I82"/>
    <mergeCell ref="J82:K82"/>
    <mergeCell ref="H88:I88"/>
    <mergeCell ref="J88:K88"/>
    <mergeCell ref="H51:I51"/>
    <mergeCell ref="J51:K51"/>
    <mergeCell ref="H57:I57"/>
    <mergeCell ref="J57:K57"/>
    <mergeCell ref="H65:I65"/>
    <mergeCell ref="J65:K65"/>
    <mergeCell ref="H111:I111"/>
    <mergeCell ref="J111:K111"/>
    <mergeCell ref="H114:I114"/>
    <mergeCell ref="J114:K114"/>
    <mergeCell ref="H117:I117"/>
    <mergeCell ref="J117:K117"/>
    <mergeCell ref="H94:I94"/>
    <mergeCell ref="J94:K94"/>
    <mergeCell ref="H102:I102"/>
    <mergeCell ref="J102:K102"/>
    <mergeCell ref="H108:I108"/>
    <mergeCell ref="J108:K108"/>
    <mergeCell ref="H129:I129"/>
    <mergeCell ref="J129:K129"/>
    <mergeCell ref="H132:I132"/>
    <mergeCell ref="J132:K132"/>
    <mergeCell ref="H135:I135"/>
    <mergeCell ref="J135:K135"/>
    <mergeCell ref="H120:I120"/>
    <mergeCell ref="J120:K120"/>
    <mergeCell ref="H123:I123"/>
    <mergeCell ref="J123:K123"/>
    <mergeCell ref="H126:I126"/>
    <mergeCell ref="J126:K126"/>
    <mergeCell ref="H143:I143"/>
    <mergeCell ref="J143:K143"/>
    <mergeCell ref="H144:I144"/>
    <mergeCell ref="J144:K144"/>
    <mergeCell ref="H145:I145"/>
    <mergeCell ref="J145:K145"/>
    <mergeCell ref="H138:I138"/>
    <mergeCell ref="J138:K138"/>
    <mergeCell ref="H141:I141"/>
    <mergeCell ref="J141:K141"/>
    <mergeCell ref="H142:I142"/>
    <mergeCell ref="J142:K142"/>
    <mergeCell ref="H149:I149"/>
    <mergeCell ref="J149:K149"/>
    <mergeCell ref="H150:I150"/>
    <mergeCell ref="J150:K150"/>
    <mergeCell ref="H151:I151"/>
    <mergeCell ref="J151:K151"/>
    <mergeCell ref="H146:I146"/>
    <mergeCell ref="J146:K146"/>
    <mergeCell ref="H147:I147"/>
    <mergeCell ref="J147:K147"/>
    <mergeCell ref="H148:I148"/>
    <mergeCell ref="J148:K148"/>
    <mergeCell ref="H155:I155"/>
    <mergeCell ref="J155:K155"/>
    <mergeCell ref="H156:I156"/>
    <mergeCell ref="J156:K156"/>
    <mergeCell ref="H157:I157"/>
    <mergeCell ref="J157:K157"/>
    <mergeCell ref="H152:I152"/>
    <mergeCell ref="J152:K152"/>
    <mergeCell ref="H153:I153"/>
    <mergeCell ref="J153:K153"/>
    <mergeCell ref="H154:I154"/>
    <mergeCell ref="J154:K154"/>
    <mergeCell ref="J162:K162"/>
    <mergeCell ref="C165:F165"/>
    <mergeCell ref="I165:J165"/>
    <mergeCell ref="C166:H166"/>
    <mergeCell ref="I166:J166"/>
    <mergeCell ref="C168:F168"/>
    <mergeCell ref="I168:J168"/>
    <mergeCell ref="H158:I158"/>
    <mergeCell ref="J158:K158"/>
    <mergeCell ref="H159:I159"/>
    <mergeCell ref="J159:K159"/>
    <mergeCell ref="J160:K160"/>
    <mergeCell ref="J161:K161"/>
    <mergeCell ref="C177:F177"/>
    <mergeCell ref="I177:J177"/>
    <mergeCell ref="C178:H178"/>
    <mergeCell ref="I178:J178"/>
    <mergeCell ref="C169:H169"/>
    <mergeCell ref="I169:J169"/>
    <mergeCell ref="C174:F174"/>
    <mergeCell ref="I174:J174"/>
    <mergeCell ref="C175:H175"/>
    <mergeCell ref="I175:J175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1"/>
  <sheetViews>
    <sheetView workbookViewId="0">
      <selection activeCell="A167" sqref="A167:AH167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298</v>
      </c>
    </row>
    <row r="6" spans="1:133" x14ac:dyDescent="0.2">
      <c r="G6">
        <v>10</v>
      </c>
      <c r="H6" t="s">
        <v>294</v>
      </c>
    </row>
    <row r="7" spans="1:133" x14ac:dyDescent="0.2">
      <c r="G7">
        <v>2</v>
      </c>
      <c r="H7" t="s">
        <v>295</v>
      </c>
    </row>
    <row r="8" spans="1:133" x14ac:dyDescent="0.2">
      <c r="G8">
        <f>IF((Source!AR73&lt;&gt;'1.Смета.или.Акт'!P142),0,1)</f>
        <v>1</v>
      </c>
      <c r="H8" t="s">
        <v>382</v>
      </c>
    </row>
    <row r="9" spans="1:133" x14ac:dyDescent="0.2">
      <c r="G9" s="11" t="s">
        <v>296</v>
      </c>
      <c r="H9" t="s">
        <v>297</v>
      </c>
    </row>
    <row r="12" spans="1:133" x14ac:dyDescent="0.2">
      <c r="A12" s="1">
        <v>1</v>
      </c>
      <c r="B12" s="1">
        <v>165</v>
      </c>
      <c r="C12" s="1">
        <v>0</v>
      </c>
      <c r="D12" s="1">
        <f>ROW(A102)</f>
        <v>102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B102</f>
        <v>165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Коррект_Реконструкция КЛ 6 кВ №708 ПС Погрузчик до РП11, г.Орёл</v>
      </c>
      <c r="H18" s="3"/>
      <c r="I18" s="3"/>
      <c r="J18" s="3"/>
      <c r="K18" s="3"/>
      <c r="L18" s="3"/>
      <c r="M18" s="3"/>
      <c r="N18" s="3"/>
      <c r="O18" s="3">
        <f t="shared" ref="O18:AT18" si="1">O102</f>
        <v>292829.32</v>
      </c>
      <c r="P18" s="3">
        <f t="shared" si="1"/>
        <v>273797.68</v>
      </c>
      <c r="Q18" s="3">
        <f t="shared" si="1"/>
        <v>14292.48</v>
      </c>
      <c r="R18" s="3">
        <f t="shared" si="1"/>
        <v>1874.44</v>
      </c>
      <c r="S18" s="3">
        <f t="shared" si="1"/>
        <v>4739.16</v>
      </c>
      <c r="T18" s="3">
        <f t="shared" si="1"/>
        <v>0</v>
      </c>
      <c r="U18" s="3">
        <f t="shared" si="1"/>
        <v>490.11</v>
      </c>
      <c r="V18" s="3">
        <f t="shared" si="1"/>
        <v>148.47749999999999</v>
      </c>
      <c r="W18" s="3">
        <f t="shared" si="1"/>
        <v>0</v>
      </c>
      <c r="X18" s="3">
        <f t="shared" si="1"/>
        <v>6218.69</v>
      </c>
      <c r="Y18" s="3">
        <f t="shared" si="1"/>
        <v>4223.45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303271.46000000002</v>
      </c>
      <c r="AS18" s="3">
        <f t="shared" si="1"/>
        <v>275069</v>
      </c>
      <c r="AT18" s="3">
        <f t="shared" si="1"/>
        <v>27817.31</v>
      </c>
      <c r="AU18" s="3">
        <f t="shared" ref="AU18:BZ18" si="2">AU102</f>
        <v>385.15</v>
      </c>
      <c r="AV18" s="3">
        <f t="shared" si="2"/>
        <v>273797.68</v>
      </c>
      <c r="AW18" s="3">
        <f t="shared" si="2"/>
        <v>273797.68</v>
      </c>
      <c r="AX18" s="3">
        <f t="shared" si="2"/>
        <v>0</v>
      </c>
      <c r="AY18" s="3">
        <f t="shared" si="2"/>
        <v>273797.68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CA102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DG102</f>
        <v>2318865.1800000002</v>
      </c>
      <c r="DH18" s="4">
        <f t="shared" si="4"/>
        <v>2053482.53</v>
      </c>
      <c r="DI18" s="4">
        <f t="shared" si="4"/>
        <v>178656.11</v>
      </c>
      <c r="DJ18" s="4">
        <f t="shared" si="4"/>
        <v>34302.089999999997</v>
      </c>
      <c r="DK18" s="4">
        <f t="shared" si="4"/>
        <v>86726.54</v>
      </c>
      <c r="DL18" s="4">
        <f t="shared" si="4"/>
        <v>0</v>
      </c>
      <c r="DM18" s="4">
        <f t="shared" si="4"/>
        <v>490.11</v>
      </c>
      <c r="DN18" s="4">
        <f t="shared" si="4"/>
        <v>148.47749999999999</v>
      </c>
      <c r="DO18" s="4">
        <f t="shared" si="4"/>
        <v>0</v>
      </c>
      <c r="DP18" s="4">
        <f t="shared" si="4"/>
        <v>97014.65</v>
      </c>
      <c r="DQ18" s="4">
        <f t="shared" si="4"/>
        <v>61831.11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2477710.94</v>
      </c>
      <c r="EK18" s="4">
        <f t="shared" si="4"/>
        <v>2070337.06</v>
      </c>
      <c r="EL18" s="4">
        <f t="shared" si="4"/>
        <v>400944.44</v>
      </c>
      <c r="EM18" s="4">
        <f t="shared" ref="EM18:FR18" si="5">EM102</f>
        <v>6429.44</v>
      </c>
      <c r="EN18" s="4">
        <f t="shared" si="5"/>
        <v>2053482.53</v>
      </c>
      <c r="EO18" s="4">
        <f t="shared" si="5"/>
        <v>2053482.53</v>
      </c>
      <c r="EP18" s="4">
        <f t="shared" si="5"/>
        <v>0</v>
      </c>
      <c r="EQ18" s="4">
        <f t="shared" si="5"/>
        <v>2053482.53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FS102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ROW(A73)</f>
        <v>73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B73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O73</f>
        <v>292829.32</v>
      </c>
      <c r="P22" s="3">
        <f t="shared" si="8"/>
        <v>273797.68</v>
      </c>
      <c r="Q22" s="3">
        <f t="shared" si="8"/>
        <v>14292.48</v>
      </c>
      <c r="R22" s="3">
        <f t="shared" si="8"/>
        <v>1874.44</v>
      </c>
      <c r="S22" s="3">
        <f t="shared" si="8"/>
        <v>4739.16</v>
      </c>
      <c r="T22" s="3">
        <f t="shared" si="8"/>
        <v>0</v>
      </c>
      <c r="U22" s="3">
        <f t="shared" si="8"/>
        <v>490.11</v>
      </c>
      <c r="V22" s="3">
        <f t="shared" si="8"/>
        <v>148.47749999999999</v>
      </c>
      <c r="W22" s="3">
        <f t="shared" si="8"/>
        <v>0</v>
      </c>
      <c r="X22" s="3">
        <f t="shared" si="8"/>
        <v>6218.69</v>
      </c>
      <c r="Y22" s="3">
        <f t="shared" si="8"/>
        <v>4223.45</v>
      </c>
      <c r="Z22" s="3">
        <f t="shared" si="8"/>
        <v>0</v>
      </c>
      <c r="AA22" s="3">
        <f t="shared" si="8"/>
        <v>0</v>
      </c>
      <c r="AB22" s="3">
        <f t="shared" si="8"/>
        <v>292829.32</v>
      </c>
      <c r="AC22" s="3">
        <f t="shared" si="8"/>
        <v>273797.68</v>
      </c>
      <c r="AD22" s="3">
        <f t="shared" si="8"/>
        <v>14292.48</v>
      </c>
      <c r="AE22" s="3">
        <f t="shared" si="8"/>
        <v>1874.44</v>
      </c>
      <c r="AF22" s="3">
        <f t="shared" si="8"/>
        <v>4739.16</v>
      </c>
      <c r="AG22" s="3">
        <f t="shared" si="8"/>
        <v>0</v>
      </c>
      <c r="AH22" s="3">
        <f t="shared" si="8"/>
        <v>490.11</v>
      </c>
      <c r="AI22" s="3">
        <f t="shared" si="8"/>
        <v>148.47749999999999</v>
      </c>
      <c r="AJ22" s="3">
        <f t="shared" si="8"/>
        <v>0</v>
      </c>
      <c r="AK22" s="3">
        <f t="shared" si="8"/>
        <v>6218.69</v>
      </c>
      <c r="AL22" s="3">
        <f t="shared" si="8"/>
        <v>4223.45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303271.46000000002</v>
      </c>
      <c r="AS22" s="3">
        <f t="shared" si="8"/>
        <v>275069</v>
      </c>
      <c r="AT22" s="3">
        <f t="shared" si="8"/>
        <v>27817.31</v>
      </c>
      <c r="AU22" s="3">
        <f t="shared" ref="AU22:BZ22" si="9">AU73</f>
        <v>385.15</v>
      </c>
      <c r="AV22" s="3">
        <f t="shared" si="9"/>
        <v>273797.68</v>
      </c>
      <c r="AW22" s="3">
        <f t="shared" si="9"/>
        <v>273797.68</v>
      </c>
      <c r="AX22" s="3">
        <f t="shared" si="9"/>
        <v>0</v>
      </c>
      <c r="AY22" s="3">
        <f t="shared" si="9"/>
        <v>273797.68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CA73</f>
        <v>303271.46000000002</v>
      </c>
      <c r="CB22" s="3">
        <f t="shared" si="10"/>
        <v>275069</v>
      </c>
      <c r="CC22" s="3">
        <f t="shared" si="10"/>
        <v>27817.31</v>
      </c>
      <c r="CD22" s="3">
        <f t="shared" si="10"/>
        <v>385.15</v>
      </c>
      <c r="CE22" s="3">
        <f t="shared" si="10"/>
        <v>273797.68</v>
      </c>
      <c r="CF22" s="3">
        <f t="shared" si="10"/>
        <v>273797.68</v>
      </c>
      <c r="CG22" s="3">
        <f t="shared" si="10"/>
        <v>0</v>
      </c>
      <c r="CH22" s="3">
        <f t="shared" si="10"/>
        <v>273797.68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DG73</f>
        <v>2318865.1800000002</v>
      </c>
      <c r="DH22" s="4">
        <f t="shared" si="11"/>
        <v>2053482.53</v>
      </c>
      <c r="DI22" s="4">
        <f t="shared" si="11"/>
        <v>178656.11</v>
      </c>
      <c r="DJ22" s="4">
        <f t="shared" si="11"/>
        <v>34302.089999999997</v>
      </c>
      <c r="DK22" s="4">
        <f t="shared" si="11"/>
        <v>86726.54</v>
      </c>
      <c r="DL22" s="4">
        <f t="shared" si="11"/>
        <v>0</v>
      </c>
      <c r="DM22" s="4">
        <f t="shared" si="11"/>
        <v>490.11</v>
      </c>
      <c r="DN22" s="4">
        <f t="shared" si="11"/>
        <v>148.47749999999999</v>
      </c>
      <c r="DO22" s="4">
        <f t="shared" si="11"/>
        <v>0</v>
      </c>
      <c r="DP22" s="4">
        <f t="shared" si="11"/>
        <v>97014.65</v>
      </c>
      <c r="DQ22" s="4">
        <f t="shared" si="11"/>
        <v>61831.11</v>
      </c>
      <c r="DR22" s="4">
        <f t="shared" si="11"/>
        <v>0</v>
      </c>
      <c r="DS22" s="4">
        <f t="shared" si="11"/>
        <v>0</v>
      </c>
      <c r="DT22" s="4">
        <f t="shared" si="11"/>
        <v>2318865.1800000002</v>
      </c>
      <c r="DU22" s="4">
        <f t="shared" si="11"/>
        <v>2053482.53</v>
      </c>
      <c r="DV22" s="4">
        <f t="shared" si="11"/>
        <v>178656.11</v>
      </c>
      <c r="DW22" s="4">
        <f t="shared" si="11"/>
        <v>34302.089999999997</v>
      </c>
      <c r="DX22" s="4">
        <f t="shared" si="11"/>
        <v>86726.54</v>
      </c>
      <c r="DY22" s="4">
        <f t="shared" si="11"/>
        <v>0</v>
      </c>
      <c r="DZ22" s="4">
        <f t="shared" si="11"/>
        <v>490.11</v>
      </c>
      <c r="EA22" s="4">
        <f t="shared" si="11"/>
        <v>148.47749999999999</v>
      </c>
      <c r="EB22" s="4">
        <f t="shared" si="11"/>
        <v>0</v>
      </c>
      <c r="EC22" s="4">
        <f t="shared" si="11"/>
        <v>97014.65</v>
      </c>
      <c r="ED22" s="4">
        <f t="shared" si="11"/>
        <v>61831.11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2477710.94</v>
      </c>
      <c r="EK22" s="4">
        <f t="shared" si="11"/>
        <v>2070337.06</v>
      </c>
      <c r="EL22" s="4">
        <f t="shared" si="11"/>
        <v>400944.44</v>
      </c>
      <c r="EM22" s="4">
        <f t="shared" ref="EM22:FR22" si="12">EM73</f>
        <v>6429.44</v>
      </c>
      <c r="EN22" s="4">
        <f t="shared" si="12"/>
        <v>2053482.53</v>
      </c>
      <c r="EO22" s="4">
        <f t="shared" si="12"/>
        <v>2053482.53</v>
      </c>
      <c r="EP22" s="4">
        <f t="shared" si="12"/>
        <v>0</v>
      </c>
      <c r="EQ22" s="4">
        <f t="shared" si="12"/>
        <v>2053482.53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FS73</f>
        <v>2477710.94</v>
      </c>
      <c r="FT22" s="4">
        <f t="shared" si="13"/>
        <v>2070337.06</v>
      </c>
      <c r="FU22" s="4">
        <f t="shared" si="13"/>
        <v>400944.44</v>
      </c>
      <c r="FV22" s="4">
        <f t="shared" si="13"/>
        <v>6429.44</v>
      </c>
      <c r="FW22" s="4">
        <f t="shared" si="13"/>
        <v>2053482.53</v>
      </c>
      <c r="FX22" s="4">
        <f t="shared" si="13"/>
        <v>2053482.53</v>
      </c>
      <c r="FY22" s="4">
        <f t="shared" si="13"/>
        <v>0</v>
      </c>
      <c r="FZ22" s="4">
        <f t="shared" si="13"/>
        <v>2053482.53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0.44500000000000001</v>
      </c>
      <c r="J24" s="2">
        <v>0</v>
      </c>
      <c r="K24" s="2"/>
      <c r="L24" s="2"/>
      <c r="M24" s="2"/>
      <c r="N24" s="2"/>
      <c r="O24" s="2">
        <f t="shared" ref="O24:O71" si="14">ROUND(CP24,2)</f>
        <v>838.95</v>
      </c>
      <c r="P24" s="2">
        <f t="shared" ref="P24:P71" si="15">ROUND(CQ24*I24,2)</f>
        <v>0</v>
      </c>
      <c r="Q24" s="2">
        <f t="shared" ref="Q24:Q71" si="16">ROUND(CR24*I24,2)</f>
        <v>838.95</v>
      </c>
      <c r="R24" s="2">
        <f t="shared" ref="R24:R71" si="17">ROUND(CS24*I24,2)</f>
        <v>92.16</v>
      </c>
      <c r="S24" s="2">
        <f t="shared" ref="S24:S71" si="18">ROUND(CT24*I24,2)</f>
        <v>0</v>
      </c>
      <c r="T24" s="2">
        <f t="shared" ref="T24:T71" si="19">ROUND(CU24*I24,2)</f>
        <v>0</v>
      </c>
      <c r="U24" s="2">
        <f t="shared" ref="U24:U71" si="20">CV24*I24</f>
        <v>0</v>
      </c>
      <c r="V24" s="2">
        <f t="shared" ref="V24:V71" si="21">CW24*I24</f>
        <v>6.8262999999999998</v>
      </c>
      <c r="W24" s="2">
        <f t="shared" ref="W24:W71" si="22">ROUND(CX24*I24,2)</f>
        <v>0</v>
      </c>
      <c r="X24" s="2">
        <f t="shared" ref="X24:X71" si="23">ROUND(CY24,2)</f>
        <v>87.55</v>
      </c>
      <c r="Y24" s="2">
        <f t="shared" ref="Y24:Y71" si="24">ROUND(CZ24,2)</f>
        <v>46.08</v>
      </c>
      <c r="Z24" s="2"/>
      <c r="AA24" s="2">
        <v>34681881</v>
      </c>
      <c r="AB24" s="2">
        <f t="shared" ref="AB24:AB71" si="25">ROUND((AC24+AD24+AF24),2)</f>
        <v>1885.29</v>
      </c>
      <c r="AC24" s="2">
        <f>ROUND((ES24),2)</f>
        <v>0</v>
      </c>
      <c r="AD24" s="2">
        <f t="shared" ref="AD24:AD71" si="26">ROUND((((ET24)-(EU24))+AE24),2)</f>
        <v>1885.29</v>
      </c>
      <c r="AE24" s="2">
        <f t="shared" ref="AE24:AE71" si="27">ROUND((EU24),2)</f>
        <v>207.09</v>
      </c>
      <c r="AF24" s="2">
        <f t="shared" ref="AF24:AF71" si="28">ROUND((EV24),2)</f>
        <v>0</v>
      </c>
      <c r="AG24" s="2">
        <f t="shared" ref="AG24:AG71" si="29">ROUND((AP24),2)</f>
        <v>0</v>
      </c>
      <c r="AH24" s="2">
        <f t="shared" ref="AH24:AH71" si="30">(EW24)</f>
        <v>0</v>
      </c>
      <c r="AI24" s="2">
        <f t="shared" ref="AI24:AI71" si="31">(EX24)</f>
        <v>15.34</v>
      </c>
      <c r="AJ24" s="2">
        <f t="shared" ref="AJ24:AJ71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71" si="33">(P24+Q24+S24)</f>
        <v>838.95</v>
      </c>
      <c r="CQ24" s="2">
        <f t="shared" ref="CQ24:CQ71" si="34">AC24*BC24</f>
        <v>0</v>
      </c>
      <c r="CR24" s="2">
        <f t="shared" ref="CR24:CR71" si="35">AD24*BB24</f>
        <v>1885.29</v>
      </c>
      <c r="CS24" s="2">
        <f t="shared" ref="CS24:CS71" si="36">AE24*BS24</f>
        <v>207.09</v>
      </c>
      <c r="CT24" s="2">
        <f t="shared" ref="CT24:CT71" si="37">AF24*BA24</f>
        <v>0</v>
      </c>
      <c r="CU24" s="2">
        <f t="shared" ref="CU24:CU71" si="38">AG24</f>
        <v>0</v>
      </c>
      <c r="CV24" s="2">
        <f t="shared" ref="CV24:CV71" si="39">AH24</f>
        <v>0</v>
      </c>
      <c r="CW24" s="2">
        <f t="shared" ref="CW24:CW71" si="40">AI24</f>
        <v>15.34</v>
      </c>
      <c r="CX24" s="2">
        <f t="shared" ref="CX24:CX71" si="41">AJ24</f>
        <v>0</v>
      </c>
      <c r="CY24" s="2">
        <f t="shared" ref="CY24:CY71" si="42">(((S24+(R24*IF(0,0,1)))*AT24)/100)</f>
        <v>87.551999999999992</v>
      </c>
      <c r="CZ24" s="2">
        <f t="shared" ref="CZ24:CZ71" si="43">(((S24+(R24*IF(0,0,1)))*AU24)/100)</f>
        <v>46.08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71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71" si="45">ROUND(IF(AND(BH24=3,BI24=3,FS24&lt;&gt;0),P24,0),2)</f>
        <v>0</v>
      </c>
      <c r="GM24" s="2">
        <f t="shared" ref="GM24:GM71" si="46">ROUND(O24+X24+Y24+GK24,2)+GX24</f>
        <v>972.58</v>
      </c>
      <c r="GN24" s="2">
        <f t="shared" ref="GN24:GN71" si="47">IF(OR(BI24=0,BI24=1),ROUND(O24+X24+Y24+GK24,2),0)</f>
        <v>972.58</v>
      </c>
      <c r="GO24" s="2">
        <f t="shared" ref="GO24:GO71" si="48">IF(BI24=2,ROUND(O24+X24+Y24+GK24,2),0)</f>
        <v>0</v>
      </c>
      <c r="GP24" s="2">
        <f t="shared" ref="GP24:GP71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71" si="50">ROUND(GT24,2)</f>
        <v>0</v>
      </c>
      <c r="GW24" s="2">
        <v>1</v>
      </c>
      <c r="GX24" s="2">
        <f t="shared" ref="GX24:GX71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0.44500000000000001</v>
      </c>
      <c r="J25">
        <v>0</v>
      </c>
      <c r="O25">
        <f t="shared" si="14"/>
        <v>10486.93</v>
      </c>
      <c r="P25">
        <f t="shared" si="15"/>
        <v>0</v>
      </c>
      <c r="Q25">
        <f t="shared" si="16"/>
        <v>10486.93</v>
      </c>
      <c r="R25">
        <f t="shared" si="17"/>
        <v>1686.44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6.8262999999999998</v>
      </c>
      <c r="W25">
        <f t="shared" si="22"/>
        <v>0</v>
      </c>
      <c r="X25">
        <f t="shared" si="23"/>
        <v>1366.02</v>
      </c>
      <c r="Y25">
        <f t="shared" si="24"/>
        <v>674.58</v>
      </c>
      <c r="AA25">
        <v>34681882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2">
        <f>'1.Смета.или.Акт'!F47</f>
        <v>1885.29</v>
      </c>
      <c r="AN25" s="52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10486.93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1366.0164000000002</v>
      </c>
      <c r="CZ25">
        <f t="shared" si="43"/>
        <v>674.57600000000002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2">
        <f>'1.Смета.или.Акт'!F47</f>
        <v>1885.29</v>
      </c>
      <c r="EU25" s="52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12527.53</v>
      </c>
      <c r="GN25">
        <f t="shared" si="47"/>
        <v>12527.53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0.05</v>
      </c>
      <c r="J26" s="2">
        <v>0</v>
      </c>
      <c r="K26" s="2"/>
      <c r="L26" s="2"/>
      <c r="M26" s="2"/>
      <c r="N26" s="2"/>
      <c r="O26" s="2">
        <f t="shared" si="14"/>
        <v>52.38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52.38</v>
      </c>
      <c r="T26" s="2">
        <f t="shared" si="19"/>
        <v>0</v>
      </c>
      <c r="U26" s="2">
        <f t="shared" si="20"/>
        <v>6.25</v>
      </c>
      <c r="V26" s="2">
        <f t="shared" si="21"/>
        <v>0</v>
      </c>
      <c r="W26" s="2">
        <f t="shared" si="22"/>
        <v>0</v>
      </c>
      <c r="X26" s="2">
        <f t="shared" si="23"/>
        <v>41.9</v>
      </c>
      <c r="Y26" s="2">
        <f t="shared" si="24"/>
        <v>23.57</v>
      </c>
      <c r="Z26" s="2"/>
      <c r="AA26" s="2">
        <v>34681881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52.38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41.904000000000003</v>
      </c>
      <c r="CZ26" s="2">
        <f t="shared" si="43"/>
        <v>23.570999999999998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117.85</v>
      </c>
      <c r="GN26" s="2">
        <f t="shared" si="47"/>
        <v>117.85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0.05</v>
      </c>
      <c r="J27">
        <v>0</v>
      </c>
      <c r="O27">
        <f t="shared" si="14"/>
        <v>958.46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958.46</v>
      </c>
      <c r="T27">
        <f t="shared" si="19"/>
        <v>0</v>
      </c>
      <c r="U27">
        <f t="shared" si="20"/>
        <v>6.25</v>
      </c>
      <c r="V27">
        <f t="shared" si="21"/>
        <v>0</v>
      </c>
      <c r="W27">
        <f t="shared" si="22"/>
        <v>0</v>
      </c>
      <c r="X27">
        <f t="shared" si="23"/>
        <v>651.75</v>
      </c>
      <c r="Y27">
        <f t="shared" si="24"/>
        <v>345.05</v>
      </c>
      <c r="AA27">
        <v>34681882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2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958.46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651.75279999999998</v>
      </c>
      <c r="CZ27">
        <f t="shared" si="43"/>
        <v>345.04559999999998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2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1955.26</v>
      </c>
      <c r="GN27">
        <f t="shared" si="47"/>
        <v>1955.26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ROW(SmtRes!A12)</f>
        <v>12</v>
      </c>
      <c r="D28" s="2">
        <f>ROW(EtalonRes!A18)</f>
        <v>18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18</v>
      </c>
      <c r="J28" s="2">
        <v>0</v>
      </c>
      <c r="K28" s="2"/>
      <c r="L28" s="2"/>
      <c r="M28" s="2"/>
      <c r="N28" s="2"/>
      <c r="O28" s="2">
        <f t="shared" si="14"/>
        <v>9848.34</v>
      </c>
      <c r="P28" s="2">
        <f t="shared" si="15"/>
        <v>0</v>
      </c>
      <c r="Q28" s="2">
        <f t="shared" si="16"/>
        <v>6762.6</v>
      </c>
      <c r="R28" s="2">
        <f t="shared" si="17"/>
        <v>876.42</v>
      </c>
      <c r="S28" s="2">
        <f t="shared" si="18"/>
        <v>3085.74</v>
      </c>
      <c r="T28" s="2">
        <f t="shared" si="19"/>
        <v>0</v>
      </c>
      <c r="U28" s="2">
        <f t="shared" si="20"/>
        <v>320.76</v>
      </c>
      <c r="V28" s="2">
        <f t="shared" si="21"/>
        <v>69.84</v>
      </c>
      <c r="W28" s="2">
        <f t="shared" si="22"/>
        <v>0</v>
      </c>
      <c r="X28" s="2">
        <f t="shared" si="23"/>
        <v>3764.05</v>
      </c>
      <c r="Y28" s="2">
        <f t="shared" si="24"/>
        <v>2575.4</v>
      </c>
      <c r="Z28" s="2"/>
      <c r="AA28" s="2">
        <v>34681881</v>
      </c>
      <c r="AB28" s="2">
        <f t="shared" si="25"/>
        <v>547.13</v>
      </c>
      <c r="AC28" s="2">
        <f>ROUND((ES28+(SUM(SmtRes!BC7:'SmtRes'!BC12)+SUM(EtalonRes!AL7:'EtalonRes'!AL18))),2)</f>
        <v>0</v>
      </c>
      <c r="AD28" s="2">
        <f t="shared" si="26"/>
        <v>375.7</v>
      </c>
      <c r="AE28" s="2">
        <f t="shared" si="27"/>
        <v>48.69</v>
      </c>
      <c r="AF28" s="2">
        <f t="shared" si="28"/>
        <v>171.43</v>
      </c>
      <c r="AG28" s="2">
        <f t="shared" si="29"/>
        <v>0</v>
      </c>
      <c r="AH28" s="2">
        <f t="shared" si="30"/>
        <v>17.82</v>
      </c>
      <c r="AI28" s="2">
        <f t="shared" si="31"/>
        <v>3.88</v>
      </c>
      <c r="AJ28" s="2">
        <f t="shared" si="32"/>
        <v>0</v>
      </c>
      <c r="AK28" s="2">
        <v>621.96</v>
      </c>
      <c r="AL28" s="2">
        <v>74.83</v>
      </c>
      <c r="AM28" s="2">
        <v>375.7</v>
      </c>
      <c r="AN28" s="2">
        <v>48.69</v>
      </c>
      <c r="AO28" s="2">
        <v>171.43</v>
      </c>
      <c r="AP28" s="2">
        <v>0</v>
      </c>
      <c r="AQ28" s="2">
        <v>17.82</v>
      </c>
      <c r="AR28" s="2">
        <v>3.88</v>
      </c>
      <c r="AS28" s="2">
        <v>0</v>
      </c>
      <c r="AT28" s="2">
        <v>95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2</v>
      </c>
      <c r="BJ28" s="2" t="s">
        <v>32</v>
      </c>
      <c r="BK28" s="2"/>
      <c r="BL28" s="2"/>
      <c r="BM28" s="2">
        <v>108001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95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9848.34</v>
      </c>
      <c r="CQ28" s="2">
        <f t="shared" si="34"/>
        <v>0</v>
      </c>
      <c r="CR28" s="2">
        <f t="shared" si="35"/>
        <v>375.7</v>
      </c>
      <c r="CS28" s="2">
        <f t="shared" si="36"/>
        <v>48.69</v>
      </c>
      <c r="CT28" s="2">
        <f t="shared" si="37"/>
        <v>171.43</v>
      </c>
      <c r="CU28" s="2">
        <f t="shared" si="38"/>
        <v>0</v>
      </c>
      <c r="CV28" s="2">
        <f t="shared" si="39"/>
        <v>17.82</v>
      </c>
      <c r="CW28" s="2">
        <f t="shared" si="40"/>
        <v>3.88</v>
      </c>
      <c r="CX28" s="2">
        <f t="shared" si="41"/>
        <v>0</v>
      </c>
      <c r="CY28" s="2">
        <f t="shared" si="42"/>
        <v>3764.0520000000001</v>
      </c>
      <c r="CZ28" s="2">
        <f t="shared" si="43"/>
        <v>2575.404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1003</v>
      </c>
      <c r="DV28" s="2" t="s">
        <v>31</v>
      </c>
      <c r="DW28" s="2" t="s">
        <v>31</v>
      </c>
      <c r="DX28" s="2">
        <v>100</v>
      </c>
      <c r="DY28" s="2"/>
      <c r="DZ28" s="2"/>
      <c r="EA28" s="2"/>
      <c r="EB28" s="2"/>
      <c r="EC28" s="2"/>
      <c r="ED28" s="2"/>
      <c r="EE28" s="2">
        <v>32653241</v>
      </c>
      <c r="EF28" s="2">
        <v>2</v>
      </c>
      <c r="EG28" s="2" t="s">
        <v>33</v>
      </c>
      <c r="EH28" s="2">
        <v>0</v>
      </c>
      <c r="EI28" s="2" t="s">
        <v>3</v>
      </c>
      <c r="EJ28" s="2">
        <v>2</v>
      </c>
      <c r="EK28" s="2">
        <v>108001</v>
      </c>
      <c r="EL28" s="2" t="s">
        <v>34</v>
      </c>
      <c r="EM28" s="2" t="s">
        <v>35</v>
      </c>
      <c r="EN28" s="2"/>
      <c r="EO28" s="2" t="s">
        <v>3</v>
      </c>
      <c r="EP28" s="2"/>
      <c r="EQ28" s="2">
        <v>0</v>
      </c>
      <c r="ER28" s="2">
        <v>621.96</v>
      </c>
      <c r="ES28" s="2">
        <v>74.83</v>
      </c>
      <c r="ET28" s="2">
        <v>375.7</v>
      </c>
      <c r="EU28" s="2">
        <v>48.69</v>
      </c>
      <c r="EV28" s="2">
        <v>171.43</v>
      </c>
      <c r="EW28" s="2">
        <v>17.82</v>
      </c>
      <c r="EX28" s="2">
        <v>3.88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95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1453463149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16187.79</v>
      </c>
      <c r="GN28" s="2">
        <f t="shared" si="47"/>
        <v>0</v>
      </c>
      <c r="GO28" s="2">
        <f t="shared" si="48"/>
        <v>16187.79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ROW(SmtRes!A18)</f>
        <v>18</v>
      </c>
      <c r="D29">
        <f>ROW(EtalonRes!A30)</f>
        <v>30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18</v>
      </c>
      <c r="J29">
        <v>0</v>
      </c>
      <c r="O29">
        <f t="shared" si="14"/>
        <v>141001.54</v>
      </c>
      <c r="P29">
        <f t="shared" si="15"/>
        <v>0</v>
      </c>
      <c r="Q29">
        <f t="shared" si="16"/>
        <v>84532.5</v>
      </c>
      <c r="R29">
        <f t="shared" si="17"/>
        <v>16038.49</v>
      </c>
      <c r="S29">
        <f t="shared" si="18"/>
        <v>56469.04</v>
      </c>
      <c r="T29">
        <f t="shared" si="19"/>
        <v>0</v>
      </c>
      <c r="U29">
        <f t="shared" si="20"/>
        <v>320.76</v>
      </c>
      <c r="V29">
        <f t="shared" si="21"/>
        <v>69.84</v>
      </c>
      <c r="W29">
        <f t="shared" si="22"/>
        <v>0</v>
      </c>
      <c r="X29">
        <f t="shared" si="23"/>
        <v>58731.1</v>
      </c>
      <c r="Y29">
        <f t="shared" si="24"/>
        <v>37703.919999999998</v>
      </c>
      <c r="AA29">
        <v>34681882</v>
      </c>
      <c r="AB29">
        <f t="shared" si="25"/>
        <v>547.13</v>
      </c>
      <c r="AC29">
        <f>ROUND((ES29+(SUM(SmtRes!BC13:'SmtRes'!BC18)+SUM(EtalonRes!AL19:'EtalonRes'!AL30))),2)</f>
        <v>0</v>
      </c>
      <c r="AD29">
        <f t="shared" si="26"/>
        <v>375.7</v>
      </c>
      <c r="AE29">
        <f t="shared" si="27"/>
        <v>48.69</v>
      </c>
      <c r="AF29">
        <f t="shared" si="28"/>
        <v>171.43</v>
      </c>
      <c r="AG29">
        <f t="shared" si="29"/>
        <v>0</v>
      </c>
      <c r="AH29">
        <f t="shared" si="30"/>
        <v>17.82</v>
      </c>
      <c r="AI29">
        <f t="shared" si="31"/>
        <v>3.88</v>
      </c>
      <c r="AJ29">
        <f t="shared" si="32"/>
        <v>0</v>
      </c>
      <c r="AK29">
        <f>AL29+AM29+AO29</f>
        <v>621.96</v>
      </c>
      <c r="AL29">
        <v>74.83</v>
      </c>
      <c r="AM29" s="52">
        <f>'1.Смета.или.Акт'!F60</f>
        <v>375.7</v>
      </c>
      <c r="AN29" s="52">
        <f>'1.Смета.или.Акт'!F61</f>
        <v>48.69</v>
      </c>
      <c r="AO29" s="52">
        <f>'1.Смета.или.Акт'!F59</f>
        <v>171.43</v>
      </c>
      <c r="AP29">
        <v>0</v>
      </c>
      <c r="AQ29">
        <f>'1.Смета.или.Акт'!E64</f>
        <v>17.82</v>
      </c>
      <c r="AR29">
        <v>3.88</v>
      </c>
      <c r="AS29">
        <v>0</v>
      </c>
      <c r="AT29">
        <v>81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32</v>
      </c>
      <c r="BM29">
        <v>108001</v>
      </c>
      <c r="BN29">
        <v>0</v>
      </c>
      <c r="BO29" t="s">
        <v>3</v>
      </c>
      <c r="BP29">
        <v>0</v>
      </c>
      <c r="BQ29">
        <v>2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95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141001.54</v>
      </c>
      <c r="CQ29">
        <f t="shared" si="34"/>
        <v>0</v>
      </c>
      <c r="CR29">
        <f t="shared" si="35"/>
        <v>4696.25</v>
      </c>
      <c r="CS29">
        <f t="shared" si="36"/>
        <v>891.02700000000004</v>
      </c>
      <c r="CT29">
        <f t="shared" si="37"/>
        <v>3137.1690000000003</v>
      </c>
      <c r="CU29">
        <f t="shared" si="38"/>
        <v>0</v>
      </c>
      <c r="CV29">
        <f t="shared" si="39"/>
        <v>17.82</v>
      </c>
      <c r="CW29">
        <f t="shared" si="40"/>
        <v>3.88</v>
      </c>
      <c r="CX29">
        <f t="shared" si="41"/>
        <v>0</v>
      </c>
      <c r="CY29">
        <f t="shared" si="42"/>
        <v>58731.099299999994</v>
      </c>
      <c r="CZ29">
        <f t="shared" si="43"/>
        <v>37703.9156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1003</v>
      </c>
      <c r="DV29" t="s">
        <v>31</v>
      </c>
      <c r="DW29" t="str">
        <f>'1.Смета.или.Акт'!D58</f>
        <v>100 м</v>
      </c>
      <c r="DX29">
        <v>100</v>
      </c>
      <c r="EE29">
        <v>32653241</v>
      </c>
      <c r="EF29">
        <v>2</v>
      </c>
      <c r="EG29" t="s">
        <v>33</v>
      </c>
      <c r="EH29">
        <v>0</v>
      </c>
      <c r="EI29" t="s">
        <v>3</v>
      </c>
      <c r="EJ29">
        <v>2</v>
      </c>
      <c r="EK29">
        <v>108001</v>
      </c>
      <c r="EL29" t="s">
        <v>34</v>
      </c>
      <c r="EM29" t="s">
        <v>35</v>
      </c>
      <c r="EO29" t="s">
        <v>3</v>
      </c>
      <c r="EQ29">
        <v>0</v>
      </c>
      <c r="ER29">
        <f>ES29+ET29+EV29</f>
        <v>621.96</v>
      </c>
      <c r="ES29">
        <v>74.83</v>
      </c>
      <c r="ET29" s="52">
        <f>'1.Смета.или.Акт'!F60</f>
        <v>375.7</v>
      </c>
      <c r="EU29" s="52">
        <f>'1.Смета.или.Акт'!F61</f>
        <v>48.69</v>
      </c>
      <c r="EV29" s="52">
        <f>'1.Смета.или.Акт'!F59</f>
        <v>171.43</v>
      </c>
      <c r="EW29">
        <f>'1.Смета.или.Акт'!E64</f>
        <v>17.82</v>
      </c>
      <c r="EX29">
        <v>3.88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95</v>
      </c>
      <c r="FY29">
        <v>65</v>
      </c>
      <c r="GA29" t="s">
        <v>3</v>
      </c>
      <c r="GD29">
        <v>0</v>
      </c>
      <c r="GF29">
        <v>1453463149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237436.56</v>
      </c>
      <c r="GN29">
        <f t="shared" si="47"/>
        <v>0</v>
      </c>
      <c r="GO29">
        <f t="shared" si="48"/>
        <v>237436.56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ROW(SmtRes!A22)</f>
        <v>22</v>
      </c>
      <c r="D30" s="2">
        <f>ROW(EtalonRes!A39)</f>
        <v>39</v>
      </c>
      <c r="E30" s="2" t="s">
        <v>36</v>
      </c>
      <c r="F30" s="2" t="s">
        <v>37</v>
      </c>
      <c r="G30" s="2" t="s">
        <v>38</v>
      </c>
      <c r="H30" s="2" t="s">
        <v>39</v>
      </c>
      <c r="I30" s="2">
        <f>'1.Смета.или.Акт'!E66</f>
        <v>4</v>
      </c>
      <c r="J30" s="2">
        <v>0</v>
      </c>
      <c r="K30" s="2"/>
      <c r="L30" s="2"/>
      <c r="M30" s="2"/>
      <c r="N30" s="2"/>
      <c r="O30" s="2">
        <f t="shared" si="14"/>
        <v>438.08</v>
      </c>
      <c r="P30" s="2">
        <f t="shared" si="15"/>
        <v>0</v>
      </c>
      <c r="Q30" s="2">
        <f t="shared" si="16"/>
        <v>7.12</v>
      </c>
      <c r="R30" s="2">
        <f t="shared" si="17"/>
        <v>1.04</v>
      </c>
      <c r="S30" s="2">
        <f t="shared" si="18"/>
        <v>430.96</v>
      </c>
      <c r="T30" s="2">
        <f t="shared" si="19"/>
        <v>0</v>
      </c>
      <c r="U30" s="2">
        <f t="shared" si="20"/>
        <v>44.8</v>
      </c>
      <c r="V30" s="2">
        <f t="shared" si="21"/>
        <v>0.08</v>
      </c>
      <c r="W30" s="2">
        <f t="shared" si="22"/>
        <v>0</v>
      </c>
      <c r="X30" s="2">
        <f t="shared" si="23"/>
        <v>410.4</v>
      </c>
      <c r="Y30" s="2">
        <f t="shared" si="24"/>
        <v>280.8</v>
      </c>
      <c r="Z30" s="2"/>
      <c r="AA30" s="2">
        <v>34681881</v>
      </c>
      <c r="AB30" s="2">
        <f t="shared" si="25"/>
        <v>109.52</v>
      </c>
      <c r="AC30" s="2">
        <f>ROUND((ES30+(SUM(SmtRes!BC19:'SmtRes'!BC22)+SUM(EtalonRes!AL31:'EtalonRes'!AL39))),2)</f>
        <v>0</v>
      </c>
      <c r="AD30" s="2">
        <f t="shared" si="26"/>
        <v>1.78</v>
      </c>
      <c r="AE30" s="2">
        <f t="shared" si="27"/>
        <v>0.26</v>
      </c>
      <c r="AF30" s="2">
        <f t="shared" si="28"/>
        <v>107.74</v>
      </c>
      <c r="AG30" s="2">
        <f t="shared" si="29"/>
        <v>0</v>
      </c>
      <c r="AH30" s="2">
        <f t="shared" si="30"/>
        <v>11.2</v>
      </c>
      <c r="AI30" s="2">
        <f t="shared" si="31"/>
        <v>0.02</v>
      </c>
      <c r="AJ30" s="2">
        <f t="shared" si="32"/>
        <v>0</v>
      </c>
      <c r="AK30" s="2">
        <v>212.43</v>
      </c>
      <c r="AL30" s="2">
        <v>102.91</v>
      </c>
      <c r="AM30" s="2">
        <v>1.78</v>
      </c>
      <c r="AN30" s="2">
        <v>0.26</v>
      </c>
      <c r="AO30" s="2">
        <v>107.74</v>
      </c>
      <c r="AP30" s="2">
        <v>0</v>
      </c>
      <c r="AQ30" s="2">
        <v>11.2</v>
      </c>
      <c r="AR30" s="2">
        <v>0.02</v>
      </c>
      <c r="AS30" s="2">
        <v>0</v>
      </c>
      <c r="AT30" s="2">
        <v>95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2</v>
      </c>
      <c r="BJ30" s="2" t="s">
        <v>40</v>
      </c>
      <c r="BK30" s="2"/>
      <c r="BL30" s="2"/>
      <c r="BM30" s="2">
        <v>108001</v>
      </c>
      <c r="BN30" s="2">
        <v>0</v>
      </c>
      <c r="BO30" s="2" t="s">
        <v>3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95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438.08</v>
      </c>
      <c r="CQ30" s="2">
        <f t="shared" si="34"/>
        <v>0</v>
      </c>
      <c r="CR30" s="2">
        <f t="shared" si="35"/>
        <v>1.78</v>
      </c>
      <c r="CS30" s="2">
        <f t="shared" si="36"/>
        <v>0.26</v>
      </c>
      <c r="CT30" s="2">
        <f t="shared" si="37"/>
        <v>107.74</v>
      </c>
      <c r="CU30" s="2">
        <f t="shared" si="38"/>
        <v>0</v>
      </c>
      <c r="CV30" s="2">
        <f t="shared" si="39"/>
        <v>11.2</v>
      </c>
      <c r="CW30" s="2">
        <f t="shared" si="40"/>
        <v>0.02</v>
      </c>
      <c r="CX30" s="2">
        <f t="shared" si="41"/>
        <v>0</v>
      </c>
      <c r="CY30" s="2">
        <f t="shared" si="42"/>
        <v>410.4</v>
      </c>
      <c r="CZ30" s="2">
        <f t="shared" si="43"/>
        <v>280.8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39</v>
      </c>
      <c r="DW30" s="2" t="s">
        <v>39</v>
      </c>
      <c r="DX30" s="2">
        <v>1</v>
      </c>
      <c r="DY30" s="2"/>
      <c r="DZ30" s="2"/>
      <c r="EA30" s="2"/>
      <c r="EB30" s="2"/>
      <c r="EC30" s="2"/>
      <c r="ED30" s="2"/>
      <c r="EE30" s="2">
        <v>32653241</v>
      </c>
      <c r="EF30" s="2">
        <v>2</v>
      </c>
      <c r="EG30" s="2" t="s">
        <v>33</v>
      </c>
      <c r="EH30" s="2">
        <v>0</v>
      </c>
      <c r="EI30" s="2" t="s">
        <v>3</v>
      </c>
      <c r="EJ30" s="2">
        <v>2</v>
      </c>
      <c r="EK30" s="2">
        <v>108001</v>
      </c>
      <c r="EL30" s="2" t="s">
        <v>34</v>
      </c>
      <c r="EM30" s="2" t="s">
        <v>35</v>
      </c>
      <c r="EN30" s="2"/>
      <c r="EO30" s="2" t="s">
        <v>3</v>
      </c>
      <c r="EP30" s="2"/>
      <c r="EQ30" s="2">
        <v>0</v>
      </c>
      <c r="ER30" s="2">
        <v>212.43</v>
      </c>
      <c r="ES30" s="2">
        <v>102.91</v>
      </c>
      <c r="ET30" s="2">
        <v>1.78</v>
      </c>
      <c r="EU30" s="2">
        <v>0.26</v>
      </c>
      <c r="EV30" s="2">
        <v>107.74</v>
      </c>
      <c r="EW30" s="2">
        <v>11.2</v>
      </c>
      <c r="EX30" s="2">
        <v>0.02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95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1529809826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1129.28</v>
      </c>
      <c r="GN30" s="2">
        <f t="shared" si="47"/>
        <v>0</v>
      </c>
      <c r="GO30" s="2">
        <f t="shared" si="48"/>
        <v>1129.28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ROW(SmtRes!A26)</f>
        <v>26</v>
      </c>
      <c r="D31">
        <f>ROW(EtalonRes!A48)</f>
        <v>48</v>
      </c>
      <c r="E31" t="s">
        <v>36</v>
      </c>
      <c r="F31" t="s">
        <v>37</v>
      </c>
      <c r="G31" t="s">
        <v>38</v>
      </c>
      <c r="H31" t="s">
        <v>39</v>
      </c>
      <c r="I31">
        <f>'1.Смета.или.Акт'!E66</f>
        <v>4</v>
      </c>
      <c r="J31">
        <v>0</v>
      </c>
      <c r="O31">
        <f t="shared" si="14"/>
        <v>7975.57</v>
      </c>
      <c r="P31">
        <f t="shared" si="15"/>
        <v>0</v>
      </c>
      <c r="Q31">
        <f t="shared" si="16"/>
        <v>89</v>
      </c>
      <c r="R31">
        <f t="shared" si="17"/>
        <v>19.03</v>
      </c>
      <c r="S31">
        <f t="shared" si="18"/>
        <v>7886.57</v>
      </c>
      <c r="T31">
        <f t="shared" si="19"/>
        <v>0</v>
      </c>
      <c r="U31">
        <f t="shared" si="20"/>
        <v>44.8</v>
      </c>
      <c r="V31">
        <f t="shared" si="21"/>
        <v>0.08</v>
      </c>
      <c r="W31">
        <f t="shared" si="22"/>
        <v>0</v>
      </c>
      <c r="X31">
        <f t="shared" si="23"/>
        <v>6403.54</v>
      </c>
      <c r="Y31">
        <f t="shared" si="24"/>
        <v>4110.91</v>
      </c>
      <c r="AA31">
        <v>34681882</v>
      </c>
      <c r="AB31">
        <f t="shared" si="25"/>
        <v>109.52</v>
      </c>
      <c r="AC31">
        <f>ROUND((ES31+(SUM(SmtRes!BC23:'SmtRes'!BC26)+SUM(EtalonRes!AL40:'EtalonRes'!AL48))),2)</f>
        <v>0</v>
      </c>
      <c r="AD31">
        <f t="shared" si="26"/>
        <v>1.78</v>
      </c>
      <c r="AE31">
        <f t="shared" si="27"/>
        <v>0.26</v>
      </c>
      <c r="AF31">
        <f t="shared" si="28"/>
        <v>107.74</v>
      </c>
      <c r="AG31">
        <f t="shared" si="29"/>
        <v>0</v>
      </c>
      <c r="AH31">
        <f t="shared" si="30"/>
        <v>11.2</v>
      </c>
      <c r="AI31">
        <f t="shared" si="31"/>
        <v>0.02</v>
      </c>
      <c r="AJ31">
        <f t="shared" si="32"/>
        <v>0</v>
      </c>
      <c r="AK31">
        <f>AL31+AM31+AO31</f>
        <v>212.43</v>
      </c>
      <c r="AL31">
        <v>102.91</v>
      </c>
      <c r="AM31" s="52">
        <f>'1.Смета.или.Акт'!F68</f>
        <v>1.78</v>
      </c>
      <c r="AN31" s="52">
        <f>'1.Смета.или.Акт'!F69</f>
        <v>0.26</v>
      </c>
      <c r="AO31" s="52">
        <f>'1.Смета.или.Акт'!F67</f>
        <v>107.74</v>
      </c>
      <c r="AP31">
        <v>0</v>
      </c>
      <c r="AQ31">
        <f>'1.Смета.или.Акт'!E72</f>
        <v>11.2</v>
      </c>
      <c r="AR31">
        <v>0.02</v>
      </c>
      <c r="AS31">
        <v>0</v>
      </c>
      <c r="AT31">
        <v>81</v>
      </c>
      <c r="AU31">
        <v>52</v>
      </c>
      <c r="AV31">
        <v>1</v>
      </c>
      <c r="AW31">
        <v>1</v>
      </c>
      <c r="AZ31">
        <v>1</v>
      </c>
      <c r="BA31">
        <f>'1.Смета.или.Акт'!J67</f>
        <v>18.3</v>
      </c>
      <c r="BB31">
        <f>'1.Смета.или.Акт'!J68</f>
        <v>12.5</v>
      </c>
      <c r="BC31"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40</v>
      </c>
      <c r="BM31">
        <v>108001</v>
      </c>
      <c r="BN31">
        <v>0</v>
      </c>
      <c r="BO31" t="s">
        <v>3</v>
      </c>
      <c r="BP31">
        <v>0</v>
      </c>
      <c r="BQ31">
        <v>2</v>
      </c>
      <c r="BR31">
        <v>0</v>
      </c>
      <c r="BS31">
        <f>'1.Смета.или.Акт'!J69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95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7975.57</v>
      </c>
      <c r="CQ31">
        <f t="shared" si="34"/>
        <v>0</v>
      </c>
      <c r="CR31">
        <f t="shared" si="35"/>
        <v>22.25</v>
      </c>
      <c r="CS31">
        <f t="shared" si="36"/>
        <v>4.758</v>
      </c>
      <c r="CT31">
        <f t="shared" si="37"/>
        <v>1971.6420000000001</v>
      </c>
      <c r="CU31">
        <f t="shared" si="38"/>
        <v>0</v>
      </c>
      <c r="CV31">
        <f t="shared" si="39"/>
        <v>11.2</v>
      </c>
      <c r="CW31">
        <f t="shared" si="40"/>
        <v>0.02</v>
      </c>
      <c r="CX31">
        <f t="shared" si="41"/>
        <v>0</v>
      </c>
      <c r="CY31">
        <f t="shared" si="42"/>
        <v>6403.5360000000001</v>
      </c>
      <c r="CZ31">
        <f t="shared" si="43"/>
        <v>4110.9119999999994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39</v>
      </c>
      <c r="DW31" t="str">
        <f>'1.Смета.или.Акт'!D66</f>
        <v>ШТ</v>
      </c>
      <c r="DX31">
        <v>1</v>
      </c>
      <c r="EE31">
        <v>32653241</v>
      </c>
      <c r="EF31">
        <v>2</v>
      </c>
      <c r="EG31" t="s">
        <v>33</v>
      </c>
      <c r="EH31">
        <v>0</v>
      </c>
      <c r="EI31" t="s">
        <v>3</v>
      </c>
      <c r="EJ31">
        <v>2</v>
      </c>
      <c r="EK31">
        <v>108001</v>
      </c>
      <c r="EL31" t="s">
        <v>34</v>
      </c>
      <c r="EM31" t="s">
        <v>35</v>
      </c>
      <c r="EO31" t="s">
        <v>3</v>
      </c>
      <c r="EQ31">
        <v>0</v>
      </c>
      <c r="ER31">
        <f>ES31+ET31+EV31</f>
        <v>212.43</v>
      </c>
      <c r="ES31">
        <v>102.91</v>
      </c>
      <c r="ET31" s="52">
        <f>'1.Смета.или.Акт'!F68</f>
        <v>1.78</v>
      </c>
      <c r="EU31" s="52">
        <f>'1.Смета.или.Акт'!F69</f>
        <v>0.26</v>
      </c>
      <c r="EV31" s="52">
        <f>'1.Смета.или.Акт'!F67</f>
        <v>107.74</v>
      </c>
      <c r="EW31">
        <f>'1.Смета.или.Акт'!E72</f>
        <v>11.2</v>
      </c>
      <c r="EX31">
        <v>0.02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95</v>
      </c>
      <c r="FY31">
        <v>65</v>
      </c>
      <c r="GA31" t="s">
        <v>3</v>
      </c>
      <c r="GD31">
        <v>0</v>
      </c>
      <c r="GF31">
        <v>1529809826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18490.02</v>
      </c>
      <c r="GN31">
        <f t="shared" si="47"/>
        <v>0</v>
      </c>
      <c r="GO31">
        <f t="shared" si="48"/>
        <v>18490.02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ROW(SmtRes!A31)</f>
        <v>31</v>
      </c>
      <c r="D32" s="2">
        <f>ROW(EtalonRes!A57)</f>
        <v>57</v>
      </c>
      <c r="E32" s="2" t="s">
        <v>41</v>
      </c>
      <c r="F32" s="2" t="s">
        <v>42</v>
      </c>
      <c r="G32" s="2" t="s">
        <v>43</v>
      </c>
      <c r="H32" s="2" t="s">
        <v>39</v>
      </c>
      <c r="I32" s="2">
        <f>'1.Смета.или.Акт'!E74</f>
        <v>1</v>
      </c>
      <c r="J32" s="2">
        <v>0</v>
      </c>
      <c r="K32" s="2"/>
      <c r="L32" s="2"/>
      <c r="M32" s="2"/>
      <c r="N32" s="2"/>
      <c r="O32" s="2">
        <f t="shared" si="14"/>
        <v>1089.29</v>
      </c>
      <c r="P32" s="2">
        <f t="shared" si="15"/>
        <v>0.01</v>
      </c>
      <c r="Q32" s="2">
        <f t="shared" si="16"/>
        <v>1009.24</v>
      </c>
      <c r="R32" s="2">
        <f t="shared" si="17"/>
        <v>95.57</v>
      </c>
      <c r="S32" s="2">
        <f t="shared" si="18"/>
        <v>80.040000000000006</v>
      </c>
      <c r="T32" s="2">
        <f t="shared" si="19"/>
        <v>0</v>
      </c>
      <c r="U32" s="2">
        <f t="shared" si="20"/>
        <v>8.32</v>
      </c>
      <c r="V32" s="2">
        <f t="shared" si="21"/>
        <v>7.08</v>
      </c>
      <c r="W32" s="2">
        <f t="shared" si="22"/>
        <v>0</v>
      </c>
      <c r="X32" s="2">
        <f t="shared" si="23"/>
        <v>166.83</v>
      </c>
      <c r="Y32" s="2">
        <f t="shared" si="24"/>
        <v>114.15</v>
      </c>
      <c r="Z32" s="2"/>
      <c r="AA32" s="2">
        <v>34681881</v>
      </c>
      <c r="AB32" s="2">
        <f t="shared" si="25"/>
        <v>1089.29</v>
      </c>
      <c r="AC32" s="2">
        <f>ROUND((ES32+(SUM(SmtRes!BC27:'SmtRes'!BC31)+SUM(EtalonRes!AL49:'EtalonRes'!AL57))),2)</f>
        <v>0.01</v>
      </c>
      <c r="AD32" s="2">
        <f t="shared" si="26"/>
        <v>1009.24</v>
      </c>
      <c r="AE32" s="2">
        <f t="shared" si="27"/>
        <v>95.57</v>
      </c>
      <c r="AF32" s="2">
        <f t="shared" si="28"/>
        <v>80.040000000000006</v>
      </c>
      <c r="AG32" s="2">
        <f t="shared" si="29"/>
        <v>0</v>
      </c>
      <c r="AH32" s="2">
        <f t="shared" si="30"/>
        <v>8.32</v>
      </c>
      <c r="AI32" s="2">
        <f t="shared" si="31"/>
        <v>7.08</v>
      </c>
      <c r="AJ32" s="2">
        <f t="shared" si="32"/>
        <v>0</v>
      </c>
      <c r="AK32" s="2">
        <v>1093.05</v>
      </c>
      <c r="AL32" s="2">
        <v>3.77</v>
      </c>
      <c r="AM32" s="2">
        <v>1009.24</v>
      </c>
      <c r="AN32" s="2">
        <v>95.57</v>
      </c>
      <c r="AO32" s="2">
        <v>80.040000000000006</v>
      </c>
      <c r="AP32" s="2">
        <v>0</v>
      </c>
      <c r="AQ32" s="2">
        <v>8.32</v>
      </c>
      <c r="AR32" s="2">
        <v>7.08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44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1089.29</v>
      </c>
      <c r="CQ32" s="2">
        <f t="shared" si="34"/>
        <v>0.01</v>
      </c>
      <c r="CR32" s="2">
        <f t="shared" si="35"/>
        <v>1009.24</v>
      </c>
      <c r="CS32" s="2">
        <f t="shared" si="36"/>
        <v>95.57</v>
      </c>
      <c r="CT32" s="2">
        <f t="shared" si="37"/>
        <v>80.040000000000006</v>
      </c>
      <c r="CU32" s="2">
        <f t="shared" si="38"/>
        <v>0</v>
      </c>
      <c r="CV32" s="2">
        <f t="shared" si="39"/>
        <v>8.32</v>
      </c>
      <c r="CW32" s="2">
        <f t="shared" si="40"/>
        <v>7.08</v>
      </c>
      <c r="CX32" s="2">
        <f t="shared" si="41"/>
        <v>0</v>
      </c>
      <c r="CY32" s="2">
        <f t="shared" si="42"/>
        <v>166.8295</v>
      </c>
      <c r="CZ32" s="2">
        <f t="shared" si="43"/>
        <v>114.14650000000002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39</v>
      </c>
      <c r="DW32" s="2" t="s">
        <v>39</v>
      </c>
      <c r="DX32" s="2">
        <v>1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33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34</v>
      </c>
      <c r="EM32" s="2" t="s">
        <v>35</v>
      </c>
      <c r="EN32" s="2"/>
      <c r="EO32" s="2" t="s">
        <v>3</v>
      </c>
      <c r="EP32" s="2"/>
      <c r="EQ32" s="2">
        <v>0</v>
      </c>
      <c r="ER32" s="2">
        <v>1093.05</v>
      </c>
      <c r="ES32" s="2">
        <v>3.77</v>
      </c>
      <c r="ET32" s="2">
        <v>1009.24</v>
      </c>
      <c r="EU32" s="2">
        <v>95.57</v>
      </c>
      <c r="EV32" s="2">
        <v>80.040000000000006</v>
      </c>
      <c r="EW32" s="2">
        <v>8.32</v>
      </c>
      <c r="EX32" s="2">
        <v>7.08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-430314362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1370.27</v>
      </c>
      <c r="GN32" s="2">
        <f t="shared" si="47"/>
        <v>0</v>
      </c>
      <c r="GO32" s="2">
        <f t="shared" si="48"/>
        <v>1370.27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ROW(SmtRes!A36)</f>
        <v>36</v>
      </c>
      <c r="D33">
        <f>ROW(EtalonRes!A66)</f>
        <v>66</v>
      </c>
      <c r="E33" t="s">
        <v>41</v>
      </c>
      <c r="F33" t="s">
        <v>42</v>
      </c>
      <c r="G33" t="s">
        <v>43</v>
      </c>
      <c r="H33" t="s">
        <v>39</v>
      </c>
      <c r="I33">
        <f>'1.Смета.или.Акт'!E74</f>
        <v>1</v>
      </c>
      <c r="J33">
        <v>0</v>
      </c>
      <c r="O33">
        <f t="shared" si="14"/>
        <v>14080.23</v>
      </c>
      <c r="P33">
        <f t="shared" si="15"/>
        <v>0</v>
      </c>
      <c r="Q33">
        <f t="shared" si="16"/>
        <v>12615.5</v>
      </c>
      <c r="R33">
        <f t="shared" si="17"/>
        <v>1748.93</v>
      </c>
      <c r="S33">
        <f t="shared" si="18"/>
        <v>1464.73</v>
      </c>
      <c r="T33">
        <f t="shared" si="19"/>
        <v>0</v>
      </c>
      <c r="U33">
        <f t="shared" si="20"/>
        <v>8.32</v>
      </c>
      <c r="V33">
        <f t="shared" si="21"/>
        <v>7.08</v>
      </c>
      <c r="W33">
        <f t="shared" si="22"/>
        <v>0</v>
      </c>
      <c r="X33">
        <f t="shared" si="23"/>
        <v>2603.06</v>
      </c>
      <c r="Y33">
        <f t="shared" si="24"/>
        <v>1671.1</v>
      </c>
      <c r="AA33">
        <v>34681882</v>
      </c>
      <c r="AB33">
        <f t="shared" si="25"/>
        <v>1089.29</v>
      </c>
      <c r="AC33">
        <f>ROUND((ES33+(SUM(SmtRes!BC32:'SmtRes'!BC36)+SUM(EtalonRes!AL58:'EtalonRes'!AL66))),2)</f>
        <v>0.01</v>
      </c>
      <c r="AD33">
        <f t="shared" si="26"/>
        <v>1009.24</v>
      </c>
      <c r="AE33">
        <f t="shared" si="27"/>
        <v>95.57</v>
      </c>
      <c r="AF33">
        <f t="shared" si="28"/>
        <v>80.040000000000006</v>
      </c>
      <c r="AG33">
        <f t="shared" si="29"/>
        <v>0</v>
      </c>
      <c r="AH33">
        <f t="shared" si="30"/>
        <v>8.32</v>
      </c>
      <c r="AI33">
        <f t="shared" si="31"/>
        <v>7.08</v>
      </c>
      <c r="AJ33">
        <f t="shared" si="32"/>
        <v>0</v>
      </c>
      <c r="AK33">
        <f>AL33+AM33+AO33</f>
        <v>1093.05</v>
      </c>
      <c r="AL33" s="52">
        <f>'1.Смета.или.Акт'!F78</f>
        <v>3.77</v>
      </c>
      <c r="AM33" s="52">
        <f>'1.Смета.или.Акт'!F76</f>
        <v>1009.24</v>
      </c>
      <c r="AN33" s="52">
        <f>'1.Смета.или.Акт'!F77</f>
        <v>95.57</v>
      </c>
      <c r="AO33" s="52">
        <f>'1.Смета.или.Акт'!F75</f>
        <v>80.040000000000006</v>
      </c>
      <c r="AP33">
        <v>0</v>
      </c>
      <c r="AQ33">
        <f>'1.Смета.или.Акт'!E81</f>
        <v>8.32</v>
      </c>
      <c r="AR33">
        <v>7.08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'1.Смета.или.Акт'!J75</f>
        <v>18.3</v>
      </c>
      <c r="BB33">
        <f>'1.Смета.или.Акт'!J76</f>
        <v>12.5</v>
      </c>
      <c r="BC33">
        <f>'1.Смета.или.Акт'!J78</f>
        <v>0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44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'1.Смета.или.Акт'!J77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14080.23</v>
      </c>
      <c r="CQ33">
        <f t="shared" si="34"/>
        <v>0</v>
      </c>
      <c r="CR33">
        <f t="shared" si="35"/>
        <v>12615.5</v>
      </c>
      <c r="CS33">
        <f t="shared" si="36"/>
        <v>1748.931</v>
      </c>
      <c r="CT33">
        <f t="shared" si="37"/>
        <v>1464.7320000000002</v>
      </c>
      <c r="CU33">
        <f t="shared" si="38"/>
        <v>0</v>
      </c>
      <c r="CV33">
        <f t="shared" si="39"/>
        <v>8.32</v>
      </c>
      <c r="CW33">
        <f t="shared" si="40"/>
        <v>7.08</v>
      </c>
      <c r="CX33">
        <f t="shared" si="41"/>
        <v>0</v>
      </c>
      <c r="CY33">
        <f t="shared" si="42"/>
        <v>2603.0645999999997</v>
      </c>
      <c r="CZ33">
        <f t="shared" si="43"/>
        <v>1671.1032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39</v>
      </c>
      <c r="DW33" t="str">
        <f>'1.Смета.или.Акт'!D74</f>
        <v>ШТ</v>
      </c>
      <c r="DX33">
        <v>1</v>
      </c>
      <c r="EE33">
        <v>32653241</v>
      </c>
      <c r="EF33">
        <v>2</v>
      </c>
      <c r="EG33" t="s">
        <v>33</v>
      </c>
      <c r="EH33">
        <v>0</v>
      </c>
      <c r="EI33" t="s">
        <v>3</v>
      </c>
      <c r="EJ33">
        <v>2</v>
      </c>
      <c r="EK33">
        <v>108001</v>
      </c>
      <c r="EL33" t="s">
        <v>34</v>
      </c>
      <c r="EM33" t="s">
        <v>35</v>
      </c>
      <c r="EO33" t="s">
        <v>3</v>
      </c>
      <c r="EQ33">
        <v>0</v>
      </c>
      <c r="ER33">
        <f>ES33+ET33+EV33</f>
        <v>1093.05</v>
      </c>
      <c r="ES33" s="52">
        <f>'1.Смета.или.Акт'!F78</f>
        <v>3.77</v>
      </c>
      <c r="ET33" s="52">
        <f>'1.Смета.или.Акт'!F76</f>
        <v>1009.24</v>
      </c>
      <c r="EU33" s="52">
        <f>'1.Смета.или.Акт'!F77</f>
        <v>95.57</v>
      </c>
      <c r="EV33" s="52">
        <f>'1.Смета.или.Акт'!F75</f>
        <v>80.040000000000006</v>
      </c>
      <c r="EW33">
        <f>'1.Смета.или.Акт'!E81</f>
        <v>8.32</v>
      </c>
      <c r="EX33">
        <v>7.08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-430314362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18354.39</v>
      </c>
      <c r="GN33">
        <f t="shared" si="47"/>
        <v>0</v>
      </c>
      <c r="GO33">
        <f t="shared" si="48"/>
        <v>18354.39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ROW(SmtRes!A38)</f>
        <v>38</v>
      </c>
      <c r="D34" s="2">
        <f>ROW(EtalonRes!A68)</f>
        <v>68</v>
      </c>
      <c r="E34" s="2" t="s">
        <v>45</v>
      </c>
      <c r="F34" s="2" t="s">
        <v>46</v>
      </c>
      <c r="G34" s="2" t="s">
        <v>47</v>
      </c>
      <c r="H34" s="2" t="s">
        <v>39</v>
      </c>
      <c r="I34" s="2">
        <f>'1.Смета.или.Акт'!E83</f>
        <v>1</v>
      </c>
      <c r="J34" s="2">
        <v>0</v>
      </c>
      <c r="K34" s="2"/>
      <c r="L34" s="2"/>
      <c r="M34" s="2"/>
      <c r="N34" s="2"/>
      <c r="O34" s="2">
        <f t="shared" si="14"/>
        <v>20.75</v>
      </c>
      <c r="P34" s="2">
        <f t="shared" si="15"/>
        <v>0</v>
      </c>
      <c r="Q34" s="2">
        <f t="shared" si="16"/>
        <v>0</v>
      </c>
      <c r="R34" s="2">
        <f t="shared" si="17"/>
        <v>0</v>
      </c>
      <c r="S34" s="2">
        <f t="shared" si="18"/>
        <v>20.75</v>
      </c>
      <c r="T34" s="2">
        <f t="shared" si="19"/>
        <v>0</v>
      </c>
      <c r="U34" s="2">
        <f t="shared" si="20"/>
        <v>1.62</v>
      </c>
      <c r="V34" s="2">
        <f t="shared" si="21"/>
        <v>0</v>
      </c>
      <c r="W34" s="2">
        <f t="shared" si="22"/>
        <v>0</v>
      </c>
      <c r="X34" s="2">
        <f t="shared" si="23"/>
        <v>13.49</v>
      </c>
      <c r="Y34" s="2">
        <f t="shared" si="24"/>
        <v>8.3000000000000007</v>
      </c>
      <c r="Z34" s="2"/>
      <c r="AA34" s="2">
        <v>34681881</v>
      </c>
      <c r="AB34" s="2">
        <f t="shared" si="25"/>
        <v>20.75</v>
      </c>
      <c r="AC34" s="2">
        <f>ROUND((ES34),2)</f>
        <v>0</v>
      </c>
      <c r="AD34" s="2">
        <f t="shared" si="26"/>
        <v>0</v>
      </c>
      <c r="AE34" s="2">
        <f t="shared" si="27"/>
        <v>0</v>
      </c>
      <c r="AF34" s="2">
        <f t="shared" si="28"/>
        <v>20.75</v>
      </c>
      <c r="AG34" s="2">
        <f t="shared" si="29"/>
        <v>0</v>
      </c>
      <c r="AH34" s="2">
        <f t="shared" si="30"/>
        <v>1.62</v>
      </c>
      <c r="AI34" s="2">
        <f t="shared" si="31"/>
        <v>0</v>
      </c>
      <c r="AJ34" s="2">
        <f t="shared" si="32"/>
        <v>0</v>
      </c>
      <c r="AK34" s="2">
        <v>20.75</v>
      </c>
      <c r="AL34" s="2">
        <v>0</v>
      </c>
      <c r="AM34" s="2">
        <v>0</v>
      </c>
      <c r="AN34" s="2">
        <v>0</v>
      </c>
      <c r="AO34" s="2">
        <v>20.75</v>
      </c>
      <c r="AP34" s="2">
        <v>0</v>
      </c>
      <c r="AQ34" s="2">
        <v>1.62</v>
      </c>
      <c r="AR34" s="2">
        <v>0</v>
      </c>
      <c r="AS34" s="2">
        <v>0</v>
      </c>
      <c r="AT34" s="2">
        <v>65</v>
      </c>
      <c r="AU34" s="2">
        <v>40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4</v>
      </c>
      <c r="BJ34" s="2" t="s">
        <v>48</v>
      </c>
      <c r="BK34" s="2"/>
      <c r="BL34" s="2"/>
      <c r="BM34" s="2">
        <v>200001</v>
      </c>
      <c r="BN34" s="2">
        <v>0</v>
      </c>
      <c r="BO34" s="2" t="s">
        <v>3</v>
      </c>
      <c r="BP34" s="2">
        <v>0</v>
      </c>
      <c r="BQ34" s="2">
        <v>5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65</v>
      </c>
      <c r="CA34" s="2">
        <v>40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20.75</v>
      </c>
      <c r="CQ34" s="2">
        <f t="shared" si="34"/>
        <v>0</v>
      </c>
      <c r="CR34" s="2">
        <f t="shared" si="35"/>
        <v>0</v>
      </c>
      <c r="CS34" s="2">
        <f t="shared" si="36"/>
        <v>0</v>
      </c>
      <c r="CT34" s="2">
        <f t="shared" si="37"/>
        <v>20.75</v>
      </c>
      <c r="CU34" s="2">
        <f t="shared" si="38"/>
        <v>0</v>
      </c>
      <c r="CV34" s="2">
        <f t="shared" si="39"/>
        <v>1.62</v>
      </c>
      <c r="CW34" s="2">
        <f t="shared" si="40"/>
        <v>0</v>
      </c>
      <c r="CX34" s="2">
        <f t="shared" si="41"/>
        <v>0</v>
      </c>
      <c r="CY34" s="2">
        <f t="shared" si="42"/>
        <v>13.487500000000001</v>
      </c>
      <c r="CZ34" s="2">
        <f t="shared" si="43"/>
        <v>8.3000000000000007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39</v>
      </c>
      <c r="DW34" s="2" t="s">
        <v>39</v>
      </c>
      <c r="DX34" s="2">
        <v>1</v>
      </c>
      <c r="DY34" s="2"/>
      <c r="DZ34" s="2"/>
      <c r="EA34" s="2"/>
      <c r="EB34" s="2"/>
      <c r="EC34" s="2"/>
      <c r="ED34" s="2"/>
      <c r="EE34" s="2">
        <v>32653283</v>
      </c>
      <c r="EF34" s="2">
        <v>5</v>
      </c>
      <c r="EG34" s="2" t="s">
        <v>49</v>
      </c>
      <c r="EH34" s="2">
        <v>0</v>
      </c>
      <c r="EI34" s="2" t="s">
        <v>3</v>
      </c>
      <c r="EJ34" s="2">
        <v>4</v>
      </c>
      <c r="EK34" s="2">
        <v>200001</v>
      </c>
      <c r="EL34" s="2" t="s">
        <v>50</v>
      </c>
      <c r="EM34" s="2" t="s">
        <v>51</v>
      </c>
      <c r="EN34" s="2"/>
      <c r="EO34" s="2" t="s">
        <v>3</v>
      </c>
      <c r="EP34" s="2"/>
      <c r="EQ34" s="2">
        <v>0</v>
      </c>
      <c r="ER34" s="2">
        <v>20.75</v>
      </c>
      <c r="ES34" s="2">
        <v>0</v>
      </c>
      <c r="ET34" s="2">
        <v>0</v>
      </c>
      <c r="EU34" s="2">
        <v>0</v>
      </c>
      <c r="EV34" s="2">
        <v>20.75</v>
      </c>
      <c r="EW34" s="2">
        <v>1.62</v>
      </c>
      <c r="EX34" s="2">
        <v>0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65</v>
      </c>
      <c r="FY34" s="2">
        <v>40</v>
      </c>
      <c r="FZ34" s="2"/>
      <c r="GA34" s="2" t="s">
        <v>3</v>
      </c>
      <c r="GB34" s="2"/>
      <c r="GC34" s="2"/>
      <c r="GD34" s="2">
        <v>0</v>
      </c>
      <c r="GE34" s="2"/>
      <c r="GF34" s="2">
        <v>1412928019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42.54</v>
      </c>
      <c r="GN34" s="2">
        <f t="shared" si="47"/>
        <v>0</v>
      </c>
      <c r="GO34" s="2">
        <f t="shared" si="48"/>
        <v>0</v>
      </c>
      <c r="GP34" s="2">
        <f t="shared" si="49"/>
        <v>42.54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ROW(SmtRes!A40)</f>
        <v>40</v>
      </c>
      <c r="D35">
        <f>ROW(EtalonRes!A70)</f>
        <v>70</v>
      </c>
      <c r="E35" t="s">
        <v>45</v>
      </c>
      <c r="F35" t="s">
        <v>46</v>
      </c>
      <c r="G35" t="s">
        <v>47</v>
      </c>
      <c r="H35" t="s">
        <v>39</v>
      </c>
      <c r="I35">
        <f>'1.Смета.или.Акт'!E83</f>
        <v>1</v>
      </c>
      <c r="J35">
        <v>0</v>
      </c>
      <c r="O35">
        <f t="shared" si="14"/>
        <v>379.73</v>
      </c>
      <c r="P35">
        <f t="shared" si="15"/>
        <v>0</v>
      </c>
      <c r="Q35">
        <f t="shared" si="16"/>
        <v>0</v>
      </c>
      <c r="R35">
        <f t="shared" si="17"/>
        <v>0</v>
      </c>
      <c r="S35">
        <f t="shared" si="18"/>
        <v>379.73</v>
      </c>
      <c r="T35">
        <f t="shared" si="19"/>
        <v>0</v>
      </c>
      <c r="U35">
        <f t="shared" si="20"/>
        <v>1.62</v>
      </c>
      <c r="V35">
        <f t="shared" si="21"/>
        <v>0</v>
      </c>
      <c r="W35">
        <f t="shared" si="22"/>
        <v>0</v>
      </c>
      <c r="X35">
        <f t="shared" si="23"/>
        <v>208.85</v>
      </c>
      <c r="Y35">
        <f t="shared" si="24"/>
        <v>121.51</v>
      </c>
      <c r="AA35">
        <v>34681882</v>
      </c>
      <c r="AB35">
        <f t="shared" si="25"/>
        <v>20.75</v>
      </c>
      <c r="AC35">
        <f>ROUND((ES35),2)</f>
        <v>0</v>
      </c>
      <c r="AD35">
        <f t="shared" si="26"/>
        <v>0</v>
      </c>
      <c r="AE35">
        <f t="shared" si="27"/>
        <v>0</v>
      </c>
      <c r="AF35">
        <f t="shared" si="28"/>
        <v>20.75</v>
      </c>
      <c r="AG35">
        <f t="shared" si="29"/>
        <v>0</v>
      </c>
      <c r="AH35">
        <f t="shared" si="30"/>
        <v>1.62</v>
      </c>
      <c r="AI35">
        <f t="shared" si="31"/>
        <v>0</v>
      </c>
      <c r="AJ35">
        <f t="shared" si="32"/>
        <v>0</v>
      </c>
      <c r="AK35">
        <f>AL35+AM35+AO35</f>
        <v>20.75</v>
      </c>
      <c r="AL35">
        <v>0</v>
      </c>
      <c r="AM35">
        <v>0</v>
      </c>
      <c r="AN35">
        <v>0</v>
      </c>
      <c r="AO35" s="52">
        <f>'1.Смета.или.Акт'!F84</f>
        <v>20.75</v>
      </c>
      <c r="AP35">
        <v>0</v>
      </c>
      <c r="AQ35">
        <f>'1.Смета.или.Акт'!E87</f>
        <v>1.62</v>
      </c>
      <c r="AR35">
        <v>0</v>
      </c>
      <c r="AS35">
        <v>0</v>
      </c>
      <c r="AT35">
        <v>55</v>
      </c>
      <c r="AU35">
        <v>32</v>
      </c>
      <c r="AV35">
        <v>1</v>
      </c>
      <c r="AW35">
        <v>1</v>
      </c>
      <c r="AZ35">
        <v>1</v>
      </c>
      <c r="BA35">
        <f>'1.Смета.или.Акт'!J84</f>
        <v>18.3</v>
      </c>
      <c r="BB35">
        <v>18.3</v>
      </c>
      <c r="BC35">
        <v>18.3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4</v>
      </c>
      <c r="BJ35" t="s">
        <v>48</v>
      </c>
      <c r="BM35">
        <v>200001</v>
      </c>
      <c r="BN35">
        <v>0</v>
      </c>
      <c r="BO35" t="s">
        <v>3</v>
      </c>
      <c r="BP35">
        <v>0</v>
      </c>
      <c r="BQ35">
        <v>5</v>
      </c>
      <c r="BR35">
        <v>0</v>
      </c>
      <c r="BS35"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65</v>
      </c>
      <c r="CA35">
        <v>40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379.73</v>
      </c>
      <c r="CQ35">
        <f t="shared" si="34"/>
        <v>0</v>
      </c>
      <c r="CR35">
        <f t="shared" si="35"/>
        <v>0</v>
      </c>
      <c r="CS35">
        <f t="shared" si="36"/>
        <v>0</v>
      </c>
      <c r="CT35">
        <f t="shared" si="37"/>
        <v>379.72500000000002</v>
      </c>
      <c r="CU35">
        <f t="shared" si="38"/>
        <v>0</v>
      </c>
      <c r="CV35">
        <f t="shared" si="39"/>
        <v>1.62</v>
      </c>
      <c r="CW35">
        <f t="shared" si="40"/>
        <v>0</v>
      </c>
      <c r="CX35">
        <f t="shared" si="41"/>
        <v>0</v>
      </c>
      <c r="CY35">
        <f t="shared" si="42"/>
        <v>208.85150000000002</v>
      </c>
      <c r="CZ35">
        <f t="shared" si="43"/>
        <v>121.51360000000001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39</v>
      </c>
      <c r="DW35" t="str">
        <f>'1.Смета.или.Акт'!D83</f>
        <v>ШТ</v>
      </c>
      <c r="DX35">
        <v>1</v>
      </c>
      <c r="EE35">
        <v>32653283</v>
      </c>
      <c r="EF35">
        <v>5</v>
      </c>
      <c r="EG35" t="s">
        <v>49</v>
      </c>
      <c r="EH35">
        <v>0</v>
      </c>
      <c r="EI35" t="s">
        <v>3</v>
      </c>
      <c r="EJ35">
        <v>4</v>
      </c>
      <c r="EK35">
        <v>200001</v>
      </c>
      <c r="EL35" t="s">
        <v>50</v>
      </c>
      <c r="EM35" t="s">
        <v>51</v>
      </c>
      <c r="EO35" t="s">
        <v>3</v>
      </c>
      <c r="EQ35">
        <v>0</v>
      </c>
      <c r="ER35">
        <f>ES35+ET35+EV35</f>
        <v>20.75</v>
      </c>
      <c r="ES35">
        <v>0</v>
      </c>
      <c r="ET35">
        <v>0</v>
      </c>
      <c r="EU35">
        <v>0</v>
      </c>
      <c r="EV35" s="52">
        <f>'1.Смета.или.Акт'!F84</f>
        <v>20.75</v>
      </c>
      <c r="EW35">
        <f>'1.Смета.или.Акт'!E87</f>
        <v>1.62</v>
      </c>
      <c r="EX35">
        <v>0</v>
      </c>
      <c r="EY35">
        <v>0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65</v>
      </c>
      <c r="FY35">
        <v>40</v>
      </c>
      <c r="GA35" t="s">
        <v>3</v>
      </c>
      <c r="GD35">
        <v>0</v>
      </c>
      <c r="GF35">
        <v>1412928019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710.09</v>
      </c>
      <c r="GN35">
        <f t="shared" si="47"/>
        <v>0</v>
      </c>
      <c r="GO35">
        <f t="shared" si="48"/>
        <v>0</v>
      </c>
      <c r="GP35">
        <f t="shared" si="49"/>
        <v>710.09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ROW(SmtRes!A42)</f>
        <v>42</v>
      </c>
      <c r="D36" s="2">
        <f>ROW(EtalonRes!A72)</f>
        <v>72</v>
      </c>
      <c r="E36" s="2" t="s">
        <v>52</v>
      </c>
      <c r="F36" s="2" t="s">
        <v>53</v>
      </c>
      <c r="G36" s="2" t="s">
        <v>54</v>
      </c>
      <c r="H36" s="2" t="s">
        <v>55</v>
      </c>
      <c r="I36" s="2">
        <f>'1.Смета.или.Акт'!E89</f>
        <v>3</v>
      </c>
      <c r="J36" s="2">
        <v>0</v>
      </c>
      <c r="K36" s="2"/>
      <c r="L36" s="2"/>
      <c r="M36" s="2"/>
      <c r="N36" s="2"/>
      <c r="O36" s="2">
        <f t="shared" si="14"/>
        <v>167.13</v>
      </c>
      <c r="P36" s="2">
        <f t="shared" si="15"/>
        <v>0</v>
      </c>
      <c r="Q36" s="2">
        <f t="shared" si="16"/>
        <v>0</v>
      </c>
      <c r="R36" s="2">
        <f t="shared" si="17"/>
        <v>0</v>
      </c>
      <c r="S36" s="2">
        <f t="shared" si="18"/>
        <v>167.13</v>
      </c>
      <c r="T36" s="2">
        <f t="shared" si="19"/>
        <v>0</v>
      </c>
      <c r="U36" s="2">
        <f t="shared" si="20"/>
        <v>14.580000000000002</v>
      </c>
      <c r="V36" s="2">
        <f t="shared" si="21"/>
        <v>0</v>
      </c>
      <c r="W36" s="2">
        <f t="shared" si="22"/>
        <v>0</v>
      </c>
      <c r="X36" s="2">
        <f t="shared" si="23"/>
        <v>108.63</v>
      </c>
      <c r="Y36" s="2">
        <f t="shared" si="24"/>
        <v>66.849999999999994</v>
      </c>
      <c r="Z36" s="2"/>
      <c r="AA36" s="2">
        <v>34681881</v>
      </c>
      <c r="AB36" s="2">
        <f t="shared" si="25"/>
        <v>55.71</v>
      </c>
      <c r="AC36" s="2">
        <f>ROUND((ES36),2)</f>
        <v>0</v>
      </c>
      <c r="AD36" s="2">
        <f t="shared" si="26"/>
        <v>0</v>
      </c>
      <c r="AE36" s="2">
        <f t="shared" si="27"/>
        <v>0</v>
      </c>
      <c r="AF36" s="2">
        <f t="shared" si="28"/>
        <v>55.71</v>
      </c>
      <c r="AG36" s="2">
        <f t="shared" si="29"/>
        <v>0</v>
      </c>
      <c r="AH36" s="2">
        <f t="shared" si="30"/>
        <v>4.8600000000000003</v>
      </c>
      <c r="AI36" s="2">
        <f t="shared" si="31"/>
        <v>0</v>
      </c>
      <c r="AJ36" s="2">
        <f t="shared" si="32"/>
        <v>0</v>
      </c>
      <c r="AK36" s="2">
        <v>55.71</v>
      </c>
      <c r="AL36" s="2">
        <v>0</v>
      </c>
      <c r="AM36" s="2">
        <v>0</v>
      </c>
      <c r="AN36" s="2">
        <v>0</v>
      </c>
      <c r="AO36" s="2">
        <v>55.71</v>
      </c>
      <c r="AP36" s="2">
        <v>0</v>
      </c>
      <c r="AQ36" s="2">
        <v>4.8600000000000003</v>
      </c>
      <c r="AR36" s="2">
        <v>0</v>
      </c>
      <c r="AS36" s="2">
        <v>0</v>
      </c>
      <c r="AT36" s="2">
        <v>65</v>
      </c>
      <c r="AU36" s="2">
        <v>40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4</v>
      </c>
      <c r="BJ36" s="2" t="s">
        <v>56</v>
      </c>
      <c r="BK36" s="2"/>
      <c r="BL36" s="2"/>
      <c r="BM36" s="2">
        <v>200001</v>
      </c>
      <c r="BN36" s="2">
        <v>0</v>
      </c>
      <c r="BO36" s="2" t="s">
        <v>3</v>
      </c>
      <c r="BP36" s="2">
        <v>0</v>
      </c>
      <c r="BQ36" s="2">
        <v>5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65</v>
      </c>
      <c r="CA36" s="2">
        <v>40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167.13</v>
      </c>
      <c r="CQ36" s="2">
        <f t="shared" si="34"/>
        <v>0</v>
      </c>
      <c r="CR36" s="2">
        <f t="shared" si="35"/>
        <v>0</v>
      </c>
      <c r="CS36" s="2">
        <f t="shared" si="36"/>
        <v>0</v>
      </c>
      <c r="CT36" s="2">
        <f t="shared" si="37"/>
        <v>55.71</v>
      </c>
      <c r="CU36" s="2">
        <f t="shared" si="38"/>
        <v>0</v>
      </c>
      <c r="CV36" s="2">
        <f t="shared" si="39"/>
        <v>4.8600000000000003</v>
      </c>
      <c r="CW36" s="2">
        <f t="shared" si="40"/>
        <v>0</v>
      </c>
      <c r="CX36" s="2">
        <f t="shared" si="41"/>
        <v>0</v>
      </c>
      <c r="CY36" s="2">
        <f t="shared" si="42"/>
        <v>108.63449999999999</v>
      </c>
      <c r="CZ36" s="2">
        <f t="shared" si="43"/>
        <v>66.852000000000004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55</v>
      </c>
      <c r="DW36" s="2" t="s">
        <v>55</v>
      </c>
      <c r="DX36" s="2">
        <v>1</v>
      </c>
      <c r="DY36" s="2"/>
      <c r="DZ36" s="2"/>
      <c r="EA36" s="2"/>
      <c r="EB36" s="2"/>
      <c r="EC36" s="2"/>
      <c r="ED36" s="2"/>
      <c r="EE36" s="2">
        <v>32653283</v>
      </c>
      <c r="EF36" s="2">
        <v>5</v>
      </c>
      <c r="EG36" s="2" t="s">
        <v>49</v>
      </c>
      <c r="EH36" s="2">
        <v>0</v>
      </c>
      <c r="EI36" s="2" t="s">
        <v>3</v>
      </c>
      <c r="EJ36" s="2">
        <v>4</v>
      </c>
      <c r="EK36" s="2">
        <v>200001</v>
      </c>
      <c r="EL36" s="2" t="s">
        <v>50</v>
      </c>
      <c r="EM36" s="2" t="s">
        <v>51</v>
      </c>
      <c r="EN36" s="2"/>
      <c r="EO36" s="2" t="s">
        <v>3</v>
      </c>
      <c r="EP36" s="2"/>
      <c r="EQ36" s="2">
        <v>0</v>
      </c>
      <c r="ER36" s="2">
        <v>55.71</v>
      </c>
      <c r="ES36" s="2">
        <v>0</v>
      </c>
      <c r="ET36" s="2">
        <v>0</v>
      </c>
      <c r="EU36" s="2">
        <v>0</v>
      </c>
      <c r="EV36" s="2">
        <v>55.71</v>
      </c>
      <c r="EW36" s="2">
        <v>4.8600000000000003</v>
      </c>
      <c r="EX36" s="2">
        <v>0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65</v>
      </c>
      <c r="FY36" s="2">
        <v>40</v>
      </c>
      <c r="FZ36" s="2"/>
      <c r="GA36" s="2" t="s">
        <v>3</v>
      </c>
      <c r="GB36" s="2"/>
      <c r="GC36" s="2"/>
      <c r="GD36" s="2">
        <v>0</v>
      </c>
      <c r="GE36" s="2"/>
      <c r="GF36" s="2">
        <v>-1146179479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342.61</v>
      </c>
      <c r="GN36" s="2">
        <f t="shared" si="47"/>
        <v>0</v>
      </c>
      <c r="GO36" s="2">
        <f t="shared" si="48"/>
        <v>0</v>
      </c>
      <c r="GP36" s="2">
        <f t="shared" si="49"/>
        <v>342.61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ROW(SmtRes!A44)</f>
        <v>44</v>
      </c>
      <c r="D37">
        <f>ROW(EtalonRes!A74)</f>
        <v>74</v>
      </c>
      <c r="E37" t="s">
        <v>52</v>
      </c>
      <c r="F37" t="s">
        <v>53</v>
      </c>
      <c r="G37" t="s">
        <v>54</v>
      </c>
      <c r="H37" t="s">
        <v>55</v>
      </c>
      <c r="I37">
        <f>'1.Смета.или.Акт'!E89</f>
        <v>3</v>
      </c>
      <c r="J37">
        <v>0</v>
      </c>
      <c r="O37">
        <f t="shared" si="14"/>
        <v>3058.48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3058.48</v>
      </c>
      <c r="T37">
        <f t="shared" si="19"/>
        <v>0</v>
      </c>
      <c r="U37">
        <f t="shared" si="20"/>
        <v>14.580000000000002</v>
      </c>
      <c r="V37">
        <f t="shared" si="21"/>
        <v>0</v>
      </c>
      <c r="W37">
        <f t="shared" si="22"/>
        <v>0</v>
      </c>
      <c r="X37">
        <f t="shared" si="23"/>
        <v>1682.16</v>
      </c>
      <c r="Y37">
        <f t="shared" si="24"/>
        <v>978.71</v>
      </c>
      <c r="AA37">
        <v>34681882</v>
      </c>
      <c r="AB37">
        <f t="shared" si="25"/>
        <v>55.71</v>
      </c>
      <c r="AC37">
        <f>ROUND((ES37),2)</f>
        <v>0</v>
      </c>
      <c r="AD37">
        <f t="shared" si="26"/>
        <v>0</v>
      </c>
      <c r="AE37">
        <f t="shared" si="27"/>
        <v>0</v>
      </c>
      <c r="AF37">
        <f t="shared" si="28"/>
        <v>55.71</v>
      </c>
      <c r="AG37">
        <f t="shared" si="29"/>
        <v>0</v>
      </c>
      <c r="AH37">
        <f t="shared" si="30"/>
        <v>4.8600000000000003</v>
      </c>
      <c r="AI37">
        <f t="shared" si="31"/>
        <v>0</v>
      </c>
      <c r="AJ37">
        <f t="shared" si="32"/>
        <v>0</v>
      </c>
      <c r="AK37">
        <f>AL37+AM37+AO37</f>
        <v>55.71</v>
      </c>
      <c r="AL37">
        <v>0</v>
      </c>
      <c r="AM37">
        <v>0</v>
      </c>
      <c r="AN37">
        <v>0</v>
      </c>
      <c r="AO37" s="52">
        <f>'1.Смета.или.Акт'!F90</f>
        <v>55.71</v>
      </c>
      <c r="AP37">
        <v>0</v>
      </c>
      <c r="AQ37">
        <f>'1.Смета.или.Акт'!E93</f>
        <v>4.8600000000000003</v>
      </c>
      <c r="AR37">
        <v>0</v>
      </c>
      <c r="AS37">
        <v>0</v>
      </c>
      <c r="AT37">
        <v>55</v>
      </c>
      <c r="AU37">
        <v>32</v>
      </c>
      <c r="AV37">
        <v>1</v>
      </c>
      <c r="AW37">
        <v>1</v>
      </c>
      <c r="AZ37">
        <v>1</v>
      </c>
      <c r="BA37">
        <f>'1.Смета.или.Акт'!J90</f>
        <v>18.3</v>
      </c>
      <c r="BB37">
        <v>18.3</v>
      </c>
      <c r="BC37">
        <v>18.3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4</v>
      </c>
      <c r="BJ37" t="s">
        <v>56</v>
      </c>
      <c r="BM37">
        <v>200001</v>
      </c>
      <c r="BN37">
        <v>0</v>
      </c>
      <c r="BO37" t="s">
        <v>3</v>
      </c>
      <c r="BP37">
        <v>0</v>
      </c>
      <c r="BQ37">
        <v>5</v>
      </c>
      <c r="BR37">
        <v>0</v>
      </c>
      <c r="BS37"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65</v>
      </c>
      <c r="CA37">
        <v>40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3058.48</v>
      </c>
      <c r="CQ37">
        <f t="shared" si="34"/>
        <v>0</v>
      </c>
      <c r="CR37">
        <f t="shared" si="35"/>
        <v>0</v>
      </c>
      <c r="CS37">
        <f t="shared" si="36"/>
        <v>0</v>
      </c>
      <c r="CT37">
        <f t="shared" si="37"/>
        <v>1019.4930000000001</v>
      </c>
      <c r="CU37">
        <f t="shared" si="38"/>
        <v>0</v>
      </c>
      <c r="CV37">
        <f t="shared" si="39"/>
        <v>4.8600000000000003</v>
      </c>
      <c r="CW37">
        <f t="shared" si="40"/>
        <v>0</v>
      </c>
      <c r="CX37">
        <f t="shared" si="41"/>
        <v>0</v>
      </c>
      <c r="CY37">
        <f t="shared" si="42"/>
        <v>1682.164</v>
      </c>
      <c r="CZ37">
        <f t="shared" si="43"/>
        <v>978.71360000000004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55</v>
      </c>
      <c r="DW37" t="str">
        <f>'1.Смета.или.Акт'!D89</f>
        <v>испытание</v>
      </c>
      <c r="DX37">
        <v>1</v>
      </c>
      <c r="EE37">
        <v>32653283</v>
      </c>
      <c r="EF37">
        <v>5</v>
      </c>
      <c r="EG37" t="s">
        <v>49</v>
      </c>
      <c r="EH37">
        <v>0</v>
      </c>
      <c r="EI37" t="s">
        <v>3</v>
      </c>
      <c r="EJ37">
        <v>4</v>
      </c>
      <c r="EK37">
        <v>200001</v>
      </c>
      <c r="EL37" t="s">
        <v>50</v>
      </c>
      <c r="EM37" t="s">
        <v>51</v>
      </c>
      <c r="EO37" t="s">
        <v>3</v>
      </c>
      <c r="EQ37">
        <v>0</v>
      </c>
      <c r="ER37">
        <f>ES37+ET37+EV37</f>
        <v>55.71</v>
      </c>
      <c r="ES37">
        <v>0</v>
      </c>
      <c r="ET37">
        <v>0</v>
      </c>
      <c r="EU37">
        <v>0</v>
      </c>
      <c r="EV37" s="52">
        <f>'1.Смета.или.Акт'!F90</f>
        <v>55.71</v>
      </c>
      <c r="EW37">
        <f>'1.Смета.или.Акт'!E93</f>
        <v>4.8600000000000003</v>
      </c>
      <c r="EX37">
        <v>0</v>
      </c>
      <c r="EY37">
        <v>0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65</v>
      </c>
      <c r="FY37">
        <v>40</v>
      </c>
      <c r="GA37" t="s">
        <v>3</v>
      </c>
      <c r="GD37">
        <v>0</v>
      </c>
      <c r="GF37">
        <v>-1146179479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5719.35</v>
      </c>
      <c r="GN37">
        <f t="shared" si="47"/>
        <v>0</v>
      </c>
      <c r="GO37">
        <f t="shared" si="48"/>
        <v>0</v>
      </c>
      <c r="GP37">
        <f t="shared" si="49"/>
        <v>5719.35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ROW(SmtRes!A48)</f>
        <v>48</v>
      </c>
      <c r="D38" s="2">
        <f>ROW(EtalonRes!A79)</f>
        <v>79</v>
      </c>
      <c r="E38" s="2" t="s">
        <v>57</v>
      </c>
      <c r="F38" s="2" t="s">
        <v>58</v>
      </c>
      <c r="G38" s="2" t="s">
        <v>59</v>
      </c>
      <c r="H38" s="2" t="s">
        <v>31</v>
      </c>
      <c r="I38" s="2">
        <f>'1.Смета.или.Акт'!E95</f>
        <v>18</v>
      </c>
      <c r="J38" s="2">
        <v>0</v>
      </c>
      <c r="K38" s="2"/>
      <c r="L38" s="2"/>
      <c r="M38" s="2"/>
      <c r="N38" s="2"/>
      <c r="O38" s="2">
        <f t="shared" si="14"/>
        <v>6435.72</v>
      </c>
      <c r="P38" s="2">
        <f t="shared" si="15"/>
        <v>0</v>
      </c>
      <c r="Q38" s="2">
        <f t="shared" si="16"/>
        <v>5533.56</v>
      </c>
      <c r="R38" s="2">
        <f t="shared" si="17"/>
        <v>781.74</v>
      </c>
      <c r="S38" s="2">
        <f t="shared" si="18"/>
        <v>902.16</v>
      </c>
      <c r="T38" s="2">
        <f t="shared" si="19"/>
        <v>0</v>
      </c>
      <c r="U38" s="2">
        <f t="shared" si="20"/>
        <v>93.78</v>
      </c>
      <c r="V38" s="2">
        <f t="shared" si="21"/>
        <v>62.28</v>
      </c>
      <c r="W38" s="2">
        <f t="shared" si="22"/>
        <v>0</v>
      </c>
      <c r="X38" s="2">
        <f t="shared" si="23"/>
        <v>1599.71</v>
      </c>
      <c r="Y38" s="2">
        <f t="shared" si="24"/>
        <v>1094.54</v>
      </c>
      <c r="Z38" s="2"/>
      <c r="AA38" s="2">
        <v>34681881</v>
      </c>
      <c r="AB38" s="2">
        <f t="shared" si="25"/>
        <v>357.54</v>
      </c>
      <c r="AC38" s="2">
        <f>ROUND((ES38+(SUM(SmtRes!BC45:'SmtRes'!BC48)+SUM(EtalonRes!AL75:'EtalonRes'!AL79))),2)</f>
        <v>0</v>
      </c>
      <c r="AD38" s="2">
        <f t="shared" si="26"/>
        <v>307.42</v>
      </c>
      <c r="AE38" s="2">
        <f t="shared" si="27"/>
        <v>43.43</v>
      </c>
      <c r="AF38" s="2">
        <f t="shared" si="28"/>
        <v>50.12</v>
      </c>
      <c r="AG38" s="2">
        <f t="shared" si="29"/>
        <v>0</v>
      </c>
      <c r="AH38" s="2">
        <f t="shared" si="30"/>
        <v>5.21</v>
      </c>
      <c r="AI38" s="2">
        <f t="shared" si="31"/>
        <v>3.46</v>
      </c>
      <c r="AJ38" s="2">
        <f t="shared" si="32"/>
        <v>0</v>
      </c>
      <c r="AK38" s="2">
        <v>358.54</v>
      </c>
      <c r="AL38" s="2">
        <v>1</v>
      </c>
      <c r="AM38" s="2">
        <v>307.42</v>
      </c>
      <c r="AN38" s="2">
        <v>43.43</v>
      </c>
      <c r="AO38" s="2">
        <v>50.12</v>
      </c>
      <c r="AP38" s="2">
        <v>0</v>
      </c>
      <c r="AQ38" s="2">
        <v>5.21</v>
      </c>
      <c r="AR38" s="2">
        <v>3.46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60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6435.72</v>
      </c>
      <c r="CQ38" s="2">
        <f t="shared" si="34"/>
        <v>0</v>
      </c>
      <c r="CR38" s="2">
        <f t="shared" si="35"/>
        <v>307.42</v>
      </c>
      <c r="CS38" s="2">
        <f t="shared" si="36"/>
        <v>43.43</v>
      </c>
      <c r="CT38" s="2">
        <f t="shared" si="37"/>
        <v>50.12</v>
      </c>
      <c r="CU38" s="2">
        <f t="shared" si="38"/>
        <v>0</v>
      </c>
      <c r="CV38" s="2">
        <f t="shared" si="39"/>
        <v>5.21</v>
      </c>
      <c r="CW38" s="2">
        <f t="shared" si="40"/>
        <v>3.46</v>
      </c>
      <c r="CX38" s="2">
        <f t="shared" si="41"/>
        <v>0</v>
      </c>
      <c r="CY38" s="2">
        <f t="shared" si="42"/>
        <v>1599.7049999999999</v>
      </c>
      <c r="CZ38" s="2">
        <f t="shared" si="43"/>
        <v>1094.5350000000001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1003</v>
      </c>
      <c r="DV38" s="2" t="s">
        <v>31</v>
      </c>
      <c r="DW38" s="2" t="s">
        <v>31</v>
      </c>
      <c r="DX38" s="2">
        <v>100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33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34</v>
      </c>
      <c r="EM38" s="2" t="s">
        <v>35</v>
      </c>
      <c r="EN38" s="2"/>
      <c r="EO38" s="2" t="s">
        <v>3</v>
      </c>
      <c r="EP38" s="2"/>
      <c r="EQ38" s="2">
        <v>0</v>
      </c>
      <c r="ER38" s="2">
        <v>358.54</v>
      </c>
      <c r="ES38" s="2">
        <v>1</v>
      </c>
      <c r="ET38" s="2">
        <v>307.42</v>
      </c>
      <c r="EU38" s="2">
        <v>43.43</v>
      </c>
      <c r="EV38" s="2">
        <v>50.12</v>
      </c>
      <c r="EW38" s="2">
        <v>5.21</v>
      </c>
      <c r="EX38" s="2">
        <v>3.46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-883256235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9129.9699999999993</v>
      </c>
      <c r="GN38" s="2">
        <f t="shared" si="47"/>
        <v>0</v>
      </c>
      <c r="GO38" s="2">
        <f t="shared" si="48"/>
        <v>9129.9699999999993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ROW(SmtRes!A52)</f>
        <v>52</v>
      </c>
      <c r="D39">
        <f>ROW(EtalonRes!A84)</f>
        <v>84</v>
      </c>
      <c r="E39" t="s">
        <v>57</v>
      </c>
      <c r="F39" t="s">
        <v>58</v>
      </c>
      <c r="G39" t="s">
        <v>59</v>
      </c>
      <c r="H39" t="s">
        <v>31</v>
      </c>
      <c r="I39">
        <f>'1.Смета.или.Акт'!E95</f>
        <v>18</v>
      </c>
      <c r="J39">
        <v>0</v>
      </c>
      <c r="O39">
        <f t="shared" si="14"/>
        <v>85679.03</v>
      </c>
      <c r="P39">
        <f t="shared" si="15"/>
        <v>0</v>
      </c>
      <c r="Q39">
        <f t="shared" si="16"/>
        <v>69169.5</v>
      </c>
      <c r="R39">
        <f t="shared" si="17"/>
        <v>14305.84</v>
      </c>
      <c r="S39">
        <f t="shared" si="18"/>
        <v>16509.53</v>
      </c>
      <c r="T39">
        <f t="shared" si="19"/>
        <v>0</v>
      </c>
      <c r="U39">
        <f t="shared" si="20"/>
        <v>93.78</v>
      </c>
      <c r="V39">
        <f t="shared" si="21"/>
        <v>62.28</v>
      </c>
      <c r="W39">
        <f t="shared" si="22"/>
        <v>0</v>
      </c>
      <c r="X39">
        <f t="shared" si="23"/>
        <v>24960.45</v>
      </c>
      <c r="Y39">
        <f t="shared" si="24"/>
        <v>16023.99</v>
      </c>
      <c r="AA39">
        <v>34681882</v>
      </c>
      <c r="AB39">
        <f t="shared" si="25"/>
        <v>357.54</v>
      </c>
      <c r="AC39">
        <f>ROUND((ES39+(SUM(SmtRes!BC49:'SmtRes'!BC52)+SUM(EtalonRes!AL80:'EtalonRes'!AL84))),2)</f>
        <v>0</v>
      </c>
      <c r="AD39">
        <f t="shared" si="26"/>
        <v>307.42</v>
      </c>
      <c r="AE39">
        <f t="shared" si="27"/>
        <v>43.43</v>
      </c>
      <c r="AF39">
        <f t="shared" si="28"/>
        <v>50.12</v>
      </c>
      <c r="AG39">
        <f t="shared" si="29"/>
        <v>0</v>
      </c>
      <c r="AH39">
        <f t="shared" si="30"/>
        <v>5.21</v>
      </c>
      <c r="AI39">
        <f t="shared" si="31"/>
        <v>3.46</v>
      </c>
      <c r="AJ39">
        <f t="shared" si="32"/>
        <v>0</v>
      </c>
      <c r="AK39">
        <f>AL39+AM39+AO39</f>
        <v>358.54</v>
      </c>
      <c r="AL39">
        <v>1</v>
      </c>
      <c r="AM39" s="52">
        <f>'1.Смета.или.Акт'!F97</f>
        <v>307.42</v>
      </c>
      <c r="AN39" s="52">
        <f>'1.Смета.или.Акт'!F98</f>
        <v>43.43</v>
      </c>
      <c r="AO39" s="52">
        <f>'1.Смета.или.Акт'!F96</f>
        <v>50.12</v>
      </c>
      <c r="AP39">
        <v>0</v>
      </c>
      <c r="AQ39">
        <f>'1.Смета.или.Акт'!E101</f>
        <v>5.21</v>
      </c>
      <c r="AR39">
        <v>3.46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'1.Смета.или.Акт'!J96</f>
        <v>18.3</v>
      </c>
      <c r="BB39">
        <f>'1.Смета.или.Акт'!J97</f>
        <v>12.5</v>
      </c>
      <c r="BC39"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60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'1.Смета.или.Акт'!J98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85679.03</v>
      </c>
      <c r="CQ39">
        <f t="shared" si="34"/>
        <v>0</v>
      </c>
      <c r="CR39">
        <f t="shared" si="35"/>
        <v>3842.75</v>
      </c>
      <c r="CS39">
        <f t="shared" si="36"/>
        <v>794.76900000000001</v>
      </c>
      <c r="CT39">
        <f t="shared" si="37"/>
        <v>917.19600000000003</v>
      </c>
      <c r="CU39">
        <f t="shared" si="38"/>
        <v>0</v>
      </c>
      <c r="CV39">
        <f t="shared" si="39"/>
        <v>5.21</v>
      </c>
      <c r="CW39">
        <f t="shared" si="40"/>
        <v>3.46</v>
      </c>
      <c r="CX39">
        <f t="shared" si="41"/>
        <v>0</v>
      </c>
      <c r="CY39">
        <f t="shared" si="42"/>
        <v>24960.449699999997</v>
      </c>
      <c r="CZ39">
        <f t="shared" si="43"/>
        <v>16023.992399999999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31</v>
      </c>
      <c r="DW39" t="str">
        <f>'1.Смета.или.Акт'!D95</f>
        <v>100 м</v>
      </c>
      <c r="DX39">
        <v>100</v>
      </c>
      <c r="EE39">
        <v>32653241</v>
      </c>
      <c r="EF39">
        <v>2</v>
      </c>
      <c r="EG39" t="s">
        <v>33</v>
      </c>
      <c r="EH39">
        <v>0</v>
      </c>
      <c r="EI39" t="s">
        <v>3</v>
      </c>
      <c r="EJ39">
        <v>2</v>
      </c>
      <c r="EK39">
        <v>108001</v>
      </c>
      <c r="EL39" t="s">
        <v>34</v>
      </c>
      <c r="EM39" t="s">
        <v>35</v>
      </c>
      <c r="EO39" t="s">
        <v>3</v>
      </c>
      <c r="EQ39">
        <v>0</v>
      </c>
      <c r="ER39">
        <f>ES39+ET39+EV39</f>
        <v>358.54</v>
      </c>
      <c r="ES39">
        <v>1</v>
      </c>
      <c r="ET39" s="52">
        <f>'1.Смета.или.Акт'!F97</f>
        <v>307.42</v>
      </c>
      <c r="EU39" s="52">
        <f>'1.Смета.или.Акт'!F98</f>
        <v>43.43</v>
      </c>
      <c r="EV39" s="52">
        <f>'1.Смета.или.Акт'!F96</f>
        <v>50.12</v>
      </c>
      <c r="EW39">
        <f>'1.Смета.или.Акт'!E101</f>
        <v>5.21</v>
      </c>
      <c r="EX39">
        <v>3.46</v>
      </c>
      <c r="EY39">
        <v>1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95</v>
      </c>
      <c r="FY39">
        <v>65</v>
      </c>
      <c r="GA39" t="s">
        <v>3</v>
      </c>
      <c r="GD39">
        <v>0</v>
      </c>
      <c r="GF39">
        <v>-883256235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126663.47</v>
      </c>
      <c r="GN39">
        <f t="shared" si="47"/>
        <v>0</v>
      </c>
      <c r="GO39">
        <f t="shared" si="48"/>
        <v>126663.47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ROW(SmtRes!A54)</f>
        <v>54</v>
      </c>
      <c r="D40" s="2">
        <f>ROW(EtalonRes!A86)</f>
        <v>86</v>
      </c>
      <c r="E40" s="2" t="s">
        <v>61</v>
      </c>
      <c r="F40" s="2" t="s">
        <v>62</v>
      </c>
      <c r="G40" s="2" t="s">
        <v>63</v>
      </c>
      <c r="H40" s="2" t="s">
        <v>15</v>
      </c>
      <c r="I40" s="2">
        <f>'1.Смета.или.Акт'!E103</f>
        <v>0.312</v>
      </c>
      <c r="J40" s="2">
        <v>0</v>
      </c>
      <c r="K40" s="2"/>
      <c r="L40" s="2"/>
      <c r="M40" s="2"/>
      <c r="N40" s="2"/>
      <c r="O40" s="2">
        <f t="shared" si="14"/>
        <v>141.01</v>
      </c>
      <c r="P40" s="2">
        <f t="shared" si="15"/>
        <v>0</v>
      </c>
      <c r="Q40" s="2">
        <f t="shared" si="16"/>
        <v>141.01</v>
      </c>
      <c r="R40" s="2">
        <f t="shared" si="17"/>
        <v>27.51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2.3712</v>
      </c>
      <c r="W40" s="2">
        <f t="shared" si="22"/>
        <v>0</v>
      </c>
      <c r="X40" s="2">
        <f t="shared" si="23"/>
        <v>26.13</v>
      </c>
      <c r="Y40" s="2">
        <f t="shared" si="24"/>
        <v>13.76</v>
      </c>
      <c r="Z40" s="2"/>
      <c r="AA40" s="2">
        <v>34681881</v>
      </c>
      <c r="AB40" s="2">
        <f t="shared" si="25"/>
        <v>451.97</v>
      </c>
      <c r="AC40" s="2">
        <f t="shared" ref="AC40:AC71" si="52">ROUND((ES40),2)</f>
        <v>0</v>
      </c>
      <c r="AD40" s="2">
        <f t="shared" si="26"/>
        <v>451.97</v>
      </c>
      <c r="AE40" s="2">
        <f t="shared" si="27"/>
        <v>88.16</v>
      </c>
      <c r="AF40" s="2">
        <f t="shared" si="28"/>
        <v>0</v>
      </c>
      <c r="AG40" s="2">
        <f t="shared" si="29"/>
        <v>0</v>
      </c>
      <c r="AH40" s="2">
        <f t="shared" si="30"/>
        <v>0</v>
      </c>
      <c r="AI40" s="2">
        <f t="shared" si="31"/>
        <v>7.6</v>
      </c>
      <c r="AJ40" s="2">
        <f t="shared" si="32"/>
        <v>0</v>
      </c>
      <c r="AK40" s="2">
        <v>451.97</v>
      </c>
      <c r="AL40" s="2">
        <v>0</v>
      </c>
      <c r="AM40" s="2">
        <v>451.97</v>
      </c>
      <c r="AN40" s="2">
        <v>88.16</v>
      </c>
      <c r="AO40" s="2">
        <v>0</v>
      </c>
      <c r="AP40" s="2">
        <v>0</v>
      </c>
      <c r="AQ40" s="2">
        <v>0</v>
      </c>
      <c r="AR40" s="2">
        <v>7.6</v>
      </c>
      <c r="AS40" s="2">
        <v>0</v>
      </c>
      <c r="AT40" s="2">
        <v>95</v>
      </c>
      <c r="AU40" s="2">
        <v>50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64</v>
      </c>
      <c r="BK40" s="2"/>
      <c r="BL40" s="2"/>
      <c r="BM40" s="2">
        <v>1008</v>
      </c>
      <c r="BN40" s="2">
        <v>0</v>
      </c>
      <c r="BO40" s="2" t="s">
        <v>3</v>
      </c>
      <c r="BP40" s="2">
        <v>0</v>
      </c>
      <c r="BQ40" s="2">
        <v>1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95</v>
      </c>
      <c r="CA40" s="2">
        <v>50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141.01</v>
      </c>
      <c r="CQ40" s="2">
        <f t="shared" si="34"/>
        <v>0</v>
      </c>
      <c r="CR40" s="2">
        <f t="shared" si="35"/>
        <v>451.97</v>
      </c>
      <c r="CS40" s="2">
        <f t="shared" si="36"/>
        <v>88.16</v>
      </c>
      <c r="CT40" s="2">
        <f t="shared" si="37"/>
        <v>0</v>
      </c>
      <c r="CU40" s="2">
        <f t="shared" si="38"/>
        <v>0</v>
      </c>
      <c r="CV40" s="2">
        <f t="shared" si="39"/>
        <v>0</v>
      </c>
      <c r="CW40" s="2">
        <f t="shared" si="40"/>
        <v>7.6</v>
      </c>
      <c r="CX40" s="2">
        <f t="shared" si="41"/>
        <v>0</v>
      </c>
      <c r="CY40" s="2">
        <f t="shared" si="42"/>
        <v>26.134500000000003</v>
      </c>
      <c r="CZ40" s="2">
        <f t="shared" si="43"/>
        <v>13.755000000000001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1007</v>
      </c>
      <c r="DV40" s="2" t="s">
        <v>15</v>
      </c>
      <c r="DW40" s="2" t="s">
        <v>15</v>
      </c>
      <c r="DX40" s="2">
        <v>1000</v>
      </c>
      <c r="DY40" s="2"/>
      <c r="DZ40" s="2"/>
      <c r="EA40" s="2"/>
      <c r="EB40" s="2"/>
      <c r="EC40" s="2"/>
      <c r="ED40" s="2"/>
      <c r="EE40" s="2">
        <v>32653338</v>
      </c>
      <c r="EF40" s="2">
        <v>1</v>
      </c>
      <c r="EG40" s="2" t="s">
        <v>17</v>
      </c>
      <c r="EH40" s="2">
        <v>0</v>
      </c>
      <c r="EI40" s="2" t="s">
        <v>3</v>
      </c>
      <c r="EJ40" s="2">
        <v>1</v>
      </c>
      <c r="EK40" s="2">
        <v>1008</v>
      </c>
      <c r="EL40" s="2" t="s">
        <v>65</v>
      </c>
      <c r="EM40" s="2" t="s">
        <v>19</v>
      </c>
      <c r="EN40" s="2"/>
      <c r="EO40" s="2" t="s">
        <v>3</v>
      </c>
      <c r="EP40" s="2"/>
      <c r="EQ40" s="2">
        <v>0</v>
      </c>
      <c r="ER40" s="2">
        <v>451.97</v>
      </c>
      <c r="ES40" s="2">
        <v>0</v>
      </c>
      <c r="ET40" s="2">
        <v>451.97</v>
      </c>
      <c r="EU40" s="2">
        <v>88.16</v>
      </c>
      <c r="EV40" s="2">
        <v>0</v>
      </c>
      <c r="EW40" s="2">
        <v>0</v>
      </c>
      <c r="EX40" s="2">
        <v>7.6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95</v>
      </c>
      <c r="FY40" s="2">
        <v>50</v>
      </c>
      <c r="FZ40" s="2"/>
      <c r="GA40" s="2" t="s">
        <v>3</v>
      </c>
      <c r="GB40" s="2"/>
      <c r="GC40" s="2"/>
      <c r="GD40" s="2">
        <v>0</v>
      </c>
      <c r="GE40" s="2"/>
      <c r="GF40" s="2">
        <v>130918769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180.9</v>
      </c>
      <c r="GN40" s="2">
        <f t="shared" si="47"/>
        <v>180.9</v>
      </c>
      <c r="GO40" s="2">
        <f t="shared" si="48"/>
        <v>0</v>
      </c>
      <c r="GP40" s="2">
        <f t="shared" si="49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ROW(SmtRes!A56)</f>
        <v>56</v>
      </c>
      <c r="D41">
        <f>ROW(EtalonRes!A88)</f>
        <v>88</v>
      </c>
      <c r="E41" t="s">
        <v>61</v>
      </c>
      <c r="F41" t="s">
        <v>62</v>
      </c>
      <c r="G41" t="s">
        <v>63</v>
      </c>
      <c r="H41" t="s">
        <v>15</v>
      </c>
      <c r="I41">
        <f>'1.Смета.или.Акт'!E103</f>
        <v>0.312</v>
      </c>
      <c r="J41">
        <v>0</v>
      </c>
      <c r="O41">
        <f t="shared" si="14"/>
        <v>1762.68</v>
      </c>
      <c r="P41">
        <f t="shared" si="15"/>
        <v>0</v>
      </c>
      <c r="Q41">
        <f t="shared" si="16"/>
        <v>1762.68</v>
      </c>
      <c r="R41">
        <f t="shared" si="17"/>
        <v>503.36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2.3712</v>
      </c>
      <c r="W41">
        <f t="shared" si="22"/>
        <v>0</v>
      </c>
      <c r="X41">
        <f t="shared" si="23"/>
        <v>407.72</v>
      </c>
      <c r="Y41">
        <f t="shared" si="24"/>
        <v>201.34</v>
      </c>
      <c r="AA41">
        <v>34681882</v>
      </c>
      <c r="AB41">
        <f t="shared" si="25"/>
        <v>451.97</v>
      </c>
      <c r="AC41">
        <f t="shared" si="52"/>
        <v>0</v>
      </c>
      <c r="AD41">
        <f t="shared" si="26"/>
        <v>451.97</v>
      </c>
      <c r="AE41">
        <f t="shared" si="27"/>
        <v>88.16</v>
      </c>
      <c r="AF41">
        <f t="shared" si="28"/>
        <v>0</v>
      </c>
      <c r="AG41">
        <f t="shared" si="29"/>
        <v>0</v>
      </c>
      <c r="AH41">
        <f t="shared" si="30"/>
        <v>0</v>
      </c>
      <c r="AI41">
        <f t="shared" si="31"/>
        <v>7.6</v>
      </c>
      <c r="AJ41">
        <f t="shared" si="32"/>
        <v>0</v>
      </c>
      <c r="AK41">
        <f>AL41+AM41+AO41</f>
        <v>451.97</v>
      </c>
      <c r="AL41">
        <v>0</v>
      </c>
      <c r="AM41" s="52">
        <f>'1.Смета.или.Акт'!F104</f>
        <v>451.97</v>
      </c>
      <c r="AN41" s="52">
        <f>'1.Смета.или.Акт'!F105</f>
        <v>88.16</v>
      </c>
      <c r="AO41">
        <v>0</v>
      </c>
      <c r="AP41">
        <v>0</v>
      </c>
      <c r="AQ41">
        <v>0</v>
      </c>
      <c r="AR41">
        <v>7.6</v>
      </c>
      <c r="AS41">
        <v>0</v>
      </c>
      <c r="AT41">
        <v>81</v>
      </c>
      <c r="AU41">
        <v>40</v>
      </c>
      <c r="AV41">
        <v>1</v>
      </c>
      <c r="AW41">
        <v>1</v>
      </c>
      <c r="AZ41">
        <v>1</v>
      </c>
      <c r="BA41">
        <v>18.3</v>
      </c>
      <c r="BB41">
        <f>'1.Смета.или.Акт'!J104</f>
        <v>12.5</v>
      </c>
      <c r="BC41">
        <v>7.5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64</v>
      </c>
      <c r="BM41">
        <v>1008</v>
      </c>
      <c r="BN41">
        <v>0</v>
      </c>
      <c r="BO41" t="s">
        <v>3</v>
      </c>
      <c r="BP41">
        <v>0</v>
      </c>
      <c r="BQ41">
        <v>1</v>
      </c>
      <c r="BR41">
        <v>0</v>
      </c>
      <c r="BS41">
        <f>'1.Смета.или.Акт'!J105</f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50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1762.68</v>
      </c>
      <c r="CQ41">
        <f t="shared" si="34"/>
        <v>0</v>
      </c>
      <c r="CR41">
        <f t="shared" si="35"/>
        <v>5649.625</v>
      </c>
      <c r="CS41">
        <f t="shared" si="36"/>
        <v>1613.328</v>
      </c>
      <c r="CT41">
        <f t="shared" si="37"/>
        <v>0</v>
      </c>
      <c r="CU41">
        <f t="shared" si="38"/>
        <v>0</v>
      </c>
      <c r="CV41">
        <f t="shared" si="39"/>
        <v>0</v>
      </c>
      <c r="CW41">
        <f t="shared" si="40"/>
        <v>7.6</v>
      </c>
      <c r="CX41">
        <f t="shared" si="41"/>
        <v>0</v>
      </c>
      <c r="CY41">
        <f t="shared" si="42"/>
        <v>407.72160000000002</v>
      </c>
      <c r="CZ41">
        <f t="shared" si="43"/>
        <v>201.34400000000002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1007</v>
      </c>
      <c r="DV41" t="s">
        <v>15</v>
      </c>
      <c r="DW41" t="str">
        <f>'1.Смета.или.Акт'!D103</f>
        <v>1000 м3</v>
      </c>
      <c r="DX41">
        <v>1000</v>
      </c>
      <c r="EE41">
        <v>32653338</v>
      </c>
      <c r="EF41">
        <v>1</v>
      </c>
      <c r="EG41" t="s">
        <v>17</v>
      </c>
      <c r="EH41">
        <v>0</v>
      </c>
      <c r="EI41" t="s">
        <v>3</v>
      </c>
      <c r="EJ41">
        <v>1</v>
      </c>
      <c r="EK41">
        <v>1008</v>
      </c>
      <c r="EL41" t="s">
        <v>65</v>
      </c>
      <c r="EM41" t="s">
        <v>19</v>
      </c>
      <c r="EO41" t="s">
        <v>3</v>
      </c>
      <c r="EQ41">
        <v>0</v>
      </c>
      <c r="ER41">
        <f>ES41+ET41+EV41</f>
        <v>451.97</v>
      </c>
      <c r="ES41">
        <v>0</v>
      </c>
      <c r="ET41" s="52">
        <f>'1.Смета.или.Акт'!F104</f>
        <v>451.97</v>
      </c>
      <c r="EU41" s="52">
        <f>'1.Смета.или.Акт'!F105</f>
        <v>88.16</v>
      </c>
      <c r="EV41">
        <v>0</v>
      </c>
      <c r="EW41">
        <v>0</v>
      </c>
      <c r="EX41">
        <v>7.6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95</v>
      </c>
      <c r="FY41">
        <v>50</v>
      </c>
      <c r="GA41" t="s">
        <v>3</v>
      </c>
      <c r="GD41">
        <v>0</v>
      </c>
      <c r="GF41">
        <v>130918769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2371.7399999999998</v>
      </c>
      <c r="GN41">
        <f t="shared" si="47"/>
        <v>2371.7399999999998</v>
      </c>
      <c r="GO41">
        <f t="shared" si="48"/>
        <v>0</v>
      </c>
      <c r="GP41">
        <f t="shared" si="49"/>
        <v>0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/>
      <c r="D42" s="2"/>
      <c r="E42" s="2" t="s">
        <v>66</v>
      </c>
      <c r="F42" s="2" t="s">
        <v>67</v>
      </c>
      <c r="G42" s="2" t="s">
        <v>68</v>
      </c>
      <c r="H42" s="2" t="s">
        <v>69</v>
      </c>
      <c r="I42" s="2">
        <f>'1.Смета.или.Акт'!E109</f>
        <v>1913</v>
      </c>
      <c r="J42" s="2">
        <v>0</v>
      </c>
      <c r="K42" s="2"/>
      <c r="L42" s="2"/>
      <c r="M42" s="2"/>
      <c r="N42" s="2"/>
      <c r="O42" s="2">
        <f t="shared" si="14"/>
        <v>229560</v>
      </c>
      <c r="P42" s="2">
        <f t="shared" si="15"/>
        <v>229560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34681881</v>
      </c>
      <c r="AB42" s="2">
        <f t="shared" si="25"/>
        <v>120</v>
      </c>
      <c r="AC42" s="2">
        <f t="shared" si="52"/>
        <v>120</v>
      </c>
      <c r="AD42" s="2">
        <f t="shared" si="26"/>
        <v>0</v>
      </c>
      <c r="AE42" s="2">
        <f t="shared" si="27"/>
        <v>0</v>
      </c>
      <c r="AF42" s="2">
        <f t="shared" si="28"/>
        <v>0</v>
      </c>
      <c r="AG42" s="2">
        <f t="shared" si="29"/>
        <v>0</v>
      </c>
      <c r="AH42" s="2">
        <f t="shared" si="30"/>
        <v>0</v>
      </c>
      <c r="AI42" s="2">
        <f t="shared" si="31"/>
        <v>0</v>
      </c>
      <c r="AJ42" s="2">
        <f t="shared" si="32"/>
        <v>0</v>
      </c>
      <c r="AK42" s="2">
        <v>120</v>
      </c>
      <c r="AL42" s="2">
        <v>120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3</v>
      </c>
      <c r="BI42" s="2">
        <v>1</v>
      </c>
      <c r="BJ42" s="2" t="s">
        <v>3</v>
      </c>
      <c r="BK42" s="2"/>
      <c r="BL42" s="2"/>
      <c r="BM42" s="2">
        <v>1100</v>
      </c>
      <c r="BN42" s="2">
        <v>0</v>
      </c>
      <c r="BO42" s="2" t="s">
        <v>3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0</v>
      </c>
      <c r="CA42" s="2">
        <v>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229560</v>
      </c>
      <c r="CQ42" s="2">
        <f t="shared" si="34"/>
        <v>120</v>
      </c>
      <c r="CR42" s="2">
        <f t="shared" si="35"/>
        <v>0</v>
      </c>
      <c r="CS42" s="2">
        <f t="shared" si="36"/>
        <v>0</v>
      </c>
      <c r="CT42" s="2">
        <f t="shared" si="37"/>
        <v>0</v>
      </c>
      <c r="CU42" s="2">
        <f t="shared" si="38"/>
        <v>0</v>
      </c>
      <c r="CV42" s="2">
        <f t="shared" si="39"/>
        <v>0</v>
      </c>
      <c r="CW42" s="2">
        <f t="shared" si="40"/>
        <v>0</v>
      </c>
      <c r="CX42" s="2">
        <f t="shared" si="41"/>
        <v>0</v>
      </c>
      <c r="CY42" s="2">
        <f t="shared" si="42"/>
        <v>0</v>
      </c>
      <c r="CZ42" s="2">
        <f t="shared" si="43"/>
        <v>0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69</v>
      </c>
      <c r="DW42" s="2" t="s">
        <v>69</v>
      </c>
      <c r="DX42" s="2">
        <v>1</v>
      </c>
      <c r="DY42" s="2"/>
      <c r="DZ42" s="2"/>
      <c r="EA42" s="2"/>
      <c r="EB42" s="2"/>
      <c r="EC42" s="2"/>
      <c r="ED42" s="2"/>
      <c r="EE42" s="2">
        <v>32653538</v>
      </c>
      <c r="EF42" s="2">
        <v>20</v>
      </c>
      <c r="EG42" s="2" t="s">
        <v>70</v>
      </c>
      <c r="EH42" s="2">
        <v>0</v>
      </c>
      <c r="EI42" s="2" t="s">
        <v>3</v>
      </c>
      <c r="EJ42" s="2">
        <v>1</v>
      </c>
      <c r="EK42" s="2">
        <v>1100</v>
      </c>
      <c r="EL42" s="2" t="s">
        <v>71</v>
      </c>
      <c r="EM42" s="2" t="s">
        <v>72</v>
      </c>
      <c r="EN42" s="2"/>
      <c r="EO42" s="2" t="s">
        <v>3</v>
      </c>
      <c r="EP42" s="2"/>
      <c r="EQ42" s="2">
        <v>0</v>
      </c>
      <c r="ER42" s="2">
        <v>0</v>
      </c>
      <c r="ES42" s="2">
        <v>120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73</v>
      </c>
      <c r="GB42" s="2"/>
      <c r="GC42" s="2"/>
      <c r="GD42" s="2">
        <v>0</v>
      </c>
      <c r="GE42" s="2"/>
      <c r="GF42" s="2">
        <v>2033466978</v>
      </c>
      <c r="GG42" s="2">
        <v>2</v>
      </c>
      <c r="GH42" s="2">
        <v>4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229560</v>
      </c>
      <c r="GN42" s="2">
        <f t="shared" si="47"/>
        <v>229560</v>
      </c>
      <c r="GO42" s="2">
        <f t="shared" si="48"/>
        <v>0</v>
      </c>
      <c r="GP42" s="2">
        <f t="shared" si="49"/>
        <v>0</v>
      </c>
      <c r="GQ42" s="2"/>
      <c r="GR42" s="2">
        <v>0</v>
      </c>
      <c r="GS42" s="2">
        <v>2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E43" t="s">
        <v>66</v>
      </c>
      <c r="F43" t="str">
        <f>'1.Смета.или.Акт'!B109</f>
        <v>Прайс-лист</v>
      </c>
      <c r="G43" t="str">
        <f>'1.Смета.или.Акт'!C109</f>
        <v>Кабель АСБ-10 3х120</v>
      </c>
      <c r="H43" t="s">
        <v>69</v>
      </c>
      <c r="I43">
        <f>'1.Смета.или.Акт'!E109</f>
        <v>1913</v>
      </c>
      <c r="J43">
        <v>0</v>
      </c>
      <c r="O43">
        <f t="shared" si="14"/>
        <v>1721700</v>
      </c>
      <c r="P43">
        <f t="shared" si="15"/>
        <v>1721700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34681882</v>
      </c>
      <c r="AB43">
        <f t="shared" si="25"/>
        <v>120</v>
      </c>
      <c r="AC43">
        <f t="shared" si="52"/>
        <v>120</v>
      </c>
      <c r="AD43">
        <f t="shared" si="26"/>
        <v>0</v>
      </c>
      <c r="AE43">
        <f t="shared" si="27"/>
        <v>0</v>
      </c>
      <c r="AF43">
        <f t="shared" si="28"/>
        <v>0</v>
      </c>
      <c r="AG43">
        <f t="shared" si="29"/>
        <v>0</v>
      </c>
      <c r="AH43">
        <f t="shared" si="30"/>
        <v>0</v>
      </c>
      <c r="AI43">
        <f t="shared" si="31"/>
        <v>0</v>
      </c>
      <c r="AJ43">
        <f t="shared" si="32"/>
        <v>0</v>
      </c>
      <c r="AK43">
        <v>120</v>
      </c>
      <c r="AL43" s="52">
        <f>'1.Смета.или.Акт'!F109</f>
        <v>120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f>'1.Смета.или.Акт'!J109</f>
        <v>7.5</v>
      </c>
      <c r="BD43" t="s">
        <v>3</v>
      </c>
      <c r="BE43" t="s">
        <v>3</v>
      </c>
      <c r="BF43" t="s">
        <v>3</v>
      </c>
      <c r="BG43" t="s">
        <v>3</v>
      </c>
      <c r="BH43">
        <v>3</v>
      </c>
      <c r="BI43">
        <v>1</v>
      </c>
      <c r="BJ43" t="s">
        <v>3</v>
      </c>
      <c r="BM43">
        <v>1100</v>
      </c>
      <c r="BN43">
        <v>0</v>
      </c>
      <c r="BO43" t="s">
        <v>3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0</v>
      </c>
      <c r="CA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1721700</v>
      </c>
      <c r="CQ43">
        <f t="shared" si="34"/>
        <v>900</v>
      </c>
      <c r="CR43">
        <f t="shared" si="35"/>
        <v>0</v>
      </c>
      <c r="CS43">
        <f t="shared" si="36"/>
        <v>0</v>
      </c>
      <c r="CT43">
        <f t="shared" si="37"/>
        <v>0</v>
      </c>
      <c r="CU43">
        <f t="shared" si="38"/>
        <v>0</v>
      </c>
      <c r="CV43">
        <f t="shared" si="39"/>
        <v>0</v>
      </c>
      <c r="CW43">
        <f t="shared" si="40"/>
        <v>0</v>
      </c>
      <c r="CX43">
        <f t="shared" si="41"/>
        <v>0</v>
      </c>
      <c r="CY43">
        <f t="shared" si="42"/>
        <v>0</v>
      </c>
      <c r="CZ43">
        <f t="shared" si="43"/>
        <v>0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69</v>
      </c>
      <c r="DW43" t="str">
        <f>'1.Смета.или.Акт'!D109</f>
        <v>м</v>
      </c>
      <c r="DX43">
        <v>1</v>
      </c>
      <c r="EE43">
        <v>32653538</v>
      </c>
      <c r="EF43">
        <v>20</v>
      </c>
      <c r="EG43" t="s">
        <v>70</v>
      </c>
      <c r="EH43">
        <v>0</v>
      </c>
      <c r="EI43" t="s">
        <v>3</v>
      </c>
      <c r="EJ43">
        <v>1</v>
      </c>
      <c r="EK43">
        <v>1100</v>
      </c>
      <c r="EL43" t="s">
        <v>71</v>
      </c>
      <c r="EM43" t="s">
        <v>72</v>
      </c>
      <c r="EO43" t="s">
        <v>3</v>
      </c>
      <c r="EQ43">
        <v>0</v>
      </c>
      <c r="ER43">
        <v>120</v>
      </c>
      <c r="ES43" s="52">
        <f>'1.Смета.или.Акт'!F109</f>
        <v>120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5</v>
      </c>
      <c r="FC43">
        <v>0</v>
      </c>
      <c r="FD43">
        <v>18</v>
      </c>
      <c r="FF43">
        <v>900</v>
      </c>
      <c r="FQ43">
        <v>0</v>
      </c>
      <c r="FR43">
        <f t="shared" si="44"/>
        <v>0</v>
      </c>
      <c r="FS43">
        <v>0</v>
      </c>
      <c r="FX43">
        <v>0</v>
      </c>
      <c r="FY43">
        <v>0</v>
      </c>
      <c r="GA43" t="s">
        <v>73</v>
      </c>
      <c r="GD43">
        <v>0</v>
      </c>
      <c r="GF43">
        <v>2033466978</v>
      </c>
      <c r="GG43">
        <v>2</v>
      </c>
      <c r="GH43">
        <v>3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1721700</v>
      </c>
      <c r="GN43">
        <f t="shared" si="47"/>
        <v>1721700</v>
      </c>
      <c r="GO43">
        <f t="shared" si="48"/>
        <v>0</v>
      </c>
      <c r="GP43">
        <f t="shared" si="49"/>
        <v>0</v>
      </c>
      <c r="GR43">
        <v>1</v>
      </c>
      <c r="GS43">
        <v>1</v>
      </c>
      <c r="GT43">
        <v>0</v>
      </c>
      <c r="GU43" t="s">
        <v>3</v>
      </c>
      <c r="GV43">
        <f t="shared" si="50"/>
        <v>0</v>
      </c>
      <c r="GW43">
        <v>1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/>
      <c r="D44" s="2"/>
      <c r="E44" s="2" t="s">
        <v>74</v>
      </c>
      <c r="F44" s="2" t="s">
        <v>67</v>
      </c>
      <c r="G44" s="2" t="s">
        <v>75</v>
      </c>
      <c r="H44" s="2" t="s">
        <v>76</v>
      </c>
      <c r="I44" s="2">
        <f>'1.Смета.или.Акт'!E112</f>
        <v>4</v>
      </c>
      <c r="J44" s="2">
        <v>0</v>
      </c>
      <c r="K44" s="2"/>
      <c r="L44" s="2"/>
      <c r="M44" s="2"/>
      <c r="N44" s="2"/>
      <c r="O44" s="2">
        <f t="shared" si="14"/>
        <v>1805.72</v>
      </c>
      <c r="P44" s="2">
        <f t="shared" si="15"/>
        <v>1805.72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34681881</v>
      </c>
      <c r="AB44" s="2">
        <f t="shared" si="25"/>
        <v>451.43</v>
      </c>
      <c r="AC44" s="2">
        <f t="shared" si="52"/>
        <v>451.43</v>
      </c>
      <c r="AD44" s="2">
        <f t="shared" si="26"/>
        <v>0</v>
      </c>
      <c r="AE44" s="2">
        <f t="shared" si="27"/>
        <v>0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0</v>
      </c>
      <c r="AJ44" s="2">
        <f t="shared" si="32"/>
        <v>0</v>
      </c>
      <c r="AK44" s="2">
        <v>451.43</v>
      </c>
      <c r="AL44" s="2">
        <v>451.43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3</v>
      </c>
      <c r="BI44" s="2">
        <v>1</v>
      </c>
      <c r="BJ44" s="2" t="s">
        <v>3</v>
      </c>
      <c r="BK44" s="2"/>
      <c r="BL44" s="2"/>
      <c r="BM44" s="2">
        <v>1100</v>
      </c>
      <c r="BN44" s="2">
        <v>0</v>
      </c>
      <c r="BO44" s="2" t="s">
        <v>3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1805.72</v>
      </c>
      <c r="CQ44" s="2">
        <f t="shared" si="34"/>
        <v>451.43</v>
      </c>
      <c r="CR44" s="2">
        <f t="shared" si="35"/>
        <v>0</v>
      </c>
      <c r="CS44" s="2">
        <f t="shared" si="36"/>
        <v>0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0</v>
      </c>
      <c r="CX44" s="2">
        <f t="shared" si="41"/>
        <v>0</v>
      </c>
      <c r="CY44" s="2">
        <f t="shared" si="42"/>
        <v>0</v>
      </c>
      <c r="CZ44" s="2">
        <f t="shared" si="43"/>
        <v>0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1010</v>
      </c>
      <c r="DV44" s="2" t="s">
        <v>76</v>
      </c>
      <c r="DW44" s="2" t="s">
        <v>76</v>
      </c>
      <c r="DX44" s="2">
        <v>1</v>
      </c>
      <c r="DY44" s="2"/>
      <c r="DZ44" s="2"/>
      <c r="EA44" s="2"/>
      <c r="EB44" s="2"/>
      <c r="EC44" s="2"/>
      <c r="ED44" s="2"/>
      <c r="EE44" s="2">
        <v>32653538</v>
      </c>
      <c r="EF44" s="2">
        <v>20</v>
      </c>
      <c r="EG44" s="2" t="s">
        <v>70</v>
      </c>
      <c r="EH44" s="2">
        <v>0</v>
      </c>
      <c r="EI44" s="2" t="s">
        <v>3</v>
      </c>
      <c r="EJ44" s="2">
        <v>1</v>
      </c>
      <c r="EK44" s="2">
        <v>1100</v>
      </c>
      <c r="EL44" s="2" t="s">
        <v>71</v>
      </c>
      <c r="EM44" s="2" t="s">
        <v>72</v>
      </c>
      <c r="EN44" s="2"/>
      <c r="EO44" s="2" t="s">
        <v>3</v>
      </c>
      <c r="EP44" s="2"/>
      <c r="EQ44" s="2">
        <v>0</v>
      </c>
      <c r="ER44" s="2">
        <v>0</v>
      </c>
      <c r="ES44" s="2">
        <v>451.43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77</v>
      </c>
      <c r="GB44" s="2"/>
      <c r="GC44" s="2"/>
      <c r="GD44" s="2">
        <v>0</v>
      </c>
      <c r="GE44" s="2"/>
      <c r="GF44" s="2">
        <v>1514180127</v>
      </c>
      <c r="GG44" s="2">
        <v>2</v>
      </c>
      <c r="GH44" s="2">
        <v>4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1805.72</v>
      </c>
      <c r="GN44" s="2">
        <f t="shared" si="47"/>
        <v>1805.72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2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E45" t="s">
        <v>74</v>
      </c>
      <c r="F45" t="str">
        <f>'1.Смета.или.Акт'!B112</f>
        <v>Прайс-лист</v>
      </c>
      <c r="G45" t="str">
        <f>'1.Смета.или.Акт'!C112</f>
        <v>Муфта 3 СТП-10 70/120</v>
      </c>
      <c r="H45" t="s">
        <v>76</v>
      </c>
      <c r="I45">
        <f>'1.Смета.или.Акт'!E112</f>
        <v>4</v>
      </c>
      <c r="J45">
        <v>0</v>
      </c>
      <c r="O45">
        <f t="shared" si="14"/>
        <v>13542.9</v>
      </c>
      <c r="P45">
        <f t="shared" si="15"/>
        <v>13542.9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34681882</v>
      </c>
      <c r="AB45">
        <f t="shared" si="25"/>
        <v>451.43</v>
      </c>
      <c r="AC45">
        <f t="shared" si="52"/>
        <v>451.43</v>
      </c>
      <c r="AD45">
        <f t="shared" si="26"/>
        <v>0</v>
      </c>
      <c r="AE45">
        <f t="shared" si="27"/>
        <v>0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0</v>
      </c>
      <c r="AJ45">
        <f t="shared" si="32"/>
        <v>0</v>
      </c>
      <c r="AK45">
        <v>451.43</v>
      </c>
      <c r="AL45" s="52">
        <f>'1.Смета.или.Акт'!F112</f>
        <v>451.43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f>'1.Смета.или.Акт'!J112</f>
        <v>7.5</v>
      </c>
      <c r="BD45" t="s">
        <v>3</v>
      </c>
      <c r="BE45" t="s">
        <v>3</v>
      </c>
      <c r="BF45" t="s">
        <v>3</v>
      </c>
      <c r="BG45" t="s">
        <v>3</v>
      </c>
      <c r="BH45">
        <v>3</v>
      </c>
      <c r="BI45">
        <v>1</v>
      </c>
      <c r="BJ45" t="s">
        <v>3</v>
      </c>
      <c r="BM45">
        <v>1100</v>
      </c>
      <c r="BN45">
        <v>0</v>
      </c>
      <c r="BO45" t="s">
        <v>3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13542.9</v>
      </c>
      <c r="CQ45">
        <f t="shared" si="34"/>
        <v>3385.7249999999999</v>
      </c>
      <c r="CR45">
        <f t="shared" si="35"/>
        <v>0</v>
      </c>
      <c r="CS45">
        <f t="shared" si="36"/>
        <v>0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0</v>
      </c>
      <c r="CX45">
        <f t="shared" si="41"/>
        <v>0</v>
      </c>
      <c r="CY45">
        <f t="shared" si="42"/>
        <v>0</v>
      </c>
      <c r="CZ45">
        <f t="shared" si="43"/>
        <v>0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1010</v>
      </c>
      <c r="DV45" t="s">
        <v>76</v>
      </c>
      <c r="DW45" t="str">
        <f>'1.Смета.или.Акт'!D112</f>
        <v>шт.</v>
      </c>
      <c r="DX45">
        <v>1</v>
      </c>
      <c r="EE45">
        <v>32653538</v>
      </c>
      <c r="EF45">
        <v>20</v>
      </c>
      <c r="EG45" t="s">
        <v>70</v>
      </c>
      <c r="EH45">
        <v>0</v>
      </c>
      <c r="EI45" t="s">
        <v>3</v>
      </c>
      <c r="EJ45">
        <v>1</v>
      </c>
      <c r="EK45">
        <v>1100</v>
      </c>
      <c r="EL45" t="s">
        <v>71</v>
      </c>
      <c r="EM45" t="s">
        <v>72</v>
      </c>
      <c r="EO45" t="s">
        <v>3</v>
      </c>
      <c r="EQ45">
        <v>0</v>
      </c>
      <c r="ER45">
        <v>451.43</v>
      </c>
      <c r="ES45" s="52">
        <f>'1.Смета.или.Акт'!F112</f>
        <v>451.43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5</v>
      </c>
      <c r="FC45">
        <v>0</v>
      </c>
      <c r="FD45">
        <v>18</v>
      </c>
      <c r="FF45">
        <v>3385.72</v>
      </c>
      <c r="FQ45">
        <v>0</v>
      </c>
      <c r="FR45">
        <f t="shared" si="44"/>
        <v>0</v>
      </c>
      <c r="FS45">
        <v>0</v>
      </c>
      <c r="FX45">
        <v>0</v>
      </c>
      <c r="FY45">
        <v>0</v>
      </c>
      <c r="GA45" t="s">
        <v>77</v>
      </c>
      <c r="GD45">
        <v>0</v>
      </c>
      <c r="GF45">
        <v>1514180127</v>
      </c>
      <c r="GG45">
        <v>2</v>
      </c>
      <c r="GH45">
        <v>3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13542.9</v>
      </c>
      <c r="GN45">
        <f t="shared" si="47"/>
        <v>13542.9</v>
      </c>
      <c r="GO45">
        <f t="shared" si="48"/>
        <v>0</v>
      </c>
      <c r="GP45">
        <f t="shared" si="49"/>
        <v>0</v>
      </c>
      <c r="GR45">
        <v>1</v>
      </c>
      <c r="GS45">
        <v>1</v>
      </c>
      <c r="GT45">
        <v>0</v>
      </c>
      <c r="GU45" t="s">
        <v>3</v>
      </c>
      <c r="GV45">
        <f t="shared" si="50"/>
        <v>0</v>
      </c>
      <c r="GW45">
        <v>1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78</v>
      </c>
      <c r="F46" s="2" t="s">
        <v>67</v>
      </c>
      <c r="G46" s="2" t="s">
        <v>79</v>
      </c>
      <c r="H46" s="2" t="s">
        <v>76</v>
      </c>
      <c r="I46" s="2">
        <f>'1.Смета.или.Акт'!E115</f>
        <v>1</v>
      </c>
      <c r="J46" s="2">
        <v>0</v>
      </c>
      <c r="K46" s="2"/>
      <c r="L46" s="2"/>
      <c r="M46" s="2"/>
      <c r="N46" s="2"/>
      <c r="O46" s="2">
        <f t="shared" si="14"/>
        <v>179.16</v>
      </c>
      <c r="P46" s="2">
        <f t="shared" si="15"/>
        <v>179.16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34681881</v>
      </c>
      <c r="AB46" s="2">
        <f t="shared" si="25"/>
        <v>179.16</v>
      </c>
      <c r="AC46" s="2">
        <f t="shared" si="52"/>
        <v>179.16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179.16</v>
      </c>
      <c r="AL46" s="2">
        <v>179.16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179.16</v>
      </c>
      <c r="CQ46" s="2">
        <f t="shared" si="34"/>
        <v>179.16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1010</v>
      </c>
      <c r="DV46" s="2" t="s">
        <v>76</v>
      </c>
      <c r="DW46" s="2" t="s">
        <v>76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70</v>
      </c>
      <c r="EH46" s="2">
        <v>0</v>
      </c>
      <c r="EI46" s="2" t="s">
        <v>3</v>
      </c>
      <c r="EJ46" s="2">
        <v>1</v>
      </c>
      <c r="EK46" s="2">
        <v>1100</v>
      </c>
      <c r="EL46" s="2" t="s">
        <v>71</v>
      </c>
      <c r="EM46" s="2" t="s">
        <v>72</v>
      </c>
      <c r="EN46" s="2"/>
      <c r="EO46" s="2" t="s">
        <v>3</v>
      </c>
      <c r="EP46" s="2"/>
      <c r="EQ46" s="2">
        <v>0</v>
      </c>
      <c r="ER46" s="2">
        <v>0</v>
      </c>
      <c r="ES46" s="2">
        <v>179.16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80</v>
      </c>
      <c r="GB46" s="2"/>
      <c r="GC46" s="2"/>
      <c r="GD46" s="2">
        <v>0</v>
      </c>
      <c r="GE46" s="2"/>
      <c r="GF46" s="2">
        <v>1221897209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179.16</v>
      </c>
      <c r="GN46" s="2">
        <f t="shared" si="47"/>
        <v>179.16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78</v>
      </c>
      <c r="F47" t="str">
        <f>'1.Смета.или.Акт'!B115</f>
        <v>Прайс-лист</v>
      </c>
      <c r="G47" t="str">
        <f>'1.Смета.или.Акт'!C115</f>
        <v>Муфта 3 КВТПН10 70/120</v>
      </c>
      <c r="H47" t="s">
        <v>76</v>
      </c>
      <c r="I47">
        <f>'1.Смета.или.Акт'!E115</f>
        <v>1</v>
      </c>
      <c r="J47">
        <v>0</v>
      </c>
      <c r="O47">
        <f t="shared" si="14"/>
        <v>1343.7</v>
      </c>
      <c r="P47">
        <f t="shared" si="15"/>
        <v>1343.7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34681882</v>
      </c>
      <c r="AB47">
        <f t="shared" si="25"/>
        <v>179.16</v>
      </c>
      <c r="AC47">
        <f t="shared" si="52"/>
        <v>179.16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179.16</v>
      </c>
      <c r="AL47" s="52">
        <f>'1.Смета.или.Акт'!F115</f>
        <v>179.16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'1.Смета.или.Акт'!J115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1343.7</v>
      </c>
      <c r="CQ47">
        <f t="shared" si="34"/>
        <v>1343.7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1010</v>
      </c>
      <c r="DV47" t="s">
        <v>76</v>
      </c>
      <c r="DW47" t="str">
        <f>'1.Смета.или.Акт'!D115</f>
        <v>шт.</v>
      </c>
      <c r="DX47">
        <v>1</v>
      </c>
      <c r="EE47">
        <v>32653538</v>
      </c>
      <c r="EF47">
        <v>20</v>
      </c>
      <c r="EG47" t="s">
        <v>70</v>
      </c>
      <c r="EH47">
        <v>0</v>
      </c>
      <c r="EI47" t="s">
        <v>3</v>
      </c>
      <c r="EJ47">
        <v>1</v>
      </c>
      <c r="EK47">
        <v>1100</v>
      </c>
      <c r="EL47" t="s">
        <v>71</v>
      </c>
      <c r="EM47" t="s">
        <v>72</v>
      </c>
      <c r="EO47" t="s">
        <v>3</v>
      </c>
      <c r="EQ47">
        <v>0</v>
      </c>
      <c r="ER47">
        <v>179.16</v>
      </c>
      <c r="ES47" s="52">
        <f>'1.Смета.или.Акт'!F115</f>
        <v>179.16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1343.68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80</v>
      </c>
      <c r="GD47">
        <v>0</v>
      </c>
      <c r="GF47">
        <v>1221897209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1343.7</v>
      </c>
      <c r="GN47">
        <f t="shared" si="47"/>
        <v>1343.7</v>
      </c>
      <c r="GO47">
        <f t="shared" si="48"/>
        <v>0</v>
      </c>
      <c r="GP47">
        <f t="shared" si="49"/>
        <v>0</v>
      </c>
      <c r="GR47">
        <v>1</v>
      </c>
      <c r="GS47">
        <v>1</v>
      </c>
      <c r="GT47">
        <v>0</v>
      </c>
      <c r="GU47" t="s">
        <v>3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81</v>
      </c>
      <c r="F48" s="2" t="s">
        <v>67</v>
      </c>
      <c r="G48" s="2" t="s">
        <v>82</v>
      </c>
      <c r="H48" s="2" t="s">
        <v>76</v>
      </c>
      <c r="I48" s="2">
        <f>'1.Смета.или.Акт'!E118</f>
        <v>21000</v>
      </c>
      <c r="J48" s="2">
        <v>0</v>
      </c>
      <c r="K48" s="2"/>
      <c r="L48" s="2"/>
      <c r="M48" s="2"/>
      <c r="N48" s="2"/>
      <c r="O48" s="2">
        <f t="shared" si="14"/>
        <v>36750</v>
      </c>
      <c r="P48" s="2">
        <f t="shared" si="15"/>
        <v>36750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34681881</v>
      </c>
      <c r="AB48" s="2">
        <f t="shared" si="25"/>
        <v>1.75</v>
      </c>
      <c r="AC48" s="2">
        <f t="shared" si="52"/>
        <v>1.75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1.75</v>
      </c>
      <c r="AL48" s="2">
        <v>1.75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36750</v>
      </c>
      <c r="CQ48" s="2">
        <f t="shared" si="34"/>
        <v>1.75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76</v>
      </c>
      <c r="DW48" s="2" t="s">
        <v>76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70</v>
      </c>
      <c r="EH48" s="2">
        <v>0</v>
      </c>
      <c r="EI48" s="2" t="s">
        <v>3</v>
      </c>
      <c r="EJ48" s="2">
        <v>1</v>
      </c>
      <c r="EK48" s="2">
        <v>1100</v>
      </c>
      <c r="EL48" s="2" t="s">
        <v>71</v>
      </c>
      <c r="EM48" s="2" t="s">
        <v>72</v>
      </c>
      <c r="EN48" s="2"/>
      <c r="EO48" s="2" t="s">
        <v>3</v>
      </c>
      <c r="EP48" s="2"/>
      <c r="EQ48" s="2">
        <v>0</v>
      </c>
      <c r="ER48" s="2">
        <v>0</v>
      </c>
      <c r="ES48" s="2">
        <v>1.75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83</v>
      </c>
      <c r="GB48" s="2"/>
      <c r="GC48" s="2"/>
      <c r="GD48" s="2">
        <v>0</v>
      </c>
      <c r="GE48" s="2"/>
      <c r="GF48" s="2">
        <v>-496488921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36750</v>
      </c>
      <c r="GN48" s="2">
        <f t="shared" si="47"/>
        <v>36750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81</v>
      </c>
      <c r="F49" t="str">
        <f>'1.Смета.или.Акт'!B118</f>
        <v>Прайс-лист</v>
      </c>
      <c r="G49" t="str">
        <f>'1.Смета.или.Акт'!C118</f>
        <v>Кирпич красный</v>
      </c>
      <c r="H49" t="s">
        <v>76</v>
      </c>
      <c r="I49">
        <f>'1.Смета.или.Акт'!E118</f>
        <v>21000</v>
      </c>
      <c r="J49">
        <v>0</v>
      </c>
      <c r="O49">
        <f t="shared" si="14"/>
        <v>275625</v>
      </c>
      <c r="P49">
        <f t="shared" si="15"/>
        <v>275625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34681882</v>
      </c>
      <c r="AB49">
        <f t="shared" si="25"/>
        <v>1.75</v>
      </c>
      <c r="AC49">
        <f t="shared" si="52"/>
        <v>1.75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1.75</v>
      </c>
      <c r="AL49" s="52">
        <f>'1.Смета.или.Акт'!F118</f>
        <v>1.75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'1.Смета.или.Акт'!J118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275625</v>
      </c>
      <c r="CQ49">
        <f t="shared" si="34"/>
        <v>13.125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76</v>
      </c>
      <c r="DW49" t="str">
        <f>'1.Смета.или.Акт'!D118</f>
        <v>шт.</v>
      </c>
      <c r="DX49">
        <v>1</v>
      </c>
      <c r="EE49">
        <v>32653538</v>
      </c>
      <c r="EF49">
        <v>20</v>
      </c>
      <c r="EG49" t="s">
        <v>70</v>
      </c>
      <c r="EH49">
        <v>0</v>
      </c>
      <c r="EI49" t="s">
        <v>3</v>
      </c>
      <c r="EJ49">
        <v>1</v>
      </c>
      <c r="EK49">
        <v>1100</v>
      </c>
      <c r="EL49" t="s">
        <v>71</v>
      </c>
      <c r="EM49" t="s">
        <v>72</v>
      </c>
      <c r="EO49" t="s">
        <v>3</v>
      </c>
      <c r="EQ49">
        <v>0</v>
      </c>
      <c r="ER49">
        <v>1.75</v>
      </c>
      <c r="ES49" s="52">
        <f>'1.Смета.или.Акт'!F118</f>
        <v>1.75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13.16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83</v>
      </c>
      <c r="GD49">
        <v>0</v>
      </c>
      <c r="GF49">
        <v>-496488921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275625</v>
      </c>
      <c r="GN49">
        <f t="shared" si="47"/>
        <v>275625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84</v>
      </c>
      <c r="F50" s="2" t="s">
        <v>67</v>
      </c>
      <c r="G50" s="2" t="s">
        <v>85</v>
      </c>
      <c r="H50" s="2" t="s">
        <v>86</v>
      </c>
      <c r="I50" s="2">
        <f>'1.Смета.или.Акт'!E121</f>
        <v>75</v>
      </c>
      <c r="J50" s="2">
        <v>0</v>
      </c>
      <c r="K50" s="2"/>
      <c r="L50" s="2"/>
      <c r="M50" s="2"/>
      <c r="N50" s="2"/>
      <c r="O50" s="2">
        <f t="shared" si="14"/>
        <v>1779.75</v>
      </c>
      <c r="P50" s="2">
        <f t="shared" si="15"/>
        <v>1779.75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34681881</v>
      </c>
      <c r="AB50" s="2">
        <f t="shared" si="25"/>
        <v>23.73</v>
      </c>
      <c r="AC50" s="2">
        <f t="shared" si="52"/>
        <v>23.73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23.73</v>
      </c>
      <c r="AL50" s="2">
        <v>23.73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1779.75</v>
      </c>
      <c r="CQ50" s="2">
        <f t="shared" si="34"/>
        <v>23.73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1007</v>
      </c>
      <c r="DV50" s="2" t="s">
        <v>86</v>
      </c>
      <c r="DW50" s="2" t="s">
        <v>86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70</v>
      </c>
      <c r="EH50" s="2">
        <v>0</v>
      </c>
      <c r="EI50" s="2" t="s">
        <v>3</v>
      </c>
      <c r="EJ50" s="2">
        <v>1</v>
      </c>
      <c r="EK50" s="2">
        <v>1100</v>
      </c>
      <c r="EL50" s="2" t="s">
        <v>71</v>
      </c>
      <c r="EM50" s="2" t="s">
        <v>72</v>
      </c>
      <c r="EN50" s="2"/>
      <c r="EO50" s="2" t="s">
        <v>3</v>
      </c>
      <c r="EP50" s="2"/>
      <c r="EQ50" s="2">
        <v>0</v>
      </c>
      <c r="ER50" s="2">
        <v>0</v>
      </c>
      <c r="ES50" s="2">
        <v>23.73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87</v>
      </c>
      <c r="GB50" s="2"/>
      <c r="GC50" s="2"/>
      <c r="GD50" s="2">
        <v>0</v>
      </c>
      <c r="GE50" s="2"/>
      <c r="GF50" s="2">
        <v>574965906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1779.75</v>
      </c>
      <c r="GN50" s="2">
        <f t="shared" si="47"/>
        <v>1779.75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84</v>
      </c>
      <c r="F51" t="str">
        <f>'1.Смета.или.Акт'!B121</f>
        <v>Прайс-лист</v>
      </c>
      <c r="G51" t="str">
        <f>'1.Смета.или.Акт'!C121</f>
        <v>Песок природный</v>
      </c>
      <c r="H51" t="s">
        <v>86</v>
      </c>
      <c r="I51">
        <f>'1.Смета.или.Акт'!E121</f>
        <v>75</v>
      </c>
      <c r="J51">
        <v>0</v>
      </c>
      <c r="O51">
        <f t="shared" si="14"/>
        <v>13348.13</v>
      </c>
      <c r="P51">
        <f t="shared" si="15"/>
        <v>13348.13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34681882</v>
      </c>
      <c r="AB51">
        <f t="shared" si="25"/>
        <v>23.73</v>
      </c>
      <c r="AC51">
        <f t="shared" si="52"/>
        <v>23.73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23.73</v>
      </c>
      <c r="AL51" s="52">
        <f>'1.Смета.или.Акт'!F121</f>
        <v>23.73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'1.Смета.или.Акт'!J121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13348.13</v>
      </c>
      <c r="CQ51">
        <f t="shared" si="34"/>
        <v>177.97499999999999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1007</v>
      </c>
      <c r="DV51" t="s">
        <v>86</v>
      </c>
      <c r="DW51" t="str">
        <f>'1.Смета.или.Акт'!D121</f>
        <v>м3</v>
      </c>
      <c r="DX51">
        <v>1</v>
      </c>
      <c r="EE51">
        <v>32653538</v>
      </c>
      <c r="EF51">
        <v>20</v>
      </c>
      <c r="EG51" t="s">
        <v>70</v>
      </c>
      <c r="EH51">
        <v>0</v>
      </c>
      <c r="EI51" t="s">
        <v>3</v>
      </c>
      <c r="EJ51">
        <v>1</v>
      </c>
      <c r="EK51">
        <v>1100</v>
      </c>
      <c r="EL51" t="s">
        <v>71</v>
      </c>
      <c r="EM51" t="s">
        <v>72</v>
      </c>
      <c r="EO51" t="s">
        <v>3</v>
      </c>
      <c r="EQ51">
        <v>0</v>
      </c>
      <c r="ER51">
        <v>25.79</v>
      </c>
      <c r="ES51" s="52">
        <f>'1.Смета.или.Акт'!F121</f>
        <v>23.73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177.97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87</v>
      </c>
      <c r="GD51">
        <v>0</v>
      </c>
      <c r="GF51">
        <v>574965906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13348.13</v>
      </c>
      <c r="GN51">
        <f t="shared" si="47"/>
        <v>13348.13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88</v>
      </c>
      <c r="F52" s="2" t="s">
        <v>67</v>
      </c>
      <c r="G52" s="2" t="s">
        <v>89</v>
      </c>
      <c r="H52" s="2" t="s">
        <v>90</v>
      </c>
      <c r="I52" s="2">
        <f>'1.Смета.или.Акт'!E124</f>
        <v>18</v>
      </c>
      <c r="J52" s="2">
        <v>0</v>
      </c>
      <c r="K52" s="2"/>
      <c r="L52" s="2"/>
      <c r="M52" s="2"/>
      <c r="N52" s="2"/>
      <c r="O52" s="2">
        <f t="shared" si="14"/>
        <v>1438.74</v>
      </c>
      <c r="P52" s="2">
        <f t="shared" si="15"/>
        <v>1438.74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34681881</v>
      </c>
      <c r="AB52" s="2">
        <f t="shared" si="25"/>
        <v>79.930000000000007</v>
      </c>
      <c r="AC52" s="2">
        <f t="shared" si="52"/>
        <v>79.930000000000007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79.930000000000007</v>
      </c>
      <c r="AL52" s="2">
        <v>79.930000000000007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1438.74</v>
      </c>
      <c r="CQ52" s="2">
        <f t="shared" si="34"/>
        <v>79.930000000000007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1013</v>
      </c>
      <c r="DV52" s="2" t="s">
        <v>90</v>
      </c>
      <c r="DW52" s="2" t="s">
        <v>90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70</v>
      </c>
      <c r="EH52" s="2">
        <v>0</v>
      </c>
      <c r="EI52" s="2" t="s">
        <v>3</v>
      </c>
      <c r="EJ52" s="2">
        <v>1</v>
      </c>
      <c r="EK52" s="2">
        <v>1100</v>
      </c>
      <c r="EL52" s="2" t="s">
        <v>71</v>
      </c>
      <c r="EM52" s="2" t="s">
        <v>72</v>
      </c>
      <c r="EN52" s="2"/>
      <c r="EO52" s="2" t="s">
        <v>3</v>
      </c>
      <c r="EP52" s="2"/>
      <c r="EQ52" s="2">
        <v>0</v>
      </c>
      <c r="ER52" s="2">
        <v>0</v>
      </c>
      <c r="ES52" s="2">
        <v>79.930000000000007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91</v>
      </c>
      <c r="GB52" s="2"/>
      <c r="GC52" s="2"/>
      <c r="GD52" s="2">
        <v>0</v>
      </c>
      <c r="GE52" s="2"/>
      <c r="GF52" s="2">
        <v>-2026320699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1438.74</v>
      </c>
      <c r="GN52" s="2">
        <f t="shared" si="47"/>
        <v>1438.74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88</v>
      </c>
      <c r="F53" t="str">
        <f>'1.Смета.или.Акт'!B124</f>
        <v>Прайс-лист</v>
      </c>
      <c r="G53" t="str">
        <f>'1.Смета.или.Акт'!C124</f>
        <v>Лента сигнальная ЛСЭ-150</v>
      </c>
      <c r="H53" t="s">
        <v>90</v>
      </c>
      <c r="I53">
        <f>'1.Смета.или.Акт'!E124</f>
        <v>18</v>
      </c>
      <c r="J53">
        <v>0</v>
      </c>
      <c r="O53">
        <f t="shared" si="14"/>
        <v>10790.55</v>
      </c>
      <c r="P53">
        <f t="shared" si="15"/>
        <v>10790.55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34681882</v>
      </c>
      <c r="AB53">
        <f t="shared" si="25"/>
        <v>79.930000000000007</v>
      </c>
      <c r="AC53">
        <f t="shared" si="52"/>
        <v>79.930000000000007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79.930000000000007</v>
      </c>
      <c r="AL53" s="52">
        <f>'1.Смета.или.Акт'!F124</f>
        <v>79.930000000000007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'1.Смета.или.Акт'!J124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10790.55</v>
      </c>
      <c r="CQ53">
        <f t="shared" si="34"/>
        <v>599.47500000000002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90</v>
      </c>
      <c r="DW53" t="str">
        <f>'1.Смета.или.Акт'!D124</f>
        <v>100М</v>
      </c>
      <c r="DX53">
        <v>1</v>
      </c>
      <c r="EE53">
        <v>32653538</v>
      </c>
      <c r="EF53">
        <v>20</v>
      </c>
      <c r="EG53" t="s">
        <v>70</v>
      </c>
      <c r="EH53">
        <v>0</v>
      </c>
      <c r="EI53" t="s">
        <v>3</v>
      </c>
      <c r="EJ53">
        <v>1</v>
      </c>
      <c r="EK53">
        <v>1100</v>
      </c>
      <c r="EL53" t="s">
        <v>71</v>
      </c>
      <c r="EM53" t="s">
        <v>72</v>
      </c>
      <c r="EO53" t="s">
        <v>3</v>
      </c>
      <c r="EQ53">
        <v>0</v>
      </c>
      <c r="ER53">
        <v>79.930000000000007</v>
      </c>
      <c r="ES53" s="52">
        <f>'1.Смета.или.Акт'!F124</f>
        <v>79.930000000000007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599.47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91</v>
      </c>
      <c r="GD53">
        <v>0</v>
      </c>
      <c r="GF53">
        <v>-2026320699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10790.55</v>
      </c>
      <c r="GN53">
        <f t="shared" si="47"/>
        <v>10790.55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92</v>
      </c>
      <c r="F54" s="2" t="s">
        <v>67</v>
      </c>
      <c r="G54" s="2" t="s">
        <v>93</v>
      </c>
      <c r="H54" s="2" t="s">
        <v>76</v>
      </c>
      <c r="I54" s="2">
        <f>'1.Смета.или.Акт'!E127</f>
        <v>12</v>
      </c>
      <c r="J54" s="2">
        <v>0</v>
      </c>
      <c r="K54" s="2"/>
      <c r="L54" s="2"/>
      <c r="M54" s="2"/>
      <c r="N54" s="2"/>
      <c r="O54" s="2">
        <f t="shared" si="14"/>
        <v>373.68</v>
      </c>
      <c r="P54" s="2">
        <f t="shared" si="15"/>
        <v>373.68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34681881</v>
      </c>
      <c r="AB54" s="2">
        <f t="shared" si="25"/>
        <v>31.14</v>
      </c>
      <c r="AC54" s="2">
        <f t="shared" si="52"/>
        <v>31.14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31.14</v>
      </c>
      <c r="AL54" s="2">
        <v>31.14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373.68</v>
      </c>
      <c r="CQ54" s="2">
        <f t="shared" si="34"/>
        <v>31.14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76</v>
      </c>
      <c r="DW54" s="2" t="s">
        <v>76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70</v>
      </c>
      <c r="EH54" s="2">
        <v>0</v>
      </c>
      <c r="EI54" s="2" t="s">
        <v>3</v>
      </c>
      <c r="EJ54" s="2">
        <v>1</v>
      </c>
      <c r="EK54" s="2">
        <v>1100</v>
      </c>
      <c r="EL54" s="2" t="s">
        <v>71</v>
      </c>
      <c r="EM54" s="2" t="s">
        <v>72</v>
      </c>
      <c r="EN54" s="2"/>
      <c r="EO54" s="2" t="s">
        <v>3</v>
      </c>
      <c r="EP54" s="2"/>
      <c r="EQ54" s="2">
        <v>0</v>
      </c>
      <c r="ER54" s="2">
        <v>0</v>
      </c>
      <c r="ES54" s="2">
        <v>31.14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94</v>
      </c>
      <c r="GB54" s="2"/>
      <c r="GC54" s="2"/>
      <c r="GD54" s="2">
        <v>0</v>
      </c>
      <c r="GE54" s="2"/>
      <c r="GF54" s="2">
        <v>1125267560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373.68</v>
      </c>
      <c r="GN54" s="2">
        <f t="shared" si="47"/>
        <v>373.68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92</v>
      </c>
      <c r="F55" t="str">
        <f>'1.Смета.или.Акт'!B127</f>
        <v>Прайс-лист</v>
      </c>
      <c r="G55" t="str">
        <f>'1.Смета.или.Акт'!C127</f>
        <v>Лента оградительная 75мм 250 м</v>
      </c>
      <c r="H55" t="s">
        <v>76</v>
      </c>
      <c r="I55">
        <f>'1.Смета.или.Акт'!E127</f>
        <v>12</v>
      </c>
      <c r="J55">
        <v>0</v>
      </c>
      <c r="O55">
        <f t="shared" si="14"/>
        <v>2802.6</v>
      </c>
      <c r="P55">
        <f t="shared" si="15"/>
        <v>2802.6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34681882</v>
      </c>
      <c r="AB55">
        <f t="shared" si="25"/>
        <v>31.14</v>
      </c>
      <c r="AC55">
        <f t="shared" si="52"/>
        <v>31.14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31.14</v>
      </c>
      <c r="AL55" s="52">
        <f>'1.Смета.или.Акт'!F127</f>
        <v>31.14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'1.Смета.или.Акт'!J127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2802.6</v>
      </c>
      <c r="CQ55">
        <f t="shared" si="34"/>
        <v>233.55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76</v>
      </c>
      <c r="DW55" t="str">
        <f>'1.Смета.или.Акт'!D127</f>
        <v>шт.</v>
      </c>
      <c r="DX55">
        <v>1</v>
      </c>
      <c r="EE55">
        <v>32653538</v>
      </c>
      <c r="EF55">
        <v>20</v>
      </c>
      <c r="EG55" t="s">
        <v>70</v>
      </c>
      <c r="EH55">
        <v>0</v>
      </c>
      <c r="EI55" t="s">
        <v>3</v>
      </c>
      <c r="EJ55">
        <v>1</v>
      </c>
      <c r="EK55">
        <v>1100</v>
      </c>
      <c r="EL55" t="s">
        <v>71</v>
      </c>
      <c r="EM55" t="s">
        <v>72</v>
      </c>
      <c r="EO55" t="s">
        <v>3</v>
      </c>
      <c r="EQ55">
        <v>0</v>
      </c>
      <c r="ER55">
        <v>31.14</v>
      </c>
      <c r="ES55" s="52">
        <f>'1.Смета.или.Акт'!F127</f>
        <v>31.14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233.56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94</v>
      </c>
      <c r="GD55">
        <v>0</v>
      </c>
      <c r="GF55">
        <v>1125267560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2802.6</v>
      </c>
      <c r="GN55">
        <f t="shared" si="47"/>
        <v>2802.6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95</v>
      </c>
      <c r="F56" s="2" t="s">
        <v>67</v>
      </c>
      <c r="G56" s="2" t="s">
        <v>96</v>
      </c>
      <c r="H56" s="2" t="s">
        <v>97</v>
      </c>
      <c r="I56" s="2">
        <f>'1.Смета.или.Акт'!E130</f>
        <v>40</v>
      </c>
      <c r="J56" s="2">
        <v>0</v>
      </c>
      <c r="K56" s="2"/>
      <c r="L56" s="2"/>
      <c r="M56" s="2"/>
      <c r="N56" s="2"/>
      <c r="O56" s="2">
        <f t="shared" si="14"/>
        <v>187.6</v>
      </c>
      <c r="P56" s="2">
        <f t="shared" si="15"/>
        <v>187.6</v>
      </c>
      <c r="Q56" s="2">
        <f t="shared" si="16"/>
        <v>0</v>
      </c>
      <c r="R56" s="2">
        <f t="shared" si="17"/>
        <v>0</v>
      </c>
      <c r="S56" s="2">
        <f t="shared" si="18"/>
        <v>0</v>
      </c>
      <c r="T56" s="2">
        <f t="shared" si="19"/>
        <v>0</v>
      </c>
      <c r="U56" s="2">
        <f t="shared" si="20"/>
        <v>0</v>
      </c>
      <c r="V56" s="2">
        <f t="shared" si="21"/>
        <v>0</v>
      </c>
      <c r="W56" s="2">
        <f t="shared" si="22"/>
        <v>0</v>
      </c>
      <c r="X56" s="2">
        <f t="shared" si="23"/>
        <v>0</v>
      </c>
      <c r="Y56" s="2">
        <f t="shared" si="24"/>
        <v>0</v>
      </c>
      <c r="Z56" s="2"/>
      <c r="AA56" s="2">
        <v>34681881</v>
      </c>
      <c r="AB56" s="2">
        <f t="shared" si="25"/>
        <v>4.6900000000000004</v>
      </c>
      <c r="AC56" s="2">
        <f t="shared" si="52"/>
        <v>4.6900000000000004</v>
      </c>
      <c r="AD56" s="2">
        <f t="shared" si="26"/>
        <v>0</v>
      </c>
      <c r="AE56" s="2">
        <f t="shared" si="27"/>
        <v>0</v>
      </c>
      <c r="AF56" s="2">
        <f t="shared" si="28"/>
        <v>0</v>
      </c>
      <c r="AG56" s="2">
        <f t="shared" si="29"/>
        <v>0</v>
      </c>
      <c r="AH56" s="2">
        <f t="shared" si="30"/>
        <v>0</v>
      </c>
      <c r="AI56" s="2">
        <f t="shared" si="31"/>
        <v>0</v>
      </c>
      <c r="AJ56" s="2">
        <f t="shared" si="32"/>
        <v>0</v>
      </c>
      <c r="AK56" s="2">
        <v>4.6900000000000004</v>
      </c>
      <c r="AL56" s="2">
        <v>4.6900000000000004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si="33"/>
        <v>187.6</v>
      </c>
      <c r="CQ56" s="2">
        <f t="shared" si="34"/>
        <v>4.6900000000000004</v>
      </c>
      <c r="CR56" s="2">
        <f t="shared" si="35"/>
        <v>0</v>
      </c>
      <c r="CS56" s="2">
        <f t="shared" si="36"/>
        <v>0</v>
      </c>
      <c r="CT56" s="2">
        <f t="shared" si="37"/>
        <v>0</v>
      </c>
      <c r="CU56" s="2">
        <f t="shared" si="38"/>
        <v>0</v>
      </c>
      <c r="CV56" s="2">
        <f t="shared" si="39"/>
        <v>0</v>
      </c>
      <c r="CW56" s="2">
        <f t="shared" si="40"/>
        <v>0</v>
      </c>
      <c r="CX56" s="2">
        <f t="shared" si="41"/>
        <v>0</v>
      </c>
      <c r="CY56" s="2">
        <f t="shared" si="42"/>
        <v>0</v>
      </c>
      <c r="CZ56" s="2">
        <f t="shared" si="43"/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1009</v>
      </c>
      <c r="DV56" s="2" t="s">
        <v>97</v>
      </c>
      <c r="DW56" s="2" t="s">
        <v>97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70</v>
      </c>
      <c r="EH56" s="2">
        <v>0</v>
      </c>
      <c r="EI56" s="2" t="s">
        <v>3</v>
      </c>
      <c r="EJ56" s="2">
        <v>1</v>
      </c>
      <c r="EK56" s="2">
        <v>1100</v>
      </c>
      <c r="EL56" s="2" t="s">
        <v>71</v>
      </c>
      <c r="EM56" s="2" t="s">
        <v>72</v>
      </c>
      <c r="EN56" s="2"/>
      <c r="EO56" s="2" t="s">
        <v>3</v>
      </c>
      <c r="EP56" s="2"/>
      <c r="EQ56" s="2">
        <v>0</v>
      </c>
      <c r="ER56" s="2">
        <v>0</v>
      </c>
      <c r="ES56" s="2">
        <v>4.6900000000000004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si="44"/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98</v>
      </c>
      <c r="GB56" s="2"/>
      <c r="GC56" s="2"/>
      <c r="GD56" s="2">
        <v>0</v>
      </c>
      <c r="GE56" s="2"/>
      <c r="GF56" s="2">
        <v>748536722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si="45"/>
        <v>0</v>
      </c>
      <c r="GM56" s="2">
        <f t="shared" si="46"/>
        <v>187.6</v>
      </c>
      <c r="GN56" s="2">
        <f t="shared" si="47"/>
        <v>187.6</v>
      </c>
      <c r="GO56" s="2">
        <f t="shared" si="48"/>
        <v>0</v>
      </c>
      <c r="GP56" s="2">
        <f t="shared" si="49"/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si="50"/>
        <v>0</v>
      </c>
      <c r="GW56" s="2">
        <v>1</v>
      </c>
      <c r="GX56" s="2">
        <f t="shared" si="51"/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95</v>
      </c>
      <c r="F57" t="str">
        <f>'1.Смета.или.Акт'!B130</f>
        <v>Прайс-лист</v>
      </c>
      <c r="G57" t="str">
        <f>'1.Смета.или.Акт'!C130</f>
        <v>Газ пропан</v>
      </c>
      <c r="H57" t="s">
        <v>97</v>
      </c>
      <c r="I57">
        <f>'1.Смета.или.Акт'!E130</f>
        <v>40</v>
      </c>
      <c r="J57">
        <v>0</v>
      </c>
      <c r="O57">
        <f t="shared" si="14"/>
        <v>1407</v>
      </c>
      <c r="P57">
        <f t="shared" si="15"/>
        <v>1407</v>
      </c>
      <c r="Q57">
        <f t="shared" si="16"/>
        <v>0</v>
      </c>
      <c r="R57">
        <f t="shared" si="17"/>
        <v>0</v>
      </c>
      <c r="S57">
        <f t="shared" si="18"/>
        <v>0</v>
      </c>
      <c r="T57">
        <f t="shared" si="19"/>
        <v>0</v>
      </c>
      <c r="U57">
        <f t="shared" si="20"/>
        <v>0</v>
      </c>
      <c r="V57">
        <f t="shared" si="21"/>
        <v>0</v>
      </c>
      <c r="W57">
        <f t="shared" si="22"/>
        <v>0</v>
      </c>
      <c r="X57">
        <f t="shared" si="23"/>
        <v>0</v>
      </c>
      <c r="Y57">
        <f t="shared" si="24"/>
        <v>0</v>
      </c>
      <c r="AA57">
        <v>34681882</v>
      </c>
      <c r="AB57">
        <f t="shared" si="25"/>
        <v>4.6900000000000004</v>
      </c>
      <c r="AC57">
        <f t="shared" si="52"/>
        <v>4.6900000000000004</v>
      </c>
      <c r="AD57">
        <f t="shared" si="26"/>
        <v>0</v>
      </c>
      <c r="AE57">
        <f t="shared" si="27"/>
        <v>0</v>
      </c>
      <c r="AF57">
        <f t="shared" si="28"/>
        <v>0</v>
      </c>
      <c r="AG57">
        <f t="shared" si="29"/>
        <v>0</v>
      </c>
      <c r="AH57">
        <f t="shared" si="30"/>
        <v>0</v>
      </c>
      <c r="AI57">
        <f t="shared" si="31"/>
        <v>0</v>
      </c>
      <c r="AJ57">
        <f t="shared" si="32"/>
        <v>0</v>
      </c>
      <c r="AK57">
        <v>4.6900000000000004</v>
      </c>
      <c r="AL57" s="52">
        <f>'1.Смета.или.Акт'!F130</f>
        <v>4.6900000000000004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'1.Смета.или.Акт'!J130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33"/>
        <v>1407</v>
      </c>
      <c r="CQ57">
        <f t="shared" si="34"/>
        <v>35.175000000000004</v>
      </c>
      <c r="CR57">
        <f t="shared" si="35"/>
        <v>0</v>
      </c>
      <c r="CS57">
        <f t="shared" si="36"/>
        <v>0</v>
      </c>
      <c r="CT57">
        <f t="shared" si="37"/>
        <v>0</v>
      </c>
      <c r="CU57">
        <f t="shared" si="38"/>
        <v>0</v>
      </c>
      <c r="CV57">
        <f t="shared" si="39"/>
        <v>0</v>
      </c>
      <c r="CW57">
        <f t="shared" si="40"/>
        <v>0</v>
      </c>
      <c r="CX57">
        <f t="shared" si="41"/>
        <v>0</v>
      </c>
      <c r="CY57">
        <f t="shared" si="42"/>
        <v>0</v>
      </c>
      <c r="CZ57">
        <f t="shared" si="43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1009</v>
      </c>
      <c r="DV57" t="s">
        <v>97</v>
      </c>
      <c r="DW57" t="str">
        <f>'1.Смета.или.Акт'!D130</f>
        <v>кг</v>
      </c>
      <c r="DX57">
        <v>1</v>
      </c>
      <c r="EE57">
        <v>32653538</v>
      </c>
      <c r="EF57">
        <v>20</v>
      </c>
      <c r="EG57" t="s">
        <v>70</v>
      </c>
      <c r="EH57">
        <v>0</v>
      </c>
      <c r="EI57" t="s">
        <v>3</v>
      </c>
      <c r="EJ57">
        <v>1</v>
      </c>
      <c r="EK57">
        <v>1100</v>
      </c>
      <c r="EL57" t="s">
        <v>71</v>
      </c>
      <c r="EM57" t="s">
        <v>72</v>
      </c>
      <c r="EO57" t="s">
        <v>3</v>
      </c>
      <c r="EQ57">
        <v>0</v>
      </c>
      <c r="ER57">
        <v>4.6900000000000004</v>
      </c>
      <c r="ES57" s="52">
        <f>'1.Смета.или.Акт'!F130</f>
        <v>4.6900000000000004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35.200000000000003</v>
      </c>
      <c r="FQ57">
        <v>0</v>
      </c>
      <c r="FR57">
        <f t="shared" si="44"/>
        <v>0</v>
      </c>
      <c r="FS57">
        <v>0</v>
      </c>
      <c r="FX57">
        <v>0</v>
      </c>
      <c r="FY57">
        <v>0</v>
      </c>
      <c r="GA57" t="s">
        <v>98</v>
      </c>
      <c r="GD57">
        <v>0</v>
      </c>
      <c r="GF57">
        <v>748536722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45"/>
        <v>0</v>
      </c>
      <c r="GM57">
        <f t="shared" si="46"/>
        <v>1407</v>
      </c>
      <c r="GN57">
        <f t="shared" si="47"/>
        <v>1407</v>
      </c>
      <c r="GO57">
        <f t="shared" si="48"/>
        <v>0</v>
      </c>
      <c r="GP57">
        <f t="shared" si="49"/>
        <v>0</v>
      </c>
      <c r="GR57">
        <v>1</v>
      </c>
      <c r="GS57">
        <v>1</v>
      </c>
      <c r="GT57">
        <v>0</v>
      </c>
      <c r="GU57" t="s">
        <v>3</v>
      </c>
      <c r="GV57">
        <f t="shared" si="50"/>
        <v>0</v>
      </c>
      <c r="GW57">
        <v>1</v>
      </c>
      <c r="GX57">
        <f t="shared" si="51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99</v>
      </c>
      <c r="F58" s="2" t="s">
        <v>67</v>
      </c>
      <c r="G58" s="2" t="s">
        <v>100</v>
      </c>
      <c r="H58" s="2" t="s">
        <v>86</v>
      </c>
      <c r="I58" s="2">
        <f>'1.Смета.или.Акт'!E133</f>
        <v>10</v>
      </c>
      <c r="J58" s="2">
        <v>0</v>
      </c>
      <c r="K58" s="2"/>
      <c r="L58" s="2"/>
      <c r="M58" s="2"/>
      <c r="N58" s="2"/>
      <c r="O58" s="2">
        <f t="shared" si="14"/>
        <v>1180.3</v>
      </c>
      <c r="P58" s="2">
        <f t="shared" si="15"/>
        <v>1180.3</v>
      </c>
      <c r="Q58" s="2">
        <f t="shared" si="16"/>
        <v>0</v>
      </c>
      <c r="R58" s="2">
        <f t="shared" si="17"/>
        <v>0</v>
      </c>
      <c r="S58" s="2">
        <f t="shared" si="18"/>
        <v>0</v>
      </c>
      <c r="T58" s="2">
        <f t="shared" si="19"/>
        <v>0</v>
      </c>
      <c r="U58" s="2">
        <f t="shared" si="20"/>
        <v>0</v>
      </c>
      <c r="V58" s="2">
        <f t="shared" si="21"/>
        <v>0</v>
      </c>
      <c r="W58" s="2">
        <f t="shared" si="22"/>
        <v>0</v>
      </c>
      <c r="X58" s="2">
        <f t="shared" si="23"/>
        <v>0</v>
      </c>
      <c r="Y58" s="2">
        <f t="shared" si="24"/>
        <v>0</v>
      </c>
      <c r="Z58" s="2"/>
      <c r="AA58" s="2">
        <v>34681881</v>
      </c>
      <c r="AB58" s="2">
        <f t="shared" si="25"/>
        <v>118.03</v>
      </c>
      <c r="AC58" s="2">
        <f t="shared" si="52"/>
        <v>118.03</v>
      </c>
      <c r="AD58" s="2">
        <f t="shared" si="26"/>
        <v>0</v>
      </c>
      <c r="AE58" s="2">
        <f t="shared" si="27"/>
        <v>0</v>
      </c>
      <c r="AF58" s="2">
        <f t="shared" si="28"/>
        <v>0</v>
      </c>
      <c r="AG58" s="2">
        <f t="shared" si="29"/>
        <v>0</v>
      </c>
      <c r="AH58" s="2">
        <f t="shared" si="30"/>
        <v>0</v>
      </c>
      <c r="AI58" s="2">
        <f t="shared" si="31"/>
        <v>0</v>
      </c>
      <c r="AJ58" s="2">
        <f t="shared" si="32"/>
        <v>0</v>
      </c>
      <c r="AK58" s="2">
        <v>118.03</v>
      </c>
      <c r="AL58" s="2">
        <v>118.03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33"/>
        <v>1180.3</v>
      </c>
      <c r="CQ58" s="2">
        <f t="shared" si="34"/>
        <v>118.03</v>
      </c>
      <c r="CR58" s="2">
        <f t="shared" si="35"/>
        <v>0</v>
      </c>
      <c r="CS58" s="2">
        <f t="shared" si="36"/>
        <v>0</v>
      </c>
      <c r="CT58" s="2">
        <f t="shared" si="37"/>
        <v>0</v>
      </c>
      <c r="CU58" s="2">
        <f t="shared" si="38"/>
        <v>0</v>
      </c>
      <c r="CV58" s="2">
        <f t="shared" si="39"/>
        <v>0</v>
      </c>
      <c r="CW58" s="2">
        <f t="shared" si="40"/>
        <v>0</v>
      </c>
      <c r="CX58" s="2">
        <f t="shared" si="41"/>
        <v>0</v>
      </c>
      <c r="CY58" s="2">
        <f t="shared" si="42"/>
        <v>0</v>
      </c>
      <c r="CZ58" s="2">
        <f t="shared" si="43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1007</v>
      </c>
      <c r="DV58" s="2" t="s">
        <v>86</v>
      </c>
      <c r="DW58" s="2" t="s">
        <v>86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70</v>
      </c>
      <c r="EH58" s="2">
        <v>0</v>
      </c>
      <c r="EI58" s="2" t="s">
        <v>3</v>
      </c>
      <c r="EJ58" s="2">
        <v>1</v>
      </c>
      <c r="EK58" s="2">
        <v>1100</v>
      </c>
      <c r="EL58" s="2" t="s">
        <v>71</v>
      </c>
      <c r="EM58" s="2" t="s">
        <v>72</v>
      </c>
      <c r="EN58" s="2"/>
      <c r="EO58" s="2" t="s">
        <v>3</v>
      </c>
      <c r="EP58" s="2"/>
      <c r="EQ58" s="2">
        <v>0</v>
      </c>
      <c r="ER58" s="2">
        <v>0</v>
      </c>
      <c r="ES58" s="2">
        <v>118.03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44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101</v>
      </c>
      <c r="GB58" s="2"/>
      <c r="GC58" s="2"/>
      <c r="GD58" s="2">
        <v>0</v>
      </c>
      <c r="GE58" s="2"/>
      <c r="GF58" s="2">
        <v>-85955575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45"/>
        <v>0</v>
      </c>
      <c r="GM58" s="2">
        <f t="shared" si="46"/>
        <v>1180.3</v>
      </c>
      <c r="GN58" s="2">
        <f t="shared" si="47"/>
        <v>1180.3</v>
      </c>
      <c r="GO58" s="2">
        <f t="shared" si="48"/>
        <v>0</v>
      </c>
      <c r="GP58" s="2">
        <f t="shared" si="49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50"/>
        <v>0</v>
      </c>
      <c r="GW58" s="2">
        <v>1</v>
      </c>
      <c r="GX58" s="2">
        <f t="shared" si="51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99</v>
      </c>
      <c r="F59" t="str">
        <f>'1.Смета.или.Акт'!B133</f>
        <v>Прайс-лист</v>
      </c>
      <c r="G59" t="str">
        <f>'1.Смета.или.Акт'!C133</f>
        <v>Щебень известковый</v>
      </c>
      <c r="H59" t="s">
        <v>86</v>
      </c>
      <c r="I59">
        <f>'1.Смета.или.Акт'!E133</f>
        <v>10</v>
      </c>
      <c r="J59">
        <v>0</v>
      </c>
      <c r="O59">
        <f t="shared" si="14"/>
        <v>8852.25</v>
      </c>
      <c r="P59">
        <f t="shared" si="15"/>
        <v>8852.25</v>
      </c>
      <c r="Q59">
        <f t="shared" si="16"/>
        <v>0</v>
      </c>
      <c r="R59">
        <f t="shared" si="17"/>
        <v>0</v>
      </c>
      <c r="S59">
        <f t="shared" si="18"/>
        <v>0</v>
      </c>
      <c r="T59">
        <f t="shared" si="19"/>
        <v>0</v>
      </c>
      <c r="U59">
        <f t="shared" si="20"/>
        <v>0</v>
      </c>
      <c r="V59">
        <f t="shared" si="21"/>
        <v>0</v>
      </c>
      <c r="W59">
        <f t="shared" si="22"/>
        <v>0</v>
      </c>
      <c r="X59">
        <f t="shared" si="23"/>
        <v>0</v>
      </c>
      <c r="Y59">
        <f t="shared" si="24"/>
        <v>0</v>
      </c>
      <c r="AA59">
        <v>34681882</v>
      </c>
      <c r="AB59">
        <f t="shared" si="25"/>
        <v>118.03</v>
      </c>
      <c r="AC59">
        <f t="shared" si="52"/>
        <v>118.03</v>
      </c>
      <c r="AD59">
        <f t="shared" si="26"/>
        <v>0</v>
      </c>
      <c r="AE59">
        <f t="shared" si="27"/>
        <v>0</v>
      </c>
      <c r="AF59">
        <f t="shared" si="28"/>
        <v>0</v>
      </c>
      <c r="AG59">
        <f t="shared" si="29"/>
        <v>0</v>
      </c>
      <c r="AH59">
        <f t="shared" si="30"/>
        <v>0</v>
      </c>
      <c r="AI59">
        <f t="shared" si="31"/>
        <v>0</v>
      </c>
      <c r="AJ59">
        <f t="shared" si="32"/>
        <v>0</v>
      </c>
      <c r="AK59">
        <v>118.03</v>
      </c>
      <c r="AL59" s="52">
        <f>'1.Смета.или.Акт'!F133</f>
        <v>118.03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'1.Смета.или.Акт'!J133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33"/>
        <v>8852.25</v>
      </c>
      <c r="CQ59">
        <f t="shared" si="34"/>
        <v>885.22500000000002</v>
      </c>
      <c r="CR59">
        <f t="shared" si="35"/>
        <v>0</v>
      </c>
      <c r="CS59">
        <f t="shared" si="36"/>
        <v>0</v>
      </c>
      <c r="CT59">
        <f t="shared" si="37"/>
        <v>0</v>
      </c>
      <c r="CU59">
        <f t="shared" si="38"/>
        <v>0</v>
      </c>
      <c r="CV59">
        <f t="shared" si="39"/>
        <v>0</v>
      </c>
      <c r="CW59">
        <f t="shared" si="40"/>
        <v>0</v>
      </c>
      <c r="CX59">
        <f t="shared" si="41"/>
        <v>0</v>
      </c>
      <c r="CY59">
        <f t="shared" si="42"/>
        <v>0</v>
      </c>
      <c r="CZ59">
        <f t="shared" si="43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1007</v>
      </c>
      <c r="DV59" t="s">
        <v>86</v>
      </c>
      <c r="DW59" t="str">
        <f>'1.Смета.или.Акт'!D133</f>
        <v>м3</v>
      </c>
      <c r="DX59">
        <v>1</v>
      </c>
      <c r="EE59">
        <v>32653538</v>
      </c>
      <c r="EF59">
        <v>20</v>
      </c>
      <c r="EG59" t="s">
        <v>70</v>
      </c>
      <c r="EH59">
        <v>0</v>
      </c>
      <c r="EI59" t="s">
        <v>3</v>
      </c>
      <c r="EJ59">
        <v>1</v>
      </c>
      <c r="EK59">
        <v>1100</v>
      </c>
      <c r="EL59" t="s">
        <v>71</v>
      </c>
      <c r="EM59" t="s">
        <v>72</v>
      </c>
      <c r="EO59" t="s">
        <v>3</v>
      </c>
      <c r="EQ59">
        <v>0</v>
      </c>
      <c r="ER59">
        <v>118.03</v>
      </c>
      <c r="ES59" s="52">
        <f>'1.Смета.или.Акт'!F133</f>
        <v>118.03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885.2</v>
      </c>
      <c r="FQ59">
        <v>0</v>
      </c>
      <c r="FR59">
        <f t="shared" si="44"/>
        <v>0</v>
      </c>
      <c r="FS59">
        <v>0</v>
      </c>
      <c r="FX59">
        <v>0</v>
      </c>
      <c r="FY59">
        <v>0</v>
      </c>
      <c r="GA59" t="s">
        <v>101</v>
      </c>
      <c r="GD59">
        <v>0</v>
      </c>
      <c r="GF59">
        <v>-85955575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45"/>
        <v>0</v>
      </c>
      <c r="GM59">
        <f t="shared" si="46"/>
        <v>8852.25</v>
      </c>
      <c r="GN59">
        <f t="shared" si="47"/>
        <v>8852.25</v>
      </c>
      <c r="GO59">
        <f t="shared" si="48"/>
        <v>0</v>
      </c>
      <c r="GP59">
        <f t="shared" si="49"/>
        <v>0</v>
      </c>
      <c r="GR59">
        <v>1</v>
      </c>
      <c r="GS59">
        <v>1</v>
      </c>
      <c r="GT59">
        <v>0</v>
      </c>
      <c r="GU59" t="s">
        <v>3</v>
      </c>
      <c r="GV59">
        <f t="shared" si="50"/>
        <v>0</v>
      </c>
      <c r="GW59">
        <v>1</v>
      </c>
      <c r="GX59">
        <f t="shared" si="51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102</v>
      </c>
      <c r="F60" s="2" t="s">
        <v>67</v>
      </c>
      <c r="G60" s="2" t="s">
        <v>103</v>
      </c>
      <c r="H60" s="2" t="s">
        <v>76</v>
      </c>
      <c r="I60" s="2">
        <f>'1.Смета.или.Акт'!E136</f>
        <v>2</v>
      </c>
      <c r="J60" s="2">
        <v>0</v>
      </c>
      <c r="K60" s="2"/>
      <c r="L60" s="2"/>
      <c r="M60" s="2"/>
      <c r="N60" s="2"/>
      <c r="O60" s="2">
        <f t="shared" si="14"/>
        <v>72.319999999999993</v>
      </c>
      <c r="P60" s="2">
        <f t="shared" si="15"/>
        <v>72.319999999999993</v>
      </c>
      <c r="Q60" s="2">
        <f t="shared" si="16"/>
        <v>0</v>
      </c>
      <c r="R60" s="2">
        <f t="shared" si="17"/>
        <v>0</v>
      </c>
      <c r="S60" s="2">
        <f t="shared" si="18"/>
        <v>0</v>
      </c>
      <c r="T60" s="2">
        <f t="shared" si="19"/>
        <v>0</v>
      </c>
      <c r="U60" s="2">
        <f t="shared" si="20"/>
        <v>0</v>
      </c>
      <c r="V60" s="2">
        <f t="shared" si="21"/>
        <v>0</v>
      </c>
      <c r="W60" s="2">
        <f t="shared" si="22"/>
        <v>0</v>
      </c>
      <c r="X60" s="2">
        <f t="shared" si="23"/>
        <v>0</v>
      </c>
      <c r="Y60" s="2">
        <f t="shared" si="24"/>
        <v>0</v>
      </c>
      <c r="Z60" s="2"/>
      <c r="AA60" s="2">
        <v>34681881</v>
      </c>
      <c r="AB60" s="2">
        <f t="shared" si="25"/>
        <v>36.159999999999997</v>
      </c>
      <c r="AC60" s="2">
        <f t="shared" si="52"/>
        <v>36.159999999999997</v>
      </c>
      <c r="AD60" s="2">
        <f t="shared" si="26"/>
        <v>0</v>
      </c>
      <c r="AE60" s="2">
        <f t="shared" si="27"/>
        <v>0</v>
      </c>
      <c r="AF60" s="2">
        <f t="shared" si="28"/>
        <v>0</v>
      </c>
      <c r="AG60" s="2">
        <f t="shared" si="29"/>
        <v>0</v>
      </c>
      <c r="AH60" s="2">
        <f t="shared" si="30"/>
        <v>0</v>
      </c>
      <c r="AI60" s="2">
        <f t="shared" si="31"/>
        <v>0</v>
      </c>
      <c r="AJ60" s="2">
        <f t="shared" si="32"/>
        <v>0</v>
      </c>
      <c r="AK60" s="2">
        <v>36.159999999999997</v>
      </c>
      <c r="AL60" s="2">
        <v>36.159999999999997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33"/>
        <v>72.319999999999993</v>
      </c>
      <c r="CQ60" s="2">
        <f t="shared" si="34"/>
        <v>36.159999999999997</v>
      </c>
      <c r="CR60" s="2">
        <f t="shared" si="35"/>
        <v>0</v>
      </c>
      <c r="CS60" s="2">
        <f t="shared" si="36"/>
        <v>0</v>
      </c>
      <c r="CT60" s="2">
        <f t="shared" si="37"/>
        <v>0</v>
      </c>
      <c r="CU60" s="2">
        <f t="shared" si="38"/>
        <v>0</v>
      </c>
      <c r="CV60" s="2">
        <f t="shared" si="39"/>
        <v>0</v>
      </c>
      <c r="CW60" s="2">
        <f t="shared" si="40"/>
        <v>0</v>
      </c>
      <c r="CX60" s="2">
        <f t="shared" si="41"/>
        <v>0</v>
      </c>
      <c r="CY60" s="2">
        <f t="shared" si="42"/>
        <v>0</v>
      </c>
      <c r="CZ60" s="2">
        <f t="shared" si="43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76</v>
      </c>
      <c r="DW60" s="2" t="s">
        <v>104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70</v>
      </c>
      <c r="EH60" s="2">
        <v>0</v>
      </c>
      <c r="EI60" s="2" t="s">
        <v>3</v>
      </c>
      <c r="EJ60" s="2">
        <v>1</v>
      </c>
      <c r="EK60" s="2">
        <v>1100</v>
      </c>
      <c r="EL60" s="2" t="s">
        <v>71</v>
      </c>
      <c r="EM60" s="2" t="s">
        <v>72</v>
      </c>
      <c r="EN60" s="2"/>
      <c r="EO60" s="2" t="s">
        <v>3</v>
      </c>
      <c r="EP60" s="2"/>
      <c r="EQ60" s="2">
        <v>0</v>
      </c>
      <c r="ER60" s="2">
        <v>0</v>
      </c>
      <c r="ES60" s="2">
        <v>36.159999999999997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44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105</v>
      </c>
      <c r="GB60" s="2"/>
      <c r="GC60" s="2"/>
      <c r="GD60" s="2">
        <v>0</v>
      </c>
      <c r="GE60" s="2"/>
      <c r="GF60" s="2">
        <v>1673256752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45"/>
        <v>0</v>
      </c>
      <c r="GM60" s="2">
        <f t="shared" si="46"/>
        <v>72.319999999999993</v>
      </c>
      <c r="GN60" s="2">
        <f t="shared" si="47"/>
        <v>72.319999999999993</v>
      </c>
      <c r="GO60" s="2">
        <f t="shared" si="48"/>
        <v>0</v>
      </c>
      <c r="GP60" s="2">
        <f t="shared" si="49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50"/>
        <v>0</v>
      </c>
      <c r="GW60" s="2">
        <v>1</v>
      </c>
      <c r="GX60" s="2">
        <f t="shared" si="51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102</v>
      </c>
      <c r="F61" t="str">
        <f>'1.Смета.или.Акт'!B136</f>
        <v>Прайс-лист</v>
      </c>
      <c r="G61" t="str">
        <f>'1.Смета.или.Акт'!C136</f>
        <v>Пена монтажная 750 мл</v>
      </c>
      <c r="H61" t="s">
        <v>76</v>
      </c>
      <c r="I61">
        <f>'1.Смета.или.Акт'!E136</f>
        <v>2</v>
      </c>
      <c r="J61">
        <v>0</v>
      </c>
      <c r="O61">
        <f t="shared" si="14"/>
        <v>542.4</v>
      </c>
      <c r="P61">
        <f t="shared" si="15"/>
        <v>542.4</v>
      </c>
      <c r="Q61">
        <f t="shared" si="16"/>
        <v>0</v>
      </c>
      <c r="R61">
        <f t="shared" si="17"/>
        <v>0</v>
      </c>
      <c r="S61">
        <f t="shared" si="18"/>
        <v>0</v>
      </c>
      <c r="T61">
        <f t="shared" si="19"/>
        <v>0</v>
      </c>
      <c r="U61">
        <f t="shared" si="20"/>
        <v>0</v>
      </c>
      <c r="V61">
        <f t="shared" si="21"/>
        <v>0</v>
      </c>
      <c r="W61">
        <f t="shared" si="22"/>
        <v>0</v>
      </c>
      <c r="X61">
        <f t="shared" si="23"/>
        <v>0</v>
      </c>
      <c r="Y61">
        <f t="shared" si="24"/>
        <v>0</v>
      </c>
      <c r="AA61">
        <v>34681882</v>
      </c>
      <c r="AB61">
        <f t="shared" si="25"/>
        <v>36.159999999999997</v>
      </c>
      <c r="AC61">
        <f t="shared" si="52"/>
        <v>36.159999999999997</v>
      </c>
      <c r="AD61">
        <f t="shared" si="26"/>
        <v>0</v>
      </c>
      <c r="AE61">
        <f t="shared" si="27"/>
        <v>0</v>
      </c>
      <c r="AF61">
        <f t="shared" si="28"/>
        <v>0</v>
      </c>
      <c r="AG61">
        <f t="shared" si="29"/>
        <v>0</v>
      </c>
      <c r="AH61">
        <f t="shared" si="30"/>
        <v>0</v>
      </c>
      <c r="AI61">
        <f t="shared" si="31"/>
        <v>0</v>
      </c>
      <c r="AJ61">
        <f t="shared" si="32"/>
        <v>0</v>
      </c>
      <c r="AK61">
        <v>36.159999999999997</v>
      </c>
      <c r="AL61" s="52">
        <f>'1.Смета.или.Акт'!F136</f>
        <v>36.159999999999997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'1.Смета.или.Акт'!J136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33"/>
        <v>542.4</v>
      </c>
      <c r="CQ61">
        <f t="shared" si="34"/>
        <v>271.2</v>
      </c>
      <c r="CR61">
        <f t="shared" si="35"/>
        <v>0</v>
      </c>
      <c r="CS61">
        <f t="shared" si="36"/>
        <v>0</v>
      </c>
      <c r="CT61">
        <f t="shared" si="37"/>
        <v>0</v>
      </c>
      <c r="CU61">
        <f t="shared" si="38"/>
        <v>0</v>
      </c>
      <c r="CV61">
        <f t="shared" si="39"/>
        <v>0</v>
      </c>
      <c r="CW61">
        <f t="shared" si="40"/>
        <v>0</v>
      </c>
      <c r="CX61">
        <f t="shared" si="41"/>
        <v>0</v>
      </c>
      <c r="CY61">
        <f t="shared" si="42"/>
        <v>0</v>
      </c>
      <c r="CZ61">
        <f t="shared" si="43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76</v>
      </c>
      <c r="DW61" t="str">
        <f>'1.Смета.или.Акт'!D136</f>
        <v>шт</v>
      </c>
      <c r="DX61">
        <v>1</v>
      </c>
      <c r="EE61">
        <v>32653538</v>
      </c>
      <c r="EF61">
        <v>20</v>
      </c>
      <c r="EG61" t="s">
        <v>70</v>
      </c>
      <c r="EH61">
        <v>0</v>
      </c>
      <c r="EI61" t="s">
        <v>3</v>
      </c>
      <c r="EJ61">
        <v>1</v>
      </c>
      <c r="EK61">
        <v>1100</v>
      </c>
      <c r="EL61" t="s">
        <v>71</v>
      </c>
      <c r="EM61" t="s">
        <v>72</v>
      </c>
      <c r="EO61" t="s">
        <v>3</v>
      </c>
      <c r="EQ61">
        <v>0</v>
      </c>
      <c r="ER61">
        <v>39.299999999999997</v>
      </c>
      <c r="ES61" s="52">
        <f>'1.Смета.или.Акт'!F136</f>
        <v>36.159999999999997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271.19</v>
      </c>
      <c r="FQ61">
        <v>0</v>
      </c>
      <c r="FR61">
        <f t="shared" si="44"/>
        <v>0</v>
      </c>
      <c r="FS61">
        <v>0</v>
      </c>
      <c r="FX61">
        <v>0</v>
      </c>
      <c r="FY61">
        <v>0</v>
      </c>
      <c r="GA61" t="s">
        <v>105</v>
      </c>
      <c r="GD61">
        <v>0</v>
      </c>
      <c r="GF61">
        <v>1673256752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45"/>
        <v>0</v>
      </c>
      <c r="GM61">
        <f t="shared" si="46"/>
        <v>542.4</v>
      </c>
      <c r="GN61">
        <f t="shared" si="47"/>
        <v>542.4</v>
      </c>
      <c r="GO61">
        <f t="shared" si="48"/>
        <v>0</v>
      </c>
      <c r="GP61">
        <f t="shared" si="49"/>
        <v>0</v>
      </c>
      <c r="GR61">
        <v>1</v>
      </c>
      <c r="GS61">
        <v>1</v>
      </c>
      <c r="GT61">
        <v>0</v>
      </c>
      <c r="GU61" t="s">
        <v>3</v>
      </c>
      <c r="GV61">
        <f t="shared" si="50"/>
        <v>0</v>
      </c>
      <c r="GW61">
        <v>1</v>
      </c>
      <c r="GX61">
        <f t="shared" si="51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106</v>
      </c>
      <c r="F62" s="2" t="s">
        <v>67</v>
      </c>
      <c r="G62" s="2" t="s">
        <v>107</v>
      </c>
      <c r="H62" s="2" t="s">
        <v>39</v>
      </c>
      <c r="I62" s="2">
        <f>'1.Смета.или.Акт'!E139</f>
        <v>8</v>
      </c>
      <c r="J62" s="2">
        <v>0</v>
      </c>
      <c r="K62" s="2"/>
      <c r="L62" s="2"/>
      <c r="M62" s="2"/>
      <c r="N62" s="2"/>
      <c r="O62" s="2">
        <f t="shared" si="14"/>
        <v>470.4</v>
      </c>
      <c r="P62" s="2">
        <f t="shared" si="15"/>
        <v>470.4</v>
      </c>
      <c r="Q62" s="2">
        <f t="shared" si="16"/>
        <v>0</v>
      </c>
      <c r="R62" s="2">
        <f t="shared" si="17"/>
        <v>0</v>
      </c>
      <c r="S62" s="2">
        <f t="shared" si="18"/>
        <v>0</v>
      </c>
      <c r="T62" s="2">
        <f t="shared" si="19"/>
        <v>0</v>
      </c>
      <c r="U62" s="2">
        <f t="shared" si="20"/>
        <v>0</v>
      </c>
      <c r="V62" s="2">
        <f t="shared" si="21"/>
        <v>0</v>
      </c>
      <c r="W62" s="2">
        <f t="shared" si="22"/>
        <v>0</v>
      </c>
      <c r="X62" s="2">
        <f t="shared" si="23"/>
        <v>0</v>
      </c>
      <c r="Y62" s="2">
        <f t="shared" si="24"/>
        <v>0</v>
      </c>
      <c r="Z62" s="2"/>
      <c r="AA62" s="2">
        <v>34681881</v>
      </c>
      <c r="AB62" s="2">
        <f t="shared" si="25"/>
        <v>58.8</v>
      </c>
      <c r="AC62" s="2">
        <f t="shared" si="52"/>
        <v>58.8</v>
      </c>
      <c r="AD62" s="2">
        <f t="shared" si="26"/>
        <v>0</v>
      </c>
      <c r="AE62" s="2">
        <f t="shared" si="27"/>
        <v>0</v>
      </c>
      <c r="AF62" s="2">
        <f t="shared" si="28"/>
        <v>0</v>
      </c>
      <c r="AG62" s="2">
        <f t="shared" si="29"/>
        <v>0</v>
      </c>
      <c r="AH62" s="2">
        <f t="shared" si="30"/>
        <v>0</v>
      </c>
      <c r="AI62" s="2">
        <f t="shared" si="31"/>
        <v>0</v>
      </c>
      <c r="AJ62" s="2">
        <f t="shared" si="32"/>
        <v>0</v>
      </c>
      <c r="AK62" s="2">
        <v>58.8</v>
      </c>
      <c r="AL62" s="2">
        <v>58.8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33"/>
        <v>470.4</v>
      </c>
      <c r="CQ62" s="2">
        <f t="shared" si="34"/>
        <v>58.8</v>
      </c>
      <c r="CR62" s="2">
        <f t="shared" si="35"/>
        <v>0</v>
      </c>
      <c r="CS62" s="2">
        <f t="shared" si="36"/>
        <v>0</v>
      </c>
      <c r="CT62" s="2">
        <f t="shared" si="37"/>
        <v>0</v>
      </c>
      <c r="CU62" s="2">
        <f t="shared" si="38"/>
        <v>0</v>
      </c>
      <c r="CV62" s="2">
        <f t="shared" si="39"/>
        <v>0</v>
      </c>
      <c r="CW62" s="2">
        <f t="shared" si="40"/>
        <v>0</v>
      </c>
      <c r="CX62" s="2">
        <f t="shared" si="41"/>
        <v>0</v>
      </c>
      <c r="CY62" s="2">
        <f t="shared" si="42"/>
        <v>0</v>
      </c>
      <c r="CZ62" s="2">
        <f t="shared" si="43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39</v>
      </c>
      <c r="DW62" s="2" t="s">
        <v>39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70</v>
      </c>
      <c r="EH62" s="2">
        <v>0</v>
      </c>
      <c r="EI62" s="2" t="s">
        <v>3</v>
      </c>
      <c r="EJ62" s="2">
        <v>1</v>
      </c>
      <c r="EK62" s="2">
        <v>1100</v>
      </c>
      <c r="EL62" s="2" t="s">
        <v>71</v>
      </c>
      <c r="EM62" s="2" t="s">
        <v>72</v>
      </c>
      <c r="EN62" s="2"/>
      <c r="EO62" s="2" t="s">
        <v>3</v>
      </c>
      <c r="EP62" s="2"/>
      <c r="EQ62" s="2">
        <v>0</v>
      </c>
      <c r="ER62" s="2">
        <v>0</v>
      </c>
      <c r="ES62" s="2">
        <v>58.8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44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108</v>
      </c>
      <c r="GB62" s="2"/>
      <c r="GC62" s="2"/>
      <c r="GD62" s="2">
        <v>0</v>
      </c>
      <c r="GE62" s="2"/>
      <c r="GF62" s="2">
        <v>-1459815540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45"/>
        <v>0</v>
      </c>
      <c r="GM62" s="2">
        <f t="shared" si="46"/>
        <v>470.4</v>
      </c>
      <c r="GN62" s="2">
        <f t="shared" si="47"/>
        <v>470.4</v>
      </c>
      <c r="GO62" s="2">
        <f t="shared" si="48"/>
        <v>0</v>
      </c>
      <c r="GP62" s="2">
        <f t="shared" si="49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50"/>
        <v>0</v>
      </c>
      <c r="GW62" s="2">
        <v>1</v>
      </c>
      <c r="GX62" s="2">
        <f t="shared" si="51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106</v>
      </c>
      <c r="F63" t="str">
        <f>'1.Смета.или.Акт'!B139</f>
        <v>Прайс-лист</v>
      </c>
      <c r="G63" t="str">
        <f>'1.Смета.или.Акт'!C139</f>
        <v>Краска огнезащитная</v>
      </c>
      <c r="H63" t="s">
        <v>39</v>
      </c>
      <c r="I63">
        <f>'1.Смета.или.Акт'!E139</f>
        <v>8</v>
      </c>
      <c r="J63">
        <v>0</v>
      </c>
      <c r="O63">
        <f t="shared" si="14"/>
        <v>3528</v>
      </c>
      <c r="P63">
        <f t="shared" si="15"/>
        <v>3528</v>
      </c>
      <c r="Q63">
        <f t="shared" si="16"/>
        <v>0</v>
      </c>
      <c r="R63">
        <f t="shared" si="17"/>
        <v>0</v>
      </c>
      <c r="S63">
        <f t="shared" si="18"/>
        <v>0</v>
      </c>
      <c r="T63">
        <f t="shared" si="19"/>
        <v>0</v>
      </c>
      <c r="U63">
        <f t="shared" si="20"/>
        <v>0</v>
      </c>
      <c r="V63">
        <f t="shared" si="21"/>
        <v>0</v>
      </c>
      <c r="W63">
        <f t="shared" si="22"/>
        <v>0</v>
      </c>
      <c r="X63">
        <f t="shared" si="23"/>
        <v>0</v>
      </c>
      <c r="Y63">
        <f t="shared" si="24"/>
        <v>0</v>
      </c>
      <c r="AA63">
        <v>34681882</v>
      </c>
      <c r="AB63">
        <f t="shared" si="25"/>
        <v>58.8</v>
      </c>
      <c r="AC63">
        <f t="shared" si="52"/>
        <v>58.8</v>
      </c>
      <c r="AD63">
        <f t="shared" si="26"/>
        <v>0</v>
      </c>
      <c r="AE63">
        <f t="shared" si="27"/>
        <v>0</v>
      </c>
      <c r="AF63">
        <f t="shared" si="28"/>
        <v>0</v>
      </c>
      <c r="AG63">
        <f t="shared" si="29"/>
        <v>0</v>
      </c>
      <c r="AH63">
        <f t="shared" si="30"/>
        <v>0</v>
      </c>
      <c r="AI63">
        <f t="shared" si="31"/>
        <v>0</v>
      </c>
      <c r="AJ63">
        <f t="shared" si="32"/>
        <v>0</v>
      </c>
      <c r="AK63">
        <v>58.8</v>
      </c>
      <c r="AL63" s="52">
        <f>'1.Смета.или.Акт'!F139</f>
        <v>58.8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'1.Смета.или.Акт'!J139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33"/>
        <v>3528</v>
      </c>
      <c r="CQ63">
        <f t="shared" si="34"/>
        <v>441</v>
      </c>
      <c r="CR63">
        <f t="shared" si="35"/>
        <v>0</v>
      </c>
      <c r="CS63">
        <f t="shared" si="36"/>
        <v>0</v>
      </c>
      <c r="CT63">
        <f t="shared" si="37"/>
        <v>0</v>
      </c>
      <c r="CU63">
        <f t="shared" si="38"/>
        <v>0</v>
      </c>
      <c r="CV63">
        <f t="shared" si="39"/>
        <v>0</v>
      </c>
      <c r="CW63">
        <f t="shared" si="40"/>
        <v>0</v>
      </c>
      <c r="CX63">
        <f t="shared" si="41"/>
        <v>0</v>
      </c>
      <c r="CY63">
        <f t="shared" si="42"/>
        <v>0</v>
      </c>
      <c r="CZ63">
        <f t="shared" si="43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39</v>
      </c>
      <c r="DW63" t="str">
        <f>'1.Смета.или.Акт'!D139</f>
        <v>ШТ</v>
      </c>
      <c r="DX63">
        <v>1</v>
      </c>
      <c r="EE63">
        <v>32653538</v>
      </c>
      <c r="EF63">
        <v>20</v>
      </c>
      <c r="EG63" t="s">
        <v>70</v>
      </c>
      <c r="EH63">
        <v>0</v>
      </c>
      <c r="EI63" t="s">
        <v>3</v>
      </c>
      <c r="EJ63">
        <v>1</v>
      </c>
      <c r="EK63">
        <v>1100</v>
      </c>
      <c r="EL63" t="s">
        <v>71</v>
      </c>
      <c r="EM63" t="s">
        <v>72</v>
      </c>
      <c r="EO63" t="s">
        <v>3</v>
      </c>
      <c r="EQ63">
        <v>0</v>
      </c>
      <c r="ER63">
        <v>58.8</v>
      </c>
      <c r="ES63" s="52">
        <f>'1.Смета.или.Акт'!F139</f>
        <v>58.8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441.01</v>
      </c>
      <c r="FQ63">
        <v>0</v>
      </c>
      <c r="FR63">
        <f t="shared" si="44"/>
        <v>0</v>
      </c>
      <c r="FS63">
        <v>0</v>
      </c>
      <c r="FX63">
        <v>0</v>
      </c>
      <c r="FY63">
        <v>0</v>
      </c>
      <c r="GA63" t="s">
        <v>108</v>
      </c>
      <c r="GD63">
        <v>0</v>
      </c>
      <c r="GF63">
        <v>-1459815540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45"/>
        <v>0</v>
      </c>
      <c r="GM63">
        <f t="shared" si="46"/>
        <v>3528</v>
      </c>
      <c r="GN63">
        <f t="shared" si="47"/>
        <v>3528</v>
      </c>
      <c r="GO63">
        <f t="shared" si="48"/>
        <v>0</v>
      </c>
      <c r="GP63">
        <f t="shared" si="49"/>
        <v>0</v>
      </c>
      <c r="GR63">
        <v>1</v>
      </c>
      <c r="GS63">
        <v>1</v>
      </c>
      <c r="GT63">
        <v>0</v>
      </c>
      <c r="GU63" t="s">
        <v>3</v>
      </c>
      <c r="GV63">
        <f t="shared" si="50"/>
        <v>0</v>
      </c>
      <c r="GW63">
        <v>1</v>
      </c>
      <c r="GX63">
        <f t="shared" si="51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109</v>
      </c>
      <c r="F64" s="2" t="s">
        <v>3</v>
      </c>
      <c r="G64" s="2" t="s">
        <v>3</v>
      </c>
      <c r="H64" s="2" t="s">
        <v>3</v>
      </c>
      <c r="I64" s="2">
        <v>0</v>
      </c>
      <c r="J64" s="2">
        <v>0</v>
      </c>
      <c r="K64" s="2"/>
      <c r="L64" s="2"/>
      <c r="M64" s="2"/>
      <c r="N64" s="2"/>
      <c r="O64" s="2">
        <f t="shared" si="14"/>
        <v>0</v>
      </c>
      <c r="P64" s="2">
        <f t="shared" si="15"/>
        <v>0</v>
      </c>
      <c r="Q64" s="2">
        <f t="shared" si="16"/>
        <v>0</v>
      </c>
      <c r="R64" s="2">
        <f t="shared" si="17"/>
        <v>0</v>
      </c>
      <c r="S64" s="2">
        <f t="shared" si="18"/>
        <v>0</v>
      </c>
      <c r="T64" s="2">
        <f t="shared" si="19"/>
        <v>0</v>
      </c>
      <c r="U64" s="2">
        <f t="shared" si="20"/>
        <v>0</v>
      </c>
      <c r="V64" s="2">
        <f t="shared" si="21"/>
        <v>0</v>
      </c>
      <c r="W64" s="2">
        <f t="shared" si="22"/>
        <v>0</v>
      </c>
      <c r="X64" s="2">
        <f t="shared" si="23"/>
        <v>0</v>
      </c>
      <c r="Y64" s="2">
        <f t="shared" si="24"/>
        <v>0</v>
      </c>
      <c r="Z64" s="2"/>
      <c r="AA64" s="2">
        <v>34681881</v>
      </c>
      <c r="AB64" s="2">
        <f t="shared" si="25"/>
        <v>0</v>
      </c>
      <c r="AC64" s="2">
        <f t="shared" si="52"/>
        <v>0</v>
      </c>
      <c r="AD64" s="2">
        <f t="shared" si="26"/>
        <v>0</v>
      </c>
      <c r="AE64" s="2">
        <f t="shared" si="27"/>
        <v>0</v>
      </c>
      <c r="AF64" s="2">
        <f t="shared" si="28"/>
        <v>0</v>
      </c>
      <c r="AG64" s="2">
        <f t="shared" si="29"/>
        <v>0</v>
      </c>
      <c r="AH64" s="2">
        <f t="shared" si="30"/>
        <v>0</v>
      </c>
      <c r="AI64" s="2">
        <f t="shared" si="31"/>
        <v>0</v>
      </c>
      <c r="AJ64" s="2">
        <f t="shared" si="32"/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106</v>
      </c>
      <c r="AU64" s="2">
        <v>65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0</v>
      </c>
      <c r="BI64" s="2">
        <v>1</v>
      </c>
      <c r="BJ64" s="2" t="s">
        <v>3</v>
      </c>
      <c r="BK64" s="2"/>
      <c r="BL64" s="2"/>
      <c r="BM64" s="2">
        <v>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106</v>
      </c>
      <c r="CA64" s="2">
        <v>65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33"/>
        <v>0</v>
      </c>
      <c r="CQ64" s="2">
        <f t="shared" si="34"/>
        <v>0</v>
      </c>
      <c r="CR64" s="2">
        <f t="shared" si="35"/>
        <v>0</v>
      </c>
      <c r="CS64" s="2">
        <f t="shared" si="36"/>
        <v>0</v>
      </c>
      <c r="CT64" s="2">
        <f t="shared" si="37"/>
        <v>0</v>
      </c>
      <c r="CU64" s="2">
        <f t="shared" si="38"/>
        <v>0</v>
      </c>
      <c r="CV64" s="2">
        <f t="shared" si="39"/>
        <v>0</v>
      </c>
      <c r="CW64" s="2">
        <f t="shared" si="40"/>
        <v>0</v>
      </c>
      <c r="CX64" s="2">
        <f t="shared" si="41"/>
        <v>0</v>
      </c>
      <c r="CY64" s="2">
        <f t="shared" si="42"/>
        <v>0</v>
      </c>
      <c r="CZ64" s="2">
        <f t="shared" si="43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>
        <v>32653299</v>
      </c>
      <c r="EF64" s="2">
        <v>20</v>
      </c>
      <c r="EG64" s="2" t="s">
        <v>70</v>
      </c>
      <c r="EH64" s="2">
        <v>0</v>
      </c>
      <c r="EI64" s="2" t="s">
        <v>3</v>
      </c>
      <c r="EJ64" s="2">
        <v>1</v>
      </c>
      <c r="EK64" s="2">
        <v>0</v>
      </c>
      <c r="EL64" s="2" t="s">
        <v>110</v>
      </c>
      <c r="EM64" s="2" t="s">
        <v>111</v>
      </c>
      <c r="EN64" s="2"/>
      <c r="EO64" s="2" t="s">
        <v>3</v>
      </c>
      <c r="EP64" s="2"/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44"/>
        <v>0</v>
      </c>
      <c r="FS64" s="2">
        <v>0</v>
      </c>
      <c r="FT64" s="2"/>
      <c r="FU64" s="2"/>
      <c r="FV64" s="2"/>
      <c r="FW64" s="2"/>
      <c r="FX64" s="2">
        <v>106</v>
      </c>
      <c r="FY64" s="2">
        <v>65</v>
      </c>
      <c r="FZ64" s="2"/>
      <c r="GA64" s="2" t="s">
        <v>3</v>
      </c>
      <c r="GB64" s="2"/>
      <c r="GC64" s="2"/>
      <c r="GD64" s="2">
        <v>0</v>
      </c>
      <c r="GE64" s="2"/>
      <c r="GF64" s="2">
        <v>1255953653</v>
      </c>
      <c r="GG64" s="2">
        <v>2</v>
      </c>
      <c r="GH64" s="2">
        <v>0</v>
      </c>
      <c r="GI64" s="2">
        <v>-2</v>
      </c>
      <c r="GJ64" s="2">
        <v>0</v>
      </c>
      <c r="GK64" s="2">
        <f>ROUND(R64*(R12)/100,2)</f>
        <v>0</v>
      </c>
      <c r="GL64" s="2">
        <f t="shared" si="45"/>
        <v>0</v>
      </c>
      <c r="GM64" s="2">
        <f t="shared" si="46"/>
        <v>0</v>
      </c>
      <c r="GN64" s="2">
        <f t="shared" si="47"/>
        <v>0</v>
      </c>
      <c r="GO64" s="2">
        <f t="shared" si="48"/>
        <v>0</v>
      </c>
      <c r="GP64" s="2">
        <f t="shared" si="49"/>
        <v>0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50"/>
        <v>0</v>
      </c>
      <c r="GW64" s="2">
        <v>1</v>
      </c>
      <c r="GX64" s="2">
        <f t="shared" si="51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109</v>
      </c>
      <c r="F65" t="s">
        <v>3</v>
      </c>
      <c r="G65" t="s">
        <v>3</v>
      </c>
      <c r="H65" t="s">
        <v>3</v>
      </c>
      <c r="I65">
        <v>0</v>
      </c>
      <c r="J65">
        <v>0</v>
      </c>
      <c r="O65">
        <f t="shared" si="14"/>
        <v>0</v>
      </c>
      <c r="P65">
        <f t="shared" si="15"/>
        <v>0</v>
      </c>
      <c r="Q65">
        <f t="shared" si="16"/>
        <v>0</v>
      </c>
      <c r="R65">
        <f t="shared" si="17"/>
        <v>0</v>
      </c>
      <c r="S65">
        <f t="shared" si="18"/>
        <v>0</v>
      </c>
      <c r="T65">
        <f t="shared" si="19"/>
        <v>0</v>
      </c>
      <c r="U65">
        <f t="shared" si="20"/>
        <v>0</v>
      </c>
      <c r="V65">
        <f t="shared" si="21"/>
        <v>0</v>
      </c>
      <c r="W65">
        <f t="shared" si="22"/>
        <v>0</v>
      </c>
      <c r="X65">
        <f t="shared" si="23"/>
        <v>0</v>
      </c>
      <c r="Y65">
        <f t="shared" si="24"/>
        <v>0</v>
      </c>
      <c r="AA65">
        <v>34681882</v>
      </c>
      <c r="AB65">
        <f t="shared" si="25"/>
        <v>0</v>
      </c>
      <c r="AC65">
        <f t="shared" si="52"/>
        <v>0</v>
      </c>
      <c r="AD65">
        <f t="shared" si="26"/>
        <v>0</v>
      </c>
      <c r="AE65">
        <f t="shared" si="27"/>
        <v>0</v>
      </c>
      <c r="AF65">
        <f t="shared" si="28"/>
        <v>0</v>
      </c>
      <c r="AG65">
        <f t="shared" si="29"/>
        <v>0</v>
      </c>
      <c r="AH65">
        <f t="shared" si="30"/>
        <v>0</v>
      </c>
      <c r="AI65">
        <f t="shared" si="31"/>
        <v>0</v>
      </c>
      <c r="AJ65">
        <f t="shared" si="32"/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90</v>
      </c>
      <c r="AU65">
        <v>52</v>
      </c>
      <c r="AV65">
        <v>1</v>
      </c>
      <c r="AW65">
        <v>1</v>
      </c>
      <c r="AZ65">
        <v>1</v>
      </c>
      <c r="BA65">
        <v>18.3</v>
      </c>
      <c r="BB65">
        <v>12.5</v>
      </c>
      <c r="BC65">
        <v>7.5</v>
      </c>
      <c r="BD65" t="s">
        <v>3</v>
      </c>
      <c r="BE65" t="s">
        <v>3</v>
      </c>
      <c r="BF65" t="s">
        <v>3</v>
      </c>
      <c r="BG65" t="s">
        <v>3</v>
      </c>
      <c r="BH65">
        <v>0</v>
      </c>
      <c r="BI65">
        <v>1</v>
      </c>
      <c r="BJ65" t="s">
        <v>3</v>
      </c>
      <c r="BM65">
        <v>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18.3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106</v>
      </c>
      <c r="CA65">
        <v>65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33"/>
        <v>0</v>
      </c>
      <c r="CQ65">
        <f t="shared" si="34"/>
        <v>0</v>
      </c>
      <c r="CR65">
        <f t="shared" si="35"/>
        <v>0</v>
      </c>
      <c r="CS65">
        <f t="shared" si="36"/>
        <v>0</v>
      </c>
      <c r="CT65">
        <f t="shared" si="37"/>
        <v>0</v>
      </c>
      <c r="CU65">
        <f t="shared" si="38"/>
        <v>0</v>
      </c>
      <c r="CV65">
        <f t="shared" si="39"/>
        <v>0</v>
      </c>
      <c r="CW65">
        <f t="shared" si="40"/>
        <v>0</v>
      </c>
      <c r="CX65">
        <f t="shared" si="41"/>
        <v>0</v>
      </c>
      <c r="CY65">
        <f t="shared" si="42"/>
        <v>0</v>
      </c>
      <c r="CZ65">
        <f t="shared" si="43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EE65">
        <v>32653299</v>
      </c>
      <c r="EF65">
        <v>20</v>
      </c>
      <c r="EG65" t="s">
        <v>70</v>
      </c>
      <c r="EH65">
        <v>0</v>
      </c>
      <c r="EI65" t="s">
        <v>3</v>
      </c>
      <c r="EJ65">
        <v>1</v>
      </c>
      <c r="EK65">
        <v>0</v>
      </c>
      <c r="EL65" t="s">
        <v>110</v>
      </c>
      <c r="EM65" t="s">
        <v>111</v>
      </c>
      <c r="EO65" t="s">
        <v>3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FQ65">
        <v>0</v>
      </c>
      <c r="FR65">
        <f t="shared" si="44"/>
        <v>0</v>
      </c>
      <c r="FS65">
        <v>0</v>
      </c>
      <c r="FV65" t="s">
        <v>20</v>
      </c>
      <c r="FW65" t="s">
        <v>21</v>
      </c>
      <c r="FX65">
        <v>106</v>
      </c>
      <c r="FY65">
        <v>65</v>
      </c>
      <c r="GA65" t="s">
        <v>3</v>
      </c>
      <c r="GD65">
        <v>0</v>
      </c>
      <c r="GF65">
        <v>1255953653</v>
      </c>
      <c r="GG65">
        <v>2</v>
      </c>
      <c r="GH65">
        <v>0</v>
      </c>
      <c r="GI65">
        <v>4</v>
      </c>
      <c r="GJ65">
        <v>0</v>
      </c>
      <c r="GK65">
        <f>ROUND(R65*(S12)/100,2)</f>
        <v>0</v>
      </c>
      <c r="GL65">
        <f t="shared" si="45"/>
        <v>0</v>
      </c>
      <c r="GM65">
        <f t="shared" si="46"/>
        <v>0</v>
      </c>
      <c r="GN65">
        <f t="shared" si="47"/>
        <v>0</v>
      </c>
      <c r="GO65">
        <f t="shared" si="48"/>
        <v>0</v>
      </c>
      <c r="GP65">
        <f t="shared" si="49"/>
        <v>0</v>
      </c>
      <c r="GR65">
        <v>0</v>
      </c>
      <c r="GS65">
        <v>3</v>
      </c>
      <c r="GT65">
        <v>0</v>
      </c>
      <c r="GU65" t="s">
        <v>3</v>
      </c>
      <c r="GV65">
        <f t="shared" si="50"/>
        <v>0</v>
      </c>
      <c r="GW65">
        <v>18.3</v>
      </c>
      <c r="GX65">
        <f t="shared" si="51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112</v>
      </c>
      <c r="F66" s="2" t="s">
        <v>3</v>
      </c>
      <c r="G66" s="2" t="s">
        <v>3</v>
      </c>
      <c r="H66" s="2" t="s">
        <v>3</v>
      </c>
      <c r="I66" s="2">
        <v>0</v>
      </c>
      <c r="J66" s="2">
        <v>0</v>
      </c>
      <c r="K66" s="2"/>
      <c r="L66" s="2"/>
      <c r="M66" s="2"/>
      <c r="N66" s="2"/>
      <c r="O66" s="2">
        <f t="shared" si="14"/>
        <v>0</v>
      </c>
      <c r="P66" s="2">
        <f t="shared" si="15"/>
        <v>0</v>
      </c>
      <c r="Q66" s="2">
        <f t="shared" si="16"/>
        <v>0</v>
      </c>
      <c r="R66" s="2">
        <f t="shared" si="17"/>
        <v>0</v>
      </c>
      <c r="S66" s="2">
        <f t="shared" si="18"/>
        <v>0</v>
      </c>
      <c r="T66" s="2">
        <f t="shared" si="19"/>
        <v>0</v>
      </c>
      <c r="U66" s="2">
        <f t="shared" si="20"/>
        <v>0</v>
      </c>
      <c r="V66" s="2">
        <f t="shared" si="21"/>
        <v>0</v>
      </c>
      <c r="W66" s="2">
        <f t="shared" si="22"/>
        <v>0</v>
      </c>
      <c r="X66" s="2">
        <f t="shared" si="23"/>
        <v>0</v>
      </c>
      <c r="Y66" s="2">
        <f t="shared" si="24"/>
        <v>0</v>
      </c>
      <c r="Z66" s="2"/>
      <c r="AA66" s="2">
        <v>34681881</v>
      </c>
      <c r="AB66" s="2">
        <f t="shared" si="25"/>
        <v>0</v>
      </c>
      <c r="AC66" s="2">
        <f t="shared" si="52"/>
        <v>0</v>
      </c>
      <c r="AD66" s="2">
        <f t="shared" si="26"/>
        <v>0</v>
      </c>
      <c r="AE66" s="2">
        <f t="shared" si="27"/>
        <v>0</v>
      </c>
      <c r="AF66" s="2">
        <f t="shared" si="28"/>
        <v>0</v>
      </c>
      <c r="AG66" s="2">
        <f t="shared" si="29"/>
        <v>0</v>
      </c>
      <c r="AH66" s="2">
        <f t="shared" si="30"/>
        <v>0</v>
      </c>
      <c r="AI66" s="2">
        <f t="shared" si="31"/>
        <v>0</v>
      </c>
      <c r="AJ66" s="2">
        <f t="shared" si="32"/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106</v>
      </c>
      <c r="AU66" s="2">
        <v>65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0</v>
      </c>
      <c r="BI66" s="2">
        <v>1</v>
      </c>
      <c r="BJ66" s="2" t="s">
        <v>3</v>
      </c>
      <c r="BK66" s="2"/>
      <c r="BL66" s="2"/>
      <c r="BM66" s="2">
        <v>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106</v>
      </c>
      <c r="CA66" s="2">
        <v>65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33"/>
        <v>0</v>
      </c>
      <c r="CQ66" s="2">
        <f t="shared" si="34"/>
        <v>0</v>
      </c>
      <c r="CR66" s="2">
        <f t="shared" si="35"/>
        <v>0</v>
      </c>
      <c r="CS66" s="2">
        <f t="shared" si="36"/>
        <v>0</v>
      </c>
      <c r="CT66" s="2">
        <f t="shared" si="37"/>
        <v>0</v>
      </c>
      <c r="CU66" s="2">
        <f t="shared" si="38"/>
        <v>0</v>
      </c>
      <c r="CV66" s="2">
        <f t="shared" si="39"/>
        <v>0</v>
      </c>
      <c r="CW66" s="2">
        <f t="shared" si="40"/>
        <v>0</v>
      </c>
      <c r="CX66" s="2">
        <f t="shared" si="41"/>
        <v>0</v>
      </c>
      <c r="CY66" s="2">
        <f t="shared" si="42"/>
        <v>0</v>
      </c>
      <c r="CZ66" s="2">
        <f t="shared" si="43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>
        <v>32653299</v>
      </c>
      <c r="EF66" s="2">
        <v>20</v>
      </c>
      <c r="EG66" s="2" t="s">
        <v>70</v>
      </c>
      <c r="EH66" s="2">
        <v>0</v>
      </c>
      <c r="EI66" s="2" t="s">
        <v>3</v>
      </c>
      <c r="EJ66" s="2">
        <v>1</v>
      </c>
      <c r="EK66" s="2">
        <v>0</v>
      </c>
      <c r="EL66" s="2" t="s">
        <v>110</v>
      </c>
      <c r="EM66" s="2" t="s">
        <v>111</v>
      </c>
      <c r="EN66" s="2"/>
      <c r="EO66" s="2" t="s">
        <v>3</v>
      </c>
      <c r="EP66" s="2"/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44"/>
        <v>0</v>
      </c>
      <c r="FS66" s="2">
        <v>0</v>
      </c>
      <c r="FT66" s="2"/>
      <c r="FU66" s="2"/>
      <c r="FV66" s="2"/>
      <c r="FW66" s="2"/>
      <c r="FX66" s="2">
        <v>106</v>
      </c>
      <c r="FY66" s="2">
        <v>65</v>
      </c>
      <c r="FZ66" s="2"/>
      <c r="GA66" s="2" t="s">
        <v>3</v>
      </c>
      <c r="GB66" s="2"/>
      <c r="GC66" s="2"/>
      <c r="GD66" s="2">
        <v>0</v>
      </c>
      <c r="GE66" s="2"/>
      <c r="GF66" s="2">
        <v>1255953653</v>
      </c>
      <c r="GG66" s="2">
        <v>2</v>
      </c>
      <c r="GH66" s="2">
        <v>0</v>
      </c>
      <c r="GI66" s="2">
        <v>-2</v>
      </c>
      <c r="GJ66" s="2">
        <v>0</v>
      </c>
      <c r="GK66" s="2">
        <f>ROUND(R66*(R12)/100,2)</f>
        <v>0</v>
      </c>
      <c r="GL66" s="2">
        <f t="shared" si="45"/>
        <v>0</v>
      </c>
      <c r="GM66" s="2">
        <f t="shared" si="46"/>
        <v>0</v>
      </c>
      <c r="GN66" s="2">
        <f t="shared" si="47"/>
        <v>0</v>
      </c>
      <c r="GO66" s="2">
        <f t="shared" si="48"/>
        <v>0</v>
      </c>
      <c r="GP66" s="2">
        <f t="shared" si="49"/>
        <v>0</v>
      </c>
      <c r="GQ66" s="2"/>
      <c r="GR66" s="2">
        <v>0</v>
      </c>
      <c r="GS66" s="2">
        <v>3</v>
      </c>
      <c r="GT66" s="2">
        <v>0</v>
      </c>
      <c r="GU66" s="2" t="s">
        <v>3</v>
      </c>
      <c r="GV66" s="2">
        <f t="shared" si="50"/>
        <v>0</v>
      </c>
      <c r="GW66" s="2">
        <v>1</v>
      </c>
      <c r="GX66" s="2">
        <f t="shared" si="51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112</v>
      </c>
      <c r="F67" t="s">
        <v>3</v>
      </c>
      <c r="G67" t="s">
        <v>3</v>
      </c>
      <c r="H67" t="s">
        <v>3</v>
      </c>
      <c r="I67">
        <v>0</v>
      </c>
      <c r="J67">
        <v>0</v>
      </c>
      <c r="O67">
        <f t="shared" si="14"/>
        <v>0</v>
      </c>
      <c r="P67">
        <f t="shared" si="15"/>
        <v>0</v>
      </c>
      <c r="Q67">
        <f t="shared" si="16"/>
        <v>0</v>
      </c>
      <c r="R67">
        <f t="shared" si="17"/>
        <v>0</v>
      </c>
      <c r="S67">
        <f t="shared" si="18"/>
        <v>0</v>
      </c>
      <c r="T67">
        <f t="shared" si="19"/>
        <v>0</v>
      </c>
      <c r="U67">
        <f t="shared" si="20"/>
        <v>0</v>
      </c>
      <c r="V67">
        <f t="shared" si="21"/>
        <v>0</v>
      </c>
      <c r="W67">
        <f t="shared" si="22"/>
        <v>0</v>
      </c>
      <c r="X67">
        <f t="shared" si="23"/>
        <v>0</v>
      </c>
      <c r="Y67">
        <f t="shared" si="24"/>
        <v>0</v>
      </c>
      <c r="AA67">
        <v>34681882</v>
      </c>
      <c r="AB67">
        <f t="shared" si="25"/>
        <v>0</v>
      </c>
      <c r="AC67">
        <f t="shared" si="52"/>
        <v>0</v>
      </c>
      <c r="AD67">
        <f t="shared" si="26"/>
        <v>0</v>
      </c>
      <c r="AE67">
        <f t="shared" si="27"/>
        <v>0</v>
      </c>
      <c r="AF67">
        <f t="shared" si="28"/>
        <v>0</v>
      </c>
      <c r="AG67">
        <f t="shared" si="29"/>
        <v>0</v>
      </c>
      <c r="AH67">
        <f t="shared" si="30"/>
        <v>0</v>
      </c>
      <c r="AI67">
        <f t="shared" si="31"/>
        <v>0</v>
      </c>
      <c r="AJ67">
        <f t="shared" si="32"/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90</v>
      </c>
      <c r="AU67">
        <v>52</v>
      </c>
      <c r="AV67">
        <v>1</v>
      </c>
      <c r="AW67">
        <v>1</v>
      </c>
      <c r="AZ67">
        <v>1</v>
      </c>
      <c r="BA67">
        <v>18.3</v>
      </c>
      <c r="BB67">
        <v>12.5</v>
      </c>
      <c r="BC67">
        <v>7.5</v>
      </c>
      <c r="BD67" t="s">
        <v>3</v>
      </c>
      <c r="BE67" t="s">
        <v>3</v>
      </c>
      <c r="BF67" t="s">
        <v>3</v>
      </c>
      <c r="BG67" t="s">
        <v>3</v>
      </c>
      <c r="BH67">
        <v>0</v>
      </c>
      <c r="BI67">
        <v>1</v>
      </c>
      <c r="BJ67" t="s">
        <v>3</v>
      </c>
      <c r="BM67">
        <v>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18.3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106</v>
      </c>
      <c r="CA67">
        <v>65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33"/>
        <v>0</v>
      </c>
      <c r="CQ67">
        <f t="shared" si="34"/>
        <v>0</v>
      </c>
      <c r="CR67">
        <f t="shared" si="35"/>
        <v>0</v>
      </c>
      <c r="CS67">
        <f t="shared" si="36"/>
        <v>0</v>
      </c>
      <c r="CT67">
        <f t="shared" si="37"/>
        <v>0</v>
      </c>
      <c r="CU67">
        <f t="shared" si="38"/>
        <v>0</v>
      </c>
      <c r="CV67">
        <f t="shared" si="39"/>
        <v>0</v>
      </c>
      <c r="CW67">
        <f t="shared" si="40"/>
        <v>0</v>
      </c>
      <c r="CX67">
        <f t="shared" si="41"/>
        <v>0</v>
      </c>
      <c r="CY67">
        <f t="shared" si="42"/>
        <v>0</v>
      </c>
      <c r="CZ67">
        <f t="shared" si="43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EE67">
        <v>32653299</v>
      </c>
      <c r="EF67">
        <v>20</v>
      </c>
      <c r="EG67" t="s">
        <v>70</v>
      </c>
      <c r="EH67">
        <v>0</v>
      </c>
      <c r="EI67" t="s">
        <v>3</v>
      </c>
      <c r="EJ67">
        <v>1</v>
      </c>
      <c r="EK67">
        <v>0</v>
      </c>
      <c r="EL67" t="s">
        <v>110</v>
      </c>
      <c r="EM67" t="s">
        <v>111</v>
      </c>
      <c r="EO67" t="s">
        <v>3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FQ67">
        <v>0</v>
      </c>
      <c r="FR67">
        <f t="shared" si="44"/>
        <v>0</v>
      </c>
      <c r="FS67">
        <v>0</v>
      </c>
      <c r="FV67" t="s">
        <v>20</v>
      </c>
      <c r="FW67" t="s">
        <v>21</v>
      </c>
      <c r="FX67">
        <v>106</v>
      </c>
      <c r="FY67">
        <v>65</v>
      </c>
      <c r="GA67" t="s">
        <v>3</v>
      </c>
      <c r="GD67">
        <v>0</v>
      </c>
      <c r="GF67">
        <v>1255953653</v>
      </c>
      <c r="GG67">
        <v>2</v>
      </c>
      <c r="GH67">
        <v>0</v>
      </c>
      <c r="GI67">
        <v>4</v>
      </c>
      <c r="GJ67">
        <v>0</v>
      </c>
      <c r="GK67">
        <f>ROUND(R67*(S12)/100,2)</f>
        <v>0</v>
      </c>
      <c r="GL67">
        <f t="shared" si="45"/>
        <v>0</v>
      </c>
      <c r="GM67">
        <f t="shared" si="46"/>
        <v>0</v>
      </c>
      <c r="GN67">
        <f t="shared" si="47"/>
        <v>0</v>
      </c>
      <c r="GO67">
        <f t="shared" si="48"/>
        <v>0</v>
      </c>
      <c r="GP67">
        <f t="shared" si="49"/>
        <v>0</v>
      </c>
      <c r="GR67">
        <v>0</v>
      </c>
      <c r="GS67">
        <v>3</v>
      </c>
      <c r="GT67">
        <v>0</v>
      </c>
      <c r="GU67" t="s">
        <v>3</v>
      </c>
      <c r="GV67">
        <f t="shared" si="50"/>
        <v>0</v>
      </c>
      <c r="GW67">
        <v>18.3</v>
      </c>
      <c r="GX67">
        <f t="shared" si="51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113</v>
      </c>
      <c r="F68" s="2" t="s">
        <v>3</v>
      </c>
      <c r="G68" s="2" t="s">
        <v>3</v>
      </c>
      <c r="H68" s="2" t="s">
        <v>3</v>
      </c>
      <c r="I68" s="2">
        <v>0</v>
      </c>
      <c r="J68" s="2">
        <v>0</v>
      </c>
      <c r="K68" s="2"/>
      <c r="L68" s="2"/>
      <c r="M68" s="2"/>
      <c r="N68" s="2"/>
      <c r="O68" s="2">
        <f t="shared" si="14"/>
        <v>0</v>
      </c>
      <c r="P68" s="2">
        <f t="shared" si="15"/>
        <v>0</v>
      </c>
      <c r="Q68" s="2">
        <f t="shared" si="16"/>
        <v>0</v>
      </c>
      <c r="R68" s="2">
        <f t="shared" si="17"/>
        <v>0</v>
      </c>
      <c r="S68" s="2">
        <f t="shared" si="18"/>
        <v>0</v>
      </c>
      <c r="T68" s="2">
        <f t="shared" si="19"/>
        <v>0</v>
      </c>
      <c r="U68" s="2">
        <f t="shared" si="20"/>
        <v>0</v>
      </c>
      <c r="V68" s="2">
        <f t="shared" si="21"/>
        <v>0</v>
      </c>
      <c r="W68" s="2">
        <f t="shared" si="22"/>
        <v>0</v>
      </c>
      <c r="X68" s="2">
        <f t="shared" si="23"/>
        <v>0</v>
      </c>
      <c r="Y68" s="2">
        <f t="shared" si="24"/>
        <v>0</v>
      </c>
      <c r="Z68" s="2"/>
      <c r="AA68" s="2">
        <v>34681881</v>
      </c>
      <c r="AB68" s="2">
        <f t="shared" si="25"/>
        <v>0</v>
      </c>
      <c r="AC68" s="2">
        <f t="shared" si="52"/>
        <v>0</v>
      </c>
      <c r="AD68" s="2">
        <f t="shared" si="26"/>
        <v>0</v>
      </c>
      <c r="AE68" s="2">
        <f t="shared" si="27"/>
        <v>0</v>
      </c>
      <c r="AF68" s="2">
        <f t="shared" si="28"/>
        <v>0</v>
      </c>
      <c r="AG68" s="2">
        <f t="shared" si="29"/>
        <v>0</v>
      </c>
      <c r="AH68" s="2">
        <f t="shared" si="30"/>
        <v>0</v>
      </c>
      <c r="AI68" s="2">
        <f t="shared" si="31"/>
        <v>0</v>
      </c>
      <c r="AJ68" s="2">
        <f t="shared" si="32"/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106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0</v>
      </c>
      <c r="BI68" s="2">
        <v>1</v>
      </c>
      <c r="BJ68" s="2" t="s">
        <v>3</v>
      </c>
      <c r="BK68" s="2"/>
      <c r="BL68" s="2"/>
      <c r="BM68" s="2">
        <v>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106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33"/>
        <v>0</v>
      </c>
      <c r="CQ68" s="2">
        <f t="shared" si="34"/>
        <v>0</v>
      </c>
      <c r="CR68" s="2">
        <f t="shared" si="35"/>
        <v>0</v>
      </c>
      <c r="CS68" s="2">
        <f t="shared" si="36"/>
        <v>0</v>
      </c>
      <c r="CT68" s="2">
        <f t="shared" si="37"/>
        <v>0</v>
      </c>
      <c r="CU68" s="2">
        <f t="shared" si="38"/>
        <v>0</v>
      </c>
      <c r="CV68" s="2">
        <f t="shared" si="39"/>
        <v>0</v>
      </c>
      <c r="CW68" s="2">
        <f t="shared" si="40"/>
        <v>0</v>
      </c>
      <c r="CX68" s="2">
        <f t="shared" si="41"/>
        <v>0</v>
      </c>
      <c r="CY68" s="2">
        <f t="shared" si="42"/>
        <v>0</v>
      </c>
      <c r="CZ68" s="2">
        <f t="shared" si="43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>
        <v>32653299</v>
      </c>
      <c r="EF68" s="2">
        <v>20</v>
      </c>
      <c r="EG68" s="2" t="s">
        <v>70</v>
      </c>
      <c r="EH68" s="2">
        <v>0</v>
      </c>
      <c r="EI68" s="2" t="s">
        <v>3</v>
      </c>
      <c r="EJ68" s="2">
        <v>1</v>
      </c>
      <c r="EK68" s="2">
        <v>0</v>
      </c>
      <c r="EL68" s="2" t="s">
        <v>110</v>
      </c>
      <c r="EM68" s="2" t="s">
        <v>111</v>
      </c>
      <c r="EN68" s="2"/>
      <c r="EO68" s="2" t="s">
        <v>3</v>
      </c>
      <c r="EP68" s="2"/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44"/>
        <v>0</v>
      </c>
      <c r="FS68" s="2">
        <v>0</v>
      </c>
      <c r="FT68" s="2"/>
      <c r="FU68" s="2"/>
      <c r="FV68" s="2"/>
      <c r="FW68" s="2"/>
      <c r="FX68" s="2">
        <v>106</v>
      </c>
      <c r="FY68" s="2">
        <v>65</v>
      </c>
      <c r="FZ68" s="2"/>
      <c r="GA68" s="2" t="s">
        <v>3</v>
      </c>
      <c r="GB68" s="2"/>
      <c r="GC68" s="2"/>
      <c r="GD68" s="2">
        <v>0</v>
      </c>
      <c r="GE68" s="2"/>
      <c r="GF68" s="2">
        <v>1255953653</v>
      </c>
      <c r="GG68" s="2">
        <v>2</v>
      </c>
      <c r="GH68" s="2">
        <v>0</v>
      </c>
      <c r="GI68" s="2">
        <v>-2</v>
      </c>
      <c r="GJ68" s="2">
        <v>0</v>
      </c>
      <c r="GK68" s="2">
        <f>ROUND(R68*(R12)/100,2)</f>
        <v>0</v>
      </c>
      <c r="GL68" s="2">
        <f t="shared" si="45"/>
        <v>0</v>
      </c>
      <c r="GM68" s="2">
        <f t="shared" si="46"/>
        <v>0</v>
      </c>
      <c r="GN68" s="2">
        <f t="shared" si="47"/>
        <v>0</v>
      </c>
      <c r="GO68" s="2">
        <f t="shared" si="48"/>
        <v>0</v>
      </c>
      <c r="GP68" s="2">
        <f t="shared" si="49"/>
        <v>0</v>
      </c>
      <c r="GQ68" s="2"/>
      <c r="GR68" s="2">
        <v>0</v>
      </c>
      <c r="GS68" s="2">
        <v>3</v>
      </c>
      <c r="GT68" s="2">
        <v>0</v>
      </c>
      <c r="GU68" s="2" t="s">
        <v>3</v>
      </c>
      <c r="GV68" s="2">
        <f t="shared" si="50"/>
        <v>0</v>
      </c>
      <c r="GW68" s="2">
        <v>1</v>
      </c>
      <c r="GX68" s="2">
        <f t="shared" si="51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113</v>
      </c>
      <c r="F69" t="s">
        <v>3</v>
      </c>
      <c r="G69" t="s">
        <v>3</v>
      </c>
      <c r="H69" t="s">
        <v>3</v>
      </c>
      <c r="I69">
        <v>0</v>
      </c>
      <c r="J69">
        <v>0</v>
      </c>
      <c r="O69">
        <f t="shared" si="14"/>
        <v>0</v>
      </c>
      <c r="P69">
        <f t="shared" si="15"/>
        <v>0</v>
      </c>
      <c r="Q69">
        <f t="shared" si="16"/>
        <v>0</v>
      </c>
      <c r="R69">
        <f t="shared" si="17"/>
        <v>0</v>
      </c>
      <c r="S69">
        <f t="shared" si="18"/>
        <v>0</v>
      </c>
      <c r="T69">
        <f t="shared" si="19"/>
        <v>0</v>
      </c>
      <c r="U69">
        <f t="shared" si="20"/>
        <v>0</v>
      </c>
      <c r="V69">
        <f t="shared" si="21"/>
        <v>0</v>
      </c>
      <c r="W69">
        <f t="shared" si="22"/>
        <v>0</v>
      </c>
      <c r="X69">
        <f t="shared" si="23"/>
        <v>0</v>
      </c>
      <c r="Y69">
        <f t="shared" si="24"/>
        <v>0</v>
      </c>
      <c r="AA69">
        <v>34681882</v>
      </c>
      <c r="AB69">
        <f t="shared" si="25"/>
        <v>0</v>
      </c>
      <c r="AC69">
        <f t="shared" si="52"/>
        <v>0</v>
      </c>
      <c r="AD69">
        <f t="shared" si="26"/>
        <v>0</v>
      </c>
      <c r="AE69">
        <f t="shared" si="27"/>
        <v>0</v>
      </c>
      <c r="AF69">
        <f t="shared" si="28"/>
        <v>0</v>
      </c>
      <c r="AG69">
        <f t="shared" si="29"/>
        <v>0</v>
      </c>
      <c r="AH69">
        <f t="shared" si="30"/>
        <v>0</v>
      </c>
      <c r="AI69">
        <f t="shared" si="31"/>
        <v>0</v>
      </c>
      <c r="AJ69">
        <f t="shared" si="32"/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90</v>
      </c>
      <c r="AU69">
        <v>52</v>
      </c>
      <c r="AV69">
        <v>1</v>
      </c>
      <c r="AW69">
        <v>1</v>
      </c>
      <c r="AZ69">
        <v>1</v>
      </c>
      <c r="BA69">
        <v>18.3</v>
      </c>
      <c r="BB69">
        <v>12.5</v>
      </c>
      <c r="BC69">
        <v>7.5</v>
      </c>
      <c r="BD69" t="s">
        <v>3</v>
      </c>
      <c r="BE69" t="s">
        <v>3</v>
      </c>
      <c r="BF69" t="s">
        <v>3</v>
      </c>
      <c r="BG69" t="s">
        <v>3</v>
      </c>
      <c r="BH69">
        <v>0</v>
      </c>
      <c r="BI69">
        <v>1</v>
      </c>
      <c r="BJ69" t="s">
        <v>3</v>
      </c>
      <c r="BM69">
        <v>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106</v>
      </c>
      <c r="CA69">
        <v>65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33"/>
        <v>0</v>
      </c>
      <c r="CQ69">
        <f t="shared" si="34"/>
        <v>0</v>
      </c>
      <c r="CR69">
        <f t="shared" si="35"/>
        <v>0</v>
      </c>
      <c r="CS69">
        <f t="shared" si="36"/>
        <v>0</v>
      </c>
      <c r="CT69">
        <f t="shared" si="37"/>
        <v>0</v>
      </c>
      <c r="CU69">
        <f t="shared" si="38"/>
        <v>0</v>
      </c>
      <c r="CV69">
        <f t="shared" si="39"/>
        <v>0</v>
      </c>
      <c r="CW69">
        <f t="shared" si="40"/>
        <v>0</v>
      </c>
      <c r="CX69">
        <f t="shared" si="41"/>
        <v>0</v>
      </c>
      <c r="CY69">
        <f t="shared" si="42"/>
        <v>0</v>
      </c>
      <c r="CZ69">
        <f t="shared" si="43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EE69">
        <v>32653299</v>
      </c>
      <c r="EF69">
        <v>20</v>
      </c>
      <c r="EG69" t="s">
        <v>70</v>
      </c>
      <c r="EH69">
        <v>0</v>
      </c>
      <c r="EI69" t="s">
        <v>3</v>
      </c>
      <c r="EJ69">
        <v>1</v>
      </c>
      <c r="EK69">
        <v>0</v>
      </c>
      <c r="EL69" t="s">
        <v>110</v>
      </c>
      <c r="EM69" t="s">
        <v>111</v>
      </c>
      <c r="EO69" t="s">
        <v>3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FQ69">
        <v>0</v>
      </c>
      <c r="FR69">
        <f t="shared" si="44"/>
        <v>0</v>
      </c>
      <c r="FS69">
        <v>0</v>
      </c>
      <c r="FV69" t="s">
        <v>20</v>
      </c>
      <c r="FW69" t="s">
        <v>21</v>
      </c>
      <c r="FX69">
        <v>106</v>
      </c>
      <c r="FY69">
        <v>65</v>
      </c>
      <c r="GA69" t="s">
        <v>3</v>
      </c>
      <c r="GD69">
        <v>0</v>
      </c>
      <c r="GF69">
        <v>1255953653</v>
      </c>
      <c r="GG69">
        <v>2</v>
      </c>
      <c r="GH69">
        <v>0</v>
      </c>
      <c r="GI69">
        <v>4</v>
      </c>
      <c r="GJ69">
        <v>0</v>
      </c>
      <c r="GK69">
        <f>ROUND(R69*(S12)/100,2)</f>
        <v>0</v>
      </c>
      <c r="GL69">
        <f t="shared" si="45"/>
        <v>0</v>
      </c>
      <c r="GM69">
        <f t="shared" si="46"/>
        <v>0</v>
      </c>
      <c r="GN69">
        <f t="shared" si="47"/>
        <v>0</v>
      </c>
      <c r="GO69">
        <f t="shared" si="48"/>
        <v>0</v>
      </c>
      <c r="GP69">
        <f t="shared" si="49"/>
        <v>0</v>
      </c>
      <c r="GR69">
        <v>0</v>
      </c>
      <c r="GS69">
        <v>3</v>
      </c>
      <c r="GT69">
        <v>0</v>
      </c>
      <c r="GU69" t="s">
        <v>3</v>
      </c>
      <c r="GV69">
        <f t="shared" si="50"/>
        <v>0</v>
      </c>
      <c r="GW69">
        <v>18.3</v>
      </c>
      <c r="GX69">
        <f t="shared" si="51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114</v>
      </c>
      <c r="F70" s="2" t="s">
        <v>3</v>
      </c>
      <c r="G70" s="2" t="s">
        <v>3</v>
      </c>
      <c r="H70" s="2" t="s">
        <v>3</v>
      </c>
      <c r="I70" s="2">
        <v>0</v>
      </c>
      <c r="J70" s="2">
        <v>0</v>
      </c>
      <c r="K70" s="2"/>
      <c r="L70" s="2"/>
      <c r="M70" s="2"/>
      <c r="N70" s="2"/>
      <c r="O70" s="2">
        <f t="shared" si="14"/>
        <v>0</v>
      </c>
      <c r="P70" s="2">
        <f t="shared" si="15"/>
        <v>0</v>
      </c>
      <c r="Q70" s="2">
        <f t="shared" si="16"/>
        <v>0</v>
      </c>
      <c r="R70" s="2">
        <f t="shared" si="17"/>
        <v>0</v>
      </c>
      <c r="S70" s="2">
        <f t="shared" si="18"/>
        <v>0</v>
      </c>
      <c r="T70" s="2">
        <f t="shared" si="19"/>
        <v>0</v>
      </c>
      <c r="U70" s="2">
        <f t="shared" si="20"/>
        <v>0</v>
      </c>
      <c r="V70" s="2">
        <f t="shared" si="21"/>
        <v>0</v>
      </c>
      <c r="W70" s="2">
        <f t="shared" si="22"/>
        <v>0</v>
      </c>
      <c r="X70" s="2">
        <f t="shared" si="23"/>
        <v>0</v>
      </c>
      <c r="Y70" s="2">
        <f t="shared" si="24"/>
        <v>0</v>
      </c>
      <c r="Z70" s="2"/>
      <c r="AA70" s="2">
        <v>34681881</v>
      </c>
      <c r="AB70" s="2">
        <f t="shared" si="25"/>
        <v>0</v>
      </c>
      <c r="AC70" s="2">
        <f t="shared" si="52"/>
        <v>0</v>
      </c>
      <c r="AD70" s="2">
        <f t="shared" si="26"/>
        <v>0</v>
      </c>
      <c r="AE70" s="2">
        <f t="shared" si="27"/>
        <v>0</v>
      </c>
      <c r="AF70" s="2">
        <f t="shared" si="28"/>
        <v>0</v>
      </c>
      <c r="AG70" s="2">
        <f t="shared" si="29"/>
        <v>0</v>
      </c>
      <c r="AH70" s="2">
        <f t="shared" si="30"/>
        <v>0</v>
      </c>
      <c r="AI70" s="2">
        <f t="shared" si="31"/>
        <v>0</v>
      </c>
      <c r="AJ70" s="2">
        <f t="shared" si="32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0</v>
      </c>
      <c r="BI70" s="2">
        <v>1</v>
      </c>
      <c r="BJ70" s="2" t="s">
        <v>3</v>
      </c>
      <c r="BK70" s="2"/>
      <c r="BL70" s="2"/>
      <c r="BM70" s="2">
        <v>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33"/>
        <v>0</v>
      </c>
      <c r="CQ70" s="2">
        <f t="shared" si="34"/>
        <v>0</v>
      </c>
      <c r="CR70" s="2">
        <f t="shared" si="35"/>
        <v>0</v>
      </c>
      <c r="CS70" s="2">
        <f t="shared" si="36"/>
        <v>0</v>
      </c>
      <c r="CT70" s="2">
        <f t="shared" si="37"/>
        <v>0</v>
      </c>
      <c r="CU70" s="2">
        <f t="shared" si="38"/>
        <v>0</v>
      </c>
      <c r="CV70" s="2">
        <f t="shared" si="39"/>
        <v>0</v>
      </c>
      <c r="CW70" s="2">
        <f t="shared" si="40"/>
        <v>0</v>
      </c>
      <c r="CX70" s="2">
        <f t="shared" si="41"/>
        <v>0</v>
      </c>
      <c r="CY70" s="2">
        <f t="shared" si="42"/>
        <v>0</v>
      </c>
      <c r="CZ70" s="2">
        <f t="shared" si="43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70</v>
      </c>
      <c r="EH70" s="2">
        <v>0</v>
      </c>
      <c r="EI70" s="2" t="s">
        <v>3</v>
      </c>
      <c r="EJ70" s="2">
        <v>1</v>
      </c>
      <c r="EK70" s="2">
        <v>0</v>
      </c>
      <c r="EL70" s="2" t="s">
        <v>110</v>
      </c>
      <c r="EM70" s="2" t="s">
        <v>111</v>
      </c>
      <c r="EN70" s="2"/>
      <c r="EO70" s="2" t="s">
        <v>3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44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3</v>
      </c>
      <c r="GB70" s="2"/>
      <c r="GC70" s="2"/>
      <c r="GD70" s="2">
        <v>0</v>
      </c>
      <c r="GE70" s="2"/>
      <c r="GF70" s="2">
        <v>1255953653</v>
      </c>
      <c r="GG70" s="2">
        <v>2</v>
      </c>
      <c r="GH70" s="2">
        <v>0</v>
      </c>
      <c r="GI70" s="2">
        <v>-2</v>
      </c>
      <c r="GJ70" s="2">
        <v>0</v>
      </c>
      <c r="GK70" s="2">
        <f>ROUND(R70*(R12)/100,2)</f>
        <v>0</v>
      </c>
      <c r="GL70" s="2">
        <f t="shared" si="45"/>
        <v>0</v>
      </c>
      <c r="GM70" s="2">
        <f t="shared" si="46"/>
        <v>0</v>
      </c>
      <c r="GN70" s="2">
        <f t="shared" si="47"/>
        <v>0</v>
      </c>
      <c r="GO70" s="2">
        <f t="shared" si="48"/>
        <v>0</v>
      </c>
      <c r="GP70" s="2">
        <f t="shared" si="49"/>
        <v>0</v>
      </c>
      <c r="GQ70" s="2"/>
      <c r="GR70" s="2">
        <v>0</v>
      </c>
      <c r="GS70" s="2">
        <v>3</v>
      </c>
      <c r="GT70" s="2">
        <v>0</v>
      </c>
      <c r="GU70" s="2" t="s">
        <v>3</v>
      </c>
      <c r="GV70" s="2">
        <f t="shared" si="50"/>
        <v>0</v>
      </c>
      <c r="GW70" s="2">
        <v>1</v>
      </c>
      <c r="GX70" s="2">
        <f t="shared" si="51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114</v>
      </c>
      <c r="F71" t="s">
        <v>3</v>
      </c>
      <c r="G71" t="s">
        <v>3</v>
      </c>
      <c r="H71" t="s">
        <v>3</v>
      </c>
      <c r="I71">
        <v>0</v>
      </c>
      <c r="J71">
        <v>0</v>
      </c>
      <c r="O71">
        <f t="shared" si="14"/>
        <v>0</v>
      </c>
      <c r="P71">
        <f t="shared" si="15"/>
        <v>0</v>
      </c>
      <c r="Q71">
        <f t="shared" si="16"/>
        <v>0</v>
      </c>
      <c r="R71">
        <f t="shared" si="17"/>
        <v>0</v>
      </c>
      <c r="S71">
        <f t="shared" si="18"/>
        <v>0</v>
      </c>
      <c r="T71">
        <f t="shared" si="19"/>
        <v>0</v>
      </c>
      <c r="U71">
        <f t="shared" si="20"/>
        <v>0</v>
      </c>
      <c r="V71">
        <f t="shared" si="21"/>
        <v>0</v>
      </c>
      <c r="W71">
        <f t="shared" si="22"/>
        <v>0</v>
      </c>
      <c r="X71">
        <f t="shared" si="23"/>
        <v>0</v>
      </c>
      <c r="Y71">
        <f t="shared" si="24"/>
        <v>0</v>
      </c>
      <c r="AA71">
        <v>34681882</v>
      </c>
      <c r="AB71">
        <f t="shared" si="25"/>
        <v>0</v>
      </c>
      <c r="AC71">
        <f t="shared" si="52"/>
        <v>0</v>
      </c>
      <c r="AD71">
        <f t="shared" si="26"/>
        <v>0</v>
      </c>
      <c r="AE71">
        <f t="shared" si="27"/>
        <v>0</v>
      </c>
      <c r="AF71">
        <f t="shared" si="28"/>
        <v>0</v>
      </c>
      <c r="AG71">
        <f t="shared" si="29"/>
        <v>0</v>
      </c>
      <c r="AH71">
        <f t="shared" si="30"/>
        <v>0</v>
      </c>
      <c r="AI71">
        <f t="shared" si="31"/>
        <v>0</v>
      </c>
      <c r="AJ71">
        <f t="shared" si="32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18.3</v>
      </c>
      <c r="BB71">
        <v>12.5</v>
      </c>
      <c r="BC71">
        <v>7.5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1</v>
      </c>
      <c r="BJ71" t="s">
        <v>3</v>
      </c>
      <c r="BM71">
        <v>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18.3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33"/>
        <v>0</v>
      </c>
      <c r="CQ71">
        <f t="shared" si="34"/>
        <v>0</v>
      </c>
      <c r="CR71">
        <f t="shared" si="35"/>
        <v>0</v>
      </c>
      <c r="CS71">
        <f t="shared" si="36"/>
        <v>0</v>
      </c>
      <c r="CT71">
        <f t="shared" si="37"/>
        <v>0</v>
      </c>
      <c r="CU71">
        <f t="shared" si="38"/>
        <v>0</v>
      </c>
      <c r="CV71">
        <f t="shared" si="39"/>
        <v>0</v>
      </c>
      <c r="CW71">
        <f t="shared" si="40"/>
        <v>0</v>
      </c>
      <c r="CX71">
        <f t="shared" si="41"/>
        <v>0</v>
      </c>
      <c r="CY71">
        <f t="shared" si="42"/>
        <v>0</v>
      </c>
      <c r="CZ71">
        <f t="shared" si="43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EE71">
        <v>32653299</v>
      </c>
      <c r="EF71">
        <v>20</v>
      </c>
      <c r="EG71" t="s">
        <v>70</v>
      </c>
      <c r="EH71">
        <v>0</v>
      </c>
      <c r="EI71" t="s">
        <v>3</v>
      </c>
      <c r="EJ71">
        <v>1</v>
      </c>
      <c r="EK71">
        <v>0</v>
      </c>
      <c r="EL71" t="s">
        <v>110</v>
      </c>
      <c r="EM71" t="s">
        <v>111</v>
      </c>
      <c r="EO71" t="s">
        <v>3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FQ71">
        <v>0</v>
      </c>
      <c r="FR71">
        <f t="shared" si="44"/>
        <v>0</v>
      </c>
      <c r="FS71">
        <v>0</v>
      </c>
      <c r="FV71" t="s">
        <v>20</v>
      </c>
      <c r="FW71" t="s">
        <v>21</v>
      </c>
      <c r="FX71">
        <v>106</v>
      </c>
      <c r="FY71">
        <v>65</v>
      </c>
      <c r="GA71" t="s">
        <v>3</v>
      </c>
      <c r="GD71">
        <v>0</v>
      </c>
      <c r="GF71">
        <v>1255953653</v>
      </c>
      <c r="GG71">
        <v>2</v>
      </c>
      <c r="GH71">
        <v>0</v>
      </c>
      <c r="GI71">
        <v>4</v>
      </c>
      <c r="GJ71">
        <v>0</v>
      </c>
      <c r="GK71">
        <f>ROUND(R71*(S12)/100,2)</f>
        <v>0</v>
      </c>
      <c r="GL71">
        <f t="shared" si="45"/>
        <v>0</v>
      </c>
      <c r="GM71">
        <f t="shared" si="46"/>
        <v>0</v>
      </c>
      <c r="GN71">
        <f t="shared" si="47"/>
        <v>0</v>
      </c>
      <c r="GO71">
        <f t="shared" si="48"/>
        <v>0</v>
      </c>
      <c r="GP71">
        <f t="shared" si="49"/>
        <v>0</v>
      </c>
      <c r="GR71">
        <v>0</v>
      </c>
      <c r="GS71">
        <v>3</v>
      </c>
      <c r="GT71">
        <v>0</v>
      </c>
      <c r="GU71" t="s">
        <v>3</v>
      </c>
      <c r="GV71">
        <f t="shared" si="50"/>
        <v>0</v>
      </c>
      <c r="GW71">
        <v>18.3</v>
      </c>
      <c r="GX71">
        <f t="shared" si="51"/>
        <v>0</v>
      </c>
      <c r="HA71">
        <v>0</v>
      </c>
      <c r="HB71">
        <v>0</v>
      </c>
      <c r="IK71">
        <v>0</v>
      </c>
    </row>
    <row r="73" spans="1:255" x14ac:dyDescent="0.2">
      <c r="A73" s="3">
        <v>51</v>
      </c>
      <c r="B73" s="3">
        <f>B20</f>
        <v>1</v>
      </c>
      <c r="C73" s="3">
        <f>A20</f>
        <v>3</v>
      </c>
      <c r="D73" s="3">
        <f>ROW(A20)</f>
        <v>20</v>
      </c>
      <c r="E73" s="3"/>
      <c r="F73" s="3" t="str">
        <f>IF(F20&lt;&gt;"",F20,"")</f>
        <v>Новая локальная смета</v>
      </c>
      <c r="G73" s="3" t="str">
        <f>IF(G20&lt;&gt;"",G20,"")</f>
        <v>Новая локальная смета</v>
      </c>
      <c r="H73" s="3">
        <v>0</v>
      </c>
      <c r="I73" s="3"/>
      <c r="J73" s="3"/>
      <c r="K73" s="3"/>
      <c r="L73" s="3"/>
      <c r="M73" s="3"/>
      <c r="N73" s="3"/>
      <c r="O73" s="3">
        <f t="shared" ref="O73:T73" si="53">ROUND(AB73,2)</f>
        <v>292829.32</v>
      </c>
      <c r="P73" s="3">
        <f t="shared" si="53"/>
        <v>273797.68</v>
      </c>
      <c r="Q73" s="3">
        <f t="shared" si="53"/>
        <v>14292.48</v>
      </c>
      <c r="R73" s="3">
        <f t="shared" si="53"/>
        <v>1874.44</v>
      </c>
      <c r="S73" s="3">
        <f t="shared" si="53"/>
        <v>4739.16</v>
      </c>
      <c r="T73" s="3">
        <f t="shared" si="53"/>
        <v>0</v>
      </c>
      <c r="U73" s="3">
        <f>AH73</f>
        <v>490.11</v>
      </c>
      <c r="V73" s="3">
        <f>AI73</f>
        <v>148.47749999999999</v>
      </c>
      <c r="W73" s="3">
        <f>ROUND(AJ73,2)</f>
        <v>0</v>
      </c>
      <c r="X73" s="3">
        <f>ROUND(AK73,2)</f>
        <v>6218.69</v>
      </c>
      <c r="Y73" s="3">
        <f>ROUND(AL73,2)</f>
        <v>4223.45</v>
      </c>
      <c r="Z73" s="3"/>
      <c r="AA73" s="3"/>
      <c r="AB73" s="3">
        <f>ROUND(SUMIF(AA24:AA71,"=34681881",O24:O71),2)</f>
        <v>292829.32</v>
      </c>
      <c r="AC73" s="3">
        <f>ROUND(SUMIF(AA24:AA71,"=34681881",P24:P71),2)</f>
        <v>273797.68</v>
      </c>
      <c r="AD73" s="3">
        <f>ROUND(SUMIF(AA24:AA71,"=34681881",Q24:Q71),2)</f>
        <v>14292.48</v>
      </c>
      <c r="AE73" s="3">
        <f>ROUND(SUMIF(AA24:AA71,"=34681881",R24:R71),2)</f>
        <v>1874.44</v>
      </c>
      <c r="AF73" s="3">
        <f>ROUND(SUMIF(AA24:AA71,"=34681881",S24:S71),2)</f>
        <v>4739.16</v>
      </c>
      <c r="AG73" s="3">
        <f>ROUND(SUMIF(AA24:AA71,"=34681881",T24:T71),2)</f>
        <v>0</v>
      </c>
      <c r="AH73" s="3">
        <f>SUMIF(AA24:AA71,"=34681881",U24:U71)</f>
        <v>490.11</v>
      </c>
      <c r="AI73" s="3">
        <f>SUMIF(AA24:AA71,"=34681881",V24:V71)</f>
        <v>148.47749999999999</v>
      </c>
      <c r="AJ73" s="3">
        <f>ROUND(SUMIF(AA24:AA71,"=34681881",W24:W71),2)</f>
        <v>0</v>
      </c>
      <c r="AK73" s="3">
        <f>ROUND(SUMIF(AA24:AA71,"=34681881",X24:X71),2)</f>
        <v>6218.69</v>
      </c>
      <c r="AL73" s="3">
        <f>ROUND(SUMIF(AA24:AA71,"=34681881",Y24:Y71),2)</f>
        <v>4223.45</v>
      </c>
      <c r="AM73" s="3"/>
      <c r="AN73" s="3"/>
      <c r="AO73" s="3">
        <f t="shared" ref="AO73:BC73" si="54">ROUND(BX73,2)</f>
        <v>0</v>
      </c>
      <c r="AP73" s="3">
        <f t="shared" si="54"/>
        <v>0</v>
      </c>
      <c r="AQ73" s="3">
        <f t="shared" si="54"/>
        <v>0</v>
      </c>
      <c r="AR73" s="3">
        <f t="shared" si="54"/>
        <v>303271.46000000002</v>
      </c>
      <c r="AS73" s="3">
        <f t="shared" si="54"/>
        <v>275069</v>
      </c>
      <c r="AT73" s="3">
        <f t="shared" si="54"/>
        <v>27817.31</v>
      </c>
      <c r="AU73" s="3">
        <f t="shared" si="54"/>
        <v>385.15</v>
      </c>
      <c r="AV73" s="3">
        <f t="shared" si="54"/>
        <v>273797.68</v>
      </c>
      <c r="AW73" s="3">
        <f t="shared" si="54"/>
        <v>273797.68</v>
      </c>
      <c r="AX73" s="3">
        <f t="shared" si="54"/>
        <v>0</v>
      </c>
      <c r="AY73" s="3">
        <f t="shared" si="54"/>
        <v>273797.68</v>
      </c>
      <c r="AZ73" s="3">
        <f t="shared" si="54"/>
        <v>0</v>
      </c>
      <c r="BA73" s="3">
        <f t="shared" si="54"/>
        <v>0</v>
      </c>
      <c r="BB73" s="3">
        <f t="shared" si="54"/>
        <v>0</v>
      </c>
      <c r="BC73" s="3">
        <f t="shared" si="54"/>
        <v>0</v>
      </c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>
        <f>ROUND(SUMIF(AA24:AA71,"=34681881",FQ24:FQ71),2)</f>
        <v>0</v>
      </c>
      <c r="BY73" s="3">
        <f>ROUND(SUMIF(AA24:AA71,"=34681881",FR24:FR71),2)</f>
        <v>0</v>
      </c>
      <c r="BZ73" s="3">
        <f>ROUND(SUMIF(AA24:AA71,"=34681881",GL24:GL71),2)</f>
        <v>0</v>
      </c>
      <c r="CA73" s="3">
        <f>ROUND(SUMIF(AA24:AA71,"=34681881",GM24:GM71),2)</f>
        <v>303271.46000000002</v>
      </c>
      <c r="CB73" s="3">
        <f>ROUND(SUMIF(AA24:AA71,"=34681881",GN24:GN71),2)</f>
        <v>275069</v>
      </c>
      <c r="CC73" s="3">
        <f>ROUND(SUMIF(AA24:AA71,"=34681881",GO24:GO71),2)</f>
        <v>27817.31</v>
      </c>
      <c r="CD73" s="3">
        <f>ROUND(SUMIF(AA24:AA71,"=34681881",GP24:GP71),2)</f>
        <v>385.15</v>
      </c>
      <c r="CE73" s="3">
        <f>AC73-BX73</f>
        <v>273797.68</v>
      </c>
      <c r="CF73" s="3">
        <f>AC73-BY73</f>
        <v>273797.68</v>
      </c>
      <c r="CG73" s="3">
        <f>BX73-BZ73</f>
        <v>0</v>
      </c>
      <c r="CH73" s="3">
        <f>AC73-BX73-BY73+BZ73</f>
        <v>273797.68</v>
      </c>
      <c r="CI73" s="3">
        <f>BY73-BZ73</f>
        <v>0</v>
      </c>
      <c r="CJ73" s="3">
        <f>ROUND(SUMIF(AA24:AA71,"=34681881",GX24:GX71),2)</f>
        <v>0</v>
      </c>
      <c r="CK73" s="3">
        <f>ROUND(SUMIF(AA24:AA71,"=34681881",GY24:GY71),2)</f>
        <v>0</v>
      </c>
      <c r="CL73" s="3">
        <f>ROUND(SUMIF(AA24:AA71,"=34681881",GZ24:GZ71),2)</f>
        <v>0</v>
      </c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4">
        <f t="shared" ref="DG73:DL73" si="55">ROUND(DT73,2)</f>
        <v>2318865.1800000002</v>
      </c>
      <c r="DH73" s="4">
        <f t="shared" si="55"/>
        <v>2053482.53</v>
      </c>
      <c r="DI73" s="4">
        <f t="shared" si="55"/>
        <v>178656.11</v>
      </c>
      <c r="DJ73" s="4">
        <f t="shared" si="55"/>
        <v>34302.089999999997</v>
      </c>
      <c r="DK73" s="4">
        <f t="shared" si="55"/>
        <v>86726.54</v>
      </c>
      <c r="DL73" s="4">
        <f t="shared" si="55"/>
        <v>0</v>
      </c>
      <c r="DM73" s="4">
        <f>DZ73</f>
        <v>490.11</v>
      </c>
      <c r="DN73" s="4">
        <f>EA73</f>
        <v>148.47749999999999</v>
      </c>
      <c r="DO73" s="4">
        <f>ROUND(EB73,2)</f>
        <v>0</v>
      </c>
      <c r="DP73" s="4">
        <f>ROUND(EC73,2)</f>
        <v>97014.65</v>
      </c>
      <c r="DQ73" s="4">
        <f>ROUND(ED73,2)</f>
        <v>61831.11</v>
      </c>
      <c r="DR73" s="4"/>
      <c r="DS73" s="4"/>
      <c r="DT73" s="4">
        <f>ROUND(SUMIF(AA24:AA71,"=34681882",O24:O71),2)</f>
        <v>2318865.1800000002</v>
      </c>
      <c r="DU73" s="4">
        <f>ROUND(SUMIF(AA24:AA71,"=34681882",P24:P71),2)</f>
        <v>2053482.53</v>
      </c>
      <c r="DV73" s="4">
        <f>ROUND(SUMIF(AA24:AA71,"=34681882",Q24:Q71),2)</f>
        <v>178656.11</v>
      </c>
      <c r="DW73" s="4">
        <f>ROUND(SUMIF(AA24:AA71,"=34681882",R24:R71),2)</f>
        <v>34302.089999999997</v>
      </c>
      <c r="DX73" s="4">
        <f>ROUND(SUMIF(AA24:AA71,"=34681882",S24:S71),2)</f>
        <v>86726.54</v>
      </c>
      <c r="DY73" s="4">
        <f>ROUND(SUMIF(AA24:AA71,"=34681882",T24:T71),2)</f>
        <v>0</v>
      </c>
      <c r="DZ73" s="4">
        <f>SUMIF(AA24:AA71,"=34681882",U24:U71)</f>
        <v>490.11</v>
      </c>
      <c r="EA73" s="4">
        <f>SUMIF(AA24:AA71,"=34681882",V24:V71)</f>
        <v>148.47749999999999</v>
      </c>
      <c r="EB73" s="4">
        <f>ROUND(SUMIF(AA24:AA71,"=34681882",W24:W71),2)</f>
        <v>0</v>
      </c>
      <c r="EC73" s="4">
        <f>ROUND(SUMIF(AA24:AA71,"=34681882",X24:X71),2)</f>
        <v>97014.65</v>
      </c>
      <c r="ED73" s="4">
        <f>ROUND(SUMIF(AA24:AA71,"=34681882",Y24:Y71),2)</f>
        <v>61831.11</v>
      </c>
      <c r="EE73" s="4"/>
      <c r="EF73" s="4"/>
      <c r="EG73" s="4">
        <f t="shared" ref="EG73:EU73" si="56">ROUND(FP73,2)</f>
        <v>0</v>
      </c>
      <c r="EH73" s="4">
        <f t="shared" si="56"/>
        <v>0</v>
      </c>
      <c r="EI73" s="4">
        <f t="shared" si="56"/>
        <v>0</v>
      </c>
      <c r="EJ73" s="4">
        <f t="shared" si="56"/>
        <v>2477710.94</v>
      </c>
      <c r="EK73" s="4">
        <f t="shared" si="56"/>
        <v>2070337.06</v>
      </c>
      <c r="EL73" s="4">
        <f t="shared" si="56"/>
        <v>400944.44</v>
      </c>
      <c r="EM73" s="4">
        <f t="shared" si="56"/>
        <v>6429.44</v>
      </c>
      <c r="EN73" s="4">
        <f t="shared" si="56"/>
        <v>2053482.53</v>
      </c>
      <c r="EO73" s="4">
        <f t="shared" si="56"/>
        <v>2053482.53</v>
      </c>
      <c r="EP73" s="4">
        <f t="shared" si="56"/>
        <v>0</v>
      </c>
      <c r="EQ73" s="4">
        <f t="shared" si="56"/>
        <v>2053482.53</v>
      </c>
      <c r="ER73" s="4">
        <f t="shared" si="56"/>
        <v>0</v>
      </c>
      <c r="ES73" s="4">
        <f t="shared" si="56"/>
        <v>0</v>
      </c>
      <c r="ET73" s="4">
        <f t="shared" si="56"/>
        <v>0</v>
      </c>
      <c r="EU73" s="4">
        <f t="shared" si="56"/>
        <v>0</v>
      </c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>
        <f>ROUND(SUMIF(AA24:AA71,"=34681882",FQ24:FQ71),2)</f>
        <v>0</v>
      </c>
      <c r="FQ73" s="4">
        <f>ROUND(SUMIF(AA24:AA71,"=34681882",FR24:FR71),2)</f>
        <v>0</v>
      </c>
      <c r="FR73" s="4">
        <f>ROUND(SUMIF(AA24:AA71,"=34681882",GL24:GL71),2)</f>
        <v>0</v>
      </c>
      <c r="FS73" s="4">
        <f>ROUND(SUMIF(AA24:AA71,"=34681882",GM24:GM71),2)</f>
        <v>2477710.94</v>
      </c>
      <c r="FT73" s="4">
        <f>ROUND(SUMIF(AA24:AA71,"=34681882",GN24:GN71),2)</f>
        <v>2070337.06</v>
      </c>
      <c r="FU73" s="4">
        <f>ROUND(SUMIF(AA24:AA71,"=34681882",GO24:GO71),2)</f>
        <v>400944.44</v>
      </c>
      <c r="FV73" s="4">
        <f>ROUND(SUMIF(AA24:AA71,"=34681882",GP24:GP71),2)</f>
        <v>6429.44</v>
      </c>
      <c r="FW73" s="4">
        <f>DU73-FP73</f>
        <v>2053482.53</v>
      </c>
      <c r="FX73" s="4">
        <f>DU73-FQ73</f>
        <v>2053482.53</v>
      </c>
      <c r="FY73" s="4">
        <f>FP73-FR73</f>
        <v>0</v>
      </c>
      <c r="FZ73" s="4">
        <f>DU73-FP73-FQ73+FR73</f>
        <v>2053482.53</v>
      </c>
      <c r="GA73" s="4">
        <f>FQ73-FR73</f>
        <v>0</v>
      </c>
      <c r="GB73" s="4">
        <f>ROUND(SUMIF(AA24:AA71,"=34681882",GX24:GX71),2)</f>
        <v>0</v>
      </c>
      <c r="GC73" s="4">
        <f>ROUND(SUMIF(AA24:AA71,"=34681882",GY24:GY71),2)</f>
        <v>0</v>
      </c>
      <c r="GD73" s="4">
        <f>ROUND(SUMIF(AA24:AA71,"=34681882",GZ24:GZ71),2)</f>
        <v>0</v>
      </c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>
        <v>0</v>
      </c>
    </row>
    <row r="75" spans="1:255" x14ac:dyDescent="0.2">
      <c r="A75" s="5">
        <v>50</v>
      </c>
      <c r="B75" s="5">
        <v>0</v>
      </c>
      <c r="C75" s="5">
        <v>0</v>
      </c>
      <c r="D75" s="5">
        <v>1</v>
      </c>
      <c r="E75" s="5">
        <v>201</v>
      </c>
      <c r="F75" s="5">
        <f>ROUND(Source!O73,O75)</f>
        <v>292829.32</v>
      </c>
      <c r="G75" s="5" t="s">
        <v>115</v>
      </c>
      <c r="H75" s="5" t="s">
        <v>116</v>
      </c>
      <c r="I75" s="5"/>
      <c r="J75" s="5"/>
      <c r="K75" s="5">
        <v>201</v>
      </c>
      <c r="L75" s="5">
        <v>1</v>
      </c>
      <c r="M75" s="5">
        <v>3</v>
      </c>
      <c r="N75" s="5" t="s">
        <v>3</v>
      </c>
      <c r="O75" s="5">
        <v>2</v>
      </c>
      <c r="P75" s="5">
        <f>ROUND(Source!DG73,O75)</f>
        <v>2318865.1800000002</v>
      </c>
      <c r="Q75" s="5"/>
      <c r="R75" s="5"/>
      <c r="S75" s="5"/>
      <c r="T75" s="5"/>
      <c r="U75" s="5"/>
      <c r="V75" s="5"/>
      <c r="W75" s="5"/>
    </row>
    <row r="76" spans="1:255" x14ac:dyDescent="0.2">
      <c r="A76" s="5">
        <v>50</v>
      </c>
      <c r="B76" s="5">
        <v>0</v>
      </c>
      <c r="C76" s="5">
        <v>0</v>
      </c>
      <c r="D76" s="5">
        <v>1</v>
      </c>
      <c r="E76" s="5">
        <v>202</v>
      </c>
      <c r="F76" s="5">
        <f>ROUND(Source!P73,O76)</f>
        <v>273797.68</v>
      </c>
      <c r="G76" s="5" t="s">
        <v>117</v>
      </c>
      <c r="H76" s="5" t="s">
        <v>118</v>
      </c>
      <c r="I76" s="5"/>
      <c r="J76" s="5"/>
      <c r="K76" s="5">
        <v>202</v>
      </c>
      <c r="L76" s="5">
        <v>2</v>
      </c>
      <c r="M76" s="5">
        <v>3</v>
      </c>
      <c r="N76" s="5" t="s">
        <v>3</v>
      </c>
      <c r="O76" s="5">
        <v>2</v>
      </c>
      <c r="P76" s="5">
        <f>ROUND(Source!DH73,O76)</f>
        <v>2053482.53</v>
      </c>
      <c r="Q76" s="5"/>
      <c r="R76" s="5"/>
      <c r="S76" s="5"/>
      <c r="T76" s="5"/>
      <c r="U76" s="5"/>
      <c r="V76" s="5"/>
      <c r="W76" s="5"/>
    </row>
    <row r="77" spans="1:255" x14ac:dyDescent="0.2">
      <c r="A77" s="5">
        <v>50</v>
      </c>
      <c r="B77" s="5">
        <v>0</v>
      </c>
      <c r="C77" s="5">
        <v>0</v>
      </c>
      <c r="D77" s="5">
        <v>1</v>
      </c>
      <c r="E77" s="5">
        <v>222</v>
      </c>
      <c r="F77" s="5">
        <f>ROUND(Source!AO73,O77)</f>
        <v>0</v>
      </c>
      <c r="G77" s="5" t="s">
        <v>119</v>
      </c>
      <c r="H77" s="5" t="s">
        <v>120</v>
      </c>
      <c r="I77" s="5"/>
      <c r="J77" s="5"/>
      <c r="K77" s="5">
        <v>222</v>
      </c>
      <c r="L77" s="5">
        <v>3</v>
      </c>
      <c r="M77" s="5">
        <v>3</v>
      </c>
      <c r="N77" s="5" t="s">
        <v>3</v>
      </c>
      <c r="O77" s="5">
        <v>2</v>
      </c>
      <c r="P77" s="5">
        <f>ROUND(Source!EG73,O77)</f>
        <v>0</v>
      </c>
      <c r="Q77" s="5"/>
      <c r="R77" s="5"/>
      <c r="S77" s="5"/>
      <c r="T77" s="5"/>
      <c r="U77" s="5"/>
      <c r="V77" s="5"/>
      <c r="W77" s="5"/>
    </row>
    <row r="78" spans="1:255" x14ac:dyDescent="0.2">
      <c r="A78" s="5">
        <v>50</v>
      </c>
      <c r="B78" s="5">
        <v>0</v>
      </c>
      <c r="C78" s="5">
        <v>0</v>
      </c>
      <c r="D78" s="5">
        <v>1</v>
      </c>
      <c r="E78" s="5">
        <v>225</v>
      </c>
      <c r="F78" s="5">
        <f>ROUND(Source!AV73,O78)</f>
        <v>273797.68</v>
      </c>
      <c r="G78" s="5" t="s">
        <v>121</v>
      </c>
      <c r="H78" s="5" t="s">
        <v>122</v>
      </c>
      <c r="I78" s="5"/>
      <c r="J78" s="5"/>
      <c r="K78" s="5">
        <v>225</v>
      </c>
      <c r="L78" s="5">
        <v>4</v>
      </c>
      <c r="M78" s="5">
        <v>3</v>
      </c>
      <c r="N78" s="5" t="s">
        <v>3</v>
      </c>
      <c r="O78" s="5">
        <v>2</v>
      </c>
      <c r="P78" s="5">
        <f>ROUND(Source!EN73,O78)</f>
        <v>2053482.53</v>
      </c>
      <c r="Q78" s="5"/>
      <c r="R78" s="5"/>
      <c r="S78" s="5"/>
      <c r="T78" s="5"/>
      <c r="U78" s="5"/>
      <c r="V78" s="5"/>
      <c r="W78" s="5"/>
    </row>
    <row r="79" spans="1:255" x14ac:dyDescent="0.2">
      <c r="A79" s="5">
        <v>50</v>
      </c>
      <c r="B79" s="5">
        <v>0</v>
      </c>
      <c r="C79" s="5">
        <v>0</v>
      </c>
      <c r="D79" s="5">
        <v>1</v>
      </c>
      <c r="E79" s="5">
        <v>226</v>
      </c>
      <c r="F79" s="5">
        <f>ROUND(Source!AW73,O79)</f>
        <v>273797.68</v>
      </c>
      <c r="G79" s="5" t="s">
        <v>123</v>
      </c>
      <c r="H79" s="5" t="s">
        <v>124</v>
      </c>
      <c r="I79" s="5"/>
      <c r="J79" s="5"/>
      <c r="K79" s="5">
        <v>226</v>
      </c>
      <c r="L79" s="5">
        <v>5</v>
      </c>
      <c r="M79" s="5">
        <v>3</v>
      </c>
      <c r="N79" s="5" t="s">
        <v>3</v>
      </c>
      <c r="O79" s="5">
        <v>2</v>
      </c>
      <c r="P79" s="5">
        <f>ROUND(Source!EO73,O79)</f>
        <v>2053482.53</v>
      </c>
      <c r="Q79" s="5"/>
      <c r="R79" s="5"/>
      <c r="S79" s="5"/>
      <c r="T79" s="5"/>
      <c r="U79" s="5"/>
      <c r="V79" s="5"/>
      <c r="W79" s="5"/>
    </row>
    <row r="80" spans="1:255" x14ac:dyDescent="0.2">
      <c r="A80" s="5">
        <v>50</v>
      </c>
      <c r="B80" s="5">
        <v>0</v>
      </c>
      <c r="C80" s="5">
        <v>0</v>
      </c>
      <c r="D80" s="5">
        <v>1</v>
      </c>
      <c r="E80" s="5">
        <v>227</v>
      </c>
      <c r="F80" s="5">
        <f>ROUND(Source!AX73,O80)</f>
        <v>0</v>
      </c>
      <c r="G80" s="5" t="s">
        <v>125</v>
      </c>
      <c r="H80" s="5" t="s">
        <v>126</v>
      </c>
      <c r="I80" s="5"/>
      <c r="J80" s="5"/>
      <c r="K80" s="5">
        <v>227</v>
      </c>
      <c r="L80" s="5">
        <v>6</v>
      </c>
      <c r="M80" s="5">
        <v>3</v>
      </c>
      <c r="N80" s="5" t="s">
        <v>3</v>
      </c>
      <c r="O80" s="5">
        <v>2</v>
      </c>
      <c r="P80" s="5">
        <f>ROUND(Source!EP73,O80)</f>
        <v>0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228</v>
      </c>
      <c r="F81" s="5">
        <f>ROUND(Source!AY73,O81)</f>
        <v>273797.68</v>
      </c>
      <c r="G81" s="5" t="s">
        <v>127</v>
      </c>
      <c r="H81" s="5" t="s">
        <v>128</v>
      </c>
      <c r="I81" s="5"/>
      <c r="J81" s="5"/>
      <c r="K81" s="5">
        <v>228</v>
      </c>
      <c r="L81" s="5">
        <v>7</v>
      </c>
      <c r="M81" s="5">
        <v>3</v>
      </c>
      <c r="N81" s="5" t="s">
        <v>3</v>
      </c>
      <c r="O81" s="5">
        <v>2</v>
      </c>
      <c r="P81" s="5">
        <f>ROUND(Source!EQ73,O81)</f>
        <v>2053482.53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216</v>
      </c>
      <c r="F82" s="5">
        <f>ROUND(Source!AP73,O82)</f>
        <v>0</v>
      </c>
      <c r="G82" s="5" t="s">
        <v>129</v>
      </c>
      <c r="H82" s="5" t="s">
        <v>130</v>
      </c>
      <c r="I82" s="5"/>
      <c r="J82" s="5"/>
      <c r="K82" s="5">
        <v>216</v>
      </c>
      <c r="L82" s="5">
        <v>8</v>
      </c>
      <c r="M82" s="5">
        <v>3</v>
      </c>
      <c r="N82" s="5" t="s">
        <v>3</v>
      </c>
      <c r="O82" s="5">
        <v>2</v>
      </c>
      <c r="P82" s="5">
        <f>ROUND(Source!EH73,O82)</f>
        <v>0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223</v>
      </c>
      <c r="F83" s="5">
        <f>ROUND(Source!AQ73,O83)</f>
        <v>0</v>
      </c>
      <c r="G83" s="5" t="s">
        <v>131</v>
      </c>
      <c r="H83" s="5" t="s">
        <v>132</v>
      </c>
      <c r="I83" s="5"/>
      <c r="J83" s="5"/>
      <c r="K83" s="5">
        <v>223</v>
      </c>
      <c r="L83" s="5">
        <v>9</v>
      </c>
      <c r="M83" s="5">
        <v>3</v>
      </c>
      <c r="N83" s="5" t="s">
        <v>3</v>
      </c>
      <c r="O83" s="5">
        <v>2</v>
      </c>
      <c r="P83" s="5">
        <f>ROUND(Source!EI73,O83)</f>
        <v>0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229</v>
      </c>
      <c r="F84" s="5">
        <f>ROUND(Source!AZ73,O84)</f>
        <v>0</v>
      </c>
      <c r="G84" s="5" t="s">
        <v>133</v>
      </c>
      <c r="H84" s="5" t="s">
        <v>134</v>
      </c>
      <c r="I84" s="5"/>
      <c r="J84" s="5"/>
      <c r="K84" s="5">
        <v>229</v>
      </c>
      <c r="L84" s="5">
        <v>10</v>
      </c>
      <c r="M84" s="5">
        <v>3</v>
      </c>
      <c r="N84" s="5" t="s">
        <v>3</v>
      </c>
      <c r="O84" s="5">
        <v>2</v>
      </c>
      <c r="P84" s="5">
        <f>ROUND(Source!ER73,O84)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203</v>
      </c>
      <c r="F85" s="5">
        <f>ROUND(Source!Q73,O85)</f>
        <v>14292.48</v>
      </c>
      <c r="G85" s="5" t="s">
        <v>135</v>
      </c>
      <c r="H85" s="5" t="s">
        <v>136</v>
      </c>
      <c r="I85" s="5"/>
      <c r="J85" s="5"/>
      <c r="K85" s="5">
        <v>203</v>
      </c>
      <c r="L85" s="5">
        <v>11</v>
      </c>
      <c r="M85" s="5">
        <v>3</v>
      </c>
      <c r="N85" s="5" t="s">
        <v>3</v>
      </c>
      <c r="O85" s="5">
        <v>2</v>
      </c>
      <c r="P85" s="5">
        <f>ROUND(Source!DI73,O85)</f>
        <v>178656.11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231</v>
      </c>
      <c r="F86" s="5">
        <f>ROUND(Source!BB73,O86)</f>
        <v>0</v>
      </c>
      <c r="G86" s="5" t="s">
        <v>137</v>
      </c>
      <c r="H86" s="5" t="s">
        <v>138</v>
      </c>
      <c r="I86" s="5"/>
      <c r="J86" s="5"/>
      <c r="K86" s="5">
        <v>231</v>
      </c>
      <c r="L86" s="5">
        <v>12</v>
      </c>
      <c r="M86" s="5">
        <v>3</v>
      </c>
      <c r="N86" s="5" t="s">
        <v>3</v>
      </c>
      <c r="O86" s="5">
        <v>2</v>
      </c>
      <c r="P86" s="5">
        <f>ROUND(Source!ET73,O86)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204</v>
      </c>
      <c r="F87" s="5">
        <f>ROUND(Source!R73,O87)</f>
        <v>1874.44</v>
      </c>
      <c r="G87" s="5" t="s">
        <v>139</v>
      </c>
      <c r="H87" s="5" t="s">
        <v>140</v>
      </c>
      <c r="I87" s="5"/>
      <c r="J87" s="5"/>
      <c r="K87" s="5">
        <v>204</v>
      </c>
      <c r="L87" s="5">
        <v>13</v>
      </c>
      <c r="M87" s="5">
        <v>3</v>
      </c>
      <c r="N87" s="5" t="s">
        <v>3</v>
      </c>
      <c r="O87" s="5">
        <v>2</v>
      </c>
      <c r="P87" s="5">
        <f>ROUND(Source!DJ73,O87)</f>
        <v>34302.089999999997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205</v>
      </c>
      <c r="F88" s="5">
        <f>ROUND(Source!S73,O88)</f>
        <v>4739.16</v>
      </c>
      <c r="G88" s="5" t="s">
        <v>141</v>
      </c>
      <c r="H88" s="5" t="s">
        <v>142</v>
      </c>
      <c r="I88" s="5"/>
      <c r="J88" s="5"/>
      <c r="K88" s="5">
        <v>205</v>
      </c>
      <c r="L88" s="5">
        <v>14</v>
      </c>
      <c r="M88" s="5">
        <v>3</v>
      </c>
      <c r="N88" s="5" t="s">
        <v>3</v>
      </c>
      <c r="O88" s="5">
        <v>2</v>
      </c>
      <c r="P88" s="5">
        <f>ROUND(Source!DK73,O88)</f>
        <v>86726.54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232</v>
      </c>
      <c r="F89" s="5">
        <f>ROUND(Source!BC73,O89)</f>
        <v>0</v>
      </c>
      <c r="G89" s="5" t="s">
        <v>143</v>
      </c>
      <c r="H89" s="5" t="s">
        <v>144</v>
      </c>
      <c r="I89" s="5"/>
      <c r="J89" s="5"/>
      <c r="K89" s="5">
        <v>232</v>
      </c>
      <c r="L89" s="5">
        <v>15</v>
      </c>
      <c r="M89" s="5">
        <v>3</v>
      </c>
      <c r="N89" s="5" t="s">
        <v>3</v>
      </c>
      <c r="O89" s="5">
        <v>2</v>
      </c>
      <c r="P89" s="5">
        <f>ROUND(Source!EU73,O89)</f>
        <v>0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214</v>
      </c>
      <c r="F90" s="5">
        <f>ROUND(Source!AS73,O90)</f>
        <v>275069</v>
      </c>
      <c r="G90" s="5" t="s">
        <v>145</v>
      </c>
      <c r="H90" s="5" t="s">
        <v>146</v>
      </c>
      <c r="I90" s="5"/>
      <c r="J90" s="5"/>
      <c r="K90" s="5">
        <v>214</v>
      </c>
      <c r="L90" s="5">
        <v>16</v>
      </c>
      <c r="M90" s="5">
        <v>3</v>
      </c>
      <c r="N90" s="5" t="s">
        <v>3</v>
      </c>
      <c r="O90" s="5">
        <v>2</v>
      </c>
      <c r="P90" s="5">
        <f>ROUND(Source!EK73,O90)</f>
        <v>2070337.06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215</v>
      </c>
      <c r="F91" s="5">
        <f>ROUND(Source!AT73,O91)</f>
        <v>27817.31</v>
      </c>
      <c r="G91" s="5" t="s">
        <v>147</v>
      </c>
      <c r="H91" s="5" t="s">
        <v>148</v>
      </c>
      <c r="I91" s="5"/>
      <c r="J91" s="5"/>
      <c r="K91" s="5">
        <v>215</v>
      </c>
      <c r="L91" s="5">
        <v>17</v>
      </c>
      <c r="M91" s="5">
        <v>3</v>
      </c>
      <c r="N91" s="5" t="s">
        <v>3</v>
      </c>
      <c r="O91" s="5">
        <v>2</v>
      </c>
      <c r="P91" s="5">
        <f>ROUND(Source!EL73,O91)</f>
        <v>400944.44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217</v>
      </c>
      <c r="F92" s="5">
        <f>ROUND(Source!AU73,O92)</f>
        <v>385.15</v>
      </c>
      <c r="G92" s="5" t="s">
        <v>149</v>
      </c>
      <c r="H92" s="5" t="s">
        <v>150</v>
      </c>
      <c r="I92" s="5"/>
      <c r="J92" s="5"/>
      <c r="K92" s="5">
        <v>217</v>
      </c>
      <c r="L92" s="5">
        <v>18</v>
      </c>
      <c r="M92" s="5">
        <v>3</v>
      </c>
      <c r="N92" s="5" t="s">
        <v>3</v>
      </c>
      <c r="O92" s="5">
        <v>2</v>
      </c>
      <c r="P92" s="5">
        <f>ROUND(Source!EM73,O92)</f>
        <v>6429.44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230</v>
      </c>
      <c r="F93" s="5">
        <f>ROUND(Source!BA73,O93)</f>
        <v>0</v>
      </c>
      <c r="G93" s="5" t="s">
        <v>151</v>
      </c>
      <c r="H93" s="5" t="s">
        <v>152</v>
      </c>
      <c r="I93" s="5"/>
      <c r="J93" s="5"/>
      <c r="K93" s="5">
        <v>230</v>
      </c>
      <c r="L93" s="5">
        <v>19</v>
      </c>
      <c r="M93" s="5">
        <v>3</v>
      </c>
      <c r="N93" s="5" t="s">
        <v>3</v>
      </c>
      <c r="O93" s="5">
        <v>2</v>
      </c>
      <c r="P93" s="5">
        <f>ROUND(Source!ES73,O93)</f>
        <v>0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206</v>
      </c>
      <c r="F94" s="5">
        <f>ROUND(Source!T73,O94)</f>
        <v>0</v>
      </c>
      <c r="G94" s="5" t="s">
        <v>153</v>
      </c>
      <c r="H94" s="5" t="s">
        <v>154</v>
      </c>
      <c r="I94" s="5"/>
      <c r="J94" s="5"/>
      <c r="K94" s="5">
        <v>206</v>
      </c>
      <c r="L94" s="5">
        <v>20</v>
      </c>
      <c r="M94" s="5">
        <v>3</v>
      </c>
      <c r="N94" s="5" t="s">
        <v>3</v>
      </c>
      <c r="O94" s="5">
        <v>2</v>
      </c>
      <c r="P94" s="5">
        <f>ROUND(Source!DL73,O94)</f>
        <v>0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207</v>
      </c>
      <c r="F95" s="5">
        <f>Source!U73</f>
        <v>490.11</v>
      </c>
      <c r="G95" s="5" t="s">
        <v>155</v>
      </c>
      <c r="H95" s="5" t="s">
        <v>156</v>
      </c>
      <c r="I95" s="5"/>
      <c r="J95" s="5"/>
      <c r="K95" s="5">
        <v>207</v>
      </c>
      <c r="L95" s="5">
        <v>21</v>
      </c>
      <c r="M95" s="5">
        <v>3</v>
      </c>
      <c r="N95" s="5" t="s">
        <v>3</v>
      </c>
      <c r="O95" s="5">
        <v>-1</v>
      </c>
      <c r="P95" s="5">
        <f>Source!DM73</f>
        <v>490.11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208</v>
      </c>
      <c r="F96" s="5">
        <f>Source!V73</f>
        <v>148.47749999999999</v>
      </c>
      <c r="G96" s="5" t="s">
        <v>157</v>
      </c>
      <c r="H96" s="5" t="s">
        <v>158</v>
      </c>
      <c r="I96" s="5"/>
      <c r="J96" s="5"/>
      <c r="K96" s="5">
        <v>208</v>
      </c>
      <c r="L96" s="5">
        <v>22</v>
      </c>
      <c r="M96" s="5">
        <v>3</v>
      </c>
      <c r="N96" s="5" t="s">
        <v>3</v>
      </c>
      <c r="O96" s="5">
        <v>-1</v>
      </c>
      <c r="P96" s="5">
        <f>Source!DN73</f>
        <v>148.47749999999999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209</v>
      </c>
      <c r="F97" s="5">
        <f>ROUND(Source!W73,O97)</f>
        <v>0</v>
      </c>
      <c r="G97" s="5" t="s">
        <v>159</v>
      </c>
      <c r="H97" s="5" t="s">
        <v>160</v>
      </c>
      <c r="I97" s="5"/>
      <c r="J97" s="5"/>
      <c r="K97" s="5">
        <v>209</v>
      </c>
      <c r="L97" s="5">
        <v>23</v>
      </c>
      <c r="M97" s="5">
        <v>3</v>
      </c>
      <c r="N97" s="5" t="s">
        <v>3</v>
      </c>
      <c r="O97" s="5">
        <v>2</v>
      </c>
      <c r="P97" s="5">
        <f>ROUND(Source!DO73,O97)</f>
        <v>0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210</v>
      </c>
      <c r="F98" s="5">
        <f>ROUND(Source!X73,O98)</f>
        <v>6218.69</v>
      </c>
      <c r="G98" s="5" t="s">
        <v>161</v>
      </c>
      <c r="H98" s="5" t="s">
        <v>162</v>
      </c>
      <c r="I98" s="5"/>
      <c r="J98" s="5"/>
      <c r="K98" s="5">
        <v>210</v>
      </c>
      <c r="L98" s="5">
        <v>24</v>
      </c>
      <c r="M98" s="5">
        <v>3</v>
      </c>
      <c r="N98" s="5" t="s">
        <v>3</v>
      </c>
      <c r="O98" s="5">
        <v>2</v>
      </c>
      <c r="P98" s="5">
        <f>ROUND(Source!DP73,O98)</f>
        <v>97014.65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211</v>
      </c>
      <c r="F99" s="5">
        <f>ROUND(Source!Y73,O99)</f>
        <v>4223.45</v>
      </c>
      <c r="G99" s="5" t="s">
        <v>163</v>
      </c>
      <c r="H99" s="5" t="s">
        <v>164</v>
      </c>
      <c r="I99" s="5"/>
      <c r="J99" s="5"/>
      <c r="K99" s="5">
        <v>211</v>
      </c>
      <c r="L99" s="5">
        <v>25</v>
      </c>
      <c r="M99" s="5">
        <v>3</v>
      </c>
      <c r="N99" s="5" t="s">
        <v>3</v>
      </c>
      <c r="O99" s="5">
        <v>2</v>
      </c>
      <c r="P99" s="5">
        <f>ROUND(Source!DQ73,O99)</f>
        <v>61831.11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224</v>
      </c>
      <c r="F100" s="5">
        <f>ROUND(Source!AR73,O100)</f>
        <v>303271.46000000002</v>
      </c>
      <c r="G100" s="5" t="s">
        <v>165</v>
      </c>
      <c r="H100" s="5" t="s">
        <v>166</v>
      </c>
      <c r="I100" s="5"/>
      <c r="J100" s="5"/>
      <c r="K100" s="5">
        <v>224</v>
      </c>
      <c r="L100" s="5">
        <v>26</v>
      </c>
      <c r="M100" s="5">
        <v>3</v>
      </c>
      <c r="N100" s="5" t="s">
        <v>3</v>
      </c>
      <c r="O100" s="5">
        <v>2</v>
      </c>
      <c r="P100" s="5">
        <f>ROUND(Source!EJ73,O100)</f>
        <v>2477710.94</v>
      </c>
      <c r="Q100" s="5"/>
      <c r="R100" s="5"/>
      <c r="S100" s="5"/>
      <c r="T100" s="5"/>
      <c r="U100" s="5"/>
      <c r="V100" s="5"/>
      <c r="W100" s="5"/>
    </row>
    <row r="102" spans="1:206" x14ac:dyDescent="0.2">
      <c r="A102" s="3">
        <v>51</v>
      </c>
      <c r="B102" s="3">
        <f>B12</f>
        <v>165</v>
      </c>
      <c r="C102" s="3">
        <f>A12</f>
        <v>1</v>
      </c>
      <c r="D102" s="3">
        <f>ROW(A12)</f>
        <v>12</v>
      </c>
      <c r="E102" s="3"/>
      <c r="F102" s="3" t="str">
        <f>IF(F12&lt;&gt;"",F12,"")</f>
        <v/>
      </c>
      <c r="G102" s="3" t="str">
        <f>IF(G12&lt;&gt;"",G12,"")</f>
        <v>Коррект_Реконструкция КЛ 6 кВ №708 ПС Погрузчик до РП11, г.Орёл</v>
      </c>
      <c r="H102" s="3">
        <v>0</v>
      </c>
      <c r="I102" s="3"/>
      <c r="J102" s="3"/>
      <c r="K102" s="3"/>
      <c r="L102" s="3"/>
      <c r="M102" s="3"/>
      <c r="N102" s="3"/>
      <c r="O102" s="3">
        <f t="shared" ref="O102:T102" si="57">ROUND(O73,2)</f>
        <v>292829.32</v>
      </c>
      <c r="P102" s="3">
        <f t="shared" si="57"/>
        <v>273797.68</v>
      </c>
      <c r="Q102" s="3">
        <f t="shared" si="57"/>
        <v>14292.48</v>
      </c>
      <c r="R102" s="3">
        <f t="shared" si="57"/>
        <v>1874.44</v>
      </c>
      <c r="S102" s="3">
        <f t="shared" si="57"/>
        <v>4739.16</v>
      </c>
      <c r="T102" s="3">
        <f t="shared" si="57"/>
        <v>0</v>
      </c>
      <c r="U102" s="3">
        <f>U73</f>
        <v>490.11</v>
      </c>
      <c r="V102" s="3">
        <f>V73</f>
        <v>148.47749999999999</v>
      </c>
      <c r="W102" s="3">
        <f>ROUND(W73,2)</f>
        <v>0</v>
      </c>
      <c r="X102" s="3">
        <f>ROUND(X73,2)</f>
        <v>6218.69</v>
      </c>
      <c r="Y102" s="3">
        <f>ROUND(Y73,2)</f>
        <v>4223.45</v>
      </c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>
        <f t="shared" ref="AO102:BC102" si="58">ROUND(AO73,2)</f>
        <v>0</v>
      </c>
      <c r="AP102" s="3">
        <f t="shared" si="58"/>
        <v>0</v>
      </c>
      <c r="AQ102" s="3">
        <f t="shared" si="58"/>
        <v>0</v>
      </c>
      <c r="AR102" s="3">
        <f t="shared" si="58"/>
        <v>303271.46000000002</v>
      </c>
      <c r="AS102" s="3">
        <f t="shared" si="58"/>
        <v>275069</v>
      </c>
      <c r="AT102" s="3">
        <f t="shared" si="58"/>
        <v>27817.31</v>
      </c>
      <c r="AU102" s="3">
        <f t="shared" si="58"/>
        <v>385.15</v>
      </c>
      <c r="AV102" s="3">
        <f t="shared" si="58"/>
        <v>273797.68</v>
      </c>
      <c r="AW102" s="3">
        <f t="shared" si="58"/>
        <v>273797.68</v>
      </c>
      <c r="AX102" s="3">
        <f t="shared" si="58"/>
        <v>0</v>
      </c>
      <c r="AY102" s="3">
        <f t="shared" si="58"/>
        <v>273797.68</v>
      </c>
      <c r="AZ102" s="3">
        <f t="shared" si="58"/>
        <v>0</v>
      </c>
      <c r="BA102" s="3">
        <f t="shared" si="58"/>
        <v>0</v>
      </c>
      <c r="BB102" s="3">
        <f t="shared" si="58"/>
        <v>0</v>
      </c>
      <c r="BC102" s="3">
        <f t="shared" si="58"/>
        <v>0</v>
      </c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4">
        <f t="shared" ref="DG102:DL102" si="59">ROUND(DG73,2)</f>
        <v>2318865.1800000002</v>
      </c>
      <c r="DH102" s="4">
        <f t="shared" si="59"/>
        <v>2053482.53</v>
      </c>
      <c r="DI102" s="4">
        <f t="shared" si="59"/>
        <v>178656.11</v>
      </c>
      <c r="DJ102" s="4">
        <f t="shared" si="59"/>
        <v>34302.089999999997</v>
      </c>
      <c r="DK102" s="4">
        <f t="shared" si="59"/>
        <v>86726.54</v>
      </c>
      <c r="DL102" s="4">
        <f t="shared" si="59"/>
        <v>0</v>
      </c>
      <c r="DM102" s="4">
        <f>DM73</f>
        <v>490.11</v>
      </c>
      <c r="DN102" s="4">
        <f>DN73</f>
        <v>148.47749999999999</v>
      </c>
      <c r="DO102" s="4">
        <f>ROUND(DO73,2)</f>
        <v>0</v>
      </c>
      <c r="DP102" s="4">
        <f>ROUND(DP73,2)</f>
        <v>97014.65</v>
      </c>
      <c r="DQ102" s="4">
        <f>ROUND(DQ73,2)</f>
        <v>61831.11</v>
      </c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>
        <f t="shared" ref="EG102:EU102" si="60">ROUND(EG73,2)</f>
        <v>0</v>
      </c>
      <c r="EH102" s="4">
        <f t="shared" si="60"/>
        <v>0</v>
      </c>
      <c r="EI102" s="4">
        <f t="shared" si="60"/>
        <v>0</v>
      </c>
      <c r="EJ102" s="4">
        <f t="shared" si="60"/>
        <v>2477710.94</v>
      </c>
      <c r="EK102" s="4">
        <f t="shared" si="60"/>
        <v>2070337.06</v>
      </c>
      <c r="EL102" s="4">
        <f t="shared" si="60"/>
        <v>400944.44</v>
      </c>
      <c r="EM102" s="4">
        <f t="shared" si="60"/>
        <v>6429.44</v>
      </c>
      <c r="EN102" s="4">
        <f t="shared" si="60"/>
        <v>2053482.53</v>
      </c>
      <c r="EO102" s="4">
        <f t="shared" si="60"/>
        <v>2053482.53</v>
      </c>
      <c r="EP102" s="4">
        <f t="shared" si="60"/>
        <v>0</v>
      </c>
      <c r="EQ102" s="4">
        <f t="shared" si="60"/>
        <v>2053482.53</v>
      </c>
      <c r="ER102" s="4">
        <f t="shared" si="60"/>
        <v>0</v>
      </c>
      <c r="ES102" s="4">
        <f t="shared" si="60"/>
        <v>0</v>
      </c>
      <c r="ET102" s="4">
        <f t="shared" si="60"/>
        <v>0</v>
      </c>
      <c r="EU102" s="4">
        <f t="shared" si="60"/>
        <v>0</v>
      </c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>
        <v>0</v>
      </c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201</v>
      </c>
      <c r="F104" s="5">
        <f>ROUND(Source!O102,O104)</f>
        <v>292829.32</v>
      </c>
      <c r="G104" s="5" t="s">
        <v>115</v>
      </c>
      <c r="H104" s="5" t="s">
        <v>116</v>
      </c>
      <c r="I104" s="5"/>
      <c r="J104" s="5"/>
      <c r="K104" s="5">
        <v>201</v>
      </c>
      <c r="L104" s="5">
        <v>1</v>
      </c>
      <c r="M104" s="5">
        <v>3</v>
      </c>
      <c r="N104" s="5" t="s">
        <v>3</v>
      </c>
      <c r="O104" s="5">
        <v>2</v>
      </c>
      <c r="P104" s="5">
        <f>ROUND(Source!DG102,O104)</f>
        <v>2318865.1800000002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202</v>
      </c>
      <c r="F105" s="5">
        <f>ROUND(Source!P102,O105)</f>
        <v>273797.68</v>
      </c>
      <c r="G105" s="5" t="s">
        <v>117</v>
      </c>
      <c r="H105" s="5" t="s">
        <v>118</v>
      </c>
      <c r="I105" s="5"/>
      <c r="J105" s="5"/>
      <c r="K105" s="5">
        <v>202</v>
      </c>
      <c r="L105" s="5">
        <v>2</v>
      </c>
      <c r="M105" s="5">
        <v>3</v>
      </c>
      <c r="N105" s="5" t="s">
        <v>3</v>
      </c>
      <c r="O105" s="5">
        <v>2</v>
      </c>
      <c r="P105" s="5">
        <f>ROUND(Source!DH102,O105)</f>
        <v>2053482.53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222</v>
      </c>
      <c r="F106" s="5">
        <f>ROUND(Source!AO102,O106)</f>
        <v>0</v>
      </c>
      <c r="G106" s="5" t="s">
        <v>119</v>
      </c>
      <c r="H106" s="5" t="s">
        <v>120</v>
      </c>
      <c r="I106" s="5"/>
      <c r="J106" s="5"/>
      <c r="K106" s="5">
        <v>222</v>
      </c>
      <c r="L106" s="5">
        <v>3</v>
      </c>
      <c r="M106" s="5">
        <v>3</v>
      </c>
      <c r="N106" s="5" t="s">
        <v>3</v>
      </c>
      <c r="O106" s="5">
        <v>2</v>
      </c>
      <c r="P106" s="5">
        <f>ROUND(Source!EG102,O106)</f>
        <v>0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225</v>
      </c>
      <c r="F107" s="5">
        <f>ROUND(Source!AV102,O107)</f>
        <v>273797.68</v>
      </c>
      <c r="G107" s="5" t="s">
        <v>121</v>
      </c>
      <c r="H107" s="5" t="s">
        <v>122</v>
      </c>
      <c r="I107" s="5"/>
      <c r="J107" s="5"/>
      <c r="K107" s="5">
        <v>225</v>
      </c>
      <c r="L107" s="5">
        <v>4</v>
      </c>
      <c r="M107" s="5">
        <v>3</v>
      </c>
      <c r="N107" s="5" t="s">
        <v>3</v>
      </c>
      <c r="O107" s="5">
        <v>2</v>
      </c>
      <c r="P107" s="5">
        <f>ROUND(Source!EN102,O107)</f>
        <v>2053482.53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226</v>
      </c>
      <c r="F108" s="5">
        <f>ROUND(Source!AW102,O108)</f>
        <v>273797.68</v>
      </c>
      <c r="G108" s="5" t="s">
        <v>123</v>
      </c>
      <c r="H108" s="5" t="s">
        <v>124</v>
      </c>
      <c r="I108" s="5"/>
      <c r="J108" s="5"/>
      <c r="K108" s="5">
        <v>226</v>
      </c>
      <c r="L108" s="5">
        <v>5</v>
      </c>
      <c r="M108" s="5">
        <v>3</v>
      </c>
      <c r="N108" s="5" t="s">
        <v>3</v>
      </c>
      <c r="O108" s="5">
        <v>2</v>
      </c>
      <c r="P108" s="5">
        <f>ROUND(Source!EO102,O108)</f>
        <v>2053482.53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227</v>
      </c>
      <c r="F109" s="5">
        <f>ROUND(Source!AX102,O109)</f>
        <v>0</v>
      </c>
      <c r="G109" s="5" t="s">
        <v>125</v>
      </c>
      <c r="H109" s="5" t="s">
        <v>126</v>
      </c>
      <c r="I109" s="5"/>
      <c r="J109" s="5"/>
      <c r="K109" s="5">
        <v>227</v>
      </c>
      <c r="L109" s="5">
        <v>6</v>
      </c>
      <c r="M109" s="5">
        <v>3</v>
      </c>
      <c r="N109" s="5" t="s">
        <v>3</v>
      </c>
      <c r="O109" s="5">
        <v>2</v>
      </c>
      <c r="P109" s="5">
        <f>ROUND(Source!EP102,O109)</f>
        <v>0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228</v>
      </c>
      <c r="F110" s="5">
        <f>ROUND(Source!AY102,O110)</f>
        <v>273797.68</v>
      </c>
      <c r="G110" s="5" t="s">
        <v>127</v>
      </c>
      <c r="H110" s="5" t="s">
        <v>128</v>
      </c>
      <c r="I110" s="5"/>
      <c r="J110" s="5"/>
      <c r="K110" s="5">
        <v>228</v>
      </c>
      <c r="L110" s="5">
        <v>7</v>
      </c>
      <c r="M110" s="5">
        <v>3</v>
      </c>
      <c r="N110" s="5" t="s">
        <v>3</v>
      </c>
      <c r="O110" s="5">
        <v>2</v>
      </c>
      <c r="P110" s="5">
        <f>ROUND(Source!EQ102,O110)</f>
        <v>2053482.53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216</v>
      </c>
      <c r="F111" s="5">
        <f>ROUND(Source!AP102,O111)</f>
        <v>0</v>
      </c>
      <c r="G111" s="5" t="s">
        <v>129</v>
      </c>
      <c r="H111" s="5" t="s">
        <v>130</v>
      </c>
      <c r="I111" s="5"/>
      <c r="J111" s="5"/>
      <c r="K111" s="5">
        <v>216</v>
      </c>
      <c r="L111" s="5">
        <v>8</v>
      </c>
      <c r="M111" s="5">
        <v>3</v>
      </c>
      <c r="N111" s="5" t="s">
        <v>3</v>
      </c>
      <c r="O111" s="5">
        <v>2</v>
      </c>
      <c r="P111" s="5">
        <f>ROUND(Source!EH102,O111)</f>
        <v>0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223</v>
      </c>
      <c r="F112" s="5">
        <f>ROUND(Source!AQ102,O112)</f>
        <v>0</v>
      </c>
      <c r="G112" s="5" t="s">
        <v>131</v>
      </c>
      <c r="H112" s="5" t="s">
        <v>132</v>
      </c>
      <c r="I112" s="5"/>
      <c r="J112" s="5"/>
      <c r="K112" s="5">
        <v>223</v>
      </c>
      <c r="L112" s="5">
        <v>9</v>
      </c>
      <c r="M112" s="5">
        <v>3</v>
      </c>
      <c r="N112" s="5" t="s">
        <v>3</v>
      </c>
      <c r="O112" s="5">
        <v>2</v>
      </c>
      <c r="P112" s="5">
        <f>ROUND(Source!EI102,O112)</f>
        <v>0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229</v>
      </c>
      <c r="F113" s="5">
        <f>ROUND(Source!AZ102,O113)</f>
        <v>0</v>
      </c>
      <c r="G113" s="5" t="s">
        <v>133</v>
      </c>
      <c r="H113" s="5" t="s">
        <v>134</v>
      </c>
      <c r="I113" s="5"/>
      <c r="J113" s="5"/>
      <c r="K113" s="5">
        <v>229</v>
      </c>
      <c r="L113" s="5">
        <v>10</v>
      </c>
      <c r="M113" s="5">
        <v>3</v>
      </c>
      <c r="N113" s="5" t="s">
        <v>3</v>
      </c>
      <c r="O113" s="5">
        <v>2</v>
      </c>
      <c r="P113" s="5">
        <f>ROUND(Source!ER102,O113)</f>
        <v>0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203</v>
      </c>
      <c r="F114" s="5">
        <f>ROUND(Source!Q102,O114)</f>
        <v>14292.48</v>
      </c>
      <c r="G114" s="5" t="s">
        <v>135</v>
      </c>
      <c r="H114" s="5" t="s">
        <v>136</v>
      </c>
      <c r="I114" s="5"/>
      <c r="J114" s="5"/>
      <c r="K114" s="5">
        <v>203</v>
      </c>
      <c r="L114" s="5">
        <v>11</v>
      </c>
      <c r="M114" s="5">
        <v>3</v>
      </c>
      <c r="N114" s="5" t="s">
        <v>3</v>
      </c>
      <c r="O114" s="5">
        <v>2</v>
      </c>
      <c r="P114" s="5">
        <f>ROUND(Source!DI102,O114)</f>
        <v>178656.11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231</v>
      </c>
      <c r="F115" s="5">
        <f>ROUND(Source!BB102,O115)</f>
        <v>0</v>
      </c>
      <c r="G115" s="5" t="s">
        <v>137</v>
      </c>
      <c r="H115" s="5" t="s">
        <v>138</v>
      </c>
      <c r="I115" s="5"/>
      <c r="J115" s="5"/>
      <c r="K115" s="5">
        <v>231</v>
      </c>
      <c r="L115" s="5">
        <v>12</v>
      </c>
      <c r="M115" s="5">
        <v>3</v>
      </c>
      <c r="N115" s="5" t="s">
        <v>3</v>
      </c>
      <c r="O115" s="5">
        <v>2</v>
      </c>
      <c r="P115" s="5">
        <f>ROUND(Source!ET102,O115)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204</v>
      </c>
      <c r="F116" s="5">
        <f>ROUND(Source!R102,O116)</f>
        <v>1874.44</v>
      </c>
      <c r="G116" s="5" t="s">
        <v>139</v>
      </c>
      <c r="H116" s="5" t="s">
        <v>140</v>
      </c>
      <c r="I116" s="5"/>
      <c r="J116" s="5"/>
      <c r="K116" s="5">
        <v>204</v>
      </c>
      <c r="L116" s="5">
        <v>13</v>
      </c>
      <c r="M116" s="5">
        <v>3</v>
      </c>
      <c r="N116" s="5" t="s">
        <v>3</v>
      </c>
      <c r="O116" s="5">
        <v>2</v>
      </c>
      <c r="P116" s="5">
        <f>ROUND(Source!DJ102,O116)</f>
        <v>34302.089999999997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205</v>
      </c>
      <c r="F117" s="5">
        <f>ROUND(Source!S102,O117)</f>
        <v>4739.16</v>
      </c>
      <c r="G117" s="5" t="s">
        <v>141</v>
      </c>
      <c r="H117" s="5" t="s">
        <v>142</v>
      </c>
      <c r="I117" s="5"/>
      <c r="J117" s="5"/>
      <c r="K117" s="5">
        <v>205</v>
      </c>
      <c r="L117" s="5">
        <v>14</v>
      </c>
      <c r="M117" s="5">
        <v>3</v>
      </c>
      <c r="N117" s="5" t="s">
        <v>3</v>
      </c>
      <c r="O117" s="5">
        <v>2</v>
      </c>
      <c r="P117" s="5">
        <f>ROUND(Source!DK102,O117)</f>
        <v>86726.54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232</v>
      </c>
      <c r="F118" s="5">
        <f>ROUND(Source!BC102,O118)</f>
        <v>0</v>
      </c>
      <c r="G118" s="5" t="s">
        <v>143</v>
      </c>
      <c r="H118" s="5" t="s">
        <v>144</v>
      </c>
      <c r="I118" s="5"/>
      <c r="J118" s="5"/>
      <c r="K118" s="5">
        <v>232</v>
      </c>
      <c r="L118" s="5">
        <v>15</v>
      </c>
      <c r="M118" s="5">
        <v>3</v>
      </c>
      <c r="N118" s="5" t="s">
        <v>3</v>
      </c>
      <c r="O118" s="5">
        <v>2</v>
      </c>
      <c r="P118" s="5">
        <f>ROUND(Source!EU102,O118)</f>
        <v>0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214</v>
      </c>
      <c r="F119" s="5">
        <f>ROUND(Source!AS102,O119)</f>
        <v>275069</v>
      </c>
      <c r="G119" s="5" t="s">
        <v>145</v>
      </c>
      <c r="H119" s="5" t="s">
        <v>146</v>
      </c>
      <c r="I119" s="5"/>
      <c r="J119" s="5"/>
      <c r="K119" s="5">
        <v>214</v>
      </c>
      <c r="L119" s="5">
        <v>16</v>
      </c>
      <c r="M119" s="5">
        <v>3</v>
      </c>
      <c r="N119" s="5" t="s">
        <v>3</v>
      </c>
      <c r="O119" s="5">
        <v>2</v>
      </c>
      <c r="P119" s="5">
        <f>ROUND(Source!EK102,O119)</f>
        <v>2070337.06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215</v>
      </c>
      <c r="F120" s="5">
        <f>ROUND(Source!AT102,O120)</f>
        <v>27817.31</v>
      </c>
      <c r="G120" s="5" t="s">
        <v>147</v>
      </c>
      <c r="H120" s="5" t="s">
        <v>148</v>
      </c>
      <c r="I120" s="5"/>
      <c r="J120" s="5"/>
      <c r="K120" s="5">
        <v>215</v>
      </c>
      <c r="L120" s="5">
        <v>17</v>
      </c>
      <c r="M120" s="5">
        <v>3</v>
      </c>
      <c r="N120" s="5" t="s">
        <v>3</v>
      </c>
      <c r="O120" s="5">
        <v>2</v>
      </c>
      <c r="P120" s="5">
        <f>ROUND(Source!EL102,O120)</f>
        <v>400944.44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217</v>
      </c>
      <c r="F121" s="5">
        <f>ROUND(Source!AU102,O121)</f>
        <v>385.15</v>
      </c>
      <c r="G121" s="5" t="s">
        <v>149</v>
      </c>
      <c r="H121" s="5" t="s">
        <v>150</v>
      </c>
      <c r="I121" s="5"/>
      <c r="J121" s="5"/>
      <c r="K121" s="5">
        <v>217</v>
      </c>
      <c r="L121" s="5">
        <v>18</v>
      </c>
      <c r="M121" s="5">
        <v>3</v>
      </c>
      <c r="N121" s="5" t="s">
        <v>3</v>
      </c>
      <c r="O121" s="5">
        <v>2</v>
      </c>
      <c r="P121" s="5">
        <f>ROUND(Source!EM102,O121)</f>
        <v>6429.44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230</v>
      </c>
      <c r="F122" s="5">
        <f>ROUND(Source!BA102,O122)</f>
        <v>0</v>
      </c>
      <c r="G122" s="5" t="s">
        <v>151</v>
      </c>
      <c r="H122" s="5" t="s">
        <v>152</v>
      </c>
      <c r="I122" s="5"/>
      <c r="J122" s="5"/>
      <c r="K122" s="5">
        <v>230</v>
      </c>
      <c r="L122" s="5">
        <v>19</v>
      </c>
      <c r="M122" s="5">
        <v>3</v>
      </c>
      <c r="N122" s="5" t="s">
        <v>3</v>
      </c>
      <c r="O122" s="5">
        <v>2</v>
      </c>
      <c r="P122" s="5">
        <f>ROUND(Source!ES102,O122)</f>
        <v>0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206</v>
      </c>
      <c r="F123" s="5">
        <f>ROUND(Source!T102,O123)</f>
        <v>0</v>
      </c>
      <c r="G123" s="5" t="s">
        <v>153</v>
      </c>
      <c r="H123" s="5" t="s">
        <v>154</v>
      </c>
      <c r="I123" s="5"/>
      <c r="J123" s="5"/>
      <c r="K123" s="5">
        <v>206</v>
      </c>
      <c r="L123" s="5">
        <v>20</v>
      </c>
      <c r="M123" s="5">
        <v>3</v>
      </c>
      <c r="N123" s="5" t="s">
        <v>3</v>
      </c>
      <c r="O123" s="5">
        <v>2</v>
      </c>
      <c r="P123" s="5">
        <f>ROUND(Source!DL102,O123)</f>
        <v>0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207</v>
      </c>
      <c r="F124" s="5">
        <f>Source!U102</f>
        <v>490.11</v>
      </c>
      <c r="G124" s="5" t="s">
        <v>155</v>
      </c>
      <c r="H124" s="5" t="s">
        <v>156</v>
      </c>
      <c r="I124" s="5"/>
      <c r="J124" s="5"/>
      <c r="K124" s="5">
        <v>207</v>
      </c>
      <c r="L124" s="5">
        <v>21</v>
      </c>
      <c r="M124" s="5">
        <v>3</v>
      </c>
      <c r="N124" s="5" t="s">
        <v>3</v>
      </c>
      <c r="O124" s="5">
        <v>-1</v>
      </c>
      <c r="P124" s="5">
        <f>Source!DM102</f>
        <v>490.11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208</v>
      </c>
      <c r="F125" s="5">
        <f>Source!V102</f>
        <v>148.47749999999999</v>
      </c>
      <c r="G125" s="5" t="s">
        <v>157</v>
      </c>
      <c r="H125" s="5" t="s">
        <v>158</v>
      </c>
      <c r="I125" s="5"/>
      <c r="J125" s="5"/>
      <c r="K125" s="5">
        <v>208</v>
      </c>
      <c r="L125" s="5">
        <v>22</v>
      </c>
      <c r="M125" s="5">
        <v>3</v>
      </c>
      <c r="N125" s="5" t="s">
        <v>3</v>
      </c>
      <c r="O125" s="5">
        <v>-1</v>
      </c>
      <c r="P125" s="5">
        <f>Source!DN102</f>
        <v>148.47749999999999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209</v>
      </c>
      <c r="F126" s="5">
        <f>ROUND(Source!W102,O126)</f>
        <v>0</v>
      </c>
      <c r="G126" s="5" t="s">
        <v>159</v>
      </c>
      <c r="H126" s="5" t="s">
        <v>160</v>
      </c>
      <c r="I126" s="5"/>
      <c r="J126" s="5"/>
      <c r="K126" s="5">
        <v>209</v>
      </c>
      <c r="L126" s="5">
        <v>23</v>
      </c>
      <c r="M126" s="5">
        <v>3</v>
      </c>
      <c r="N126" s="5" t="s">
        <v>3</v>
      </c>
      <c r="O126" s="5">
        <v>2</v>
      </c>
      <c r="P126" s="5">
        <f>ROUND(Source!DO102,O126)</f>
        <v>0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210</v>
      </c>
      <c r="F127" s="5">
        <f>ROUND(Source!X102,O127)</f>
        <v>6218.69</v>
      </c>
      <c r="G127" s="5" t="s">
        <v>161</v>
      </c>
      <c r="H127" s="5" t="s">
        <v>162</v>
      </c>
      <c r="I127" s="5"/>
      <c r="J127" s="5"/>
      <c r="K127" s="5">
        <v>210</v>
      </c>
      <c r="L127" s="5">
        <v>24</v>
      </c>
      <c r="M127" s="5">
        <v>3</v>
      </c>
      <c r="N127" s="5" t="s">
        <v>3</v>
      </c>
      <c r="O127" s="5">
        <v>2</v>
      </c>
      <c r="P127" s="5">
        <f>ROUND(Source!DP102,O127)</f>
        <v>97014.65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211</v>
      </c>
      <c r="F128" s="5">
        <f>ROUND(Source!Y102,O128)</f>
        <v>4223.45</v>
      </c>
      <c r="G128" s="5" t="s">
        <v>163</v>
      </c>
      <c r="H128" s="5" t="s">
        <v>164</v>
      </c>
      <c r="I128" s="5"/>
      <c r="J128" s="5"/>
      <c r="K128" s="5">
        <v>211</v>
      </c>
      <c r="L128" s="5">
        <v>25</v>
      </c>
      <c r="M128" s="5">
        <v>3</v>
      </c>
      <c r="N128" s="5" t="s">
        <v>3</v>
      </c>
      <c r="O128" s="5">
        <v>2</v>
      </c>
      <c r="P128" s="5">
        <f>ROUND(Source!DQ102,O128)</f>
        <v>61831.11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224</v>
      </c>
      <c r="F129" s="5">
        <f>ROUND(Source!AR102,O129)</f>
        <v>303271.46000000002</v>
      </c>
      <c r="G129" s="5" t="s">
        <v>165</v>
      </c>
      <c r="H129" s="5" t="s">
        <v>166</v>
      </c>
      <c r="I129" s="5"/>
      <c r="J129" s="5"/>
      <c r="K129" s="5">
        <v>224</v>
      </c>
      <c r="L129" s="5">
        <v>26</v>
      </c>
      <c r="M129" s="5">
        <v>3</v>
      </c>
      <c r="N129" s="5" t="s">
        <v>3</v>
      </c>
      <c r="O129" s="5">
        <v>2</v>
      </c>
      <c r="P129" s="5">
        <f>ROUND(Source!EJ102,O129)</f>
        <v>2477710.94</v>
      </c>
      <c r="Q129" s="5"/>
      <c r="R129" s="5"/>
      <c r="S129" s="5"/>
      <c r="T129" s="5"/>
      <c r="U129" s="5"/>
      <c r="V129" s="5"/>
      <c r="W129" s="5"/>
    </row>
    <row r="132" spans="1:23" x14ac:dyDescent="0.2">
      <c r="A132">
        <v>70</v>
      </c>
      <c r="B132">
        <v>1</v>
      </c>
      <c r="D132">
        <v>1</v>
      </c>
      <c r="E132" t="s">
        <v>167</v>
      </c>
      <c r="F132" t="s">
        <v>168</v>
      </c>
      <c r="G132">
        <v>1</v>
      </c>
      <c r="H132">
        <v>0</v>
      </c>
      <c r="I132" t="s">
        <v>169</v>
      </c>
      <c r="J132">
        <v>0</v>
      </c>
      <c r="K132">
        <v>0</v>
      </c>
      <c r="L132" t="s">
        <v>3</v>
      </c>
      <c r="M132" t="s">
        <v>3</v>
      </c>
      <c r="N132">
        <v>0</v>
      </c>
      <c r="O132">
        <v>1</v>
      </c>
    </row>
    <row r="133" spans="1:23" x14ac:dyDescent="0.2">
      <c r="A133">
        <v>70</v>
      </c>
      <c r="B133">
        <v>1</v>
      </c>
      <c r="D133">
        <v>2</v>
      </c>
      <c r="E133" t="s">
        <v>170</v>
      </c>
      <c r="F133" t="s">
        <v>171</v>
      </c>
      <c r="G133">
        <v>0</v>
      </c>
      <c r="H133">
        <v>0</v>
      </c>
      <c r="I133" t="s">
        <v>169</v>
      </c>
      <c r="J133">
        <v>0</v>
      </c>
      <c r="K133">
        <v>0</v>
      </c>
      <c r="L133" t="s">
        <v>3</v>
      </c>
      <c r="M133" t="s">
        <v>3</v>
      </c>
      <c r="N133">
        <v>0</v>
      </c>
      <c r="O133">
        <v>0</v>
      </c>
    </row>
    <row r="134" spans="1:23" x14ac:dyDescent="0.2">
      <c r="A134">
        <v>70</v>
      </c>
      <c r="B134">
        <v>1</v>
      </c>
      <c r="D134">
        <v>3</v>
      </c>
      <c r="E134" t="s">
        <v>172</v>
      </c>
      <c r="F134" t="s">
        <v>173</v>
      </c>
      <c r="G134">
        <v>0</v>
      </c>
      <c r="H134">
        <v>0</v>
      </c>
      <c r="I134" t="s">
        <v>169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0</v>
      </c>
    </row>
    <row r="135" spans="1:23" x14ac:dyDescent="0.2">
      <c r="A135">
        <v>70</v>
      </c>
      <c r="B135">
        <v>1</v>
      </c>
      <c r="D135">
        <v>4</v>
      </c>
      <c r="E135" t="s">
        <v>174</v>
      </c>
      <c r="F135" t="s">
        <v>175</v>
      </c>
      <c r="G135">
        <v>0</v>
      </c>
      <c r="H135">
        <v>0</v>
      </c>
      <c r="I135" t="s">
        <v>169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0</v>
      </c>
    </row>
    <row r="136" spans="1:23" x14ac:dyDescent="0.2">
      <c r="A136">
        <v>70</v>
      </c>
      <c r="B136">
        <v>1</v>
      </c>
      <c r="D136">
        <v>5</v>
      </c>
      <c r="E136" t="s">
        <v>176</v>
      </c>
      <c r="F136" t="s">
        <v>177</v>
      </c>
      <c r="G136">
        <v>0</v>
      </c>
      <c r="H136">
        <v>0</v>
      </c>
      <c r="I136" t="s">
        <v>169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0</v>
      </c>
    </row>
    <row r="137" spans="1:23" x14ac:dyDescent="0.2">
      <c r="A137">
        <v>70</v>
      </c>
      <c r="B137">
        <v>1</v>
      </c>
      <c r="D137">
        <v>6</v>
      </c>
      <c r="E137" t="s">
        <v>178</v>
      </c>
      <c r="F137" t="s">
        <v>179</v>
      </c>
      <c r="G137">
        <v>0</v>
      </c>
      <c r="H137">
        <v>0</v>
      </c>
      <c r="I137" t="s">
        <v>169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0</v>
      </c>
    </row>
    <row r="138" spans="1:23" x14ac:dyDescent="0.2">
      <c r="A138">
        <v>70</v>
      </c>
      <c r="B138">
        <v>1</v>
      </c>
      <c r="D138">
        <v>7</v>
      </c>
      <c r="E138" t="s">
        <v>180</v>
      </c>
      <c r="F138" t="s">
        <v>181</v>
      </c>
      <c r="G138">
        <v>0</v>
      </c>
      <c r="H138">
        <v>0</v>
      </c>
      <c r="I138" t="s">
        <v>169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0</v>
      </c>
    </row>
    <row r="139" spans="1:23" x14ac:dyDescent="0.2">
      <c r="A139">
        <v>70</v>
      </c>
      <c r="B139">
        <v>1</v>
      </c>
      <c r="D139">
        <v>8</v>
      </c>
      <c r="E139" t="s">
        <v>182</v>
      </c>
      <c r="F139" t="s">
        <v>183</v>
      </c>
      <c r="G139">
        <v>0</v>
      </c>
      <c r="H139">
        <v>0</v>
      </c>
      <c r="I139" t="s">
        <v>169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9</v>
      </c>
      <c r="E140" t="s">
        <v>184</v>
      </c>
      <c r="F140" t="s">
        <v>185</v>
      </c>
      <c r="G140">
        <v>0</v>
      </c>
      <c r="H140">
        <v>0</v>
      </c>
      <c r="I140" t="s">
        <v>169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1</v>
      </c>
      <c r="E141" t="s">
        <v>186</v>
      </c>
      <c r="F141" t="s">
        <v>187</v>
      </c>
      <c r="G141">
        <v>1</v>
      </c>
      <c r="H141">
        <v>1</v>
      </c>
      <c r="I141" t="s">
        <v>169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1</v>
      </c>
    </row>
    <row r="142" spans="1:23" x14ac:dyDescent="0.2">
      <c r="A142">
        <v>70</v>
      </c>
      <c r="B142">
        <v>1</v>
      </c>
      <c r="D142">
        <v>2</v>
      </c>
      <c r="E142" t="s">
        <v>188</v>
      </c>
      <c r="F142" t="s">
        <v>189</v>
      </c>
      <c r="G142">
        <v>1</v>
      </c>
      <c r="H142">
        <v>1</v>
      </c>
      <c r="I142" t="s">
        <v>169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1</v>
      </c>
    </row>
    <row r="143" spans="1:23" x14ac:dyDescent="0.2">
      <c r="A143">
        <v>70</v>
      </c>
      <c r="B143">
        <v>1</v>
      </c>
      <c r="D143">
        <v>3</v>
      </c>
      <c r="E143" t="s">
        <v>190</v>
      </c>
      <c r="F143" t="s">
        <v>191</v>
      </c>
      <c r="G143">
        <v>1</v>
      </c>
      <c r="H143">
        <v>0</v>
      </c>
      <c r="I143" t="s">
        <v>169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1</v>
      </c>
    </row>
    <row r="144" spans="1:23" x14ac:dyDescent="0.2">
      <c r="A144">
        <v>70</v>
      </c>
      <c r="B144">
        <v>1</v>
      </c>
      <c r="D144">
        <v>4</v>
      </c>
      <c r="E144" t="s">
        <v>192</v>
      </c>
      <c r="F144" t="s">
        <v>193</v>
      </c>
      <c r="G144">
        <v>1</v>
      </c>
      <c r="H144">
        <v>0</v>
      </c>
      <c r="I144" t="s">
        <v>169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1</v>
      </c>
    </row>
    <row r="145" spans="1:15" x14ac:dyDescent="0.2">
      <c r="A145">
        <v>70</v>
      </c>
      <c r="B145">
        <v>1</v>
      </c>
      <c r="D145">
        <v>5</v>
      </c>
      <c r="E145" t="s">
        <v>194</v>
      </c>
      <c r="F145" t="s">
        <v>195</v>
      </c>
      <c r="G145">
        <v>1</v>
      </c>
      <c r="H145">
        <v>0</v>
      </c>
      <c r="I145" t="s">
        <v>169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0.85</v>
      </c>
    </row>
    <row r="146" spans="1:15" x14ac:dyDescent="0.2">
      <c r="A146">
        <v>70</v>
      </c>
      <c r="B146">
        <v>1</v>
      </c>
      <c r="D146">
        <v>6</v>
      </c>
      <c r="E146" t="s">
        <v>196</v>
      </c>
      <c r="F146" t="s">
        <v>197</v>
      </c>
      <c r="G146">
        <v>1</v>
      </c>
      <c r="H146">
        <v>0</v>
      </c>
      <c r="I146" t="s">
        <v>169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0.8</v>
      </c>
    </row>
    <row r="147" spans="1:15" x14ac:dyDescent="0.2">
      <c r="A147">
        <v>70</v>
      </c>
      <c r="B147">
        <v>1</v>
      </c>
      <c r="D147">
        <v>7</v>
      </c>
      <c r="E147" t="s">
        <v>198</v>
      </c>
      <c r="F147" t="s">
        <v>199</v>
      </c>
      <c r="G147">
        <v>1</v>
      </c>
      <c r="H147">
        <v>0</v>
      </c>
      <c r="I147" t="s">
        <v>169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1</v>
      </c>
    </row>
    <row r="148" spans="1:15" x14ac:dyDescent="0.2">
      <c r="A148">
        <v>70</v>
      </c>
      <c r="B148">
        <v>1</v>
      </c>
      <c r="D148">
        <v>8</v>
      </c>
      <c r="E148" t="s">
        <v>200</v>
      </c>
      <c r="F148" t="s">
        <v>201</v>
      </c>
      <c r="G148">
        <v>1</v>
      </c>
      <c r="H148">
        <v>0.8</v>
      </c>
      <c r="I148" t="s">
        <v>169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1</v>
      </c>
    </row>
    <row r="149" spans="1:15" x14ac:dyDescent="0.2">
      <c r="A149">
        <v>70</v>
      </c>
      <c r="B149">
        <v>1</v>
      </c>
      <c r="D149">
        <v>9</v>
      </c>
      <c r="E149" t="s">
        <v>202</v>
      </c>
      <c r="F149" t="s">
        <v>203</v>
      </c>
      <c r="G149">
        <v>1</v>
      </c>
      <c r="H149">
        <v>0.85</v>
      </c>
      <c r="I149" t="s">
        <v>169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10</v>
      </c>
      <c r="E150" t="s">
        <v>204</v>
      </c>
      <c r="F150" t="s">
        <v>205</v>
      </c>
      <c r="G150">
        <v>1</v>
      </c>
      <c r="H150">
        <v>0</v>
      </c>
      <c r="I150" t="s">
        <v>169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11</v>
      </c>
      <c r="E151" t="s">
        <v>206</v>
      </c>
      <c r="F151" t="s">
        <v>207</v>
      </c>
      <c r="G151">
        <v>1</v>
      </c>
      <c r="H151">
        <v>0</v>
      </c>
      <c r="I151" t="s">
        <v>169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0.94</v>
      </c>
    </row>
    <row r="152" spans="1:15" x14ac:dyDescent="0.2">
      <c r="A152">
        <v>70</v>
      </c>
      <c r="B152">
        <v>1</v>
      </c>
      <c r="D152">
        <v>12</v>
      </c>
      <c r="E152" t="s">
        <v>208</v>
      </c>
      <c r="F152" t="s">
        <v>209</v>
      </c>
      <c r="G152">
        <v>1</v>
      </c>
      <c r="H152">
        <v>0</v>
      </c>
      <c r="I152" t="s">
        <v>169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0.9</v>
      </c>
    </row>
    <row r="153" spans="1:15" x14ac:dyDescent="0.2">
      <c r="A153">
        <v>70</v>
      </c>
      <c r="B153">
        <v>1</v>
      </c>
      <c r="D153">
        <v>13</v>
      </c>
      <c r="E153" t="s">
        <v>210</v>
      </c>
      <c r="F153" t="s">
        <v>211</v>
      </c>
      <c r="G153">
        <v>0.6</v>
      </c>
      <c r="H153">
        <v>0</v>
      </c>
      <c r="I153" t="s">
        <v>169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0.6</v>
      </c>
    </row>
    <row r="154" spans="1:15" x14ac:dyDescent="0.2">
      <c r="A154">
        <v>70</v>
      </c>
      <c r="B154">
        <v>1</v>
      </c>
      <c r="D154">
        <v>14</v>
      </c>
      <c r="E154" t="s">
        <v>212</v>
      </c>
      <c r="F154" t="s">
        <v>213</v>
      </c>
      <c r="G154">
        <v>1</v>
      </c>
      <c r="H154">
        <v>0</v>
      </c>
      <c r="I154" t="s">
        <v>169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1</v>
      </c>
    </row>
    <row r="155" spans="1:15" x14ac:dyDescent="0.2">
      <c r="A155">
        <v>70</v>
      </c>
      <c r="B155">
        <v>1</v>
      </c>
      <c r="D155">
        <v>15</v>
      </c>
      <c r="E155" t="s">
        <v>214</v>
      </c>
      <c r="F155" t="s">
        <v>215</v>
      </c>
      <c r="G155">
        <v>1.2</v>
      </c>
      <c r="H155">
        <v>0</v>
      </c>
      <c r="I155" t="s">
        <v>169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1.2</v>
      </c>
    </row>
    <row r="156" spans="1:15" x14ac:dyDescent="0.2">
      <c r="A156">
        <v>70</v>
      </c>
      <c r="B156">
        <v>1</v>
      </c>
      <c r="D156">
        <v>16</v>
      </c>
      <c r="E156" t="s">
        <v>216</v>
      </c>
      <c r="F156" t="s">
        <v>217</v>
      </c>
      <c r="G156">
        <v>1</v>
      </c>
      <c r="H156">
        <v>0</v>
      </c>
      <c r="I156" t="s">
        <v>169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17</v>
      </c>
      <c r="E157" t="s">
        <v>218</v>
      </c>
      <c r="F157" t="s">
        <v>219</v>
      </c>
      <c r="G157">
        <v>1</v>
      </c>
      <c r="H157">
        <v>0</v>
      </c>
      <c r="I157" t="s">
        <v>169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1</v>
      </c>
    </row>
    <row r="158" spans="1:15" x14ac:dyDescent="0.2">
      <c r="A158">
        <v>70</v>
      </c>
      <c r="B158">
        <v>1</v>
      </c>
      <c r="D158">
        <v>18</v>
      </c>
      <c r="E158" t="s">
        <v>220</v>
      </c>
      <c r="F158" t="s">
        <v>221</v>
      </c>
      <c r="G158">
        <v>1</v>
      </c>
      <c r="H158">
        <v>0</v>
      </c>
      <c r="I158" t="s">
        <v>169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1</v>
      </c>
    </row>
    <row r="159" spans="1:15" x14ac:dyDescent="0.2">
      <c r="A159">
        <v>70</v>
      </c>
      <c r="B159">
        <v>1</v>
      </c>
      <c r="D159">
        <v>19</v>
      </c>
      <c r="E159" t="s">
        <v>222</v>
      </c>
      <c r="F159" t="s">
        <v>219</v>
      </c>
      <c r="G159">
        <v>1</v>
      </c>
      <c r="H159">
        <v>0</v>
      </c>
      <c r="I159" t="s">
        <v>169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1</v>
      </c>
    </row>
    <row r="160" spans="1:15" x14ac:dyDescent="0.2">
      <c r="A160">
        <v>70</v>
      </c>
      <c r="B160">
        <v>1</v>
      </c>
      <c r="D160">
        <v>20</v>
      </c>
      <c r="E160" t="s">
        <v>223</v>
      </c>
      <c r="F160" t="s">
        <v>221</v>
      </c>
      <c r="G160">
        <v>1</v>
      </c>
      <c r="H160">
        <v>0</v>
      </c>
      <c r="I160" t="s">
        <v>169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21</v>
      </c>
      <c r="E161" t="s">
        <v>224</v>
      </c>
      <c r="F161" t="s">
        <v>225</v>
      </c>
      <c r="G161">
        <v>0</v>
      </c>
      <c r="H161">
        <v>0</v>
      </c>
      <c r="I161" t="s">
        <v>169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0</v>
      </c>
    </row>
    <row r="163" spans="1:34" x14ac:dyDescent="0.2">
      <c r="A163">
        <v>-1</v>
      </c>
    </row>
    <row r="165" spans="1:34" x14ac:dyDescent="0.2">
      <c r="A165" s="4">
        <v>75</v>
      </c>
      <c r="B165" s="4" t="s">
        <v>226</v>
      </c>
      <c r="C165" s="4">
        <v>2000</v>
      </c>
      <c r="D165" s="4">
        <v>0</v>
      </c>
      <c r="E165" s="4">
        <v>1</v>
      </c>
      <c r="F165" s="4">
        <v>0</v>
      </c>
      <c r="G165" s="4">
        <v>0</v>
      </c>
      <c r="H165" s="4">
        <v>1</v>
      </c>
      <c r="I165" s="4">
        <v>0</v>
      </c>
      <c r="J165" s="4">
        <v>4</v>
      </c>
      <c r="K165" s="4">
        <v>0</v>
      </c>
      <c r="L165" s="4">
        <v>0</v>
      </c>
      <c r="M165" s="4">
        <v>0</v>
      </c>
      <c r="N165" s="4">
        <v>34681881</v>
      </c>
      <c r="O165" s="4">
        <v>1</v>
      </c>
    </row>
    <row r="166" spans="1:34" x14ac:dyDescent="0.2">
      <c r="A166" s="4">
        <v>75</v>
      </c>
      <c r="B166" s="4" t="s">
        <v>227</v>
      </c>
      <c r="C166" s="4">
        <v>2018</v>
      </c>
      <c r="D166" s="4">
        <v>1</v>
      </c>
      <c r="E166" s="4">
        <v>0</v>
      </c>
      <c r="F166" s="4">
        <v>0</v>
      </c>
      <c r="G166" s="4">
        <v>0</v>
      </c>
      <c r="H166" s="4">
        <v>1</v>
      </c>
      <c r="I166" s="4">
        <v>0</v>
      </c>
      <c r="J166" s="4">
        <v>4</v>
      </c>
      <c r="K166" s="4">
        <v>0</v>
      </c>
      <c r="L166" s="4">
        <v>0</v>
      </c>
      <c r="M166" s="4">
        <v>1</v>
      </c>
      <c r="N166" s="4">
        <v>34681882</v>
      </c>
      <c r="O166" s="4">
        <v>2</v>
      </c>
    </row>
    <row r="167" spans="1:34" x14ac:dyDescent="0.2">
      <c r="A167" s="6">
        <v>3</v>
      </c>
      <c r="B167" s="6" t="s">
        <v>228</v>
      </c>
      <c r="C167" s="6">
        <v>12.5</v>
      </c>
      <c r="D167" s="6">
        <v>7.5</v>
      </c>
      <c r="E167" s="6">
        <v>12.5</v>
      </c>
      <c r="F167" s="6">
        <v>18.3</v>
      </c>
      <c r="G167" s="6">
        <v>18.3</v>
      </c>
      <c r="H167" s="6">
        <v>7.5</v>
      </c>
      <c r="I167" s="6">
        <v>18.3</v>
      </c>
      <c r="J167" s="6">
        <v>2</v>
      </c>
      <c r="K167" s="6">
        <v>18.3</v>
      </c>
      <c r="L167" s="6">
        <v>12.5</v>
      </c>
      <c r="M167" s="6">
        <v>12.5</v>
      </c>
      <c r="N167" s="6">
        <v>7.5</v>
      </c>
      <c r="O167" s="6">
        <v>7.5</v>
      </c>
      <c r="P167" s="6">
        <v>18.3</v>
      </c>
      <c r="Q167" s="6">
        <v>18.3</v>
      </c>
      <c r="R167" s="6">
        <v>12.5</v>
      </c>
      <c r="S167" s="6" t="s">
        <v>3</v>
      </c>
      <c r="T167" s="6" t="s">
        <v>3</v>
      </c>
      <c r="U167" s="6" t="s">
        <v>3</v>
      </c>
      <c r="V167" s="6" t="s">
        <v>3</v>
      </c>
      <c r="W167" s="6" t="s">
        <v>3</v>
      </c>
      <c r="X167" s="6" t="s">
        <v>3</v>
      </c>
      <c r="Y167" s="6" t="s">
        <v>3</v>
      </c>
      <c r="Z167" s="6" t="s">
        <v>3</v>
      </c>
      <c r="AA167" s="6" t="s">
        <v>3</v>
      </c>
      <c r="AB167" s="6" t="s">
        <v>3</v>
      </c>
      <c r="AC167" s="6" t="s">
        <v>3</v>
      </c>
      <c r="AD167" s="6" t="s">
        <v>3</v>
      </c>
      <c r="AE167" s="6" t="s">
        <v>3</v>
      </c>
      <c r="AF167" s="6" t="s">
        <v>3</v>
      </c>
      <c r="AG167" s="6" t="s">
        <v>3</v>
      </c>
      <c r="AH167" s="6" t="s">
        <v>3</v>
      </c>
    </row>
    <row r="171" spans="1:34" x14ac:dyDescent="0.2">
      <c r="A171">
        <v>65</v>
      </c>
      <c r="C171">
        <v>1</v>
      </c>
      <c r="D171">
        <v>0</v>
      </c>
      <c r="E171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229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34681881</v>
      </c>
      <c r="E14" s="1">
        <v>34681882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(Source!F90)/1000</f>
        <v>275.06900000000002</v>
      </c>
      <c r="F16" s="8">
        <f>(Source!F91)/1000</f>
        <v>27.817310000000003</v>
      </c>
      <c r="G16" s="8">
        <f>(Source!F82)/1000</f>
        <v>0</v>
      </c>
      <c r="H16" s="8">
        <f>(Source!F92)/1000+(Source!F93)/1000</f>
        <v>0.38514999999999999</v>
      </c>
      <c r="I16" s="8">
        <f>E16+F16+G16+H16</f>
        <v>303.27146000000005</v>
      </c>
      <c r="J16" s="8">
        <f>(Source!F88)/1000</f>
        <v>4.73916</v>
      </c>
      <c r="T16" s="9">
        <f>(Source!P90)/1000</f>
        <v>2070.3370599999998</v>
      </c>
      <c r="U16" s="9">
        <f>(Source!P91)/1000</f>
        <v>400.94443999999999</v>
      </c>
      <c r="V16" s="9">
        <f>(Source!P82)/1000</f>
        <v>0</v>
      </c>
      <c r="W16" s="9">
        <f>(Source!P92)/1000+(Source!P93)/1000</f>
        <v>6.4294399999999996</v>
      </c>
      <c r="X16" s="9">
        <f>T16+U16+V16+W16</f>
        <v>2477.7109399999999</v>
      </c>
      <c r="Y16" s="9">
        <f>(Source!P88)/1000</f>
        <v>86.72654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292829.32</v>
      </c>
      <c r="AU16" s="8">
        <v>273797.68</v>
      </c>
      <c r="AV16" s="8">
        <v>0</v>
      </c>
      <c r="AW16" s="8">
        <v>0</v>
      </c>
      <c r="AX16" s="8">
        <v>0</v>
      </c>
      <c r="AY16" s="8">
        <v>14292.48</v>
      </c>
      <c r="AZ16" s="8">
        <v>1874.44</v>
      </c>
      <c r="BA16" s="8">
        <v>4739.16</v>
      </c>
      <c r="BB16" s="8">
        <v>275069</v>
      </c>
      <c r="BC16" s="8">
        <v>27817.31</v>
      </c>
      <c r="BD16" s="8">
        <v>385.15</v>
      </c>
      <c r="BE16" s="8">
        <v>0</v>
      </c>
      <c r="BF16" s="8">
        <v>490.11</v>
      </c>
      <c r="BG16" s="8">
        <v>148.47749999999999</v>
      </c>
      <c r="BH16" s="8">
        <v>0</v>
      </c>
      <c r="BI16" s="8">
        <v>6218.69</v>
      </c>
      <c r="BJ16" s="8">
        <v>4223.45</v>
      </c>
      <c r="BK16" s="8">
        <v>303271.46000000002</v>
      </c>
      <c r="BR16" s="9">
        <v>2318865.2599999998</v>
      </c>
      <c r="BS16" s="9">
        <v>2053482.61</v>
      </c>
      <c r="BT16" s="9">
        <v>0</v>
      </c>
      <c r="BU16" s="9">
        <v>0</v>
      </c>
      <c r="BV16" s="9">
        <v>0</v>
      </c>
      <c r="BW16" s="9">
        <v>178656.11</v>
      </c>
      <c r="BX16" s="9">
        <v>34302.089999999997</v>
      </c>
      <c r="BY16" s="9">
        <v>86726.54</v>
      </c>
      <c r="BZ16" s="9">
        <v>2070337.06</v>
      </c>
      <c r="CA16" s="9">
        <v>400944.52</v>
      </c>
      <c r="CB16" s="9">
        <v>6429.44</v>
      </c>
      <c r="CC16" s="9">
        <v>0</v>
      </c>
      <c r="CD16" s="9">
        <v>490.11</v>
      </c>
      <c r="CE16" s="9">
        <v>148.47749999999999</v>
      </c>
      <c r="CF16" s="9">
        <v>0</v>
      </c>
      <c r="CG16" s="9">
        <v>97014.65</v>
      </c>
      <c r="CH16" s="9">
        <v>61831.11</v>
      </c>
      <c r="CI16" s="9">
        <v>2477711.02</v>
      </c>
    </row>
    <row r="18" spans="1:40" x14ac:dyDescent="0.2">
      <c r="A18">
        <v>51</v>
      </c>
      <c r="E18" s="10">
        <f>SUMIF(A16:A17,3,E16:E17)</f>
        <v>275.06900000000002</v>
      </c>
      <c r="F18" s="10">
        <f>SUMIF(A16:A17,3,F16:F17)</f>
        <v>27.817310000000003</v>
      </c>
      <c r="G18" s="10">
        <f>SUMIF(A16:A17,3,G16:G17)</f>
        <v>0</v>
      </c>
      <c r="H18" s="10">
        <f>SUMIF(A16:A17,3,H16:H17)</f>
        <v>0.38514999999999999</v>
      </c>
      <c r="I18" s="10">
        <f>SUMIF(A16:A17,3,I16:I17)</f>
        <v>303.27146000000005</v>
      </c>
      <c r="J18" s="10">
        <f>SUMIF(A16:A17,3,J16:J17)</f>
        <v>4.73916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2070.3370599999998</v>
      </c>
      <c r="U18" s="3">
        <f>SUMIF(A16:A17,3,U16:U17)</f>
        <v>400.94443999999999</v>
      </c>
      <c r="V18" s="3">
        <f>SUMIF(A16:A17,3,V16:V17)</f>
        <v>0</v>
      </c>
      <c r="W18" s="3">
        <f>SUMIF(A16:A17,3,W16:W17)</f>
        <v>6.4294399999999996</v>
      </c>
      <c r="X18" s="3">
        <f>SUMIF(A16:A17,3,X16:X17)</f>
        <v>2477.7109399999999</v>
      </c>
      <c r="Y18" s="3">
        <f>SUMIF(A16:A17,3,Y16:Y17)</f>
        <v>86.72654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292829.32</v>
      </c>
      <c r="G20" s="5" t="s">
        <v>115</v>
      </c>
      <c r="H20" s="5" t="s">
        <v>116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2318865.2599999998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273797.68</v>
      </c>
      <c r="G21" s="5" t="s">
        <v>117</v>
      </c>
      <c r="H21" s="5" t="s">
        <v>118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2053482.61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119</v>
      </c>
      <c r="H22" s="5" t="s">
        <v>120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273797.68</v>
      </c>
      <c r="G23" s="5" t="s">
        <v>121</v>
      </c>
      <c r="H23" s="5" t="s">
        <v>122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2053482.61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273797.68</v>
      </c>
      <c r="G24" s="5" t="s">
        <v>123</v>
      </c>
      <c r="H24" s="5" t="s">
        <v>124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2053482.61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125</v>
      </c>
      <c r="H25" s="5" t="s">
        <v>126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273797.68</v>
      </c>
      <c r="G26" s="5" t="s">
        <v>127</v>
      </c>
      <c r="H26" s="5" t="s">
        <v>128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2053482.61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129</v>
      </c>
      <c r="H27" s="5" t="s">
        <v>130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131</v>
      </c>
      <c r="H28" s="5" t="s">
        <v>132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133</v>
      </c>
      <c r="H29" s="5" t="s">
        <v>134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14292.48</v>
      </c>
      <c r="G30" s="5" t="s">
        <v>135</v>
      </c>
      <c r="H30" s="5" t="s">
        <v>136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178656.11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137</v>
      </c>
      <c r="H31" s="5" t="s">
        <v>138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1874.44</v>
      </c>
      <c r="G32" s="5" t="s">
        <v>139</v>
      </c>
      <c r="H32" s="5" t="s">
        <v>140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34302.089999999997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4739.16</v>
      </c>
      <c r="G33" s="5" t="s">
        <v>141</v>
      </c>
      <c r="H33" s="5" t="s">
        <v>142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86726.54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143</v>
      </c>
      <c r="H34" s="5" t="s">
        <v>144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275069</v>
      </c>
      <c r="G35" s="5" t="s">
        <v>145</v>
      </c>
      <c r="H35" s="5" t="s">
        <v>146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2070337.06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27817.31</v>
      </c>
      <c r="G36" s="5" t="s">
        <v>147</v>
      </c>
      <c r="H36" s="5" t="s">
        <v>148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400944.52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385.15</v>
      </c>
      <c r="G37" s="5" t="s">
        <v>149</v>
      </c>
      <c r="H37" s="5" t="s">
        <v>150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6429.44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151</v>
      </c>
      <c r="H38" s="5" t="s">
        <v>152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153</v>
      </c>
      <c r="H39" s="5" t="s">
        <v>154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490.11</v>
      </c>
      <c r="G40" s="5" t="s">
        <v>155</v>
      </c>
      <c r="H40" s="5" t="s">
        <v>156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490.11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148.47749999999999</v>
      </c>
      <c r="G41" s="5" t="s">
        <v>157</v>
      </c>
      <c r="H41" s="5" t="s">
        <v>158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148.47749999999999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159</v>
      </c>
      <c r="H42" s="5" t="s">
        <v>160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6218.69</v>
      </c>
      <c r="G43" s="5" t="s">
        <v>161</v>
      </c>
      <c r="H43" s="5" t="s">
        <v>162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97014.65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4223.45</v>
      </c>
      <c r="G44" s="5" t="s">
        <v>163</v>
      </c>
      <c r="H44" s="5" t="s">
        <v>164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61831.11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303271.46000000002</v>
      </c>
      <c r="G45" s="5" t="s">
        <v>165</v>
      </c>
      <c r="H45" s="5" t="s">
        <v>166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2477711.02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226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34681881</v>
      </c>
      <c r="O50" s="4">
        <v>1</v>
      </c>
    </row>
    <row r="51" spans="1:34" x14ac:dyDescent="0.2">
      <c r="A51" s="4">
        <v>75</v>
      </c>
      <c r="B51" s="4" t="s">
        <v>227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34681882</v>
      </c>
      <c r="O51" s="4">
        <v>2</v>
      </c>
    </row>
    <row r="52" spans="1:34" x14ac:dyDescent="0.2">
      <c r="A52" s="6">
        <v>3</v>
      </c>
      <c r="B52" s="6" t="s">
        <v>228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34681881</v>
      </c>
      <c r="C1">
        <v>34681944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230</v>
      </c>
      <c r="J1" t="s">
        <v>3</v>
      </c>
      <c r="K1" t="s">
        <v>231</v>
      </c>
      <c r="L1">
        <v>1191</v>
      </c>
      <c r="N1">
        <v>1013</v>
      </c>
      <c r="O1" t="s">
        <v>232</v>
      </c>
      <c r="P1" t="s">
        <v>232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34681947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6.8262999999999998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34681881</v>
      </c>
      <c r="C2">
        <v>34681944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233</v>
      </c>
      <c r="J2" t="s">
        <v>234</v>
      </c>
      <c r="K2" t="s">
        <v>235</v>
      </c>
      <c r="L2">
        <v>1368</v>
      </c>
      <c r="N2">
        <v>1011</v>
      </c>
      <c r="O2" t="s">
        <v>236</v>
      </c>
      <c r="P2" t="s">
        <v>236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34681948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6.8262999999999998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34681882</v>
      </c>
      <c r="C3">
        <v>34681944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230</v>
      </c>
      <c r="J3" t="s">
        <v>3</v>
      </c>
      <c r="K3" t="s">
        <v>231</v>
      </c>
      <c r="L3">
        <v>1191</v>
      </c>
      <c r="N3">
        <v>1013</v>
      </c>
      <c r="O3" t="s">
        <v>232</v>
      </c>
      <c r="P3" t="s">
        <v>232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34681947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6.8262999999999998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34681882</v>
      </c>
      <c r="C4">
        <v>34681944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233</v>
      </c>
      <c r="J4" t="s">
        <v>234</v>
      </c>
      <c r="K4" t="s">
        <v>235</v>
      </c>
      <c r="L4">
        <v>1368</v>
      </c>
      <c r="N4">
        <v>1011</v>
      </c>
      <c r="O4" t="s">
        <v>236</v>
      </c>
      <c r="P4" t="s">
        <v>236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34681948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6.8262999999999998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34681881</v>
      </c>
      <c r="C5">
        <v>34681949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237</v>
      </c>
      <c r="J5" t="s">
        <v>3</v>
      </c>
      <c r="K5" t="s">
        <v>238</v>
      </c>
      <c r="L5">
        <v>1191</v>
      </c>
      <c r="N5">
        <v>1013</v>
      </c>
      <c r="O5" t="s">
        <v>232</v>
      </c>
      <c r="P5" t="s">
        <v>232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34681951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6.25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34681882</v>
      </c>
      <c r="C6">
        <v>34681949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237</v>
      </c>
      <c r="J6" t="s">
        <v>3</v>
      </c>
      <c r="K6" t="s">
        <v>238</v>
      </c>
      <c r="L6">
        <v>1191</v>
      </c>
      <c r="N6">
        <v>1013</v>
      </c>
      <c r="O6" t="s">
        <v>232</v>
      </c>
      <c r="P6" t="s">
        <v>232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34681951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6.25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34681881</v>
      </c>
      <c r="C7">
        <v>34681995</v>
      </c>
      <c r="D7">
        <v>31715651</v>
      </c>
      <c r="E7">
        <v>1</v>
      </c>
      <c r="F7">
        <v>1</v>
      </c>
      <c r="G7">
        <v>1</v>
      </c>
      <c r="H7">
        <v>1</v>
      </c>
      <c r="I7" t="s">
        <v>239</v>
      </c>
      <c r="J7" t="s">
        <v>3</v>
      </c>
      <c r="K7" t="s">
        <v>240</v>
      </c>
      <c r="L7">
        <v>1191</v>
      </c>
      <c r="N7">
        <v>1013</v>
      </c>
      <c r="O7" t="s">
        <v>232</v>
      </c>
      <c r="P7" t="s">
        <v>232</v>
      </c>
      <c r="Q7">
        <v>1</v>
      </c>
      <c r="W7">
        <v>0</v>
      </c>
      <c r="X7">
        <v>1069510174</v>
      </c>
      <c r="Y7">
        <v>17.82</v>
      </c>
      <c r="AA7">
        <v>0</v>
      </c>
      <c r="AB7">
        <v>0</v>
      </c>
      <c r="AC7">
        <v>0</v>
      </c>
      <c r="AD7">
        <v>9.6199999999999992</v>
      </c>
      <c r="AE7">
        <v>0</v>
      </c>
      <c r="AF7">
        <v>0</v>
      </c>
      <c r="AG7">
        <v>0</v>
      </c>
      <c r="AH7">
        <v>9.6199999999999992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17.82</v>
      </c>
      <c r="AU7" t="s">
        <v>3</v>
      </c>
      <c r="AV7">
        <v>1</v>
      </c>
      <c r="AW7">
        <v>2</v>
      </c>
      <c r="AX7">
        <v>34682002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320.76</v>
      </c>
      <c r="CY7">
        <f>AD7</f>
        <v>9.6199999999999992</v>
      </c>
      <c r="CZ7">
        <f>AH7</f>
        <v>9.6199999999999992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34681881</v>
      </c>
      <c r="C8">
        <v>34681995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230</v>
      </c>
      <c r="J8" t="s">
        <v>3</v>
      </c>
      <c r="K8" t="s">
        <v>231</v>
      </c>
      <c r="L8">
        <v>1191</v>
      </c>
      <c r="N8">
        <v>1013</v>
      </c>
      <c r="O8" t="s">
        <v>232</v>
      </c>
      <c r="P8" t="s">
        <v>232</v>
      </c>
      <c r="Q8">
        <v>1</v>
      </c>
      <c r="W8">
        <v>0</v>
      </c>
      <c r="X8">
        <v>-1417349443</v>
      </c>
      <c r="Y8">
        <v>3.88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3.88</v>
      </c>
      <c r="AU8" t="s">
        <v>3</v>
      </c>
      <c r="AV8">
        <v>2</v>
      </c>
      <c r="AW8">
        <v>2</v>
      </c>
      <c r="AX8">
        <v>34682003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69.84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34681881</v>
      </c>
      <c r="C9">
        <v>34681995</v>
      </c>
      <c r="D9">
        <v>31526753</v>
      </c>
      <c r="E9">
        <v>1</v>
      </c>
      <c r="F9">
        <v>1</v>
      </c>
      <c r="G9">
        <v>1</v>
      </c>
      <c r="H9">
        <v>2</v>
      </c>
      <c r="I9" t="s">
        <v>241</v>
      </c>
      <c r="J9" t="s">
        <v>242</v>
      </c>
      <c r="K9" t="s">
        <v>243</v>
      </c>
      <c r="L9">
        <v>1368</v>
      </c>
      <c r="N9">
        <v>1011</v>
      </c>
      <c r="O9" t="s">
        <v>236</v>
      </c>
      <c r="P9" t="s">
        <v>236</v>
      </c>
      <c r="Q9">
        <v>1</v>
      </c>
      <c r="W9">
        <v>0</v>
      </c>
      <c r="X9">
        <v>-1718674368</v>
      </c>
      <c r="Y9">
        <v>1.94</v>
      </c>
      <c r="AA9">
        <v>0</v>
      </c>
      <c r="AB9">
        <v>111.99</v>
      </c>
      <c r="AC9">
        <v>13.5</v>
      </c>
      <c r="AD9">
        <v>0</v>
      </c>
      <c r="AE9">
        <v>0</v>
      </c>
      <c r="AF9">
        <v>111.99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1.94</v>
      </c>
      <c r="AU9" t="s">
        <v>3</v>
      </c>
      <c r="AV9">
        <v>0</v>
      </c>
      <c r="AW9">
        <v>2</v>
      </c>
      <c r="AX9">
        <v>34682004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34.92</v>
      </c>
      <c r="CY9">
        <f>AB9</f>
        <v>111.99</v>
      </c>
      <c r="CZ9">
        <f>AF9</f>
        <v>111.99</v>
      </c>
      <c r="DA9">
        <f>AJ9</f>
        <v>1</v>
      </c>
      <c r="DB9">
        <v>0</v>
      </c>
    </row>
    <row r="10" spans="1:106" x14ac:dyDescent="0.2">
      <c r="A10">
        <f>ROW(Source!A28)</f>
        <v>28</v>
      </c>
      <c r="B10">
        <v>34681881</v>
      </c>
      <c r="C10">
        <v>34681995</v>
      </c>
      <c r="D10">
        <v>31526887</v>
      </c>
      <c r="E10">
        <v>1</v>
      </c>
      <c r="F10">
        <v>1</v>
      </c>
      <c r="G10">
        <v>1</v>
      </c>
      <c r="H10">
        <v>2</v>
      </c>
      <c r="I10" t="s">
        <v>244</v>
      </c>
      <c r="J10" t="s">
        <v>245</v>
      </c>
      <c r="K10" t="s">
        <v>246</v>
      </c>
      <c r="L10">
        <v>1368</v>
      </c>
      <c r="N10">
        <v>1011</v>
      </c>
      <c r="O10" t="s">
        <v>236</v>
      </c>
      <c r="P10" t="s">
        <v>236</v>
      </c>
      <c r="Q10">
        <v>1</v>
      </c>
      <c r="W10">
        <v>0</v>
      </c>
      <c r="X10">
        <v>-1692889495</v>
      </c>
      <c r="Y10">
        <v>3.97</v>
      </c>
      <c r="AA10">
        <v>0</v>
      </c>
      <c r="AB10">
        <v>0.9</v>
      </c>
      <c r="AC10">
        <v>0</v>
      </c>
      <c r="AD10">
        <v>0</v>
      </c>
      <c r="AE10">
        <v>0</v>
      </c>
      <c r="AF10">
        <v>0.9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3.97</v>
      </c>
      <c r="AU10" t="s">
        <v>3</v>
      </c>
      <c r="AV10">
        <v>0</v>
      </c>
      <c r="AW10">
        <v>2</v>
      </c>
      <c r="AX10">
        <v>34682005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Y10*Source!I28</f>
        <v>71.460000000000008</v>
      </c>
      <c r="CY10">
        <f>AB10</f>
        <v>0.9</v>
      </c>
      <c r="CZ10">
        <f>AF10</f>
        <v>0.9</v>
      </c>
      <c r="DA10">
        <f>AJ10</f>
        <v>1</v>
      </c>
      <c r="DB10">
        <v>0</v>
      </c>
    </row>
    <row r="11" spans="1:106" x14ac:dyDescent="0.2">
      <c r="A11">
        <f>ROW(Source!A28)</f>
        <v>28</v>
      </c>
      <c r="B11">
        <v>34681881</v>
      </c>
      <c r="C11">
        <v>34681995</v>
      </c>
      <c r="D11">
        <v>31526953</v>
      </c>
      <c r="E11">
        <v>1</v>
      </c>
      <c r="F11">
        <v>1</v>
      </c>
      <c r="G11">
        <v>1</v>
      </c>
      <c r="H11">
        <v>2</v>
      </c>
      <c r="I11" t="s">
        <v>247</v>
      </c>
      <c r="J11" t="s">
        <v>248</v>
      </c>
      <c r="K11" t="s">
        <v>249</v>
      </c>
      <c r="L11">
        <v>1368</v>
      </c>
      <c r="N11">
        <v>1011</v>
      </c>
      <c r="O11" t="s">
        <v>236</v>
      </c>
      <c r="P11" t="s">
        <v>236</v>
      </c>
      <c r="Q11">
        <v>1</v>
      </c>
      <c r="W11">
        <v>0</v>
      </c>
      <c r="X11">
        <v>1544661785</v>
      </c>
      <c r="Y11">
        <v>3.97</v>
      </c>
      <c r="AA11">
        <v>0</v>
      </c>
      <c r="AB11">
        <v>6.9</v>
      </c>
      <c r="AC11">
        <v>0</v>
      </c>
      <c r="AD11">
        <v>0</v>
      </c>
      <c r="AE11">
        <v>0</v>
      </c>
      <c r="AF11">
        <v>6.9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3.97</v>
      </c>
      <c r="AU11" t="s">
        <v>3</v>
      </c>
      <c r="AV11">
        <v>0</v>
      </c>
      <c r="AW11">
        <v>2</v>
      </c>
      <c r="AX11">
        <v>34682006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71.460000000000008</v>
      </c>
      <c r="CY11">
        <f>AB11</f>
        <v>6.9</v>
      </c>
      <c r="CZ11">
        <f>AF11</f>
        <v>6.9</v>
      </c>
      <c r="DA11">
        <f>AJ11</f>
        <v>1</v>
      </c>
      <c r="DB11">
        <v>0</v>
      </c>
    </row>
    <row r="12" spans="1:106" x14ac:dyDescent="0.2">
      <c r="A12">
        <f>ROW(Source!A28)</f>
        <v>28</v>
      </c>
      <c r="B12">
        <v>34681881</v>
      </c>
      <c r="C12">
        <v>34681995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250</v>
      </c>
      <c r="J12" t="s">
        <v>251</v>
      </c>
      <c r="K12" t="s">
        <v>252</v>
      </c>
      <c r="L12">
        <v>1368</v>
      </c>
      <c r="N12">
        <v>1011</v>
      </c>
      <c r="O12" t="s">
        <v>236</v>
      </c>
      <c r="P12" t="s">
        <v>236</v>
      </c>
      <c r="Q12">
        <v>1</v>
      </c>
      <c r="W12">
        <v>0</v>
      </c>
      <c r="X12">
        <v>1372534845</v>
      </c>
      <c r="Y12">
        <v>1.94</v>
      </c>
      <c r="AA12">
        <v>0</v>
      </c>
      <c r="AB12">
        <v>65.709999999999994</v>
      </c>
      <c r="AC12">
        <v>11.6</v>
      </c>
      <c r="AD12">
        <v>0</v>
      </c>
      <c r="AE12">
        <v>0</v>
      </c>
      <c r="AF12">
        <v>65.709999999999994</v>
      </c>
      <c r="AG12">
        <v>11.6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1.94</v>
      </c>
      <c r="AU12" t="s">
        <v>3</v>
      </c>
      <c r="AV12">
        <v>0</v>
      </c>
      <c r="AW12">
        <v>2</v>
      </c>
      <c r="AX12">
        <v>34682007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Y12*Source!I28</f>
        <v>34.92</v>
      </c>
      <c r="CY12">
        <f>AB12</f>
        <v>65.709999999999994</v>
      </c>
      <c r="CZ12">
        <f>AF12</f>
        <v>65.709999999999994</v>
      </c>
      <c r="DA12">
        <f>AJ12</f>
        <v>1</v>
      </c>
      <c r="DB12">
        <v>0</v>
      </c>
    </row>
    <row r="13" spans="1:106" x14ac:dyDescent="0.2">
      <c r="A13">
        <f>ROW(Source!A29)</f>
        <v>29</v>
      </c>
      <c r="B13">
        <v>34681882</v>
      </c>
      <c r="C13">
        <v>34681995</v>
      </c>
      <c r="D13">
        <v>31715651</v>
      </c>
      <c r="E13">
        <v>1</v>
      </c>
      <c r="F13">
        <v>1</v>
      </c>
      <c r="G13">
        <v>1</v>
      </c>
      <c r="H13">
        <v>1</v>
      </c>
      <c r="I13" t="s">
        <v>239</v>
      </c>
      <c r="J13" t="s">
        <v>3</v>
      </c>
      <c r="K13" t="s">
        <v>240</v>
      </c>
      <c r="L13">
        <v>1191</v>
      </c>
      <c r="N13">
        <v>1013</v>
      </c>
      <c r="O13" t="s">
        <v>232</v>
      </c>
      <c r="P13" t="s">
        <v>232</v>
      </c>
      <c r="Q13">
        <v>1</v>
      </c>
      <c r="W13">
        <v>0</v>
      </c>
      <c r="X13">
        <v>1069510174</v>
      </c>
      <c r="Y13">
        <v>17.82</v>
      </c>
      <c r="AA13">
        <v>0</v>
      </c>
      <c r="AB13">
        <v>0</v>
      </c>
      <c r="AC13">
        <v>0</v>
      </c>
      <c r="AD13">
        <v>176.05</v>
      </c>
      <c r="AE13">
        <v>0</v>
      </c>
      <c r="AF13">
        <v>0</v>
      </c>
      <c r="AG13">
        <v>0</v>
      </c>
      <c r="AH13">
        <v>9.6199999999999992</v>
      </c>
      <c r="AI13">
        <v>1</v>
      </c>
      <c r="AJ13">
        <v>1</v>
      </c>
      <c r="AK13">
        <v>1</v>
      </c>
      <c r="AL13">
        <v>18.3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17.82</v>
      </c>
      <c r="AU13" t="s">
        <v>3</v>
      </c>
      <c r="AV13">
        <v>1</v>
      </c>
      <c r="AW13">
        <v>2</v>
      </c>
      <c r="AX13">
        <v>34682002</v>
      </c>
      <c r="AY13">
        <v>1</v>
      </c>
      <c r="AZ13">
        <v>0</v>
      </c>
      <c r="BA13">
        <v>19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Y13*Source!I29</f>
        <v>320.76</v>
      </c>
      <c r="CY13">
        <f>AD13</f>
        <v>176.05</v>
      </c>
      <c r="CZ13">
        <f>AH13</f>
        <v>9.6199999999999992</v>
      </c>
      <c r="DA13">
        <f>AL13</f>
        <v>18.3</v>
      </c>
      <c r="DB13">
        <v>0</v>
      </c>
    </row>
    <row r="14" spans="1:106" x14ac:dyDescent="0.2">
      <c r="A14">
        <f>ROW(Source!A29)</f>
        <v>29</v>
      </c>
      <c r="B14">
        <v>34681882</v>
      </c>
      <c r="C14">
        <v>34681995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230</v>
      </c>
      <c r="J14" t="s">
        <v>3</v>
      </c>
      <c r="K14" t="s">
        <v>231</v>
      </c>
      <c r="L14">
        <v>1191</v>
      </c>
      <c r="N14">
        <v>1013</v>
      </c>
      <c r="O14" t="s">
        <v>232</v>
      </c>
      <c r="P14" t="s">
        <v>232</v>
      </c>
      <c r="Q14">
        <v>1</v>
      </c>
      <c r="W14">
        <v>0</v>
      </c>
      <c r="X14">
        <v>-1417349443</v>
      </c>
      <c r="Y14">
        <v>3.88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18.3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3.88</v>
      </c>
      <c r="AU14" t="s">
        <v>3</v>
      </c>
      <c r="AV14">
        <v>2</v>
      </c>
      <c r="AW14">
        <v>2</v>
      </c>
      <c r="AX14">
        <v>34682003</v>
      </c>
      <c r="AY14">
        <v>1</v>
      </c>
      <c r="AZ14">
        <v>0</v>
      </c>
      <c r="BA14">
        <v>20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69.84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ROW(Source!A29)</f>
        <v>29</v>
      </c>
      <c r="B15">
        <v>34681882</v>
      </c>
      <c r="C15">
        <v>34681995</v>
      </c>
      <c r="D15">
        <v>31526753</v>
      </c>
      <c r="E15">
        <v>1</v>
      </c>
      <c r="F15">
        <v>1</v>
      </c>
      <c r="G15">
        <v>1</v>
      </c>
      <c r="H15">
        <v>2</v>
      </c>
      <c r="I15" t="s">
        <v>241</v>
      </c>
      <c r="J15" t="s">
        <v>242</v>
      </c>
      <c r="K15" t="s">
        <v>243</v>
      </c>
      <c r="L15">
        <v>1368</v>
      </c>
      <c r="N15">
        <v>1011</v>
      </c>
      <c r="O15" t="s">
        <v>236</v>
      </c>
      <c r="P15" t="s">
        <v>236</v>
      </c>
      <c r="Q15">
        <v>1</v>
      </c>
      <c r="W15">
        <v>0</v>
      </c>
      <c r="X15">
        <v>-1718674368</v>
      </c>
      <c r="Y15">
        <v>1.94</v>
      </c>
      <c r="AA15">
        <v>0</v>
      </c>
      <c r="AB15">
        <v>1399.88</v>
      </c>
      <c r="AC15">
        <v>247.05</v>
      </c>
      <c r="AD15">
        <v>0</v>
      </c>
      <c r="AE15">
        <v>0</v>
      </c>
      <c r="AF15">
        <v>111.99</v>
      </c>
      <c r="AG15">
        <v>13.5</v>
      </c>
      <c r="AH15">
        <v>0</v>
      </c>
      <c r="AI15">
        <v>1</v>
      </c>
      <c r="AJ15">
        <v>12.5</v>
      </c>
      <c r="AK15">
        <v>18.3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1.94</v>
      </c>
      <c r="AU15" t="s">
        <v>3</v>
      </c>
      <c r="AV15">
        <v>0</v>
      </c>
      <c r="AW15">
        <v>2</v>
      </c>
      <c r="AX15">
        <v>34682004</v>
      </c>
      <c r="AY15">
        <v>1</v>
      </c>
      <c r="AZ15">
        <v>0</v>
      </c>
      <c r="BA15">
        <v>21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Y15*Source!I29</f>
        <v>34.92</v>
      </c>
      <c r="CY15">
        <f>AB15</f>
        <v>1399.88</v>
      </c>
      <c r="CZ15">
        <f>AF15</f>
        <v>111.99</v>
      </c>
      <c r="DA15">
        <f>AJ15</f>
        <v>12.5</v>
      </c>
      <c r="DB15">
        <v>0</v>
      </c>
    </row>
    <row r="16" spans="1:106" x14ac:dyDescent="0.2">
      <c r="A16">
        <f>ROW(Source!A29)</f>
        <v>29</v>
      </c>
      <c r="B16">
        <v>34681882</v>
      </c>
      <c r="C16">
        <v>34681995</v>
      </c>
      <c r="D16">
        <v>31526887</v>
      </c>
      <c r="E16">
        <v>1</v>
      </c>
      <c r="F16">
        <v>1</v>
      </c>
      <c r="G16">
        <v>1</v>
      </c>
      <c r="H16">
        <v>2</v>
      </c>
      <c r="I16" t="s">
        <v>244</v>
      </c>
      <c r="J16" t="s">
        <v>245</v>
      </c>
      <c r="K16" t="s">
        <v>246</v>
      </c>
      <c r="L16">
        <v>1368</v>
      </c>
      <c r="N16">
        <v>1011</v>
      </c>
      <c r="O16" t="s">
        <v>236</v>
      </c>
      <c r="P16" t="s">
        <v>236</v>
      </c>
      <c r="Q16">
        <v>1</v>
      </c>
      <c r="W16">
        <v>0</v>
      </c>
      <c r="X16">
        <v>-1692889495</v>
      </c>
      <c r="Y16">
        <v>3.97</v>
      </c>
      <c r="AA16">
        <v>0</v>
      </c>
      <c r="AB16">
        <v>11.25</v>
      </c>
      <c r="AC16">
        <v>0</v>
      </c>
      <c r="AD16">
        <v>0</v>
      </c>
      <c r="AE16">
        <v>0</v>
      </c>
      <c r="AF16">
        <v>0.9</v>
      </c>
      <c r="AG16">
        <v>0</v>
      </c>
      <c r="AH16">
        <v>0</v>
      </c>
      <c r="AI16">
        <v>1</v>
      </c>
      <c r="AJ16">
        <v>12.5</v>
      </c>
      <c r="AK16">
        <v>18.3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3.97</v>
      </c>
      <c r="AU16" t="s">
        <v>3</v>
      </c>
      <c r="AV16">
        <v>0</v>
      </c>
      <c r="AW16">
        <v>2</v>
      </c>
      <c r="AX16">
        <v>34682005</v>
      </c>
      <c r="AY16">
        <v>1</v>
      </c>
      <c r="AZ16">
        <v>0</v>
      </c>
      <c r="BA16">
        <v>22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Y16*Source!I29</f>
        <v>71.460000000000008</v>
      </c>
      <c r="CY16">
        <f>AB16</f>
        <v>11.25</v>
      </c>
      <c r="CZ16">
        <f>AF16</f>
        <v>0.9</v>
      </c>
      <c r="DA16">
        <f>AJ16</f>
        <v>12.5</v>
      </c>
      <c r="DB16">
        <v>0</v>
      </c>
    </row>
    <row r="17" spans="1:106" x14ac:dyDescent="0.2">
      <c r="A17">
        <f>ROW(Source!A29)</f>
        <v>29</v>
      </c>
      <c r="B17">
        <v>34681882</v>
      </c>
      <c r="C17">
        <v>34681995</v>
      </c>
      <c r="D17">
        <v>31526953</v>
      </c>
      <c r="E17">
        <v>1</v>
      </c>
      <c r="F17">
        <v>1</v>
      </c>
      <c r="G17">
        <v>1</v>
      </c>
      <c r="H17">
        <v>2</v>
      </c>
      <c r="I17" t="s">
        <v>247</v>
      </c>
      <c r="J17" t="s">
        <v>248</v>
      </c>
      <c r="K17" t="s">
        <v>249</v>
      </c>
      <c r="L17">
        <v>1368</v>
      </c>
      <c r="N17">
        <v>1011</v>
      </c>
      <c r="O17" t="s">
        <v>236</v>
      </c>
      <c r="P17" t="s">
        <v>236</v>
      </c>
      <c r="Q17">
        <v>1</v>
      </c>
      <c r="W17">
        <v>0</v>
      </c>
      <c r="X17">
        <v>1544661785</v>
      </c>
      <c r="Y17">
        <v>3.97</v>
      </c>
      <c r="AA17">
        <v>0</v>
      </c>
      <c r="AB17">
        <v>86.25</v>
      </c>
      <c r="AC17">
        <v>0</v>
      </c>
      <c r="AD17">
        <v>0</v>
      </c>
      <c r="AE17">
        <v>0</v>
      </c>
      <c r="AF17">
        <v>6.9</v>
      </c>
      <c r="AG17">
        <v>0</v>
      </c>
      <c r="AH17">
        <v>0</v>
      </c>
      <c r="AI17">
        <v>1</v>
      </c>
      <c r="AJ17">
        <v>12.5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3.97</v>
      </c>
      <c r="AU17" t="s">
        <v>3</v>
      </c>
      <c r="AV17">
        <v>0</v>
      </c>
      <c r="AW17">
        <v>2</v>
      </c>
      <c r="AX17">
        <v>34682006</v>
      </c>
      <c r="AY17">
        <v>1</v>
      </c>
      <c r="AZ17">
        <v>0</v>
      </c>
      <c r="BA17">
        <v>23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Y17*Source!I29</f>
        <v>71.460000000000008</v>
      </c>
      <c r="CY17">
        <f>AB17</f>
        <v>86.25</v>
      </c>
      <c r="CZ17">
        <f>AF17</f>
        <v>6.9</v>
      </c>
      <c r="DA17">
        <f>AJ17</f>
        <v>12.5</v>
      </c>
      <c r="DB17">
        <v>0</v>
      </c>
    </row>
    <row r="18" spans="1:106" x14ac:dyDescent="0.2">
      <c r="A18">
        <f>ROW(Source!A29)</f>
        <v>29</v>
      </c>
      <c r="B18">
        <v>34681882</v>
      </c>
      <c r="C18">
        <v>34681995</v>
      </c>
      <c r="D18">
        <v>31528142</v>
      </c>
      <c r="E18">
        <v>1</v>
      </c>
      <c r="F18">
        <v>1</v>
      </c>
      <c r="G18">
        <v>1</v>
      </c>
      <c r="H18">
        <v>2</v>
      </c>
      <c r="I18" t="s">
        <v>250</v>
      </c>
      <c r="J18" t="s">
        <v>251</v>
      </c>
      <c r="K18" t="s">
        <v>252</v>
      </c>
      <c r="L18">
        <v>1368</v>
      </c>
      <c r="N18">
        <v>1011</v>
      </c>
      <c r="O18" t="s">
        <v>236</v>
      </c>
      <c r="P18" t="s">
        <v>236</v>
      </c>
      <c r="Q18">
        <v>1</v>
      </c>
      <c r="W18">
        <v>0</v>
      </c>
      <c r="X18">
        <v>1372534845</v>
      </c>
      <c r="Y18">
        <v>1.94</v>
      </c>
      <c r="AA18">
        <v>0</v>
      </c>
      <c r="AB18">
        <v>821.38</v>
      </c>
      <c r="AC18">
        <v>212.28</v>
      </c>
      <c r="AD18">
        <v>0</v>
      </c>
      <c r="AE18">
        <v>0</v>
      </c>
      <c r="AF18">
        <v>65.709999999999994</v>
      </c>
      <c r="AG18">
        <v>11.6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1.94</v>
      </c>
      <c r="AU18" t="s">
        <v>3</v>
      </c>
      <c r="AV18">
        <v>0</v>
      </c>
      <c r="AW18">
        <v>2</v>
      </c>
      <c r="AX18">
        <v>34682007</v>
      </c>
      <c r="AY18">
        <v>1</v>
      </c>
      <c r="AZ18">
        <v>0</v>
      </c>
      <c r="BA18">
        <v>24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Y18*Source!I29</f>
        <v>34.92</v>
      </c>
      <c r="CY18">
        <f>AB18</f>
        <v>821.38</v>
      </c>
      <c r="CZ18">
        <f>AF18</f>
        <v>65.709999999999994</v>
      </c>
      <c r="DA18">
        <f>AJ18</f>
        <v>12.5</v>
      </c>
      <c r="DB18">
        <v>0</v>
      </c>
    </row>
    <row r="19" spans="1:106" x14ac:dyDescent="0.2">
      <c r="A19">
        <f>ROW(Source!A30)</f>
        <v>30</v>
      </c>
      <c r="B19">
        <v>34681881</v>
      </c>
      <c r="C19">
        <v>34682014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239</v>
      </c>
      <c r="J19" t="s">
        <v>3</v>
      </c>
      <c r="K19" t="s">
        <v>240</v>
      </c>
      <c r="L19">
        <v>1191</v>
      </c>
      <c r="N19">
        <v>1013</v>
      </c>
      <c r="O19" t="s">
        <v>232</v>
      </c>
      <c r="P19" t="s">
        <v>232</v>
      </c>
      <c r="Q19">
        <v>1</v>
      </c>
      <c r="W19">
        <v>0</v>
      </c>
      <c r="X19">
        <v>1069510174</v>
      </c>
      <c r="Y19">
        <v>11.2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11.2</v>
      </c>
      <c r="AU19" t="s">
        <v>3</v>
      </c>
      <c r="AV19">
        <v>1</v>
      </c>
      <c r="AW19">
        <v>2</v>
      </c>
      <c r="AX19">
        <v>34682019</v>
      </c>
      <c r="AY19">
        <v>1</v>
      </c>
      <c r="AZ19">
        <v>0</v>
      </c>
      <c r="BA19">
        <v>31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Y19*Source!I30</f>
        <v>44.8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ROW(Source!A30)</f>
        <v>30</v>
      </c>
      <c r="B20">
        <v>34681881</v>
      </c>
      <c r="C20">
        <v>34682014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230</v>
      </c>
      <c r="J20" t="s">
        <v>3</v>
      </c>
      <c r="K20" t="s">
        <v>231</v>
      </c>
      <c r="L20">
        <v>1191</v>
      </c>
      <c r="N20">
        <v>1013</v>
      </c>
      <c r="O20" t="s">
        <v>232</v>
      </c>
      <c r="P20" t="s">
        <v>232</v>
      </c>
      <c r="Q20">
        <v>1</v>
      </c>
      <c r="W20">
        <v>0</v>
      </c>
      <c r="X20">
        <v>-1417349443</v>
      </c>
      <c r="Y20">
        <v>0.02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0.02</v>
      </c>
      <c r="AU20" t="s">
        <v>3</v>
      </c>
      <c r="AV20">
        <v>2</v>
      </c>
      <c r="AW20">
        <v>2</v>
      </c>
      <c r="AX20">
        <v>34682020</v>
      </c>
      <c r="AY20">
        <v>1</v>
      </c>
      <c r="AZ20">
        <v>0</v>
      </c>
      <c r="BA20">
        <v>32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Y20*Source!I30</f>
        <v>0.08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ROW(Source!A30)</f>
        <v>30</v>
      </c>
      <c r="B21">
        <v>34681881</v>
      </c>
      <c r="C21">
        <v>34682014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241</v>
      </c>
      <c r="J21" t="s">
        <v>242</v>
      </c>
      <c r="K21" t="s">
        <v>243</v>
      </c>
      <c r="L21">
        <v>1368</v>
      </c>
      <c r="N21">
        <v>1011</v>
      </c>
      <c r="O21" t="s">
        <v>236</v>
      </c>
      <c r="P21" t="s">
        <v>236</v>
      </c>
      <c r="Q21">
        <v>1</v>
      </c>
      <c r="W21">
        <v>0</v>
      </c>
      <c r="X21">
        <v>-1718674368</v>
      </c>
      <c r="Y21">
        <v>0.01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0.01</v>
      </c>
      <c r="AU21" t="s">
        <v>3</v>
      </c>
      <c r="AV21">
        <v>0</v>
      </c>
      <c r="AW21">
        <v>2</v>
      </c>
      <c r="AX21">
        <v>34682021</v>
      </c>
      <c r="AY21">
        <v>1</v>
      </c>
      <c r="AZ21">
        <v>0</v>
      </c>
      <c r="BA21">
        <v>33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Y21*Source!I30</f>
        <v>0.04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ROW(Source!A30)</f>
        <v>30</v>
      </c>
      <c r="B22">
        <v>34681881</v>
      </c>
      <c r="C22">
        <v>34682014</v>
      </c>
      <c r="D22">
        <v>31528142</v>
      </c>
      <c r="E22">
        <v>1</v>
      </c>
      <c r="F22">
        <v>1</v>
      </c>
      <c r="G22">
        <v>1</v>
      </c>
      <c r="H22">
        <v>2</v>
      </c>
      <c r="I22" t="s">
        <v>250</v>
      </c>
      <c r="J22" t="s">
        <v>251</v>
      </c>
      <c r="K22" t="s">
        <v>252</v>
      </c>
      <c r="L22">
        <v>1368</v>
      </c>
      <c r="N22">
        <v>1011</v>
      </c>
      <c r="O22" t="s">
        <v>236</v>
      </c>
      <c r="P22" t="s">
        <v>236</v>
      </c>
      <c r="Q22">
        <v>1</v>
      </c>
      <c r="W22">
        <v>0</v>
      </c>
      <c r="X22">
        <v>1372534845</v>
      </c>
      <c r="Y22">
        <v>0.01</v>
      </c>
      <c r="AA22">
        <v>0</v>
      </c>
      <c r="AB22">
        <v>65.709999999999994</v>
      </c>
      <c r="AC22">
        <v>11.6</v>
      </c>
      <c r="AD22">
        <v>0</v>
      </c>
      <c r="AE22">
        <v>0</v>
      </c>
      <c r="AF22">
        <v>65.709999999999994</v>
      </c>
      <c r="AG22">
        <v>11.6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0.01</v>
      </c>
      <c r="AU22" t="s">
        <v>3</v>
      </c>
      <c r="AV22">
        <v>0</v>
      </c>
      <c r="AW22">
        <v>2</v>
      </c>
      <c r="AX22">
        <v>34682022</v>
      </c>
      <c r="AY22">
        <v>1</v>
      </c>
      <c r="AZ22">
        <v>0</v>
      </c>
      <c r="BA22">
        <v>34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Y22*Source!I30</f>
        <v>0.04</v>
      </c>
      <c r="CY22">
        <f>AB22</f>
        <v>65.709999999999994</v>
      </c>
      <c r="CZ22">
        <f>AF22</f>
        <v>65.709999999999994</v>
      </c>
      <c r="DA22">
        <f>AJ22</f>
        <v>1</v>
      </c>
      <c r="DB22">
        <v>0</v>
      </c>
    </row>
    <row r="23" spans="1:106" x14ac:dyDescent="0.2">
      <c r="A23">
        <f>ROW(Source!A31)</f>
        <v>31</v>
      </c>
      <c r="B23">
        <v>34681882</v>
      </c>
      <c r="C23">
        <v>34682014</v>
      </c>
      <c r="D23">
        <v>31715651</v>
      </c>
      <c r="E23">
        <v>1</v>
      </c>
      <c r="F23">
        <v>1</v>
      </c>
      <c r="G23">
        <v>1</v>
      </c>
      <c r="H23">
        <v>1</v>
      </c>
      <c r="I23" t="s">
        <v>239</v>
      </c>
      <c r="J23" t="s">
        <v>3</v>
      </c>
      <c r="K23" t="s">
        <v>240</v>
      </c>
      <c r="L23">
        <v>1191</v>
      </c>
      <c r="N23">
        <v>1013</v>
      </c>
      <c r="O23" t="s">
        <v>232</v>
      </c>
      <c r="P23" t="s">
        <v>232</v>
      </c>
      <c r="Q23">
        <v>1</v>
      </c>
      <c r="W23">
        <v>0</v>
      </c>
      <c r="X23">
        <v>1069510174</v>
      </c>
      <c r="Y23">
        <v>11.2</v>
      </c>
      <c r="AA23">
        <v>0</v>
      </c>
      <c r="AB23">
        <v>0</v>
      </c>
      <c r="AC23">
        <v>0</v>
      </c>
      <c r="AD23">
        <v>176.05</v>
      </c>
      <c r="AE23">
        <v>0</v>
      </c>
      <c r="AF23">
        <v>0</v>
      </c>
      <c r="AG23">
        <v>0</v>
      </c>
      <c r="AH23">
        <v>9.6199999999999992</v>
      </c>
      <c r="AI23">
        <v>1</v>
      </c>
      <c r="AJ23">
        <v>1</v>
      </c>
      <c r="AK23">
        <v>1</v>
      </c>
      <c r="AL23">
        <v>18.3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11.2</v>
      </c>
      <c r="AU23" t="s">
        <v>3</v>
      </c>
      <c r="AV23">
        <v>1</v>
      </c>
      <c r="AW23">
        <v>2</v>
      </c>
      <c r="AX23">
        <v>34682019</v>
      </c>
      <c r="AY23">
        <v>1</v>
      </c>
      <c r="AZ23">
        <v>0</v>
      </c>
      <c r="BA23">
        <v>40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Y23*Source!I31</f>
        <v>44.8</v>
      </c>
      <c r="CY23">
        <f>AD23</f>
        <v>176.05</v>
      </c>
      <c r="CZ23">
        <f>AH23</f>
        <v>9.6199999999999992</v>
      </c>
      <c r="DA23">
        <f>AL23</f>
        <v>18.3</v>
      </c>
      <c r="DB23">
        <v>0</v>
      </c>
    </row>
    <row r="24" spans="1:106" x14ac:dyDescent="0.2">
      <c r="A24">
        <f>ROW(Source!A31)</f>
        <v>31</v>
      </c>
      <c r="B24">
        <v>34681882</v>
      </c>
      <c r="C24">
        <v>34682014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230</v>
      </c>
      <c r="J24" t="s">
        <v>3</v>
      </c>
      <c r="K24" t="s">
        <v>231</v>
      </c>
      <c r="L24">
        <v>1191</v>
      </c>
      <c r="N24">
        <v>1013</v>
      </c>
      <c r="O24" t="s">
        <v>232</v>
      </c>
      <c r="P24" t="s">
        <v>232</v>
      </c>
      <c r="Q24">
        <v>1</v>
      </c>
      <c r="W24">
        <v>0</v>
      </c>
      <c r="X24">
        <v>-1417349443</v>
      </c>
      <c r="Y24">
        <v>0.02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18.3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0.02</v>
      </c>
      <c r="AU24" t="s">
        <v>3</v>
      </c>
      <c r="AV24">
        <v>2</v>
      </c>
      <c r="AW24">
        <v>2</v>
      </c>
      <c r="AX24">
        <v>34682020</v>
      </c>
      <c r="AY24">
        <v>1</v>
      </c>
      <c r="AZ24">
        <v>0</v>
      </c>
      <c r="BA24">
        <v>41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Y24*Source!I31</f>
        <v>0.08</v>
      </c>
      <c r="CY24">
        <f>AD24</f>
        <v>0</v>
      </c>
      <c r="CZ24">
        <f>AH24</f>
        <v>0</v>
      </c>
      <c r="DA24">
        <f>AL24</f>
        <v>1</v>
      </c>
      <c r="DB24">
        <v>0</v>
      </c>
    </row>
    <row r="25" spans="1:106" x14ac:dyDescent="0.2">
      <c r="A25">
        <f>ROW(Source!A31)</f>
        <v>31</v>
      </c>
      <c r="B25">
        <v>34681882</v>
      </c>
      <c r="C25">
        <v>34682014</v>
      </c>
      <c r="D25">
        <v>31526753</v>
      </c>
      <c r="E25">
        <v>1</v>
      </c>
      <c r="F25">
        <v>1</v>
      </c>
      <c r="G25">
        <v>1</v>
      </c>
      <c r="H25">
        <v>2</v>
      </c>
      <c r="I25" t="s">
        <v>241</v>
      </c>
      <c r="J25" t="s">
        <v>242</v>
      </c>
      <c r="K25" t="s">
        <v>243</v>
      </c>
      <c r="L25">
        <v>1368</v>
      </c>
      <c r="N25">
        <v>1011</v>
      </c>
      <c r="O25" t="s">
        <v>236</v>
      </c>
      <c r="P25" t="s">
        <v>236</v>
      </c>
      <c r="Q25">
        <v>1</v>
      </c>
      <c r="W25">
        <v>0</v>
      </c>
      <c r="X25">
        <v>-1718674368</v>
      </c>
      <c r="Y25">
        <v>0.01</v>
      </c>
      <c r="AA25">
        <v>0</v>
      </c>
      <c r="AB25">
        <v>1399.88</v>
      </c>
      <c r="AC25">
        <v>247.05</v>
      </c>
      <c r="AD25">
        <v>0</v>
      </c>
      <c r="AE25">
        <v>0</v>
      </c>
      <c r="AF25">
        <v>111.99</v>
      </c>
      <c r="AG25">
        <v>13.5</v>
      </c>
      <c r="AH25">
        <v>0</v>
      </c>
      <c r="AI25">
        <v>1</v>
      </c>
      <c r="AJ25">
        <v>12.5</v>
      </c>
      <c r="AK25">
        <v>18.3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0.01</v>
      </c>
      <c r="AU25" t="s">
        <v>3</v>
      </c>
      <c r="AV25">
        <v>0</v>
      </c>
      <c r="AW25">
        <v>2</v>
      </c>
      <c r="AX25">
        <v>34682021</v>
      </c>
      <c r="AY25">
        <v>1</v>
      </c>
      <c r="AZ25">
        <v>0</v>
      </c>
      <c r="BA25">
        <v>42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Y25*Source!I31</f>
        <v>0.04</v>
      </c>
      <c r="CY25">
        <f>AB25</f>
        <v>1399.88</v>
      </c>
      <c r="CZ25">
        <f>AF25</f>
        <v>111.99</v>
      </c>
      <c r="DA25">
        <f>AJ25</f>
        <v>12.5</v>
      </c>
      <c r="DB25">
        <v>0</v>
      </c>
    </row>
    <row r="26" spans="1:106" x14ac:dyDescent="0.2">
      <c r="A26">
        <f>ROW(Source!A31)</f>
        <v>31</v>
      </c>
      <c r="B26">
        <v>34681882</v>
      </c>
      <c r="C26">
        <v>34682014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250</v>
      </c>
      <c r="J26" t="s">
        <v>251</v>
      </c>
      <c r="K26" t="s">
        <v>252</v>
      </c>
      <c r="L26">
        <v>1368</v>
      </c>
      <c r="N26">
        <v>1011</v>
      </c>
      <c r="O26" t="s">
        <v>236</v>
      </c>
      <c r="P26" t="s">
        <v>236</v>
      </c>
      <c r="Q26">
        <v>1</v>
      </c>
      <c r="W26">
        <v>0</v>
      </c>
      <c r="X26">
        <v>1372534845</v>
      </c>
      <c r="Y26">
        <v>0.01</v>
      </c>
      <c r="AA26">
        <v>0</v>
      </c>
      <c r="AB26">
        <v>821.38</v>
      </c>
      <c r="AC26">
        <v>212.28</v>
      </c>
      <c r="AD26">
        <v>0</v>
      </c>
      <c r="AE26">
        <v>0</v>
      </c>
      <c r="AF26">
        <v>65.709999999999994</v>
      </c>
      <c r="AG26">
        <v>11.6</v>
      </c>
      <c r="AH26">
        <v>0</v>
      </c>
      <c r="AI26">
        <v>1</v>
      </c>
      <c r="AJ26">
        <v>12.5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0.01</v>
      </c>
      <c r="AU26" t="s">
        <v>3</v>
      </c>
      <c r="AV26">
        <v>0</v>
      </c>
      <c r="AW26">
        <v>2</v>
      </c>
      <c r="AX26">
        <v>34682022</v>
      </c>
      <c r="AY26">
        <v>1</v>
      </c>
      <c r="AZ26">
        <v>0</v>
      </c>
      <c r="BA26">
        <v>43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Y26*Source!I31</f>
        <v>0.04</v>
      </c>
      <c r="CY26">
        <f>AB26</f>
        <v>821.38</v>
      </c>
      <c r="CZ26">
        <f>AF26</f>
        <v>65.709999999999994</v>
      </c>
      <c r="DA26">
        <f>AJ26</f>
        <v>12.5</v>
      </c>
      <c r="DB26">
        <v>0</v>
      </c>
    </row>
    <row r="27" spans="1:106" x14ac:dyDescent="0.2">
      <c r="A27">
        <f>ROW(Source!A32)</f>
        <v>32</v>
      </c>
      <c r="B27">
        <v>34681881</v>
      </c>
      <c r="C27">
        <v>34682028</v>
      </c>
      <c r="D27">
        <v>31715651</v>
      </c>
      <c r="E27">
        <v>1</v>
      </c>
      <c r="F27">
        <v>1</v>
      </c>
      <c r="G27">
        <v>1</v>
      </c>
      <c r="H27">
        <v>1</v>
      </c>
      <c r="I27" t="s">
        <v>239</v>
      </c>
      <c r="J27" t="s">
        <v>3</v>
      </c>
      <c r="K27" t="s">
        <v>240</v>
      </c>
      <c r="L27">
        <v>1191</v>
      </c>
      <c r="N27">
        <v>1013</v>
      </c>
      <c r="O27" t="s">
        <v>232</v>
      </c>
      <c r="P27" t="s">
        <v>232</v>
      </c>
      <c r="Q27">
        <v>1</v>
      </c>
      <c r="W27">
        <v>0</v>
      </c>
      <c r="X27">
        <v>1069510174</v>
      </c>
      <c r="Y27">
        <v>8.32</v>
      </c>
      <c r="AA27">
        <v>0</v>
      </c>
      <c r="AB27">
        <v>0</v>
      </c>
      <c r="AC27">
        <v>0</v>
      </c>
      <c r="AD27">
        <v>9.6199999999999992</v>
      </c>
      <c r="AE27">
        <v>0</v>
      </c>
      <c r="AF27">
        <v>0</v>
      </c>
      <c r="AG27">
        <v>0</v>
      </c>
      <c r="AH27">
        <v>9.6199999999999992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8.32</v>
      </c>
      <c r="AU27" t="s">
        <v>3</v>
      </c>
      <c r="AV27">
        <v>1</v>
      </c>
      <c r="AW27">
        <v>2</v>
      </c>
      <c r="AX27">
        <v>34682034</v>
      </c>
      <c r="AY27">
        <v>1</v>
      </c>
      <c r="AZ27">
        <v>0</v>
      </c>
      <c r="BA27">
        <v>49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Y27*Source!I32</f>
        <v>8.32</v>
      </c>
      <c r="CY27">
        <f>AD27</f>
        <v>9.6199999999999992</v>
      </c>
      <c r="CZ27">
        <f>AH27</f>
        <v>9.6199999999999992</v>
      </c>
      <c r="DA27">
        <f>AL27</f>
        <v>1</v>
      </c>
      <c r="DB27">
        <v>0</v>
      </c>
    </row>
    <row r="28" spans="1:106" x14ac:dyDescent="0.2">
      <c r="A28">
        <f>ROW(Source!A32)</f>
        <v>32</v>
      </c>
      <c r="B28">
        <v>34681881</v>
      </c>
      <c r="C28">
        <v>34682028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230</v>
      </c>
      <c r="J28" t="s">
        <v>3</v>
      </c>
      <c r="K28" t="s">
        <v>231</v>
      </c>
      <c r="L28">
        <v>1191</v>
      </c>
      <c r="N28">
        <v>1013</v>
      </c>
      <c r="O28" t="s">
        <v>232</v>
      </c>
      <c r="P28" t="s">
        <v>232</v>
      </c>
      <c r="Q28">
        <v>1</v>
      </c>
      <c r="W28">
        <v>0</v>
      </c>
      <c r="X28">
        <v>-1417349443</v>
      </c>
      <c r="Y28">
        <v>7.08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7.08</v>
      </c>
      <c r="AU28" t="s">
        <v>3</v>
      </c>
      <c r="AV28">
        <v>2</v>
      </c>
      <c r="AW28">
        <v>2</v>
      </c>
      <c r="AX28">
        <v>34682035</v>
      </c>
      <c r="AY28">
        <v>1</v>
      </c>
      <c r="AZ28">
        <v>0</v>
      </c>
      <c r="BA28">
        <v>50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Y28*Source!I32</f>
        <v>7.08</v>
      </c>
      <c r="CY28">
        <f>AD28</f>
        <v>0</v>
      </c>
      <c r="CZ28">
        <f>AH28</f>
        <v>0</v>
      </c>
      <c r="DA28">
        <f>AL28</f>
        <v>1</v>
      </c>
      <c r="DB28">
        <v>0</v>
      </c>
    </row>
    <row r="29" spans="1:106" x14ac:dyDescent="0.2">
      <c r="A29">
        <f>ROW(Source!A32)</f>
        <v>32</v>
      </c>
      <c r="B29">
        <v>34681881</v>
      </c>
      <c r="C29">
        <v>34682028</v>
      </c>
      <c r="D29">
        <v>31526753</v>
      </c>
      <c r="E29">
        <v>1</v>
      </c>
      <c r="F29">
        <v>1</v>
      </c>
      <c r="G29">
        <v>1</v>
      </c>
      <c r="H29">
        <v>2</v>
      </c>
      <c r="I29" t="s">
        <v>241</v>
      </c>
      <c r="J29" t="s">
        <v>242</v>
      </c>
      <c r="K29" t="s">
        <v>243</v>
      </c>
      <c r="L29">
        <v>1368</v>
      </c>
      <c r="N29">
        <v>1011</v>
      </c>
      <c r="O29" t="s">
        <v>236</v>
      </c>
      <c r="P29" t="s">
        <v>236</v>
      </c>
      <c r="Q29">
        <v>1</v>
      </c>
      <c r="W29">
        <v>0</v>
      </c>
      <c r="X29">
        <v>-1718674368</v>
      </c>
      <c r="Y29">
        <v>0.01</v>
      </c>
      <c r="AA29">
        <v>0</v>
      </c>
      <c r="AB29">
        <v>111.99</v>
      </c>
      <c r="AC29">
        <v>13.5</v>
      </c>
      <c r="AD29">
        <v>0</v>
      </c>
      <c r="AE29">
        <v>0</v>
      </c>
      <c r="AF29">
        <v>111.99</v>
      </c>
      <c r="AG29">
        <v>13.5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0.01</v>
      </c>
      <c r="AU29" t="s">
        <v>3</v>
      </c>
      <c r="AV29">
        <v>0</v>
      </c>
      <c r="AW29">
        <v>2</v>
      </c>
      <c r="AX29">
        <v>34682036</v>
      </c>
      <c r="AY29">
        <v>1</v>
      </c>
      <c r="AZ29">
        <v>0</v>
      </c>
      <c r="BA29">
        <v>51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Y29*Source!I32</f>
        <v>0.01</v>
      </c>
      <c r="CY29">
        <f>AB29</f>
        <v>111.99</v>
      </c>
      <c r="CZ29">
        <f>AF29</f>
        <v>111.99</v>
      </c>
      <c r="DA29">
        <f>AJ29</f>
        <v>1</v>
      </c>
      <c r="DB29">
        <v>0</v>
      </c>
    </row>
    <row r="30" spans="1:106" x14ac:dyDescent="0.2">
      <c r="A30">
        <f>ROW(Source!A32)</f>
        <v>32</v>
      </c>
      <c r="B30">
        <v>34681881</v>
      </c>
      <c r="C30">
        <v>34682028</v>
      </c>
      <c r="D30">
        <v>31527087</v>
      </c>
      <c r="E30">
        <v>1</v>
      </c>
      <c r="F30">
        <v>1</v>
      </c>
      <c r="G30">
        <v>1</v>
      </c>
      <c r="H30">
        <v>2</v>
      </c>
      <c r="I30" t="s">
        <v>253</v>
      </c>
      <c r="J30" t="s">
        <v>254</v>
      </c>
      <c r="K30" t="s">
        <v>255</v>
      </c>
      <c r="L30">
        <v>1368</v>
      </c>
      <c r="N30">
        <v>1011</v>
      </c>
      <c r="O30" t="s">
        <v>236</v>
      </c>
      <c r="P30" t="s">
        <v>236</v>
      </c>
      <c r="Q30">
        <v>1</v>
      </c>
      <c r="W30">
        <v>0</v>
      </c>
      <c r="X30">
        <v>1599745326</v>
      </c>
      <c r="Y30">
        <v>7.06</v>
      </c>
      <c r="AA30">
        <v>0</v>
      </c>
      <c r="AB30">
        <v>142.69999999999999</v>
      </c>
      <c r="AC30">
        <v>13.5</v>
      </c>
      <c r="AD30">
        <v>0</v>
      </c>
      <c r="AE30">
        <v>0</v>
      </c>
      <c r="AF30">
        <v>142.69999999999999</v>
      </c>
      <c r="AG30">
        <v>13.5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7.06</v>
      </c>
      <c r="AU30" t="s">
        <v>3</v>
      </c>
      <c r="AV30">
        <v>0</v>
      </c>
      <c r="AW30">
        <v>2</v>
      </c>
      <c r="AX30">
        <v>34682037</v>
      </c>
      <c r="AY30">
        <v>1</v>
      </c>
      <c r="AZ30">
        <v>0</v>
      </c>
      <c r="BA30">
        <v>52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Y30*Source!I32</f>
        <v>7.06</v>
      </c>
      <c r="CY30">
        <f>AB30</f>
        <v>142.69999999999999</v>
      </c>
      <c r="CZ30">
        <f>AF30</f>
        <v>142.69999999999999</v>
      </c>
      <c r="DA30">
        <f>AJ30</f>
        <v>1</v>
      </c>
      <c r="DB30">
        <v>0</v>
      </c>
    </row>
    <row r="31" spans="1:106" x14ac:dyDescent="0.2">
      <c r="A31">
        <f>ROW(Source!A32)</f>
        <v>32</v>
      </c>
      <c r="B31">
        <v>34681881</v>
      </c>
      <c r="C31">
        <v>34682028</v>
      </c>
      <c r="D31">
        <v>31528142</v>
      </c>
      <c r="E31">
        <v>1</v>
      </c>
      <c r="F31">
        <v>1</v>
      </c>
      <c r="G31">
        <v>1</v>
      </c>
      <c r="H31">
        <v>2</v>
      </c>
      <c r="I31" t="s">
        <v>250</v>
      </c>
      <c r="J31" t="s">
        <v>251</v>
      </c>
      <c r="K31" t="s">
        <v>252</v>
      </c>
      <c r="L31">
        <v>1368</v>
      </c>
      <c r="N31">
        <v>1011</v>
      </c>
      <c r="O31" t="s">
        <v>236</v>
      </c>
      <c r="P31" t="s">
        <v>236</v>
      </c>
      <c r="Q31">
        <v>1</v>
      </c>
      <c r="W31">
        <v>0</v>
      </c>
      <c r="X31">
        <v>1372534845</v>
      </c>
      <c r="Y31">
        <v>0.01</v>
      </c>
      <c r="AA31">
        <v>0</v>
      </c>
      <c r="AB31">
        <v>65.709999999999994</v>
      </c>
      <c r="AC31">
        <v>11.6</v>
      </c>
      <c r="AD31">
        <v>0</v>
      </c>
      <c r="AE31">
        <v>0</v>
      </c>
      <c r="AF31">
        <v>65.709999999999994</v>
      </c>
      <c r="AG31">
        <v>11.6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0.01</v>
      </c>
      <c r="AU31" t="s">
        <v>3</v>
      </c>
      <c r="AV31">
        <v>0</v>
      </c>
      <c r="AW31">
        <v>2</v>
      </c>
      <c r="AX31">
        <v>34682038</v>
      </c>
      <c r="AY31">
        <v>1</v>
      </c>
      <c r="AZ31">
        <v>0</v>
      </c>
      <c r="BA31">
        <v>53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Y31*Source!I32</f>
        <v>0.01</v>
      </c>
      <c r="CY31">
        <f>AB31</f>
        <v>65.709999999999994</v>
      </c>
      <c r="CZ31">
        <f>AF31</f>
        <v>65.709999999999994</v>
      </c>
      <c r="DA31">
        <f>AJ31</f>
        <v>1</v>
      </c>
      <c r="DB31">
        <v>0</v>
      </c>
    </row>
    <row r="32" spans="1:106" x14ac:dyDescent="0.2">
      <c r="A32">
        <f>ROW(Source!A33)</f>
        <v>33</v>
      </c>
      <c r="B32">
        <v>34681882</v>
      </c>
      <c r="C32">
        <v>34682028</v>
      </c>
      <c r="D32">
        <v>31715651</v>
      </c>
      <c r="E32">
        <v>1</v>
      </c>
      <c r="F32">
        <v>1</v>
      </c>
      <c r="G32">
        <v>1</v>
      </c>
      <c r="H32">
        <v>1</v>
      </c>
      <c r="I32" t="s">
        <v>239</v>
      </c>
      <c r="J32" t="s">
        <v>3</v>
      </c>
      <c r="K32" t="s">
        <v>240</v>
      </c>
      <c r="L32">
        <v>1191</v>
      </c>
      <c r="N32">
        <v>1013</v>
      </c>
      <c r="O32" t="s">
        <v>232</v>
      </c>
      <c r="P32" t="s">
        <v>232</v>
      </c>
      <c r="Q32">
        <v>1</v>
      </c>
      <c r="W32">
        <v>0</v>
      </c>
      <c r="X32">
        <v>1069510174</v>
      </c>
      <c r="Y32">
        <v>8.32</v>
      </c>
      <c r="AA32">
        <v>0</v>
      </c>
      <c r="AB32">
        <v>0</v>
      </c>
      <c r="AC32">
        <v>0</v>
      </c>
      <c r="AD32">
        <v>176.05</v>
      </c>
      <c r="AE32">
        <v>0</v>
      </c>
      <c r="AF32">
        <v>0</v>
      </c>
      <c r="AG32">
        <v>0</v>
      </c>
      <c r="AH32">
        <v>9.6199999999999992</v>
      </c>
      <c r="AI32">
        <v>1</v>
      </c>
      <c r="AJ32">
        <v>1</v>
      </c>
      <c r="AK32">
        <v>1</v>
      </c>
      <c r="AL32">
        <v>18.3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8.32</v>
      </c>
      <c r="AU32" t="s">
        <v>3</v>
      </c>
      <c r="AV32">
        <v>1</v>
      </c>
      <c r="AW32">
        <v>2</v>
      </c>
      <c r="AX32">
        <v>34682034</v>
      </c>
      <c r="AY32">
        <v>1</v>
      </c>
      <c r="AZ32">
        <v>0</v>
      </c>
      <c r="BA32">
        <v>58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8.32</v>
      </c>
      <c r="CY32">
        <f>AD32</f>
        <v>176.05</v>
      </c>
      <c r="CZ32">
        <f>AH32</f>
        <v>9.6199999999999992</v>
      </c>
      <c r="DA32">
        <f>AL32</f>
        <v>18.3</v>
      </c>
      <c r="DB32">
        <v>0</v>
      </c>
    </row>
    <row r="33" spans="1:106" x14ac:dyDescent="0.2">
      <c r="A33">
        <f>ROW(Source!A33)</f>
        <v>33</v>
      </c>
      <c r="B33">
        <v>34681882</v>
      </c>
      <c r="C33">
        <v>34682028</v>
      </c>
      <c r="D33">
        <v>31709492</v>
      </c>
      <c r="E33">
        <v>1</v>
      </c>
      <c r="F33">
        <v>1</v>
      </c>
      <c r="G33">
        <v>1</v>
      </c>
      <c r="H33">
        <v>1</v>
      </c>
      <c r="I33" t="s">
        <v>230</v>
      </c>
      <c r="J33" t="s">
        <v>3</v>
      </c>
      <c r="K33" t="s">
        <v>231</v>
      </c>
      <c r="L33">
        <v>1191</v>
      </c>
      <c r="N33">
        <v>1013</v>
      </c>
      <c r="O33" t="s">
        <v>232</v>
      </c>
      <c r="P33" t="s">
        <v>232</v>
      </c>
      <c r="Q33">
        <v>1</v>
      </c>
      <c r="W33">
        <v>0</v>
      </c>
      <c r="X33">
        <v>-1417349443</v>
      </c>
      <c r="Y33">
        <v>7.08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18.3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7.08</v>
      </c>
      <c r="AU33" t="s">
        <v>3</v>
      </c>
      <c r="AV33">
        <v>2</v>
      </c>
      <c r="AW33">
        <v>2</v>
      </c>
      <c r="AX33">
        <v>34682035</v>
      </c>
      <c r="AY33">
        <v>1</v>
      </c>
      <c r="AZ33">
        <v>0</v>
      </c>
      <c r="BA33">
        <v>59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Y33*Source!I33</f>
        <v>7.08</v>
      </c>
      <c r="CY33">
        <f>AD33</f>
        <v>0</v>
      </c>
      <c r="CZ33">
        <f>AH33</f>
        <v>0</v>
      </c>
      <c r="DA33">
        <f>AL33</f>
        <v>1</v>
      </c>
      <c r="DB33">
        <v>0</v>
      </c>
    </row>
    <row r="34" spans="1:106" x14ac:dyDescent="0.2">
      <c r="A34">
        <f>ROW(Source!A33)</f>
        <v>33</v>
      </c>
      <c r="B34">
        <v>34681882</v>
      </c>
      <c r="C34">
        <v>34682028</v>
      </c>
      <c r="D34">
        <v>31526753</v>
      </c>
      <c r="E34">
        <v>1</v>
      </c>
      <c r="F34">
        <v>1</v>
      </c>
      <c r="G34">
        <v>1</v>
      </c>
      <c r="H34">
        <v>2</v>
      </c>
      <c r="I34" t="s">
        <v>241</v>
      </c>
      <c r="J34" t="s">
        <v>242</v>
      </c>
      <c r="K34" t="s">
        <v>243</v>
      </c>
      <c r="L34">
        <v>1368</v>
      </c>
      <c r="N34">
        <v>1011</v>
      </c>
      <c r="O34" t="s">
        <v>236</v>
      </c>
      <c r="P34" t="s">
        <v>236</v>
      </c>
      <c r="Q34">
        <v>1</v>
      </c>
      <c r="W34">
        <v>0</v>
      </c>
      <c r="X34">
        <v>-1718674368</v>
      </c>
      <c r="Y34">
        <v>0.01</v>
      </c>
      <c r="AA34">
        <v>0</v>
      </c>
      <c r="AB34">
        <v>1399.88</v>
      </c>
      <c r="AC34">
        <v>247.05</v>
      </c>
      <c r="AD34">
        <v>0</v>
      </c>
      <c r="AE34">
        <v>0</v>
      </c>
      <c r="AF34">
        <v>111.99</v>
      </c>
      <c r="AG34">
        <v>13.5</v>
      </c>
      <c r="AH34">
        <v>0</v>
      </c>
      <c r="AI34">
        <v>1</v>
      </c>
      <c r="AJ34">
        <v>12.5</v>
      </c>
      <c r="AK34">
        <v>18.3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0.01</v>
      </c>
      <c r="AU34" t="s">
        <v>3</v>
      </c>
      <c r="AV34">
        <v>0</v>
      </c>
      <c r="AW34">
        <v>2</v>
      </c>
      <c r="AX34">
        <v>34682036</v>
      </c>
      <c r="AY34">
        <v>1</v>
      </c>
      <c r="AZ34">
        <v>0</v>
      </c>
      <c r="BA34">
        <v>60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Y34*Source!I33</f>
        <v>0.01</v>
      </c>
      <c r="CY34">
        <f>AB34</f>
        <v>1399.88</v>
      </c>
      <c r="CZ34">
        <f>AF34</f>
        <v>111.99</v>
      </c>
      <c r="DA34">
        <f>AJ34</f>
        <v>12.5</v>
      </c>
      <c r="DB34">
        <v>0</v>
      </c>
    </row>
    <row r="35" spans="1:106" x14ac:dyDescent="0.2">
      <c r="A35">
        <f>ROW(Source!A33)</f>
        <v>33</v>
      </c>
      <c r="B35">
        <v>34681882</v>
      </c>
      <c r="C35">
        <v>34682028</v>
      </c>
      <c r="D35">
        <v>31527087</v>
      </c>
      <c r="E35">
        <v>1</v>
      </c>
      <c r="F35">
        <v>1</v>
      </c>
      <c r="G35">
        <v>1</v>
      </c>
      <c r="H35">
        <v>2</v>
      </c>
      <c r="I35" t="s">
        <v>253</v>
      </c>
      <c r="J35" t="s">
        <v>254</v>
      </c>
      <c r="K35" t="s">
        <v>255</v>
      </c>
      <c r="L35">
        <v>1368</v>
      </c>
      <c r="N35">
        <v>1011</v>
      </c>
      <c r="O35" t="s">
        <v>236</v>
      </c>
      <c r="P35" t="s">
        <v>236</v>
      </c>
      <c r="Q35">
        <v>1</v>
      </c>
      <c r="W35">
        <v>0</v>
      </c>
      <c r="X35">
        <v>1599745326</v>
      </c>
      <c r="Y35">
        <v>7.06</v>
      </c>
      <c r="AA35">
        <v>0</v>
      </c>
      <c r="AB35">
        <v>1783.75</v>
      </c>
      <c r="AC35">
        <v>247.05</v>
      </c>
      <c r="AD35">
        <v>0</v>
      </c>
      <c r="AE35">
        <v>0</v>
      </c>
      <c r="AF35">
        <v>142.69999999999999</v>
      </c>
      <c r="AG35">
        <v>13.5</v>
      </c>
      <c r="AH35">
        <v>0</v>
      </c>
      <c r="AI35">
        <v>1</v>
      </c>
      <c r="AJ35">
        <v>12.5</v>
      </c>
      <c r="AK35">
        <v>18.3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7.06</v>
      </c>
      <c r="AU35" t="s">
        <v>3</v>
      </c>
      <c r="AV35">
        <v>0</v>
      </c>
      <c r="AW35">
        <v>2</v>
      </c>
      <c r="AX35">
        <v>34682037</v>
      </c>
      <c r="AY35">
        <v>1</v>
      </c>
      <c r="AZ35">
        <v>0</v>
      </c>
      <c r="BA35">
        <v>61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Y35*Source!I33</f>
        <v>7.06</v>
      </c>
      <c r="CY35">
        <f>AB35</f>
        <v>1783.75</v>
      </c>
      <c r="CZ35">
        <f>AF35</f>
        <v>142.69999999999999</v>
      </c>
      <c r="DA35">
        <f>AJ35</f>
        <v>12.5</v>
      </c>
      <c r="DB35">
        <v>0</v>
      </c>
    </row>
    <row r="36" spans="1:106" x14ac:dyDescent="0.2">
      <c r="A36">
        <f>ROW(Source!A33)</f>
        <v>33</v>
      </c>
      <c r="B36">
        <v>34681882</v>
      </c>
      <c r="C36">
        <v>34682028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250</v>
      </c>
      <c r="J36" t="s">
        <v>251</v>
      </c>
      <c r="K36" t="s">
        <v>252</v>
      </c>
      <c r="L36">
        <v>1368</v>
      </c>
      <c r="N36">
        <v>1011</v>
      </c>
      <c r="O36" t="s">
        <v>236</v>
      </c>
      <c r="P36" t="s">
        <v>236</v>
      </c>
      <c r="Q36">
        <v>1</v>
      </c>
      <c r="W36">
        <v>0</v>
      </c>
      <c r="X36">
        <v>1372534845</v>
      </c>
      <c r="Y36">
        <v>0.01</v>
      </c>
      <c r="AA36">
        <v>0</v>
      </c>
      <c r="AB36">
        <v>821.38</v>
      </c>
      <c r="AC36">
        <v>212.28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12.5</v>
      </c>
      <c r="AK36">
        <v>18.3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0.01</v>
      </c>
      <c r="AU36" t="s">
        <v>3</v>
      </c>
      <c r="AV36">
        <v>0</v>
      </c>
      <c r="AW36">
        <v>2</v>
      </c>
      <c r="AX36">
        <v>34682038</v>
      </c>
      <c r="AY36">
        <v>1</v>
      </c>
      <c r="AZ36">
        <v>0</v>
      </c>
      <c r="BA36">
        <v>62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Y36*Source!I33</f>
        <v>0.01</v>
      </c>
      <c r="CY36">
        <f>AB36</f>
        <v>821.38</v>
      </c>
      <c r="CZ36">
        <f>AF36</f>
        <v>65.709999999999994</v>
      </c>
      <c r="DA36">
        <f>AJ36</f>
        <v>12.5</v>
      </c>
      <c r="DB36">
        <v>0</v>
      </c>
    </row>
    <row r="37" spans="1:106" x14ac:dyDescent="0.2">
      <c r="A37">
        <f>ROW(Source!A34)</f>
        <v>34</v>
      </c>
      <c r="B37">
        <v>34681881</v>
      </c>
      <c r="C37">
        <v>34682043</v>
      </c>
      <c r="D37">
        <v>32164293</v>
      </c>
      <c r="E37">
        <v>1</v>
      </c>
      <c r="F37">
        <v>1</v>
      </c>
      <c r="G37">
        <v>1</v>
      </c>
      <c r="H37">
        <v>1</v>
      </c>
      <c r="I37" t="s">
        <v>256</v>
      </c>
      <c r="J37" t="s">
        <v>3</v>
      </c>
      <c r="K37" t="s">
        <v>257</v>
      </c>
      <c r="L37">
        <v>1191</v>
      </c>
      <c r="N37">
        <v>1013</v>
      </c>
      <c r="O37" t="s">
        <v>232</v>
      </c>
      <c r="P37" t="s">
        <v>232</v>
      </c>
      <c r="Q37">
        <v>1</v>
      </c>
      <c r="W37">
        <v>0</v>
      </c>
      <c r="X37">
        <v>-1166887252</v>
      </c>
      <c r="Y37">
        <v>0.81</v>
      </c>
      <c r="AA37">
        <v>0</v>
      </c>
      <c r="AB37">
        <v>0</v>
      </c>
      <c r="AC37">
        <v>0</v>
      </c>
      <c r="AD37">
        <v>12.92</v>
      </c>
      <c r="AE37">
        <v>0</v>
      </c>
      <c r="AF37">
        <v>0</v>
      </c>
      <c r="AG37">
        <v>0</v>
      </c>
      <c r="AH37">
        <v>12.92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0.81</v>
      </c>
      <c r="AU37" t="s">
        <v>3</v>
      </c>
      <c r="AV37">
        <v>1</v>
      </c>
      <c r="AW37">
        <v>2</v>
      </c>
      <c r="AX37">
        <v>34682046</v>
      </c>
      <c r="AY37">
        <v>1</v>
      </c>
      <c r="AZ37">
        <v>0</v>
      </c>
      <c r="BA37">
        <v>67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0.81</v>
      </c>
      <c r="CY37">
        <f t="shared" ref="CY37:CY46" si="0">AD37</f>
        <v>12.92</v>
      </c>
      <c r="CZ37">
        <f t="shared" ref="CZ37:CZ46" si="1">AH37</f>
        <v>12.92</v>
      </c>
      <c r="DA37">
        <f t="shared" ref="DA37:DA46" si="2">AL37</f>
        <v>1</v>
      </c>
      <c r="DB37">
        <v>0</v>
      </c>
    </row>
    <row r="38" spans="1:106" x14ac:dyDescent="0.2">
      <c r="A38">
        <f>ROW(Source!A34)</f>
        <v>34</v>
      </c>
      <c r="B38">
        <v>34681881</v>
      </c>
      <c r="C38">
        <v>34682043</v>
      </c>
      <c r="D38">
        <v>32163330</v>
      </c>
      <c r="E38">
        <v>1</v>
      </c>
      <c r="F38">
        <v>1</v>
      </c>
      <c r="G38">
        <v>1</v>
      </c>
      <c r="H38">
        <v>1</v>
      </c>
      <c r="I38" t="s">
        <v>258</v>
      </c>
      <c r="J38" t="s">
        <v>3</v>
      </c>
      <c r="K38" t="s">
        <v>259</v>
      </c>
      <c r="L38">
        <v>1191</v>
      </c>
      <c r="N38">
        <v>1013</v>
      </c>
      <c r="O38" t="s">
        <v>232</v>
      </c>
      <c r="P38" t="s">
        <v>232</v>
      </c>
      <c r="Q38">
        <v>1</v>
      </c>
      <c r="W38">
        <v>0</v>
      </c>
      <c r="X38">
        <v>1776637054</v>
      </c>
      <c r="Y38">
        <v>0.81</v>
      </c>
      <c r="AA38">
        <v>0</v>
      </c>
      <c r="AB38">
        <v>0</v>
      </c>
      <c r="AC38">
        <v>0</v>
      </c>
      <c r="AD38">
        <v>12.69</v>
      </c>
      <c r="AE38">
        <v>0</v>
      </c>
      <c r="AF38">
        <v>0</v>
      </c>
      <c r="AG38">
        <v>0</v>
      </c>
      <c r="AH38">
        <v>12.69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0.81</v>
      </c>
      <c r="AU38" t="s">
        <v>3</v>
      </c>
      <c r="AV38">
        <v>1</v>
      </c>
      <c r="AW38">
        <v>2</v>
      </c>
      <c r="AX38">
        <v>34682047</v>
      </c>
      <c r="AY38">
        <v>1</v>
      </c>
      <c r="AZ38">
        <v>0</v>
      </c>
      <c r="BA38">
        <v>68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Y38*Source!I34</f>
        <v>0.81</v>
      </c>
      <c r="CY38">
        <f t="shared" si="0"/>
        <v>12.69</v>
      </c>
      <c r="CZ38">
        <f t="shared" si="1"/>
        <v>12.69</v>
      </c>
      <c r="DA38">
        <f t="shared" si="2"/>
        <v>1</v>
      </c>
      <c r="DB38">
        <v>0</v>
      </c>
    </row>
    <row r="39" spans="1:106" x14ac:dyDescent="0.2">
      <c r="A39">
        <f>ROW(Source!A35)</f>
        <v>35</v>
      </c>
      <c r="B39">
        <v>34681882</v>
      </c>
      <c r="C39">
        <v>34682043</v>
      </c>
      <c r="D39">
        <v>32164293</v>
      </c>
      <c r="E39">
        <v>1</v>
      </c>
      <c r="F39">
        <v>1</v>
      </c>
      <c r="G39">
        <v>1</v>
      </c>
      <c r="H39">
        <v>1</v>
      </c>
      <c r="I39" t="s">
        <v>256</v>
      </c>
      <c r="J39" t="s">
        <v>3</v>
      </c>
      <c r="K39" t="s">
        <v>257</v>
      </c>
      <c r="L39">
        <v>1191</v>
      </c>
      <c r="N39">
        <v>1013</v>
      </c>
      <c r="O39" t="s">
        <v>232</v>
      </c>
      <c r="P39" t="s">
        <v>232</v>
      </c>
      <c r="Q39">
        <v>1</v>
      </c>
      <c r="W39">
        <v>0</v>
      </c>
      <c r="X39">
        <v>-1166887252</v>
      </c>
      <c r="Y39">
        <v>0.81</v>
      </c>
      <c r="AA39">
        <v>0</v>
      </c>
      <c r="AB39">
        <v>0</v>
      </c>
      <c r="AC39">
        <v>0</v>
      </c>
      <c r="AD39">
        <v>236.44</v>
      </c>
      <c r="AE39">
        <v>0</v>
      </c>
      <c r="AF39">
        <v>0</v>
      </c>
      <c r="AG39">
        <v>0</v>
      </c>
      <c r="AH39">
        <v>12.92</v>
      </c>
      <c r="AI39">
        <v>1</v>
      </c>
      <c r="AJ39">
        <v>1</v>
      </c>
      <c r="AK39">
        <v>1</v>
      </c>
      <c r="AL39">
        <v>18.3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0.81</v>
      </c>
      <c r="AU39" t="s">
        <v>3</v>
      </c>
      <c r="AV39">
        <v>1</v>
      </c>
      <c r="AW39">
        <v>2</v>
      </c>
      <c r="AX39">
        <v>34682046</v>
      </c>
      <c r="AY39">
        <v>1</v>
      </c>
      <c r="AZ39">
        <v>0</v>
      </c>
      <c r="BA39">
        <v>69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0.81</v>
      </c>
      <c r="CY39">
        <f t="shared" si="0"/>
        <v>236.44</v>
      </c>
      <c r="CZ39">
        <f t="shared" si="1"/>
        <v>12.92</v>
      </c>
      <c r="DA39">
        <f t="shared" si="2"/>
        <v>18.3</v>
      </c>
      <c r="DB39">
        <v>0</v>
      </c>
    </row>
    <row r="40" spans="1:106" x14ac:dyDescent="0.2">
      <c r="A40">
        <f>ROW(Source!A35)</f>
        <v>35</v>
      </c>
      <c r="B40">
        <v>34681882</v>
      </c>
      <c r="C40">
        <v>34682043</v>
      </c>
      <c r="D40">
        <v>32163330</v>
      </c>
      <c r="E40">
        <v>1</v>
      </c>
      <c r="F40">
        <v>1</v>
      </c>
      <c r="G40">
        <v>1</v>
      </c>
      <c r="H40">
        <v>1</v>
      </c>
      <c r="I40" t="s">
        <v>258</v>
      </c>
      <c r="J40" t="s">
        <v>3</v>
      </c>
      <c r="K40" t="s">
        <v>259</v>
      </c>
      <c r="L40">
        <v>1191</v>
      </c>
      <c r="N40">
        <v>1013</v>
      </c>
      <c r="O40" t="s">
        <v>232</v>
      </c>
      <c r="P40" t="s">
        <v>232</v>
      </c>
      <c r="Q40">
        <v>1</v>
      </c>
      <c r="W40">
        <v>0</v>
      </c>
      <c r="X40">
        <v>1776637054</v>
      </c>
      <c r="Y40">
        <v>0.81</v>
      </c>
      <c r="AA40">
        <v>0</v>
      </c>
      <c r="AB40">
        <v>0</v>
      </c>
      <c r="AC40">
        <v>0</v>
      </c>
      <c r="AD40">
        <v>232.23</v>
      </c>
      <c r="AE40">
        <v>0</v>
      </c>
      <c r="AF40">
        <v>0</v>
      </c>
      <c r="AG40">
        <v>0</v>
      </c>
      <c r="AH40">
        <v>12.69</v>
      </c>
      <c r="AI40">
        <v>1</v>
      </c>
      <c r="AJ40">
        <v>1</v>
      </c>
      <c r="AK40">
        <v>1</v>
      </c>
      <c r="AL40">
        <v>18.3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0.81</v>
      </c>
      <c r="AU40" t="s">
        <v>3</v>
      </c>
      <c r="AV40">
        <v>1</v>
      </c>
      <c r="AW40">
        <v>2</v>
      </c>
      <c r="AX40">
        <v>34682047</v>
      </c>
      <c r="AY40">
        <v>1</v>
      </c>
      <c r="AZ40">
        <v>0</v>
      </c>
      <c r="BA40">
        <v>70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0.81</v>
      </c>
      <c r="CY40">
        <f t="shared" si="0"/>
        <v>232.23</v>
      </c>
      <c r="CZ40">
        <f t="shared" si="1"/>
        <v>12.69</v>
      </c>
      <c r="DA40">
        <f t="shared" si="2"/>
        <v>18.3</v>
      </c>
      <c r="DB40">
        <v>0</v>
      </c>
    </row>
    <row r="41" spans="1:106" x14ac:dyDescent="0.2">
      <c r="A41">
        <f>ROW(Source!A36)</f>
        <v>36</v>
      </c>
      <c r="B41">
        <v>34681881</v>
      </c>
      <c r="C41">
        <v>34682048</v>
      </c>
      <c r="D41">
        <v>32163577</v>
      </c>
      <c r="E41">
        <v>1</v>
      </c>
      <c r="F41">
        <v>1</v>
      </c>
      <c r="G41">
        <v>1</v>
      </c>
      <c r="H41">
        <v>1</v>
      </c>
      <c r="I41" t="s">
        <v>260</v>
      </c>
      <c r="J41" t="s">
        <v>3</v>
      </c>
      <c r="K41" t="s">
        <v>261</v>
      </c>
      <c r="L41">
        <v>1191</v>
      </c>
      <c r="N41">
        <v>1013</v>
      </c>
      <c r="O41" t="s">
        <v>232</v>
      </c>
      <c r="P41" t="s">
        <v>232</v>
      </c>
      <c r="Q41">
        <v>1</v>
      </c>
      <c r="W41">
        <v>0</v>
      </c>
      <c r="X41">
        <v>1197411217</v>
      </c>
      <c r="Y41">
        <v>1.94</v>
      </c>
      <c r="AA41">
        <v>0</v>
      </c>
      <c r="AB41">
        <v>0</v>
      </c>
      <c r="AC41">
        <v>0</v>
      </c>
      <c r="AD41">
        <v>9.6199999999999992</v>
      </c>
      <c r="AE41">
        <v>0</v>
      </c>
      <c r="AF41">
        <v>0</v>
      </c>
      <c r="AG41">
        <v>0</v>
      </c>
      <c r="AH41">
        <v>9.6199999999999992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1.94</v>
      </c>
      <c r="AU41" t="s">
        <v>3</v>
      </c>
      <c r="AV41">
        <v>1</v>
      </c>
      <c r="AW41">
        <v>2</v>
      </c>
      <c r="AX41">
        <v>34682051</v>
      </c>
      <c r="AY41">
        <v>1</v>
      </c>
      <c r="AZ41">
        <v>0</v>
      </c>
      <c r="BA41">
        <v>71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Y41*Source!I36</f>
        <v>5.82</v>
      </c>
      <c r="CY41">
        <f t="shared" si="0"/>
        <v>9.6199999999999992</v>
      </c>
      <c r="CZ41">
        <f t="shared" si="1"/>
        <v>9.6199999999999992</v>
      </c>
      <c r="DA41">
        <f t="shared" si="2"/>
        <v>1</v>
      </c>
      <c r="DB41">
        <v>0</v>
      </c>
    </row>
    <row r="42" spans="1:106" x14ac:dyDescent="0.2">
      <c r="A42">
        <f>ROW(Source!A36)</f>
        <v>36</v>
      </c>
      <c r="B42">
        <v>34681881</v>
      </c>
      <c r="C42">
        <v>34682048</v>
      </c>
      <c r="D42">
        <v>32163330</v>
      </c>
      <c r="E42">
        <v>1</v>
      </c>
      <c r="F42">
        <v>1</v>
      </c>
      <c r="G42">
        <v>1</v>
      </c>
      <c r="H42">
        <v>1</v>
      </c>
      <c r="I42" t="s">
        <v>258</v>
      </c>
      <c r="J42" t="s">
        <v>3</v>
      </c>
      <c r="K42" t="s">
        <v>259</v>
      </c>
      <c r="L42">
        <v>1191</v>
      </c>
      <c r="N42">
        <v>1013</v>
      </c>
      <c r="O42" t="s">
        <v>232</v>
      </c>
      <c r="P42" t="s">
        <v>232</v>
      </c>
      <c r="Q42">
        <v>1</v>
      </c>
      <c r="W42">
        <v>0</v>
      </c>
      <c r="X42">
        <v>1776637054</v>
      </c>
      <c r="Y42">
        <v>2.92</v>
      </c>
      <c r="AA42">
        <v>0</v>
      </c>
      <c r="AB42">
        <v>0</v>
      </c>
      <c r="AC42">
        <v>0</v>
      </c>
      <c r="AD42">
        <v>12.69</v>
      </c>
      <c r="AE42">
        <v>0</v>
      </c>
      <c r="AF42">
        <v>0</v>
      </c>
      <c r="AG42">
        <v>0</v>
      </c>
      <c r="AH42">
        <v>12.69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2.92</v>
      </c>
      <c r="AU42" t="s">
        <v>3</v>
      </c>
      <c r="AV42">
        <v>1</v>
      </c>
      <c r="AW42">
        <v>2</v>
      </c>
      <c r="AX42">
        <v>34682052</v>
      </c>
      <c r="AY42">
        <v>1</v>
      </c>
      <c r="AZ42">
        <v>0</v>
      </c>
      <c r="BA42">
        <v>72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Y42*Source!I36</f>
        <v>8.76</v>
      </c>
      <c r="CY42">
        <f t="shared" si="0"/>
        <v>12.69</v>
      </c>
      <c r="CZ42">
        <f t="shared" si="1"/>
        <v>12.69</v>
      </c>
      <c r="DA42">
        <f t="shared" si="2"/>
        <v>1</v>
      </c>
      <c r="DB42">
        <v>0</v>
      </c>
    </row>
    <row r="43" spans="1:106" x14ac:dyDescent="0.2">
      <c r="A43">
        <f>ROW(Source!A37)</f>
        <v>37</v>
      </c>
      <c r="B43">
        <v>34681882</v>
      </c>
      <c r="C43">
        <v>34682048</v>
      </c>
      <c r="D43">
        <v>32163577</v>
      </c>
      <c r="E43">
        <v>1</v>
      </c>
      <c r="F43">
        <v>1</v>
      </c>
      <c r="G43">
        <v>1</v>
      </c>
      <c r="H43">
        <v>1</v>
      </c>
      <c r="I43" t="s">
        <v>260</v>
      </c>
      <c r="J43" t="s">
        <v>3</v>
      </c>
      <c r="K43" t="s">
        <v>261</v>
      </c>
      <c r="L43">
        <v>1191</v>
      </c>
      <c r="N43">
        <v>1013</v>
      </c>
      <c r="O43" t="s">
        <v>232</v>
      </c>
      <c r="P43" t="s">
        <v>232</v>
      </c>
      <c r="Q43">
        <v>1</v>
      </c>
      <c r="W43">
        <v>0</v>
      </c>
      <c r="X43">
        <v>1197411217</v>
      </c>
      <c r="Y43">
        <v>1.94</v>
      </c>
      <c r="AA43">
        <v>0</v>
      </c>
      <c r="AB43">
        <v>0</v>
      </c>
      <c r="AC43">
        <v>0</v>
      </c>
      <c r="AD43">
        <v>176.05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18.3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1.94</v>
      </c>
      <c r="AU43" t="s">
        <v>3</v>
      </c>
      <c r="AV43">
        <v>1</v>
      </c>
      <c r="AW43">
        <v>2</v>
      </c>
      <c r="AX43">
        <v>34682051</v>
      </c>
      <c r="AY43">
        <v>1</v>
      </c>
      <c r="AZ43">
        <v>0</v>
      </c>
      <c r="BA43">
        <v>73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Y43*Source!I37</f>
        <v>5.82</v>
      </c>
      <c r="CY43">
        <f t="shared" si="0"/>
        <v>176.05</v>
      </c>
      <c r="CZ43">
        <f t="shared" si="1"/>
        <v>9.6199999999999992</v>
      </c>
      <c r="DA43">
        <f t="shared" si="2"/>
        <v>18.3</v>
      </c>
      <c r="DB43">
        <v>0</v>
      </c>
    </row>
    <row r="44" spans="1:106" x14ac:dyDescent="0.2">
      <c r="A44">
        <f>ROW(Source!A37)</f>
        <v>37</v>
      </c>
      <c r="B44">
        <v>34681882</v>
      </c>
      <c r="C44">
        <v>34682048</v>
      </c>
      <c r="D44">
        <v>32163330</v>
      </c>
      <c r="E44">
        <v>1</v>
      </c>
      <c r="F44">
        <v>1</v>
      </c>
      <c r="G44">
        <v>1</v>
      </c>
      <c r="H44">
        <v>1</v>
      </c>
      <c r="I44" t="s">
        <v>258</v>
      </c>
      <c r="J44" t="s">
        <v>3</v>
      </c>
      <c r="K44" t="s">
        <v>259</v>
      </c>
      <c r="L44">
        <v>1191</v>
      </c>
      <c r="N44">
        <v>1013</v>
      </c>
      <c r="O44" t="s">
        <v>232</v>
      </c>
      <c r="P44" t="s">
        <v>232</v>
      </c>
      <c r="Q44">
        <v>1</v>
      </c>
      <c r="W44">
        <v>0</v>
      </c>
      <c r="X44">
        <v>1776637054</v>
      </c>
      <c r="Y44">
        <v>2.92</v>
      </c>
      <c r="AA44">
        <v>0</v>
      </c>
      <c r="AB44">
        <v>0</v>
      </c>
      <c r="AC44">
        <v>0</v>
      </c>
      <c r="AD44">
        <v>232.23</v>
      </c>
      <c r="AE44">
        <v>0</v>
      </c>
      <c r="AF44">
        <v>0</v>
      </c>
      <c r="AG44">
        <v>0</v>
      </c>
      <c r="AH44">
        <v>12.69</v>
      </c>
      <c r="AI44">
        <v>1</v>
      </c>
      <c r="AJ44">
        <v>1</v>
      </c>
      <c r="AK44">
        <v>1</v>
      </c>
      <c r="AL44">
        <v>18.3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2.92</v>
      </c>
      <c r="AU44" t="s">
        <v>3</v>
      </c>
      <c r="AV44">
        <v>1</v>
      </c>
      <c r="AW44">
        <v>2</v>
      </c>
      <c r="AX44">
        <v>34682052</v>
      </c>
      <c r="AY44">
        <v>1</v>
      </c>
      <c r="AZ44">
        <v>0</v>
      </c>
      <c r="BA44">
        <v>74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Y44*Source!I37</f>
        <v>8.76</v>
      </c>
      <c r="CY44">
        <f t="shared" si="0"/>
        <v>232.23</v>
      </c>
      <c r="CZ44">
        <f t="shared" si="1"/>
        <v>12.69</v>
      </c>
      <c r="DA44">
        <f t="shared" si="2"/>
        <v>18.3</v>
      </c>
      <c r="DB44">
        <v>0</v>
      </c>
    </row>
    <row r="45" spans="1:106" x14ac:dyDescent="0.2">
      <c r="A45">
        <f>ROW(Source!A38)</f>
        <v>38</v>
      </c>
      <c r="B45">
        <v>34681881</v>
      </c>
      <c r="C45">
        <v>34682053</v>
      </c>
      <c r="D45">
        <v>31715651</v>
      </c>
      <c r="E45">
        <v>1</v>
      </c>
      <c r="F45">
        <v>1</v>
      </c>
      <c r="G45">
        <v>1</v>
      </c>
      <c r="H45">
        <v>1</v>
      </c>
      <c r="I45" t="s">
        <v>239</v>
      </c>
      <c r="J45" t="s">
        <v>3</v>
      </c>
      <c r="K45" t="s">
        <v>240</v>
      </c>
      <c r="L45">
        <v>1191</v>
      </c>
      <c r="N45">
        <v>1013</v>
      </c>
      <c r="O45" t="s">
        <v>232</v>
      </c>
      <c r="P45" t="s">
        <v>232</v>
      </c>
      <c r="Q45">
        <v>1</v>
      </c>
      <c r="W45">
        <v>0</v>
      </c>
      <c r="X45">
        <v>1069510174</v>
      </c>
      <c r="Y45">
        <v>5.21</v>
      </c>
      <c r="AA45">
        <v>0</v>
      </c>
      <c r="AB45">
        <v>0</v>
      </c>
      <c r="AC45">
        <v>0</v>
      </c>
      <c r="AD45">
        <v>9.6199999999999992</v>
      </c>
      <c r="AE45">
        <v>0</v>
      </c>
      <c r="AF45">
        <v>0</v>
      </c>
      <c r="AG45">
        <v>0</v>
      </c>
      <c r="AH45">
        <v>9.6199999999999992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5.21</v>
      </c>
      <c r="AU45" t="s">
        <v>3</v>
      </c>
      <c r="AV45">
        <v>1</v>
      </c>
      <c r="AW45">
        <v>2</v>
      </c>
      <c r="AX45">
        <v>34682058</v>
      </c>
      <c r="AY45">
        <v>1</v>
      </c>
      <c r="AZ45">
        <v>0</v>
      </c>
      <c r="BA45">
        <v>75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Y45*Source!I38</f>
        <v>93.78</v>
      </c>
      <c r="CY45">
        <f t="shared" si="0"/>
        <v>9.6199999999999992</v>
      </c>
      <c r="CZ45">
        <f t="shared" si="1"/>
        <v>9.6199999999999992</v>
      </c>
      <c r="DA45">
        <f t="shared" si="2"/>
        <v>1</v>
      </c>
      <c r="DB45">
        <v>0</v>
      </c>
    </row>
    <row r="46" spans="1:106" x14ac:dyDescent="0.2">
      <c r="A46">
        <f>ROW(Source!A38)</f>
        <v>38</v>
      </c>
      <c r="B46">
        <v>34681881</v>
      </c>
      <c r="C46">
        <v>34682053</v>
      </c>
      <c r="D46">
        <v>31709492</v>
      </c>
      <c r="E46">
        <v>1</v>
      </c>
      <c r="F46">
        <v>1</v>
      </c>
      <c r="G46">
        <v>1</v>
      </c>
      <c r="H46">
        <v>1</v>
      </c>
      <c r="I46" t="s">
        <v>230</v>
      </c>
      <c r="J46" t="s">
        <v>3</v>
      </c>
      <c r="K46" t="s">
        <v>231</v>
      </c>
      <c r="L46">
        <v>1191</v>
      </c>
      <c r="N46">
        <v>1013</v>
      </c>
      <c r="O46" t="s">
        <v>232</v>
      </c>
      <c r="P46" t="s">
        <v>232</v>
      </c>
      <c r="Q46">
        <v>1</v>
      </c>
      <c r="W46">
        <v>0</v>
      </c>
      <c r="X46">
        <v>-1417349443</v>
      </c>
      <c r="Y46">
        <v>3.46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3.46</v>
      </c>
      <c r="AU46" t="s">
        <v>3</v>
      </c>
      <c r="AV46">
        <v>2</v>
      </c>
      <c r="AW46">
        <v>2</v>
      </c>
      <c r="AX46">
        <v>34682059</v>
      </c>
      <c r="AY46">
        <v>1</v>
      </c>
      <c r="AZ46">
        <v>0</v>
      </c>
      <c r="BA46">
        <v>76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Y46*Source!I38</f>
        <v>62.28</v>
      </c>
      <c r="CY46">
        <f t="shared" si="0"/>
        <v>0</v>
      </c>
      <c r="CZ46">
        <f t="shared" si="1"/>
        <v>0</v>
      </c>
      <c r="DA46">
        <f t="shared" si="2"/>
        <v>1</v>
      </c>
      <c r="DB46">
        <v>0</v>
      </c>
    </row>
    <row r="47" spans="1:106" x14ac:dyDescent="0.2">
      <c r="A47">
        <f>ROW(Source!A38)</f>
        <v>38</v>
      </c>
      <c r="B47">
        <v>34681881</v>
      </c>
      <c r="C47">
        <v>34682053</v>
      </c>
      <c r="D47">
        <v>31526753</v>
      </c>
      <c r="E47">
        <v>1</v>
      </c>
      <c r="F47">
        <v>1</v>
      </c>
      <c r="G47">
        <v>1</v>
      </c>
      <c r="H47">
        <v>2</v>
      </c>
      <c r="I47" t="s">
        <v>241</v>
      </c>
      <c r="J47" t="s">
        <v>242</v>
      </c>
      <c r="K47" t="s">
        <v>243</v>
      </c>
      <c r="L47">
        <v>1368</v>
      </c>
      <c r="N47">
        <v>1011</v>
      </c>
      <c r="O47" t="s">
        <v>236</v>
      </c>
      <c r="P47" t="s">
        <v>236</v>
      </c>
      <c r="Q47">
        <v>1</v>
      </c>
      <c r="W47">
        <v>0</v>
      </c>
      <c r="X47">
        <v>-1718674368</v>
      </c>
      <c r="Y47">
        <v>1.73</v>
      </c>
      <c r="AA47">
        <v>0</v>
      </c>
      <c r="AB47">
        <v>111.99</v>
      </c>
      <c r="AC47">
        <v>13.5</v>
      </c>
      <c r="AD47">
        <v>0</v>
      </c>
      <c r="AE47">
        <v>0</v>
      </c>
      <c r="AF47">
        <v>111.99</v>
      </c>
      <c r="AG47">
        <v>13.5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1.73</v>
      </c>
      <c r="AU47" t="s">
        <v>3</v>
      </c>
      <c r="AV47">
        <v>0</v>
      </c>
      <c r="AW47">
        <v>2</v>
      </c>
      <c r="AX47">
        <v>34682060</v>
      </c>
      <c r="AY47">
        <v>1</v>
      </c>
      <c r="AZ47">
        <v>0</v>
      </c>
      <c r="BA47">
        <v>77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Y47*Source!I38</f>
        <v>31.14</v>
      </c>
      <c r="CY47">
        <f>AB47</f>
        <v>111.99</v>
      </c>
      <c r="CZ47">
        <f>AF47</f>
        <v>111.99</v>
      </c>
      <c r="DA47">
        <f>AJ47</f>
        <v>1</v>
      </c>
      <c r="DB47">
        <v>0</v>
      </c>
    </row>
    <row r="48" spans="1:106" x14ac:dyDescent="0.2">
      <c r="A48">
        <f>ROW(Source!A38)</f>
        <v>38</v>
      </c>
      <c r="B48">
        <v>34681881</v>
      </c>
      <c r="C48">
        <v>34682053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250</v>
      </c>
      <c r="J48" t="s">
        <v>251</v>
      </c>
      <c r="K48" t="s">
        <v>252</v>
      </c>
      <c r="L48">
        <v>1368</v>
      </c>
      <c r="N48">
        <v>1011</v>
      </c>
      <c r="O48" t="s">
        <v>236</v>
      </c>
      <c r="P48" t="s">
        <v>236</v>
      </c>
      <c r="Q48">
        <v>1</v>
      </c>
      <c r="W48">
        <v>0</v>
      </c>
      <c r="X48">
        <v>1372534845</v>
      </c>
      <c r="Y48">
        <v>1.73</v>
      </c>
      <c r="AA48">
        <v>0</v>
      </c>
      <c r="AB48">
        <v>65.709999999999994</v>
      </c>
      <c r="AC48">
        <v>11.6</v>
      </c>
      <c r="AD48">
        <v>0</v>
      </c>
      <c r="AE48">
        <v>0</v>
      </c>
      <c r="AF48">
        <v>65.709999999999994</v>
      </c>
      <c r="AG48">
        <v>11.6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1.73</v>
      </c>
      <c r="AU48" t="s">
        <v>3</v>
      </c>
      <c r="AV48">
        <v>0</v>
      </c>
      <c r="AW48">
        <v>2</v>
      </c>
      <c r="AX48">
        <v>34682061</v>
      </c>
      <c r="AY48">
        <v>1</v>
      </c>
      <c r="AZ48">
        <v>0</v>
      </c>
      <c r="BA48">
        <v>78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Y48*Source!I38</f>
        <v>31.14</v>
      </c>
      <c r="CY48">
        <f>AB48</f>
        <v>65.709999999999994</v>
      </c>
      <c r="CZ48">
        <f>AF48</f>
        <v>65.709999999999994</v>
      </c>
      <c r="DA48">
        <f>AJ48</f>
        <v>1</v>
      </c>
      <c r="DB48">
        <v>0</v>
      </c>
    </row>
    <row r="49" spans="1:106" x14ac:dyDescent="0.2">
      <c r="A49">
        <f>ROW(Source!A39)</f>
        <v>39</v>
      </c>
      <c r="B49">
        <v>34681882</v>
      </c>
      <c r="C49">
        <v>34682053</v>
      </c>
      <c r="D49">
        <v>31715651</v>
      </c>
      <c r="E49">
        <v>1</v>
      </c>
      <c r="F49">
        <v>1</v>
      </c>
      <c r="G49">
        <v>1</v>
      </c>
      <c r="H49">
        <v>1</v>
      </c>
      <c r="I49" t="s">
        <v>239</v>
      </c>
      <c r="J49" t="s">
        <v>3</v>
      </c>
      <c r="K49" t="s">
        <v>240</v>
      </c>
      <c r="L49">
        <v>1191</v>
      </c>
      <c r="N49">
        <v>1013</v>
      </c>
      <c r="O49" t="s">
        <v>232</v>
      </c>
      <c r="P49" t="s">
        <v>232</v>
      </c>
      <c r="Q49">
        <v>1</v>
      </c>
      <c r="W49">
        <v>0</v>
      </c>
      <c r="X49">
        <v>1069510174</v>
      </c>
      <c r="Y49">
        <v>5.21</v>
      </c>
      <c r="AA49">
        <v>0</v>
      </c>
      <c r="AB49">
        <v>0</v>
      </c>
      <c r="AC49">
        <v>0</v>
      </c>
      <c r="AD49">
        <v>176.05</v>
      </c>
      <c r="AE49">
        <v>0</v>
      </c>
      <c r="AF49">
        <v>0</v>
      </c>
      <c r="AG49">
        <v>0</v>
      </c>
      <c r="AH49">
        <v>9.6199999999999992</v>
      </c>
      <c r="AI49">
        <v>1</v>
      </c>
      <c r="AJ49">
        <v>1</v>
      </c>
      <c r="AK49">
        <v>1</v>
      </c>
      <c r="AL49">
        <v>18.3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5.21</v>
      </c>
      <c r="AU49" t="s">
        <v>3</v>
      </c>
      <c r="AV49">
        <v>1</v>
      </c>
      <c r="AW49">
        <v>2</v>
      </c>
      <c r="AX49">
        <v>34682058</v>
      </c>
      <c r="AY49">
        <v>1</v>
      </c>
      <c r="AZ49">
        <v>0</v>
      </c>
      <c r="BA49">
        <v>80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Y49*Source!I39</f>
        <v>93.78</v>
      </c>
      <c r="CY49">
        <f>AD49</f>
        <v>176.05</v>
      </c>
      <c r="CZ49">
        <f>AH49</f>
        <v>9.6199999999999992</v>
      </c>
      <c r="DA49">
        <f>AL49</f>
        <v>18.3</v>
      </c>
      <c r="DB49">
        <v>0</v>
      </c>
    </row>
    <row r="50" spans="1:106" x14ac:dyDescent="0.2">
      <c r="A50">
        <f>ROW(Source!A39)</f>
        <v>39</v>
      </c>
      <c r="B50">
        <v>34681882</v>
      </c>
      <c r="C50">
        <v>34682053</v>
      </c>
      <c r="D50">
        <v>31709492</v>
      </c>
      <c r="E50">
        <v>1</v>
      </c>
      <c r="F50">
        <v>1</v>
      </c>
      <c r="G50">
        <v>1</v>
      </c>
      <c r="H50">
        <v>1</v>
      </c>
      <c r="I50" t="s">
        <v>230</v>
      </c>
      <c r="J50" t="s">
        <v>3</v>
      </c>
      <c r="K50" t="s">
        <v>231</v>
      </c>
      <c r="L50">
        <v>1191</v>
      </c>
      <c r="N50">
        <v>1013</v>
      </c>
      <c r="O50" t="s">
        <v>232</v>
      </c>
      <c r="P50" t="s">
        <v>232</v>
      </c>
      <c r="Q50">
        <v>1</v>
      </c>
      <c r="W50">
        <v>0</v>
      </c>
      <c r="X50">
        <v>-1417349443</v>
      </c>
      <c r="Y50">
        <v>3.46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3.46</v>
      </c>
      <c r="AU50" t="s">
        <v>3</v>
      </c>
      <c r="AV50">
        <v>2</v>
      </c>
      <c r="AW50">
        <v>2</v>
      </c>
      <c r="AX50">
        <v>34682059</v>
      </c>
      <c r="AY50">
        <v>1</v>
      </c>
      <c r="AZ50">
        <v>0</v>
      </c>
      <c r="BA50">
        <v>81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Y50*Source!I39</f>
        <v>62.28</v>
      </c>
      <c r="CY50">
        <f>AD50</f>
        <v>0</v>
      </c>
      <c r="CZ50">
        <f>AH50</f>
        <v>0</v>
      </c>
      <c r="DA50">
        <f>AL50</f>
        <v>1</v>
      </c>
      <c r="DB50">
        <v>0</v>
      </c>
    </row>
    <row r="51" spans="1:106" x14ac:dyDescent="0.2">
      <c r="A51">
        <f>ROW(Source!A39)</f>
        <v>39</v>
      </c>
      <c r="B51">
        <v>34681882</v>
      </c>
      <c r="C51">
        <v>34682053</v>
      </c>
      <c r="D51">
        <v>31526753</v>
      </c>
      <c r="E51">
        <v>1</v>
      </c>
      <c r="F51">
        <v>1</v>
      </c>
      <c r="G51">
        <v>1</v>
      </c>
      <c r="H51">
        <v>2</v>
      </c>
      <c r="I51" t="s">
        <v>241</v>
      </c>
      <c r="J51" t="s">
        <v>242</v>
      </c>
      <c r="K51" t="s">
        <v>243</v>
      </c>
      <c r="L51">
        <v>1368</v>
      </c>
      <c r="N51">
        <v>1011</v>
      </c>
      <c r="O51" t="s">
        <v>236</v>
      </c>
      <c r="P51" t="s">
        <v>236</v>
      </c>
      <c r="Q51">
        <v>1</v>
      </c>
      <c r="W51">
        <v>0</v>
      </c>
      <c r="X51">
        <v>-1718674368</v>
      </c>
      <c r="Y51">
        <v>1.73</v>
      </c>
      <c r="AA51">
        <v>0</v>
      </c>
      <c r="AB51">
        <v>1399.88</v>
      </c>
      <c r="AC51">
        <v>247.05</v>
      </c>
      <c r="AD51">
        <v>0</v>
      </c>
      <c r="AE51">
        <v>0</v>
      </c>
      <c r="AF51">
        <v>111.99</v>
      </c>
      <c r="AG51">
        <v>13.5</v>
      </c>
      <c r="AH51">
        <v>0</v>
      </c>
      <c r="AI51">
        <v>1</v>
      </c>
      <c r="AJ51">
        <v>12.5</v>
      </c>
      <c r="AK51">
        <v>18.3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1.73</v>
      </c>
      <c r="AU51" t="s">
        <v>3</v>
      </c>
      <c r="AV51">
        <v>0</v>
      </c>
      <c r="AW51">
        <v>2</v>
      </c>
      <c r="AX51">
        <v>34682060</v>
      </c>
      <c r="AY51">
        <v>1</v>
      </c>
      <c r="AZ51">
        <v>0</v>
      </c>
      <c r="BA51">
        <v>82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Y51*Source!I39</f>
        <v>31.14</v>
      </c>
      <c r="CY51">
        <f>AB51</f>
        <v>1399.88</v>
      </c>
      <c r="CZ51">
        <f>AF51</f>
        <v>111.99</v>
      </c>
      <c r="DA51">
        <f>AJ51</f>
        <v>12.5</v>
      </c>
      <c r="DB51">
        <v>0</v>
      </c>
    </row>
    <row r="52" spans="1:106" x14ac:dyDescent="0.2">
      <c r="A52">
        <f>ROW(Source!A39)</f>
        <v>39</v>
      </c>
      <c r="B52">
        <v>34681882</v>
      </c>
      <c r="C52">
        <v>34682053</v>
      </c>
      <c r="D52">
        <v>31528142</v>
      </c>
      <c r="E52">
        <v>1</v>
      </c>
      <c r="F52">
        <v>1</v>
      </c>
      <c r="G52">
        <v>1</v>
      </c>
      <c r="H52">
        <v>2</v>
      </c>
      <c r="I52" t="s">
        <v>250</v>
      </c>
      <c r="J52" t="s">
        <v>251</v>
      </c>
      <c r="K52" t="s">
        <v>252</v>
      </c>
      <c r="L52">
        <v>1368</v>
      </c>
      <c r="N52">
        <v>1011</v>
      </c>
      <c r="O52" t="s">
        <v>236</v>
      </c>
      <c r="P52" t="s">
        <v>236</v>
      </c>
      <c r="Q52">
        <v>1</v>
      </c>
      <c r="W52">
        <v>0</v>
      </c>
      <c r="X52">
        <v>1372534845</v>
      </c>
      <c r="Y52">
        <v>1.73</v>
      </c>
      <c r="AA52">
        <v>0</v>
      </c>
      <c r="AB52">
        <v>821.38</v>
      </c>
      <c r="AC52">
        <v>212.28</v>
      </c>
      <c r="AD52">
        <v>0</v>
      </c>
      <c r="AE52">
        <v>0</v>
      </c>
      <c r="AF52">
        <v>65.709999999999994</v>
      </c>
      <c r="AG52">
        <v>11.6</v>
      </c>
      <c r="AH52">
        <v>0</v>
      </c>
      <c r="AI52">
        <v>1</v>
      </c>
      <c r="AJ52">
        <v>12.5</v>
      </c>
      <c r="AK52">
        <v>18.3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1.73</v>
      </c>
      <c r="AU52" t="s">
        <v>3</v>
      </c>
      <c r="AV52">
        <v>0</v>
      </c>
      <c r="AW52">
        <v>2</v>
      </c>
      <c r="AX52">
        <v>34682061</v>
      </c>
      <c r="AY52">
        <v>1</v>
      </c>
      <c r="AZ52">
        <v>0</v>
      </c>
      <c r="BA52">
        <v>83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Y52*Source!I39</f>
        <v>31.14</v>
      </c>
      <c r="CY52">
        <f>AB52</f>
        <v>821.38</v>
      </c>
      <c r="CZ52">
        <f>AF52</f>
        <v>65.709999999999994</v>
      </c>
      <c r="DA52">
        <f>AJ52</f>
        <v>12.5</v>
      </c>
      <c r="DB52">
        <v>0</v>
      </c>
    </row>
    <row r="53" spans="1:106" x14ac:dyDescent="0.2">
      <c r="A53">
        <f>ROW(Source!A40)</f>
        <v>40</v>
      </c>
      <c r="B53">
        <v>34681881</v>
      </c>
      <c r="C53">
        <v>34682063</v>
      </c>
      <c r="D53">
        <v>31709492</v>
      </c>
      <c r="E53">
        <v>1</v>
      </c>
      <c r="F53">
        <v>1</v>
      </c>
      <c r="G53">
        <v>1</v>
      </c>
      <c r="H53">
        <v>1</v>
      </c>
      <c r="I53" t="s">
        <v>230</v>
      </c>
      <c r="J53" t="s">
        <v>3</v>
      </c>
      <c r="K53" t="s">
        <v>231</v>
      </c>
      <c r="L53">
        <v>1191</v>
      </c>
      <c r="N53">
        <v>1013</v>
      </c>
      <c r="O53" t="s">
        <v>232</v>
      </c>
      <c r="P53" t="s">
        <v>232</v>
      </c>
      <c r="Q53">
        <v>1</v>
      </c>
      <c r="W53">
        <v>0</v>
      </c>
      <c r="X53">
        <v>-1417349443</v>
      </c>
      <c r="Y53">
        <v>7.6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7.6</v>
      </c>
      <c r="AU53" t="s">
        <v>3</v>
      </c>
      <c r="AV53">
        <v>2</v>
      </c>
      <c r="AW53">
        <v>2</v>
      </c>
      <c r="AX53">
        <v>34682066</v>
      </c>
      <c r="AY53">
        <v>1</v>
      </c>
      <c r="AZ53">
        <v>0</v>
      </c>
      <c r="BA53">
        <v>85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Y53*Source!I40</f>
        <v>2.3712</v>
      </c>
      <c r="CY53">
        <f>AD53</f>
        <v>0</v>
      </c>
      <c r="CZ53">
        <f>AH53</f>
        <v>0</v>
      </c>
      <c r="DA53">
        <f>AL53</f>
        <v>1</v>
      </c>
      <c r="DB53">
        <v>0</v>
      </c>
    </row>
    <row r="54" spans="1:106" x14ac:dyDescent="0.2">
      <c r="A54">
        <f>ROW(Source!A40)</f>
        <v>40</v>
      </c>
      <c r="B54">
        <v>34681881</v>
      </c>
      <c r="C54">
        <v>34682063</v>
      </c>
      <c r="D54">
        <v>31525947</v>
      </c>
      <c r="E54">
        <v>1</v>
      </c>
      <c r="F54">
        <v>1</v>
      </c>
      <c r="G54">
        <v>1</v>
      </c>
      <c r="H54">
        <v>2</v>
      </c>
      <c r="I54" t="s">
        <v>262</v>
      </c>
      <c r="J54" t="s">
        <v>263</v>
      </c>
      <c r="K54" t="s">
        <v>264</v>
      </c>
      <c r="L54">
        <v>1368</v>
      </c>
      <c r="N54">
        <v>1011</v>
      </c>
      <c r="O54" t="s">
        <v>236</v>
      </c>
      <c r="P54" t="s">
        <v>236</v>
      </c>
      <c r="Q54">
        <v>1</v>
      </c>
      <c r="W54">
        <v>0</v>
      </c>
      <c r="X54">
        <v>-1734052855</v>
      </c>
      <c r="Y54">
        <v>7.6</v>
      </c>
      <c r="AA54">
        <v>0</v>
      </c>
      <c r="AB54">
        <v>59.47</v>
      </c>
      <c r="AC54">
        <v>11.6</v>
      </c>
      <c r="AD54">
        <v>0</v>
      </c>
      <c r="AE54">
        <v>0</v>
      </c>
      <c r="AF54">
        <v>59.47</v>
      </c>
      <c r="AG54">
        <v>11.6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7.6</v>
      </c>
      <c r="AU54" t="s">
        <v>3</v>
      </c>
      <c r="AV54">
        <v>0</v>
      </c>
      <c r="AW54">
        <v>2</v>
      </c>
      <c r="AX54">
        <v>34682067</v>
      </c>
      <c r="AY54">
        <v>1</v>
      </c>
      <c r="AZ54">
        <v>0</v>
      </c>
      <c r="BA54">
        <v>86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Y54*Source!I40</f>
        <v>2.3712</v>
      </c>
      <c r="CY54">
        <f>AB54</f>
        <v>59.47</v>
      </c>
      <c r="CZ54">
        <f>AF54</f>
        <v>59.47</v>
      </c>
      <c r="DA54">
        <f>AJ54</f>
        <v>1</v>
      </c>
      <c r="DB54">
        <v>0</v>
      </c>
    </row>
    <row r="55" spans="1:106" x14ac:dyDescent="0.2">
      <c r="A55">
        <f>ROW(Source!A41)</f>
        <v>41</v>
      </c>
      <c r="B55">
        <v>34681882</v>
      </c>
      <c r="C55">
        <v>34682063</v>
      </c>
      <c r="D55">
        <v>31709492</v>
      </c>
      <c r="E55">
        <v>1</v>
      </c>
      <c r="F55">
        <v>1</v>
      </c>
      <c r="G55">
        <v>1</v>
      </c>
      <c r="H55">
        <v>1</v>
      </c>
      <c r="I55" t="s">
        <v>230</v>
      </c>
      <c r="J55" t="s">
        <v>3</v>
      </c>
      <c r="K55" t="s">
        <v>231</v>
      </c>
      <c r="L55">
        <v>1191</v>
      </c>
      <c r="N55">
        <v>1013</v>
      </c>
      <c r="O55" t="s">
        <v>232</v>
      </c>
      <c r="P55" t="s">
        <v>232</v>
      </c>
      <c r="Q55">
        <v>1</v>
      </c>
      <c r="W55">
        <v>0</v>
      </c>
      <c r="X55">
        <v>-1417349443</v>
      </c>
      <c r="Y55">
        <v>7.6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18.3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7.6</v>
      </c>
      <c r="AU55" t="s">
        <v>3</v>
      </c>
      <c r="AV55">
        <v>2</v>
      </c>
      <c r="AW55">
        <v>2</v>
      </c>
      <c r="AX55">
        <v>34682066</v>
      </c>
      <c r="AY55">
        <v>1</v>
      </c>
      <c r="AZ55">
        <v>0</v>
      </c>
      <c r="BA55">
        <v>87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Y55*Source!I41</f>
        <v>2.3712</v>
      </c>
      <c r="CY55">
        <f>AD55</f>
        <v>0</v>
      </c>
      <c r="CZ55">
        <f>AH55</f>
        <v>0</v>
      </c>
      <c r="DA55">
        <f>AL55</f>
        <v>1</v>
      </c>
      <c r="DB55">
        <v>0</v>
      </c>
    </row>
    <row r="56" spans="1:106" x14ac:dyDescent="0.2">
      <c r="A56">
        <f>ROW(Source!A41)</f>
        <v>41</v>
      </c>
      <c r="B56">
        <v>34681882</v>
      </c>
      <c r="C56">
        <v>34682063</v>
      </c>
      <c r="D56">
        <v>31525947</v>
      </c>
      <c r="E56">
        <v>1</v>
      </c>
      <c r="F56">
        <v>1</v>
      </c>
      <c r="G56">
        <v>1</v>
      </c>
      <c r="H56">
        <v>2</v>
      </c>
      <c r="I56" t="s">
        <v>262</v>
      </c>
      <c r="J56" t="s">
        <v>263</v>
      </c>
      <c r="K56" t="s">
        <v>264</v>
      </c>
      <c r="L56">
        <v>1368</v>
      </c>
      <c r="N56">
        <v>1011</v>
      </c>
      <c r="O56" t="s">
        <v>236</v>
      </c>
      <c r="P56" t="s">
        <v>236</v>
      </c>
      <c r="Q56">
        <v>1</v>
      </c>
      <c r="W56">
        <v>0</v>
      </c>
      <c r="X56">
        <v>-1734052855</v>
      </c>
      <c r="Y56">
        <v>7.6</v>
      </c>
      <c r="AA56">
        <v>0</v>
      </c>
      <c r="AB56">
        <v>743.38</v>
      </c>
      <c r="AC56">
        <v>212.28</v>
      </c>
      <c r="AD56">
        <v>0</v>
      </c>
      <c r="AE56">
        <v>0</v>
      </c>
      <c r="AF56">
        <v>59.47</v>
      </c>
      <c r="AG56">
        <v>11.6</v>
      </c>
      <c r="AH56">
        <v>0</v>
      </c>
      <c r="AI56">
        <v>1</v>
      </c>
      <c r="AJ56">
        <v>12.5</v>
      </c>
      <c r="AK56">
        <v>18.3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7.6</v>
      </c>
      <c r="AU56" t="s">
        <v>3</v>
      </c>
      <c r="AV56">
        <v>0</v>
      </c>
      <c r="AW56">
        <v>2</v>
      </c>
      <c r="AX56">
        <v>34682067</v>
      </c>
      <c r="AY56">
        <v>1</v>
      </c>
      <c r="AZ56">
        <v>0</v>
      </c>
      <c r="BA56">
        <v>88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Y56*Source!I41</f>
        <v>2.3712</v>
      </c>
      <c r="CY56">
        <f>AB56</f>
        <v>743.38</v>
      </c>
      <c r="CZ56">
        <f>AF56</f>
        <v>59.47</v>
      </c>
      <c r="DA56">
        <f>AJ56</f>
        <v>12.5</v>
      </c>
      <c r="DB5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34681947</v>
      </c>
      <c r="C1">
        <v>34681944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230</v>
      </c>
      <c r="J1" t="s">
        <v>3</v>
      </c>
      <c r="K1" t="s">
        <v>231</v>
      </c>
      <c r="L1">
        <v>1191</v>
      </c>
      <c r="N1">
        <v>1013</v>
      </c>
      <c r="O1" t="s">
        <v>232</v>
      </c>
      <c r="P1" t="s">
        <v>232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34681945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34681948</v>
      </c>
      <c r="C2">
        <v>34681944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233</v>
      </c>
      <c r="J2" t="s">
        <v>234</v>
      </c>
      <c r="K2" t="s">
        <v>235</v>
      </c>
      <c r="L2">
        <v>1368</v>
      </c>
      <c r="N2">
        <v>1011</v>
      </c>
      <c r="O2" t="s">
        <v>236</v>
      </c>
      <c r="P2" t="s">
        <v>236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34681946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34681947</v>
      </c>
      <c r="C3">
        <v>34681944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230</v>
      </c>
      <c r="J3" t="s">
        <v>3</v>
      </c>
      <c r="K3" t="s">
        <v>231</v>
      </c>
      <c r="L3">
        <v>1191</v>
      </c>
      <c r="N3">
        <v>1013</v>
      </c>
      <c r="O3" t="s">
        <v>232</v>
      </c>
      <c r="P3" t="s">
        <v>232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34681945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34681948</v>
      </c>
      <c r="C4">
        <v>34681944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233</v>
      </c>
      <c r="J4" t="s">
        <v>234</v>
      </c>
      <c r="K4" t="s">
        <v>235</v>
      </c>
      <c r="L4">
        <v>1368</v>
      </c>
      <c r="N4">
        <v>1011</v>
      </c>
      <c r="O4" t="s">
        <v>236</v>
      </c>
      <c r="P4" t="s">
        <v>236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34681946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34681951</v>
      </c>
      <c r="C5">
        <v>34681949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237</v>
      </c>
      <c r="J5" t="s">
        <v>3</v>
      </c>
      <c r="K5" t="s">
        <v>238</v>
      </c>
      <c r="L5">
        <v>1191</v>
      </c>
      <c r="N5">
        <v>1013</v>
      </c>
      <c r="O5" t="s">
        <v>232</v>
      </c>
      <c r="P5" t="s">
        <v>232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34681950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34681951</v>
      </c>
      <c r="C6">
        <v>34681949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237</v>
      </c>
      <c r="J6" t="s">
        <v>3</v>
      </c>
      <c r="K6" t="s">
        <v>238</v>
      </c>
      <c r="L6">
        <v>1191</v>
      </c>
      <c r="N6">
        <v>1013</v>
      </c>
      <c r="O6" t="s">
        <v>232</v>
      </c>
      <c r="P6" t="s">
        <v>232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34681950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34682002</v>
      </c>
      <c r="C7">
        <v>34681995</v>
      </c>
      <c r="D7">
        <v>31715651</v>
      </c>
      <c r="E7">
        <v>1</v>
      </c>
      <c r="F7">
        <v>1</v>
      </c>
      <c r="G7">
        <v>1</v>
      </c>
      <c r="H7">
        <v>1</v>
      </c>
      <c r="I7" t="s">
        <v>239</v>
      </c>
      <c r="J7" t="s">
        <v>3</v>
      </c>
      <c r="K7" t="s">
        <v>240</v>
      </c>
      <c r="L7">
        <v>1191</v>
      </c>
      <c r="N7">
        <v>1013</v>
      </c>
      <c r="O7" t="s">
        <v>232</v>
      </c>
      <c r="P7" t="s">
        <v>232</v>
      </c>
      <c r="Q7">
        <v>1</v>
      </c>
      <c r="X7">
        <v>17.82</v>
      </c>
      <c r="Y7">
        <v>0</v>
      </c>
      <c r="Z7">
        <v>0</v>
      </c>
      <c r="AA7">
        <v>0</v>
      </c>
      <c r="AB7">
        <v>9.6199999999999992</v>
      </c>
      <c r="AC7">
        <v>0</v>
      </c>
      <c r="AD7">
        <v>1</v>
      </c>
      <c r="AE7">
        <v>1</v>
      </c>
      <c r="AF7" t="s">
        <v>3</v>
      </c>
      <c r="AG7">
        <v>17.82</v>
      </c>
      <c r="AH7">
        <v>2</v>
      </c>
      <c r="AI7">
        <v>34681996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34682003</v>
      </c>
      <c r="C8">
        <v>34681995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230</v>
      </c>
      <c r="J8" t="s">
        <v>3</v>
      </c>
      <c r="K8" t="s">
        <v>231</v>
      </c>
      <c r="L8">
        <v>1191</v>
      </c>
      <c r="N8">
        <v>1013</v>
      </c>
      <c r="O8" t="s">
        <v>232</v>
      </c>
      <c r="P8" t="s">
        <v>232</v>
      </c>
      <c r="Q8">
        <v>1</v>
      </c>
      <c r="X8">
        <v>3.88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3.88</v>
      </c>
      <c r="AH8">
        <v>2</v>
      </c>
      <c r="AI8">
        <v>34681997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34682004</v>
      </c>
      <c r="C9">
        <v>34681995</v>
      </c>
      <c r="D9">
        <v>31526753</v>
      </c>
      <c r="E9">
        <v>1</v>
      </c>
      <c r="F9">
        <v>1</v>
      </c>
      <c r="G9">
        <v>1</v>
      </c>
      <c r="H9">
        <v>2</v>
      </c>
      <c r="I9" t="s">
        <v>241</v>
      </c>
      <c r="J9" t="s">
        <v>242</v>
      </c>
      <c r="K9" t="s">
        <v>243</v>
      </c>
      <c r="L9">
        <v>1368</v>
      </c>
      <c r="N9">
        <v>1011</v>
      </c>
      <c r="O9" t="s">
        <v>236</v>
      </c>
      <c r="P9" t="s">
        <v>236</v>
      </c>
      <c r="Q9">
        <v>1</v>
      </c>
      <c r="X9">
        <v>1.94</v>
      </c>
      <c r="Y9">
        <v>0</v>
      </c>
      <c r="Z9">
        <v>111.99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1.94</v>
      </c>
      <c r="AH9">
        <v>2</v>
      </c>
      <c r="AI9">
        <v>34681998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34682005</v>
      </c>
      <c r="C10">
        <v>34681995</v>
      </c>
      <c r="D10">
        <v>31526887</v>
      </c>
      <c r="E10">
        <v>1</v>
      </c>
      <c r="F10">
        <v>1</v>
      </c>
      <c r="G10">
        <v>1</v>
      </c>
      <c r="H10">
        <v>2</v>
      </c>
      <c r="I10" t="s">
        <v>244</v>
      </c>
      <c r="J10" t="s">
        <v>245</v>
      </c>
      <c r="K10" t="s">
        <v>246</v>
      </c>
      <c r="L10">
        <v>1368</v>
      </c>
      <c r="N10">
        <v>1011</v>
      </c>
      <c r="O10" t="s">
        <v>236</v>
      </c>
      <c r="P10" t="s">
        <v>236</v>
      </c>
      <c r="Q10">
        <v>1</v>
      </c>
      <c r="X10">
        <v>3.97</v>
      </c>
      <c r="Y10">
        <v>0</v>
      </c>
      <c r="Z10">
        <v>0.9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3.97</v>
      </c>
      <c r="AH10">
        <v>2</v>
      </c>
      <c r="AI10">
        <v>34681999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34682006</v>
      </c>
      <c r="C11">
        <v>34681995</v>
      </c>
      <c r="D11">
        <v>31526953</v>
      </c>
      <c r="E11">
        <v>1</v>
      </c>
      <c r="F11">
        <v>1</v>
      </c>
      <c r="G11">
        <v>1</v>
      </c>
      <c r="H11">
        <v>2</v>
      </c>
      <c r="I11" t="s">
        <v>247</v>
      </c>
      <c r="J11" t="s">
        <v>248</v>
      </c>
      <c r="K11" t="s">
        <v>249</v>
      </c>
      <c r="L11">
        <v>1368</v>
      </c>
      <c r="N11">
        <v>1011</v>
      </c>
      <c r="O11" t="s">
        <v>236</v>
      </c>
      <c r="P11" t="s">
        <v>236</v>
      </c>
      <c r="Q11">
        <v>1</v>
      </c>
      <c r="X11">
        <v>3.97</v>
      </c>
      <c r="Y11">
        <v>0</v>
      </c>
      <c r="Z11">
        <v>6.9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3.97</v>
      </c>
      <c r="AH11">
        <v>2</v>
      </c>
      <c r="AI11">
        <v>34682000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ROW(Source!A28)</f>
        <v>28</v>
      </c>
      <c r="B12">
        <v>34682007</v>
      </c>
      <c r="C12">
        <v>34681995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250</v>
      </c>
      <c r="J12" t="s">
        <v>251</v>
      </c>
      <c r="K12" t="s">
        <v>252</v>
      </c>
      <c r="L12">
        <v>1368</v>
      </c>
      <c r="N12">
        <v>1011</v>
      </c>
      <c r="O12" t="s">
        <v>236</v>
      </c>
      <c r="P12" t="s">
        <v>236</v>
      </c>
      <c r="Q12">
        <v>1</v>
      </c>
      <c r="X12">
        <v>1.94</v>
      </c>
      <c r="Y12">
        <v>0</v>
      </c>
      <c r="Z12">
        <v>65.709999999999994</v>
      </c>
      <c r="AA12">
        <v>11.6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1.94</v>
      </c>
      <c r="AH12">
        <v>2</v>
      </c>
      <c r="AI12">
        <v>34682001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ROW(Source!A28)</f>
        <v>28</v>
      </c>
      <c r="B13">
        <v>34682008</v>
      </c>
      <c r="C13">
        <v>34681995</v>
      </c>
      <c r="D13">
        <v>31446709</v>
      </c>
      <c r="E13">
        <v>1</v>
      </c>
      <c r="F13">
        <v>1</v>
      </c>
      <c r="G13">
        <v>1</v>
      </c>
      <c r="H13">
        <v>3</v>
      </c>
      <c r="I13" t="s">
        <v>265</v>
      </c>
      <c r="J13" t="s">
        <v>266</v>
      </c>
      <c r="K13" t="s">
        <v>267</v>
      </c>
      <c r="L13">
        <v>1308</v>
      </c>
      <c r="N13">
        <v>1003</v>
      </c>
      <c r="O13" t="s">
        <v>31</v>
      </c>
      <c r="P13" t="s">
        <v>31</v>
      </c>
      <c r="Q13">
        <v>100</v>
      </c>
      <c r="X13">
        <v>9.5999999999999992E-3</v>
      </c>
      <c r="Y13">
        <v>120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9.5999999999999992E-3</v>
      </c>
      <c r="AH13">
        <v>3</v>
      </c>
      <c r="AI13">
        <v>-1</v>
      </c>
      <c r="AJ13" t="s">
        <v>3</v>
      </c>
      <c r="AK13">
        <v>4</v>
      </c>
      <c r="AL13">
        <v>-1.1519999999999999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34682009</v>
      </c>
      <c r="C14">
        <v>34681995</v>
      </c>
      <c r="D14">
        <v>31470585</v>
      </c>
      <c r="E14">
        <v>1</v>
      </c>
      <c r="F14">
        <v>1</v>
      </c>
      <c r="G14">
        <v>1</v>
      </c>
      <c r="H14">
        <v>3</v>
      </c>
      <c r="I14" t="s">
        <v>268</v>
      </c>
      <c r="J14" t="s">
        <v>269</v>
      </c>
      <c r="K14" t="s">
        <v>270</v>
      </c>
      <c r="L14">
        <v>1348</v>
      </c>
      <c r="N14">
        <v>1009</v>
      </c>
      <c r="O14" t="s">
        <v>271</v>
      </c>
      <c r="P14" t="s">
        <v>271</v>
      </c>
      <c r="Q14">
        <v>1000</v>
      </c>
      <c r="X14">
        <v>1E-3</v>
      </c>
      <c r="Y14">
        <v>5000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1E-3</v>
      </c>
      <c r="AH14">
        <v>3</v>
      </c>
      <c r="AI14">
        <v>-1</v>
      </c>
      <c r="AJ14" t="s">
        <v>3</v>
      </c>
      <c r="AK14">
        <v>4</v>
      </c>
      <c r="AL14">
        <v>-5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34682010</v>
      </c>
      <c r="C15">
        <v>34681995</v>
      </c>
      <c r="D15">
        <v>31470674</v>
      </c>
      <c r="E15">
        <v>1</v>
      </c>
      <c r="F15">
        <v>1</v>
      </c>
      <c r="G15">
        <v>1</v>
      </c>
      <c r="H15">
        <v>3</v>
      </c>
      <c r="I15" t="s">
        <v>272</v>
      </c>
      <c r="J15" t="s">
        <v>273</v>
      </c>
      <c r="K15" t="s">
        <v>274</v>
      </c>
      <c r="L15">
        <v>1348</v>
      </c>
      <c r="N15">
        <v>1009</v>
      </c>
      <c r="O15" t="s">
        <v>271</v>
      </c>
      <c r="P15" t="s">
        <v>271</v>
      </c>
      <c r="Q15">
        <v>1000</v>
      </c>
      <c r="X15">
        <v>0.01</v>
      </c>
      <c r="Y15">
        <v>5763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0.01</v>
      </c>
      <c r="AH15">
        <v>3</v>
      </c>
      <c r="AI15">
        <v>-1</v>
      </c>
      <c r="AJ15" t="s">
        <v>3</v>
      </c>
      <c r="AK15">
        <v>4</v>
      </c>
      <c r="AL15">
        <v>-57.63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ROW(Source!A28)</f>
        <v>28</v>
      </c>
      <c r="B16">
        <v>34682011</v>
      </c>
      <c r="C16">
        <v>34681995</v>
      </c>
      <c r="D16">
        <v>31482923</v>
      </c>
      <c r="E16">
        <v>1</v>
      </c>
      <c r="F16">
        <v>1</v>
      </c>
      <c r="G16">
        <v>1</v>
      </c>
      <c r="H16">
        <v>3</v>
      </c>
      <c r="I16" t="s">
        <v>275</v>
      </c>
      <c r="J16" t="s">
        <v>276</v>
      </c>
      <c r="K16" t="s">
        <v>277</v>
      </c>
      <c r="L16">
        <v>1346</v>
      </c>
      <c r="N16">
        <v>1009</v>
      </c>
      <c r="O16" t="s">
        <v>97</v>
      </c>
      <c r="P16" t="s">
        <v>97</v>
      </c>
      <c r="Q16">
        <v>1</v>
      </c>
      <c r="X16">
        <v>0.25</v>
      </c>
      <c r="Y16">
        <v>28.6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0.25</v>
      </c>
      <c r="AH16">
        <v>3</v>
      </c>
      <c r="AI16">
        <v>-1</v>
      </c>
      <c r="AJ16" t="s">
        <v>3</v>
      </c>
      <c r="AK16">
        <v>4</v>
      </c>
      <c r="AL16">
        <v>-7.15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ROW(Source!A28)</f>
        <v>28</v>
      </c>
      <c r="B17">
        <v>34682012</v>
      </c>
      <c r="C17">
        <v>34681995</v>
      </c>
      <c r="D17">
        <v>31482960</v>
      </c>
      <c r="E17">
        <v>1</v>
      </c>
      <c r="F17">
        <v>1</v>
      </c>
      <c r="G17">
        <v>1</v>
      </c>
      <c r="H17">
        <v>3</v>
      </c>
      <c r="I17" t="s">
        <v>278</v>
      </c>
      <c r="J17" t="s">
        <v>279</v>
      </c>
      <c r="K17" t="s">
        <v>280</v>
      </c>
      <c r="L17">
        <v>1348</v>
      </c>
      <c r="N17">
        <v>1009</v>
      </c>
      <c r="O17" t="s">
        <v>271</v>
      </c>
      <c r="P17" t="s">
        <v>271</v>
      </c>
      <c r="Q17">
        <v>1000</v>
      </c>
      <c r="X17">
        <v>6.0000000000000002E-5</v>
      </c>
      <c r="Y17">
        <v>7826.9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6.0000000000000002E-5</v>
      </c>
      <c r="AH17">
        <v>3</v>
      </c>
      <c r="AI17">
        <v>-1</v>
      </c>
      <c r="AJ17" t="s">
        <v>3</v>
      </c>
      <c r="AK17">
        <v>4</v>
      </c>
      <c r="AL17">
        <v>-0.46961399999999998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</row>
    <row r="18" spans="1:44" x14ac:dyDescent="0.2">
      <c r="A18">
        <f>ROW(Source!A28)</f>
        <v>28</v>
      </c>
      <c r="B18">
        <v>34682013</v>
      </c>
      <c r="C18">
        <v>34681995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281</v>
      </c>
      <c r="J18" t="s">
        <v>3</v>
      </c>
      <c r="K18" t="s">
        <v>282</v>
      </c>
      <c r="L18">
        <v>1374</v>
      </c>
      <c r="N18">
        <v>1013</v>
      </c>
      <c r="O18" t="s">
        <v>283</v>
      </c>
      <c r="P18" t="s">
        <v>283</v>
      </c>
      <c r="Q18">
        <v>1</v>
      </c>
      <c r="X18">
        <v>3.43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3.43</v>
      </c>
      <c r="AH18">
        <v>3</v>
      </c>
      <c r="AI18">
        <v>-1</v>
      </c>
      <c r="AJ18" t="s">
        <v>3</v>
      </c>
      <c r="AK18">
        <v>4</v>
      </c>
      <c r="AL18">
        <v>-3.43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ROW(Source!A29)</f>
        <v>29</v>
      </c>
      <c r="B19">
        <v>34682002</v>
      </c>
      <c r="C19">
        <v>34681995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239</v>
      </c>
      <c r="J19" t="s">
        <v>3</v>
      </c>
      <c r="K19" t="s">
        <v>240</v>
      </c>
      <c r="L19">
        <v>1191</v>
      </c>
      <c r="N19">
        <v>1013</v>
      </c>
      <c r="O19" t="s">
        <v>232</v>
      </c>
      <c r="P19" t="s">
        <v>232</v>
      </c>
      <c r="Q19">
        <v>1</v>
      </c>
      <c r="X19">
        <v>17.82</v>
      </c>
      <c r="Y19">
        <v>0</v>
      </c>
      <c r="Z19">
        <v>0</v>
      </c>
      <c r="AA19">
        <v>0</v>
      </c>
      <c r="AB19">
        <v>9.6199999999999992</v>
      </c>
      <c r="AC19">
        <v>0</v>
      </c>
      <c r="AD19">
        <v>1</v>
      </c>
      <c r="AE19">
        <v>1</v>
      </c>
      <c r="AF19" t="s">
        <v>3</v>
      </c>
      <c r="AG19">
        <v>17.82</v>
      </c>
      <c r="AH19">
        <v>2</v>
      </c>
      <c r="AI19">
        <v>34681996</v>
      </c>
      <c r="AJ19">
        <v>13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ROW(Source!A29)</f>
        <v>29</v>
      </c>
      <c r="B20">
        <v>34682003</v>
      </c>
      <c r="C20">
        <v>34681995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230</v>
      </c>
      <c r="J20" t="s">
        <v>3</v>
      </c>
      <c r="K20" t="s">
        <v>231</v>
      </c>
      <c r="L20">
        <v>1191</v>
      </c>
      <c r="N20">
        <v>1013</v>
      </c>
      <c r="O20" t="s">
        <v>232</v>
      </c>
      <c r="P20" t="s">
        <v>232</v>
      </c>
      <c r="Q20">
        <v>1</v>
      </c>
      <c r="X20">
        <v>3.88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2</v>
      </c>
      <c r="AF20" t="s">
        <v>3</v>
      </c>
      <c r="AG20">
        <v>3.88</v>
      </c>
      <c r="AH20">
        <v>2</v>
      </c>
      <c r="AI20">
        <v>34681997</v>
      </c>
      <c r="AJ20">
        <v>14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ROW(Source!A29)</f>
        <v>29</v>
      </c>
      <c r="B21">
        <v>34682004</v>
      </c>
      <c r="C21">
        <v>34681995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241</v>
      </c>
      <c r="J21" t="s">
        <v>242</v>
      </c>
      <c r="K21" t="s">
        <v>243</v>
      </c>
      <c r="L21">
        <v>1368</v>
      </c>
      <c r="N21">
        <v>1011</v>
      </c>
      <c r="O21" t="s">
        <v>236</v>
      </c>
      <c r="P21" t="s">
        <v>236</v>
      </c>
      <c r="Q21">
        <v>1</v>
      </c>
      <c r="X21">
        <v>1.94</v>
      </c>
      <c r="Y21">
        <v>0</v>
      </c>
      <c r="Z21">
        <v>111.99</v>
      </c>
      <c r="AA21">
        <v>13.5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1.94</v>
      </c>
      <c r="AH21">
        <v>2</v>
      </c>
      <c r="AI21">
        <v>34681998</v>
      </c>
      <c r="AJ21">
        <v>15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ROW(Source!A29)</f>
        <v>29</v>
      </c>
      <c r="B22">
        <v>34682005</v>
      </c>
      <c r="C22">
        <v>34681995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244</v>
      </c>
      <c r="J22" t="s">
        <v>245</v>
      </c>
      <c r="K22" t="s">
        <v>246</v>
      </c>
      <c r="L22">
        <v>1368</v>
      </c>
      <c r="N22">
        <v>1011</v>
      </c>
      <c r="O22" t="s">
        <v>236</v>
      </c>
      <c r="P22" t="s">
        <v>236</v>
      </c>
      <c r="Q22">
        <v>1</v>
      </c>
      <c r="X22">
        <v>3.97</v>
      </c>
      <c r="Y22">
        <v>0</v>
      </c>
      <c r="Z22">
        <v>0.9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3.97</v>
      </c>
      <c r="AH22">
        <v>2</v>
      </c>
      <c r="AI22">
        <v>34681999</v>
      </c>
      <c r="AJ22">
        <v>16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ROW(Source!A29)</f>
        <v>29</v>
      </c>
      <c r="B23">
        <v>34682006</v>
      </c>
      <c r="C23">
        <v>34681995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247</v>
      </c>
      <c r="J23" t="s">
        <v>248</v>
      </c>
      <c r="K23" t="s">
        <v>249</v>
      </c>
      <c r="L23">
        <v>1368</v>
      </c>
      <c r="N23">
        <v>1011</v>
      </c>
      <c r="O23" t="s">
        <v>236</v>
      </c>
      <c r="P23" t="s">
        <v>236</v>
      </c>
      <c r="Q23">
        <v>1</v>
      </c>
      <c r="X23">
        <v>3.97</v>
      </c>
      <c r="Y23">
        <v>0</v>
      </c>
      <c r="Z23">
        <v>6.9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3.97</v>
      </c>
      <c r="AH23">
        <v>2</v>
      </c>
      <c r="AI23">
        <v>34682000</v>
      </c>
      <c r="AJ23">
        <v>17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ROW(Source!A29)</f>
        <v>29</v>
      </c>
      <c r="B24">
        <v>34682007</v>
      </c>
      <c r="C24">
        <v>34681995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250</v>
      </c>
      <c r="J24" t="s">
        <v>251</v>
      </c>
      <c r="K24" t="s">
        <v>252</v>
      </c>
      <c r="L24">
        <v>1368</v>
      </c>
      <c r="N24">
        <v>1011</v>
      </c>
      <c r="O24" t="s">
        <v>236</v>
      </c>
      <c r="P24" t="s">
        <v>236</v>
      </c>
      <c r="Q24">
        <v>1</v>
      </c>
      <c r="X24">
        <v>1.94</v>
      </c>
      <c r="Y24">
        <v>0</v>
      </c>
      <c r="Z24">
        <v>65.709999999999994</v>
      </c>
      <c r="AA24">
        <v>11.6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1.94</v>
      </c>
      <c r="AH24">
        <v>2</v>
      </c>
      <c r="AI24">
        <v>34682001</v>
      </c>
      <c r="AJ24">
        <v>18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ROW(Source!A29)</f>
        <v>29</v>
      </c>
      <c r="B25">
        <v>34682008</v>
      </c>
      <c r="C25">
        <v>34681995</v>
      </c>
      <c r="D25">
        <v>31446709</v>
      </c>
      <c r="E25">
        <v>1</v>
      </c>
      <c r="F25">
        <v>1</v>
      </c>
      <c r="G25">
        <v>1</v>
      </c>
      <c r="H25">
        <v>3</v>
      </c>
      <c r="I25" t="s">
        <v>265</v>
      </c>
      <c r="J25" t="s">
        <v>266</v>
      </c>
      <c r="K25" t="s">
        <v>267</v>
      </c>
      <c r="L25">
        <v>1308</v>
      </c>
      <c r="N25">
        <v>1003</v>
      </c>
      <c r="O25" t="s">
        <v>31</v>
      </c>
      <c r="P25" t="s">
        <v>31</v>
      </c>
      <c r="Q25">
        <v>100</v>
      </c>
      <c r="X25">
        <v>9.5999999999999992E-3</v>
      </c>
      <c r="Y25">
        <v>120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9.5999999999999992E-3</v>
      </c>
      <c r="AH25">
        <v>3</v>
      </c>
      <c r="AI25">
        <v>-1</v>
      </c>
      <c r="AJ25" t="s">
        <v>3</v>
      </c>
      <c r="AK25">
        <v>4</v>
      </c>
      <c r="AL25">
        <v>-1.1519999999999999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ROW(Source!A29)</f>
        <v>29</v>
      </c>
      <c r="B26">
        <v>34682009</v>
      </c>
      <c r="C26">
        <v>34681995</v>
      </c>
      <c r="D26">
        <v>31470585</v>
      </c>
      <c r="E26">
        <v>1</v>
      </c>
      <c r="F26">
        <v>1</v>
      </c>
      <c r="G26">
        <v>1</v>
      </c>
      <c r="H26">
        <v>3</v>
      </c>
      <c r="I26" t="s">
        <v>268</v>
      </c>
      <c r="J26" t="s">
        <v>269</v>
      </c>
      <c r="K26" t="s">
        <v>270</v>
      </c>
      <c r="L26">
        <v>1348</v>
      </c>
      <c r="N26">
        <v>1009</v>
      </c>
      <c r="O26" t="s">
        <v>271</v>
      </c>
      <c r="P26" t="s">
        <v>271</v>
      </c>
      <c r="Q26">
        <v>1000</v>
      </c>
      <c r="X26">
        <v>1E-3</v>
      </c>
      <c r="Y26">
        <v>5000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1E-3</v>
      </c>
      <c r="AH26">
        <v>3</v>
      </c>
      <c r="AI26">
        <v>-1</v>
      </c>
      <c r="AJ26" t="s">
        <v>3</v>
      </c>
      <c r="AK26">
        <v>4</v>
      </c>
      <c r="AL26">
        <v>-5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1</v>
      </c>
    </row>
    <row r="27" spans="1:44" x14ac:dyDescent="0.2">
      <c r="A27">
        <f>ROW(Source!A29)</f>
        <v>29</v>
      </c>
      <c r="B27">
        <v>34682010</v>
      </c>
      <c r="C27">
        <v>34681995</v>
      </c>
      <c r="D27">
        <v>31470674</v>
      </c>
      <c r="E27">
        <v>1</v>
      </c>
      <c r="F27">
        <v>1</v>
      </c>
      <c r="G27">
        <v>1</v>
      </c>
      <c r="H27">
        <v>3</v>
      </c>
      <c r="I27" t="s">
        <v>272</v>
      </c>
      <c r="J27" t="s">
        <v>273</v>
      </c>
      <c r="K27" t="s">
        <v>274</v>
      </c>
      <c r="L27">
        <v>1348</v>
      </c>
      <c r="N27">
        <v>1009</v>
      </c>
      <c r="O27" t="s">
        <v>271</v>
      </c>
      <c r="P27" t="s">
        <v>271</v>
      </c>
      <c r="Q27">
        <v>1000</v>
      </c>
      <c r="X27">
        <v>0.01</v>
      </c>
      <c r="Y27">
        <v>5763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0.01</v>
      </c>
      <c r="AH27">
        <v>3</v>
      </c>
      <c r="AI27">
        <v>-1</v>
      </c>
      <c r="AJ27" t="s">
        <v>3</v>
      </c>
      <c r="AK27">
        <v>4</v>
      </c>
      <c r="AL27">
        <v>-57.63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</row>
    <row r="28" spans="1:44" x14ac:dyDescent="0.2">
      <c r="A28">
        <f>ROW(Source!A29)</f>
        <v>29</v>
      </c>
      <c r="B28">
        <v>34682011</v>
      </c>
      <c r="C28">
        <v>34681995</v>
      </c>
      <c r="D28">
        <v>31482923</v>
      </c>
      <c r="E28">
        <v>1</v>
      </c>
      <c r="F28">
        <v>1</v>
      </c>
      <c r="G28">
        <v>1</v>
      </c>
      <c r="H28">
        <v>3</v>
      </c>
      <c r="I28" t="s">
        <v>275</v>
      </c>
      <c r="J28" t="s">
        <v>276</v>
      </c>
      <c r="K28" t="s">
        <v>277</v>
      </c>
      <c r="L28">
        <v>1346</v>
      </c>
      <c r="N28">
        <v>1009</v>
      </c>
      <c r="O28" t="s">
        <v>97</v>
      </c>
      <c r="P28" t="s">
        <v>97</v>
      </c>
      <c r="Q28">
        <v>1</v>
      </c>
      <c r="X28">
        <v>0.25</v>
      </c>
      <c r="Y28">
        <v>28.6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0.25</v>
      </c>
      <c r="AH28">
        <v>3</v>
      </c>
      <c r="AI28">
        <v>-1</v>
      </c>
      <c r="AJ28" t="s">
        <v>3</v>
      </c>
      <c r="AK28">
        <v>4</v>
      </c>
      <c r="AL28">
        <v>-7.15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ROW(Source!A29)</f>
        <v>29</v>
      </c>
      <c r="B29">
        <v>34682012</v>
      </c>
      <c r="C29">
        <v>34681995</v>
      </c>
      <c r="D29">
        <v>31482960</v>
      </c>
      <c r="E29">
        <v>1</v>
      </c>
      <c r="F29">
        <v>1</v>
      </c>
      <c r="G29">
        <v>1</v>
      </c>
      <c r="H29">
        <v>3</v>
      </c>
      <c r="I29" t="s">
        <v>278</v>
      </c>
      <c r="J29" t="s">
        <v>279</v>
      </c>
      <c r="K29" t="s">
        <v>280</v>
      </c>
      <c r="L29">
        <v>1348</v>
      </c>
      <c r="N29">
        <v>1009</v>
      </c>
      <c r="O29" t="s">
        <v>271</v>
      </c>
      <c r="P29" t="s">
        <v>271</v>
      </c>
      <c r="Q29">
        <v>1000</v>
      </c>
      <c r="X29">
        <v>6.0000000000000002E-5</v>
      </c>
      <c r="Y29">
        <v>7826.9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6.0000000000000002E-5</v>
      </c>
      <c r="AH29">
        <v>3</v>
      </c>
      <c r="AI29">
        <v>-1</v>
      </c>
      <c r="AJ29" t="s">
        <v>3</v>
      </c>
      <c r="AK29">
        <v>4</v>
      </c>
      <c r="AL29">
        <v>-0.46961399999999998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ROW(Source!A29)</f>
        <v>29</v>
      </c>
      <c r="B30">
        <v>34682013</v>
      </c>
      <c r="C30">
        <v>34681995</v>
      </c>
      <c r="D30">
        <v>31443668</v>
      </c>
      <c r="E30">
        <v>17</v>
      </c>
      <c r="F30">
        <v>1</v>
      </c>
      <c r="G30">
        <v>1</v>
      </c>
      <c r="H30">
        <v>3</v>
      </c>
      <c r="I30" t="s">
        <v>281</v>
      </c>
      <c r="J30" t="s">
        <v>3</v>
      </c>
      <c r="K30" t="s">
        <v>282</v>
      </c>
      <c r="L30">
        <v>1374</v>
      </c>
      <c r="N30">
        <v>1013</v>
      </c>
      <c r="O30" t="s">
        <v>283</v>
      </c>
      <c r="P30" t="s">
        <v>283</v>
      </c>
      <c r="Q30">
        <v>1</v>
      </c>
      <c r="X30">
        <v>3.43</v>
      </c>
      <c r="Y30">
        <v>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3.43</v>
      </c>
      <c r="AH30">
        <v>3</v>
      </c>
      <c r="AI30">
        <v>-1</v>
      </c>
      <c r="AJ30" t="s">
        <v>3</v>
      </c>
      <c r="AK30">
        <v>4</v>
      </c>
      <c r="AL30">
        <v>-3.43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34682019</v>
      </c>
      <c r="C31">
        <v>34682014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239</v>
      </c>
      <c r="J31" t="s">
        <v>3</v>
      </c>
      <c r="K31" t="s">
        <v>240</v>
      </c>
      <c r="L31">
        <v>1191</v>
      </c>
      <c r="N31">
        <v>1013</v>
      </c>
      <c r="O31" t="s">
        <v>232</v>
      </c>
      <c r="P31" t="s">
        <v>232</v>
      </c>
      <c r="Q31">
        <v>1</v>
      </c>
      <c r="X31">
        <v>11.2</v>
      </c>
      <c r="Y31">
        <v>0</v>
      </c>
      <c r="Z31">
        <v>0</v>
      </c>
      <c r="AA31">
        <v>0</v>
      </c>
      <c r="AB31">
        <v>9.6199999999999992</v>
      </c>
      <c r="AC31">
        <v>0</v>
      </c>
      <c r="AD31">
        <v>1</v>
      </c>
      <c r="AE31">
        <v>1</v>
      </c>
      <c r="AF31" t="s">
        <v>3</v>
      </c>
      <c r="AG31">
        <v>11.2</v>
      </c>
      <c r="AH31">
        <v>2</v>
      </c>
      <c r="AI31">
        <v>34682015</v>
      </c>
      <c r="AJ31">
        <v>19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ROW(Source!A30)</f>
        <v>30</v>
      </c>
      <c r="B32">
        <v>34682020</v>
      </c>
      <c r="C32">
        <v>34682014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230</v>
      </c>
      <c r="J32" t="s">
        <v>3</v>
      </c>
      <c r="K32" t="s">
        <v>231</v>
      </c>
      <c r="L32">
        <v>1191</v>
      </c>
      <c r="N32">
        <v>1013</v>
      </c>
      <c r="O32" t="s">
        <v>232</v>
      </c>
      <c r="P32" t="s">
        <v>232</v>
      </c>
      <c r="Q32">
        <v>1</v>
      </c>
      <c r="X32">
        <v>0.02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2</v>
      </c>
      <c r="AF32" t="s">
        <v>3</v>
      </c>
      <c r="AG32">
        <v>0.02</v>
      </c>
      <c r="AH32">
        <v>2</v>
      </c>
      <c r="AI32">
        <v>34682016</v>
      </c>
      <c r="AJ32">
        <v>20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ROW(Source!A30)</f>
        <v>30</v>
      </c>
      <c r="B33">
        <v>34682021</v>
      </c>
      <c r="C33">
        <v>34682014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241</v>
      </c>
      <c r="J33" t="s">
        <v>242</v>
      </c>
      <c r="K33" t="s">
        <v>243</v>
      </c>
      <c r="L33">
        <v>1368</v>
      </c>
      <c r="N33">
        <v>1011</v>
      </c>
      <c r="O33" t="s">
        <v>236</v>
      </c>
      <c r="P33" t="s">
        <v>236</v>
      </c>
      <c r="Q33">
        <v>1</v>
      </c>
      <c r="X33">
        <v>0.01</v>
      </c>
      <c r="Y33">
        <v>0</v>
      </c>
      <c r="Z33">
        <v>111.99</v>
      </c>
      <c r="AA33">
        <v>13.5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0.01</v>
      </c>
      <c r="AH33">
        <v>2</v>
      </c>
      <c r="AI33">
        <v>34682017</v>
      </c>
      <c r="AJ33">
        <v>21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ROW(Source!A30)</f>
        <v>30</v>
      </c>
      <c r="B34">
        <v>34682022</v>
      </c>
      <c r="C34">
        <v>34682014</v>
      </c>
      <c r="D34">
        <v>31528142</v>
      </c>
      <c r="E34">
        <v>1</v>
      </c>
      <c r="F34">
        <v>1</v>
      </c>
      <c r="G34">
        <v>1</v>
      </c>
      <c r="H34">
        <v>2</v>
      </c>
      <c r="I34" t="s">
        <v>250</v>
      </c>
      <c r="J34" t="s">
        <v>251</v>
      </c>
      <c r="K34" t="s">
        <v>252</v>
      </c>
      <c r="L34">
        <v>1368</v>
      </c>
      <c r="N34">
        <v>1011</v>
      </c>
      <c r="O34" t="s">
        <v>236</v>
      </c>
      <c r="P34" t="s">
        <v>236</v>
      </c>
      <c r="Q34">
        <v>1</v>
      </c>
      <c r="X34">
        <v>0.01</v>
      </c>
      <c r="Y34">
        <v>0</v>
      </c>
      <c r="Z34">
        <v>65.709999999999994</v>
      </c>
      <c r="AA34">
        <v>11.6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0.01</v>
      </c>
      <c r="AH34">
        <v>2</v>
      </c>
      <c r="AI34">
        <v>34682018</v>
      </c>
      <c r="AJ34">
        <v>22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ROW(Source!A30)</f>
        <v>30</v>
      </c>
      <c r="B35">
        <v>34682023</v>
      </c>
      <c r="C35">
        <v>34682014</v>
      </c>
      <c r="D35">
        <v>31444633</v>
      </c>
      <c r="E35">
        <v>1</v>
      </c>
      <c r="F35">
        <v>1</v>
      </c>
      <c r="G35">
        <v>1</v>
      </c>
      <c r="H35">
        <v>3</v>
      </c>
      <c r="I35" t="s">
        <v>284</v>
      </c>
      <c r="J35" t="s">
        <v>285</v>
      </c>
      <c r="K35" t="s">
        <v>286</v>
      </c>
      <c r="L35">
        <v>1348</v>
      </c>
      <c r="N35">
        <v>1009</v>
      </c>
      <c r="O35" t="s">
        <v>271</v>
      </c>
      <c r="P35" t="s">
        <v>271</v>
      </c>
      <c r="Q35">
        <v>1000</v>
      </c>
      <c r="X35">
        <v>8.0000000000000004E-4</v>
      </c>
      <c r="Y35">
        <v>4488.3999999999996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8.0000000000000004E-4</v>
      </c>
      <c r="AH35">
        <v>3</v>
      </c>
      <c r="AI35">
        <v>-1</v>
      </c>
      <c r="AJ35" t="s">
        <v>3</v>
      </c>
      <c r="AK35">
        <v>4</v>
      </c>
      <c r="AL35">
        <v>-3.5907199999999997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</row>
    <row r="36" spans="1:44" x14ac:dyDescent="0.2">
      <c r="A36">
        <f>ROW(Source!A30)</f>
        <v>30</v>
      </c>
      <c r="B36">
        <v>34682024</v>
      </c>
      <c r="C36">
        <v>34682014</v>
      </c>
      <c r="D36">
        <v>31444669</v>
      </c>
      <c r="E36">
        <v>1</v>
      </c>
      <c r="F36">
        <v>1</v>
      </c>
      <c r="G36">
        <v>1</v>
      </c>
      <c r="H36">
        <v>3</v>
      </c>
      <c r="I36" t="s">
        <v>287</v>
      </c>
      <c r="J36" t="s">
        <v>288</v>
      </c>
      <c r="K36" t="s">
        <v>289</v>
      </c>
      <c r="L36">
        <v>1348</v>
      </c>
      <c r="N36">
        <v>1009</v>
      </c>
      <c r="O36" t="s">
        <v>271</v>
      </c>
      <c r="P36" t="s">
        <v>271</v>
      </c>
      <c r="Q36">
        <v>1000</v>
      </c>
      <c r="X36">
        <v>2.0000000000000002E-5</v>
      </c>
      <c r="Y36">
        <v>8105.71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2.0000000000000002E-5</v>
      </c>
      <c r="AH36">
        <v>3</v>
      </c>
      <c r="AI36">
        <v>-1</v>
      </c>
      <c r="AJ36" t="s">
        <v>3</v>
      </c>
      <c r="AK36">
        <v>4</v>
      </c>
      <c r="AL36">
        <v>-0.16211420000000001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ROW(Source!A30)</f>
        <v>30</v>
      </c>
      <c r="B37">
        <v>34682025</v>
      </c>
      <c r="C37">
        <v>34682014</v>
      </c>
      <c r="D37">
        <v>31446709</v>
      </c>
      <c r="E37">
        <v>1</v>
      </c>
      <c r="F37">
        <v>1</v>
      </c>
      <c r="G37">
        <v>1</v>
      </c>
      <c r="H37">
        <v>3</v>
      </c>
      <c r="I37" t="s">
        <v>265</v>
      </c>
      <c r="J37" t="s">
        <v>266</v>
      </c>
      <c r="K37" t="s">
        <v>267</v>
      </c>
      <c r="L37">
        <v>1308</v>
      </c>
      <c r="N37">
        <v>1003</v>
      </c>
      <c r="O37" t="s">
        <v>31</v>
      </c>
      <c r="P37" t="s">
        <v>31</v>
      </c>
      <c r="Q37">
        <v>100</v>
      </c>
      <c r="X37">
        <v>2.3999999999999998E-3</v>
      </c>
      <c r="Y37">
        <v>120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2.3999999999999998E-3</v>
      </c>
      <c r="AH37">
        <v>3</v>
      </c>
      <c r="AI37">
        <v>-1</v>
      </c>
      <c r="AJ37" t="s">
        <v>3</v>
      </c>
      <c r="AK37">
        <v>4</v>
      </c>
      <c r="AL37">
        <v>-0.28799999999999998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ROW(Source!A30)</f>
        <v>30</v>
      </c>
      <c r="B38">
        <v>34682026</v>
      </c>
      <c r="C38">
        <v>34682014</v>
      </c>
      <c r="D38">
        <v>31496627</v>
      </c>
      <c r="E38">
        <v>1</v>
      </c>
      <c r="F38">
        <v>1</v>
      </c>
      <c r="G38">
        <v>1</v>
      </c>
      <c r="H38">
        <v>3</v>
      </c>
      <c r="I38" t="s">
        <v>290</v>
      </c>
      <c r="J38" t="s">
        <v>291</v>
      </c>
      <c r="K38" t="s">
        <v>292</v>
      </c>
      <c r="L38">
        <v>1355</v>
      </c>
      <c r="N38">
        <v>1010</v>
      </c>
      <c r="O38" t="s">
        <v>293</v>
      </c>
      <c r="P38" t="s">
        <v>293</v>
      </c>
      <c r="Q38">
        <v>100</v>
      </c>
      <c r="X38">
        <v>3.1E-2</v>
      </c>
      <c r="Y38">
        <v>3120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3.1E-2</v>
      </c>
      <c r="AH38">
        <v>3</v>
      </c>
      <c r="AI38">
        <v>-1</v>
      </c>
      <c r="AJ38" t="s">
        <v>3</v>
      </c>
      <c r="AK38">
        <v>4</v>
      </c>
      <c r="AL38">
        <v>-96.72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ROW(Source!A30)</f>
        <v>30</v>
      </c>
      <c r="B39">
        <v>34682027</v>
      </c>
      <c r="C39">
        <v>34682014</v>
      </c>
      <c r="D39">
        <v>31443668</v>
      </c>
      <c r="E39">
        <v>17</v>
      </c>
      <c r="F39">
        <v>1</v>
      </c>
      <c r="G39">
        <v>1</v>
      </c>
      <c r="H39">
        <v>3</v>
      </c>
      <c r="I39" t="s">
        <v>281</v>
      </c>
      <c r="J39" t="s">
        <v>3</v>
      </c>
      <c r="K39" t="s">
        <v>282</v>
      </c>
      <c r="L39">
        <v>1374</v>
      </c>
      <c r="N39">
        <v>1013</v>
      </c>
      <c r="O39" t="s">
        <v>283</v>
      </c>
      <c r="P39" t="s">
        <v>283</v>
      </c>
      <c r="Q39">
        <v>1</v>
      </c>
      <c r="X39">
        <v>2.15</v>
      </c>
      <c r="Y39">
        <v>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2.15</v>
      </c>
      <c r="AH39">
        <v>3</v>
      </c>
      <c r="AI39">
        <v>-1</v>
      </c>
      <c r="AJ39" t="s">
        <v>3</v>
      </c>
      <c r="AK39">
        <v>4</v>
      </c>
      <c r="AL39">
        <v>-2.15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34682019</v>
      </c>
      <c r="C40">
        <v>34682014</v>
      </c>
      <c r="D40">
        <v>31715651</v>
      </c>
      <c r="E40">
        <v>1</v>
      </c>
      <c r="F40">
        <v>1</v>
      </c>
      <c r="G40">
        <v>1</v>
      </c>
      <c r="H40">
        <v>1</v>
      </c>
      <c r="I40" t="s">
        <v>239</v>
      </c>
      <c r="J40" t="s">
        <v>3</v>
      </c>
      <c r="K40" t="s">
        <v>240</v>
      </c>
      <c r="L40">
        <v>1191</v>
      </c>
      <c r="N40">
        <v>1013</v>
      </c>
      <c r="O40" t="s">
        <v>232</v>
      </c>
      <c r="P40" t="s">
        <v>232</v>
      </c>
      <c r="Q40">
        <v>1</v>
      </c>
      <c r="X40">
        <v>11.2</v>
      </c>
      <c r="Y40">
        <v>0</v>
      </c>
      <c r="Z40">
        <v>0</v>
      </c>
      <c r="AA40">
        <v>0</v>
      </c>
      <c r="AB40">
        <v>9.6199999999999992</v>
      </c>
      <c r="AC40">
        <v>0</v>
      </c>
      <c r="AD40">
        <v>1</v>
      </c>
      <c r="AE40">
        <v>1</v>
      </c>
      <c r="AF40" t="s">
        <v>3</v>
      </c>
      <c r="AG40">
        <v>11.2</v>
      </c>
      <c r="AH40">
        <v>2</v>
      </c>
      <c r="AI40">
        <v>34682015</v>
      </c>
      <c r="AJ40">
        <v>23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ROW(Source!A31)</f>
        <v>31</v>
      </c>
      <c r="B41">
        <v>34682020</v>
      </c>
      <c r="C41">
        <v>34682014</v>
      </c>
      <c r="D41">
        <v>31709492</v>
      </c>
      <c r="E41">
        <v>1</v>
      </c>
      <c r="F41">
        <v>1</v>
      </c>
      <c r="G41">
        <v>1</v>
      </c>
      <c r="H41">
        <v>1</v>
      </c>
      <c r="I41" t="s">
        <v>230</v>
      </c>
      <c r="J41" t="s">
        <v>3</v>
      </c>
      <c r="K41" t="s">
        <v>231</v>
      </c>
      <c r="L41">
        <v>1191</v>
      </c>
      <c r="N41">
        <v>1013</v>
      </c>
      <c r="O41" t="s">
        <v>232</v>
      </c>
      <c r="P41" t="s">
        <v>232</v>
      </c>
      <c r="Q41">
        <v>1</v>
      </c>
      <c r="X41">
        <v>0.02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2</v>
      </c>
      <c r="AF41" t="s">
        <v>3</v>
      </c>
      <c r="AG41">
        <v>0.02</v>
      </c>
      <c r="AH41">
        <v>2</v>
      </c>
      <c r="AI41">
        <v>34682016</v>
      </c>
      <c r="AJ41">
        <v>24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ROW(Source!A31)</f>
        <v>31</v>
      </c>
      <c r="B42">
        <v>34682021</v>
      </c>
      <c r="C42">
        <v>34682014</v>
      </c>
      <c r="D42">
        <v>31526753</v>
      </c>
      <c r="E42">
        <v>1</v>
      </c>
      <c r="F42">
        <v>1</v>
      </c>
      <c r="G42">
        <v>1</v>
      </c>
      <c r="H42">
        <v>2</v>
      </c>
      <c r="I42" t="s">
        <v>241</v>
      </c>
      <c r="J42" t="s">
        <v>242</v>
      </c>
      <c r="K42" t="s">
        <v>243</v>
      </c>
      <c r="L42">
        <v>1368</v>
      </c>
      <c r="N42">
        <v>1011</v>
      </c>
      <c r="O42" t="s">
        <v>236</v>
      </c>
      <c r="P42" t="s">
        <v>236</v>
      </c>
      <c r="Q42">
        <v>1</v>
      </c>
      <c r="X42">
        <v>0.01</v>
      </c>
      <c r="Y42">
        <v>0</v>
      </c>
      <c r="Z42">
        <v>111.99</v>
      </c>
      <c r="AA42">
        <v>13.5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0.01</v>
      </c>
      <c r="AH42">
        <v>2</v>
      </c>
      <c r="AI42">
        <v>34682017</v>
      </c>
      <c r="AJ42">
        <v>25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ROW(Source!A31)</f>
        <v>31</v>
      </c>
      <c r="B43">
        <v>34682022</v>
      </c>
      <c r="C43">
        <v>34682014</v>
      </c>
      <c r="D43">
        <v>31528142</v>
      </c>
      <c r="E43">
        <v>1</v>
      </c>
      <c r="F43">
        <v>1</v>
      </c>
      <c r="G43">
        <v>1</v>
      </c>
      <c r="H43">
        <v>2</v>
      </c>
      <c r="I43" t="s">
        <v>250</v>
      </c>
      <c r="J43" t="s">
        <v>251</v>
      </c>
      <c r="K43" t="s">
        <v>252</v>
      </c>
      <c r="L43">
        <v>1368</v>
      </c>
      <c r="N43">
        <v>1011</v>
      </c>
      <c r="O43" t="s">
        <v>236</v>
      </c>
      <c r="P43" t="s">
        <v>236</v>
      </c>
      <c r="Q43">
        <v>1</v>
      </c>
      <c r="X43">
        <v>0.01</v>
      </c>
      <c r="Y43">
        <v>0</v>
      </c>
      <c r="Z43">
        <v>65.709999999999994</v>
      </c>
      <c r="AA43">
        <v>11.6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0.01</v>
      </c>
      <c r="AH43">
        <v>2</v>
      </c>
      <c r="AI43">
        <v>34682018</v>
      </c>
      <c r="AJ43">
        <v>26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ROW(Source!A31)</f>
        <v>31</v>
      </c>
      <c r="B44">
        <v>34682023</v>
      </c>
      <c r="C44">
        <v>34682014</v>
      </c>
      <c r="D44">
        <v>31444633</v>
      </c>
      <c r="E44">
        <v>1</v>
      </c>
      <c r="F44">
        <v>1</v>
      </c>
      <c r="G44">
        <v>1</v>
      </c>
      <c r="H44">
        <v>3</v>
      </c>
      <c r="I44" t="s">
        <v>284</v>
      </c>
      <c r="J44" t="s">
        <v>285</v>
      </c>
      <c r="K44" t="s">
        <v>286</v>
      </c>
      <c r="L44">
        <v>1348</v>
      </c>
      <c r="N44">
        <v>1009</v>
      </c>
      <c r="O44" t="s">
        <v>271</v>
      </c>
      <c r="P44" t="s">
        <v>271</v>
      </c>
      <c r="Q44">
        <v>1000</v>
      </c>
      <c r="X44">
        <v>8.0000000000000004E-4</v>
      </c>
      <c r="Y44">
        <v>4488.3999999999996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8.0000000000000004E-4</v>
      </c>
      <c r="AH44">
        <v>3</v>
      </c>
      <c r="AI44">
        <v>-1</v>
      </c>
      <c r="AJ44" t="s">
        <v>3</v>
      </c>
      <c r="AK44">
        <v>4</v>
      </c>
      <c r="AL44">
        <v>-3.5907199999999997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</row>
    <row r="45" spans="1:44" x14ac:dyDescent="0.2">
      <c r="A45">
        <f>ROW(Source!A31)</f>
        <v>31</v>
      </c>
      <c r="B45">
        <v>34682024</v>
      </c>
      <c r="C45">
        <v>34682014</v>
      </c>
      <c r="D45">
        <v>31444669</v>
      </c>
      <c r="E45">
        <v>1</v>
      </c>
      <c r="F45">
        <v>1</v>
      </c>
      <c r="G45">
        <v>1</v>
      </c>
      <c r="H45">
        <v>3</v>
      </c>
      <c r="I45" t="s">
        <v>287</v>
      </c>
      <c r="J45" t="s">
        <v>288</v>
      </c>
      <c r="K45" t="s">
        <v>289</v>
      </c>
      <c r="L45">
        <v>1348</v>
      </c>
      <c r="N45">
        <v>1009</v>
      </c>
      <c r="O45" t="s">
        <v>271</v>
      </c>
      <c r="P45" t="s">
        <v>271</v>
      </c>
      <c r="Q45">
        <v>1000</v>
      </c>
      <c r="X45">
        <v>2.0000000000000002E-5</v>
      </c>
      <c r="Y45">
        <v>8105.71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2.0000000000000002E-5</v>
      </c>
      <c r="AH45">
        <v>3</v>
      </c>
      <c r="AI45">
        <v>-1</v>
      </c>
      <c r="AJ45" t="s">
        <v>3</v>
      </c>
      <c r="AK45">
        <v>4</v>
      </c>
      <c r="AL45">
        <v>-0.16211420000000001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</v>
      </c>
    </row>
    <row r="46" spans="1:44" x14ac:dyDescent="0.2">
      <c r="A46">
        <f>ROW(Source!A31)</f>
        <v>31</v>
      </c>
      <c r="B46">
        <v>34682025</v>
      </c>
      <c r="C46">
        <v>34682014</v>
      </c>
      <c r="D46">
        <v>31446709</v>
      </c>
      <c r="E46">
        <v>1</v>
      </c>
      <c r="F46">
        <v>1</v>
      </c>
      <c r="G46">
        <v>1</v>
      </c>
      <c r="H46">
        <v>3</v>
      </c>
      <c r="I46" t="s">
        <v>265</v>
      </c>
      <c r="J46" t="s">
        <v>266</v>
      </c>
      <c r="K46" t="s">
        <v>267</v>
      </c>
      <c r="L46">
        <v>1308</v>
      </c>
      <c r="N46">
        <v>1003</v>
      </c>
      <c r="O46" t="s">
        <v>31</v>
      </c>
      <c r="P46" t="s">
        <v>31</v>
      </c>
      <c r="Q46">
        <v>100</v>
      </c>
      <c r="X46">
        <v>2.3999999999999998E-3</v>
      </c>
      <c r="Y46">
        <v>120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2.3999999999999998E-3</v>
      </c>
      <c r="AH46">
        <v>3</v>
      </c>
      <c r="AI46">
        <v>-1</v>
      </c>
      <c r="AJ46" t="s">
        <v>3</v>
      </c>
      <c r="AK46">
        <v>4</v>
      </c>
      <c r="AL46">
        <v>-0.28799999999999998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ROW(Source!A31)</f>
        <v>31</v>
      </c>
      <c r="B47">
        <v>34682026</v>
      </c>
      <c r="C47">
        <v>34682014</v>
      </c>
      <c r="D47">
        <v>31496627</v>
      </c>
      <c r="E47">
        <v>1</v>
      </c>
      <c r="F47">
        <v>1</v>
      </c>
      <c r="G47">
        <v>1</v>
      </c>
      <c r="H47">
        <v>3</v>
      </c>
      <c r="I47" t="s">
        <v>290</v>
      </c>
      <c r="J47" t="s">
        <v>291</v>
      </c>
      <c r="K47" t="s">
        <v>292</v>
      </c>
      <c r="L47">
        <v>1355</v>
      </c>
      <c r="N47">
        <v>1010</v>
      </c>
      <c r="O47" t="s">
        <v>293</v>
      </c>
      <c r="P47" t="s">
        <v>293</v>
      </c>
      <c r="Q47">
        <v>100</v>
      </c>
      <c r="X47">
        <v>3.1E-2</v>
      </c>
      <c r="Y47">
        <v>3120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3.1E-2</v>
      </c>
      <c r="AH47">
        <v>3</v>
      </c>
      <c r="AI47">
        <v>-1</v>
      </c>
      <c r="AJ47" t="s">
        <v>3</v>
      </c>
      <c r="AK47">
        <v>4</v>
      </c>
      <c r="AL47">
        <v>-96.72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</row>
    <row r="48" spans="1:44" x14ac:dyDescent="0.2">
      <c r="A48">
        <f>ROW(Source!A31)</f>
        <v>31</v>
      </c>
      <c r="B48">
        <v>34682027</v>
      </c>
      <c r="C48">
        <v>34682014</v>
      </c>
      <c r="D48">
        <v>31443668</v>
      </c>
      <c r="E48">
        <v>17</v>
      </c>
      <c r="F48">
        <v>1</v>
      </c>
      <c r="G48">
        <v>1</v>
      </c>
      <c r="H48">
        <v>3</v>
      </c>
      <c r="I48" t="s">
        <v>281</v>
      </c>
      <c r="J48" t="s">
        <v>3</v>
      </c>
      <c r="K48" t="s">
        <v>282</v>
      </c>
      <c r="L48">
        <v>1374</v>
      </c>
      <c r="N48">
        <v>1013</v>
      </c>
      <c r="O48" t="s">
        <v>283</v>
      </c>
      <c r="P48" t="s">
        <v>283</v>
      </c>
      <c r="Q48">
        <v>1</v>
      </c>
      <c r="X48">
        <v>2.15</v>
      </c>
      <c r="Y48">
        <v>1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2.15</v>
      </c>
      <c r="AH48">
        <v>3</v>
      </c>
      <c r="AI48">
        <v>-1</v>
      </c>
      <c r="AJ48" t="s">
        <v>3</v>
      </c>
      <c r="AK48">
        <v>4</v>
      </c>
      <c r="AL48">
        <v>-2.15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ROW(Source!A32)</f>
        <v>32</v>
      </c>
      <c r="B49">
        <v>34682034</v>
      </c>
      <c r="C49">
        <v>34682028</v>
      </c>
      <c r="D49">
        <v>31715651</v>
      </c>
      <c r="E49">
        <v>1</v>
      </c>
      <c r="F49">
        <v>1</v>
      </c>
      <c r="G49">
        <v>1</v>
      </c>
      <c r="H49">
        <v>1</v>
      </c>
      <c r="I49" t="s">
        <v>239</v>
      </c>
      <c r="J49" t="s">
        <v>3</v>
      </c>
      <c r="K49" t="s">
        <v>240</v>
      </c>
      <c r="L49">
        <v>1191</v>
      </c>
      <c r="N49">
        <v>1013</v>
      </c>
      <c r="O49" t="s">
        <v>232</v>
      </c>
      <c r="P49" t="s">
        <v>232</v>
      </c>
      <c r="Q49">
        <v>1</v>
      </c>
      <c r="X49">
        <v>8.32</v>
      </c>
      <c r="Y49">
        <v>0</v>
      </c>
      <c r="Z49">
        <v>0</v>
      </c>
      <c r="AA49">
        <v>0</v>
      </c>
      <c r="AB49">
        <v>9.6199999999999992</v>
      </c>
      <c r="AC49">
        <v>0</v>
      </c>
      <c r="AD49">
        <v>1</v>
      </c>
      <c r="AE49">
        <v>1</v>
      </c>
      <c r="AF49" t="s">
        <v>3</v>
      </c>
      <c r="AG49">
        <v>8.32</v>
      </c>
      <c r="AH49">
        <v>2</v>
      </c>
      <c r="AI49">
        <v>34682029</v>
      </c>
      <c r="AJ49">
        <v>27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ROW(Source!A32)</f>
        <v>32</v>
      </c>
      <c r="B50">
        <v>34682035</v>
      </c>
      <c r="C50">
        <v>34682028</v>
      </c>
      <c r="D50">
        <v>31709492</v>
      </c>
      <c r="E50">
        <v>1</v>
      </c>
      <c r="F50">
        <v>1</v>
      </c>
      <c r="G50">
        <v>1</v>
      </c>
      <c r="H50">
        <v>1</v>
      </c>
      <c r="I50" t="s">
        <v>230</v>
      </c>
      <c r="J50" t="s">
        <v>3</v>
      </c>
      <c r="K50" t="s">
        <v>231</v>
      </c>
      <c r="L50">
        <v>1191</v>
      </c>
      <c r="N50">
        <v>1013</v>
      </c>
      <c r="O50" t="s">
        <v>232</v>
      </c>
      <c r="P50" t="s">
        <v>232</v>
      </c>
      <c r="Q50">
        <v>1</v>
      </c>
      <c r="X50">
        <v>7.08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2</v>
      </c>
      <c r="AF50" t="s">
        <v>3</v>
      </c>
      <c r="AG50">
        <v>7.08</v>
      </c>
      <c r="AH50">
        <v>2</v>
      </c>
      <c r="AI50">
        <v>34682030</v>
      </c>
      <c r="AJ50">
        <v>28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ROW(Source!A32)</f>
        <v>32</v>
      </c>
      <c r="B51">
        <v>34682036</v>
      </c>
      <c r="C51">
        <v>34682028</v>
      </c>
      <c r="D51">
        <v>31526753</v>
      </c>
      <c r="E51">
        <v>1</v>
      </c>
      <c r="F51">
        <v>1</v>
      </c>
      <c r="G51">
        <v>1</v>
      </c>
      <c r="H51">
        <v>2</v>
      </c>
      <c r="I51" t="s">
        <v>241</v>
      </c>
      <c r="J51" t="s">
        <v>242</v>
      </c>
      <c r="K51" t="s">
        <v>243</v>
      </c>
      <c r="L51">
        <v>1368</v>
      </c>
      <c r="N51">
        <v>1011</v>
      </c>
      <c r="O51" t="s">
        <v>236</v>
      </c>
      <c r="P51" t="s">
        <v>236</v>
      </c>
      <c r="Q51">
        <v>1</v>
      </c>
      <c r="X51">
        <v>0.01</v>
      </c>
      <c r="Y51">
        <v>0</v>
      </c>
      <c r="Z51">
        <v>111.99</v>
      </c>
      <c r="AA51">
        <v>13.5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0.01</v>
      </c>
      <c r="AH51">
        <v>2</v>
      </c>
      <c r="AI51">
        <v>34682031</v>
      </c>
      <c r="AJ51">
        <v>29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ROW(Source!A32)</f>
        <v>32</v>
      </c>
      <c r="B52">
        <v>34682037</v>
      </c>
      <c r="C52">
        <v>34682028</v>
      </c>
      <c r="D52">
        <v>31527087</v>
      </c>
      <c r="E52">
        <v>1</v>
      </c>
      <c r="F52">
        <v>1</v>
      </c>
      <c r="G52">
        <v>1</v>
      </c>
      <c r="H52">
        <v>2</v>
      </c>
      <c r="I52" t="s">
        <v>253</v>
      </c>
      <c r="J52" t="s">
        <v>254</v>
      </c>
      <c r="K52" t="s">
        <v>255</v>
      </c>
      <c r="L52">
        <v>1368</v>
      </c>
      <c r="N52">
        <v>1011</v>
      </c>
      <c r="O52" t="s">
        <v>236</v>
      </c>
      <c r="P52" t="s">
        <v>236</v>
      </c>
      <c r="Q52">
        <v>1</v>
      </c>
      <c r="X52">
        <v>7.06</v>
      </c>
      <c r="Y52">
        <v>0</v>
      </c>
      <c r="Z52">
        <v>142.69999999999999</v>
      </c>
      <c r="AA52">
        <v>13.5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7.06</v>
      </c>
      <c r="AH52">
        <v>2</v>
      </c>
      <c r="AI52">
        <v>34682032</v>
      </c>
      <c r="AJ52">
        <v>30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ROW(Source!A32)</f>
        <v>32</v>
      </c>
      <c r="B53">
        <v>34682038</v>
      </c>
      <c r="C53">
        <v>34682028</v>
      </c>
      <c r="D53">
        <v>31528142</v>
      </c>
      <c r="E53">
        <v>1</v>
      </c>
      <c r="F53">
        <v>1</v>
      </c>
      <c r="G53">
        <v>1</v>
      </c>
      <c r="H53">
        <v>2</v>
      </c>
      <c r="I53" t="s">
        <v>250</v>
      </c>
      <c r="J53" t="s">
        <v>251</v>
      </c>
      <c r="K53" t="s">
        <v>252</v>
      </c>
      <c r="L53">
        <v>1368</v>
      </c>
      <c r="N53">
        <v>1011</v>
      </c>
      <c r="O53" t="s">
        <v>236</v>
      </c>
      <c r="P53" t="s">
        <v>236</v>
      </c>
      <c r="Q53">
        <v>1</v>
      </c>
      <c r="X53">
        <v>0.01</v>
      </c>
      <c r="Y53">
        <v>0</v>
      </c>
      <c r="Z53">
        <v>65.709999999999994</v>
      </c>
      <c r="AA53">
        <v>11.6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0.01</v>
      </c>
      <c r="AH53">
        <v>2</v>
      </c>
      <c r="AI53">
        <v>34682033</v>
      </c>
      <c r="AJ53">
        <v>31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ROW(Source!A32)</f>
        <v>32</v>
      </c>
      <c r="B54">
        <v>34682039</v>
      </c>
      <c r="C54">
        <v>34682028</v>
      </c>
      <c r="D54">
        <v>31444633</v>
      </c>
      <c r="E54">
        <v>1</v>
      </c>
      <c r="F54">
        <v>1</v>
      </c>
      <c r="G54">
        <v>1</v>
      </c>
      <c r="H54">
        <v>3</v>
      </c>
      <c r="I54" t="s">
        <v>284</v>
      </c>
      <c r="J54" t="s">
        <v>285</v>
      </c>
      <c r="K54" t="s">
        <v>286</v>
      </c>
      <c r="L54">
        <v>1348</v>
      </c>
      <c r="N54">
        <v>1009</v>
      </c>
      <c r="O54" t="s">
        <v>271</v>
      </c>
      <c r="P54" t="s">
        <v>271</v>
      </c>
      <c r="Q54">
        <v>1000</v>
      </c>
      <c r="X54">
        <v>4.0000000000000002E-4</v>
      </c>
      <c r="Y54">
        <v>4488.3999999999996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4.0000000000000002E-4</v>
      </c>
      <c r="AH54">
        <v>3</v>
      </c>
      <c r="AI54">
        <v>-1</v>
      </c>
      <c r="AJ54" t="s">
        <v>3</v>
      </c>
      <c r="AK54">
        <v>4</v>
      </c>
      <c r="AL54">
        <v>-1.7953599999999998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ROW(Source!A32)</f>
        <v>32</v>
      </c>
      <c r="B55">
        <v>34682040</v>
      </c>
      <c r="C55">
        <v>34682028</v>
      </c>
      <c r="D55">
        <v>31444669</v>
      </c>
      <c r="E55">
        <v>1</v>
      </c>
      <c r="F55">
        <v>1</v>
      </c>
      <c r="G55">
        <v>1</v>
      </c>
      <c r="H55">
        <v>3</v>
      </c>
      <c r="I55" t="s">
        <v>287</v>
      </c>
      <c r="J55" t="s">
        <v>288</v>
      </c>
      <c r="K55" t="s">
        <v>289</v>
      </c>
      <c r="L55">
        <v>1348</v>
      </c>
      <c r="N55">
        <v>1009</v>
      </c>
      <c r="O55" t="s">
        <v>271</v>
      </c>
      <c r="P55" t="s">
        <v>271</v>
      </c>
      <c r="Q55">
        <v>1000</v>
      </c>
      <c r="X55">
        <v>1.0000000000000001E-5</v>
      </c>
      <c r="Y55">
        <v>8105.71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1.0000000000000001E-5</v>
      </c>
      <c r="AH55">
        <v>3</v>
      </c>
      <c r="AI55">
        <v>-1</v>
      </c>
      <c r="AJ55" t="s">
        <v>3</v>
      </c>
      <c r="AK55">
        <v>4</v>
      </c>
      <c r="AL55">
        <v>-8.1057100000000007E-2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ROW(Source!A32)</f>
        <v>32</v>
      </c>
      <c r="B56">
        <v>34682041</v>
      </c>
      <c r="C56">
        <v>34682028</v>
      </c>
      <c r="D56">
        <v>31446709</v>
      </c>
      <c r="E56">
        <v>1</v>
      </c>
      <c r="F56">
        <v>1</v>
      </c>
      <c r="G56">
        <v>1</v>
      </c>
      <c r="H56">
        <v>3</v>
      </c>
      <c r="I56" t="s">
        <v>265</v>
      </c>
      <c r="J56" t="s">
        <v>266</v>
      </c>
      <c r="K56" t="s">
        <v>267</v>
      </c>
      <c r="L56">
        <v>1308</v>
      </c>
      <c r="N56">
        <v>1003</v>
      </c>
      <c r="O56" t="s">
        <v>31</v>
      </c>
      <c r="P56" t="s">
        <v>31</v>
      </c>
      <c r="Q56">
        <v>100</v>
      </c>
      <c r="X56">
        <v>2.3999999999999998E-3</v>
      </c>
      <c r="Y56">
        <v>120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2.3999999999999998E-3</v>
      </c>
      <c r="AH56">
        <v>3</v>
      </c>
      <c r="AI56">
        <v>-1</v>
      </c>
      <c r="AJ56" t="s">
        <v>3</v>
      </c>
      <c r="AK56">
        <v>4</v>
      </c>
      <c r="AL56">
        <v>-0.28799999999999998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ROW(Source!A32)</f>
        <v>32</v>
      </c>
      <c r="B57">
        <v>34682042</v>
      </c>
      <c r="C57">
        <v>34682028</v>
      </c>
      <c r="D57">
        <v>31443668</v>
      </c>
      <c r="E57">
        <v>17</v>
      </c>
      <c r="F57">
        <v>1</v>
      </c>
      <c r="G57">
        <v>1</v>
      </c>
      <c r="H57">
        <v>3</v>
      </c>
      <c r="I57" t="s">
        <v>281</v>
      </c>
      <c r="J57" t="s">
        <v>3</v>
      </c>
      <c r="K57" t="s">
        <v>282</v>
      </c>
      <c r="L57">
        <v>1374</v>
      </c>
      <c r="N57">
        <v>1013</v>
      </c>
      <c r="O57" t="s">
        <v>283</v>
      </c>
      <c r="P57" t="s">
        <v>283</v>
      </c>
      <c r="Q57">
        <v>1</v>
      </c>
      <c r="X57">
        <v>1.6</v>
      </c>
      <c r="Y57">
        <v>1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1.6</v>
      </c>
      <c r="AH57">
        <v>3</v>
      </c>
      <c r="AI57">
        <v>-1</v>
      </c>
      <c r="AJ57" t="s">
        <v>3</v>
      </c>
      <c r="AK57">
        <v>4</v>
      </c>
      <c r="AL57">
        <v>-1.6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1</v>
      </c>
    </row>
    <row r="58" spans="1:44" x14ac:dyDescent="0.2">
      <c r="A58">
        <f>ROW(Source!A33)</f>
        <v>33</v>
      </c>
      <c r="B58">
        <v>34682034</v>
      </c>
      <c r="C58">
        <v>34682028</v>
      </c>
      <c r="D58">
        <v>31715651</v>
      </c>
      <c r="E58">
        <v>1</v>
      </c>
      <c r="F58">
        <v>1</v>
      </c>
      <c r="G58">
        <v>1</v>
      </c>
      <c r="H58">
        <v>1</v>
      </c>
      <c r="I58" t="s">
        <v>239</v>
      </c>
      <c r="J58" t="s">
        <v>3</v>
      </c>
      <c r="K58" t="s">
        <v>240</v>
      </c>
      <c r="L58">
        <v>1191</v>
      </c>
      <c r="N58">
        <v>1013</v>
      </c>
      <c r="O58" t="s">
        <v>232</v>
      </c>
      <c r="P58" t="s">
        <v>232</v>
      </c>
      <c r="Q58">
        <v>1</v>
      </c>
      <c r="X58">
        <v>8.32</v>
      </c>
      <c r="Y58">
        <v>0</v>
      </c>
      <c r="Z58">
        <v>0</v>
      </c>
      <c r="AA58">
        <v>0</v>
      </c>
      <c r="AB58">
        <v>9.6199999999999992</v>
      </c>
      <c r="AC58">
        <v>0</v>
      </c>
      <c r="AD58">
        <v>1</v>
      </c>
      <c r="AE58">
        <v>1</v>
      </c>
      <c r="AF58" t="s">
        <v>3</v>
      </c>
      <c r="AG58">
        <v>8.32</v>
      </c>
      <c r="AH58">
        <v>2</v>
      </c>
      <c r="AI58">
        <v>34682029</v>
      </c>
      <c r="AJ58">
        <v>32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34682035</v>
      </c>
      <c r="C59">
        <v>34682028</v>
      </c>
      <c r="D59">
        <v>31709492</v>
      </c>
      <c r="E59">
        <v>1</v>
      </c>
      <c r="F59">
        <v>1</v>
      </c>
      <c r="G59">
        <v>1</v>
      </c>
      <c r="H59">
        <v>1</v>
      </c>
      <c r="I59" t="s">
        <v>230</v>
      </c>
      <c r="J59" t="s">
        <v>3</v>
      </c>
      <c r="K59" t="s">
        <v>231</v>
      </c>
      <c r="L59">
        <v>1191</v>
      </c>
      <c r="N59">
        <v>1013</v>
      </c>
      <c r="O59" t="s">
        <v>232</v>
      </c>
      <c r="P59" t="s">
        <v>232</v>
      </c>
      <c r="Q59">
        <v>1</v>
      </c>
      <c r="X59">
        <v>7.08</v>
      </c>
      <c r="Y59">
        <v>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2</v>
      </c>
      <c r="AF59" t="s">
        <v>3</v>
      </c>
      <c r="AG59">
        <v>7.08</v>
      </c>
      <c r="AH59">
        <v>2</v>
      </c>
      <c r="AI59">
        <v>34682030</v>
      </c>
      <c r="AJ59">
        <v>33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ROW(Source!A33)</f>
        <v>33</v>
      </c>
      <c r="B60">
        <v>34682036</v>
      </c>
      <c r="C60">
        <v>34682028</v>
      </c>
      <c r="D60">
        <v>31526753</v>
      </c>
      <c r="E60">
        <v>1</v>
      </c>
      <c r="F60">
        <v>1</v>
      </c>
      <c r="G60">
        <v>1</v>
      </c>
      <c r="H60">
        <v>2</v>
      </c>
      <c r="I60" t="s">
        <v>241</v>
      </c>
      <c r="J60" t="s">
        <v>242</v>
      </c>
      <c r="K60" t="s">
        <v>243</v>
      </c>
      <c r="L60">
        <v>1368</v>
      </c>
      <c r="N60">
        <v>1011</v>
      </c>
      <c r="O60" t="s">
        <v>236</v>
      </c>
      <c r="P60" t="s">
        <v>236</v>
      </c>
      <c r="Q60">
        <v>1</v>
      </c>
      <c r="X60">
        <v>0.01</v>
      </c>
      <c r="Y60">
        <v>0</v>
      </c>
      <c r="Z60">
        <v>111.99</v>
      </c>
      <c r="AA60">
        <v>13.5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0.01</v>
      </c>
      <c r="AH60">
        <v>2</v>
      </c>
      <c r="AI60">
        <v>34682031</v>
      </c>
      <c r="AJ60">
        <v>34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ROW(Source!A33)</f>
        <v>33</v>
      </c>
      <c r="B61">
        <v>34682037</v>
      </c>
      <c r="C61">
        <v>34682028</v>
      </c>
      <c r="D61">
        <v>31527087</v>
      </c>
      <c r="E61">
        <v>1</v>
      </c>
      <c r="F61">
        <v>1</v>
      </c>
      <c r="G61">
        <v>1</v>
      </c>
      <c r="H61">
        <v>2</v>
      </c>
      <c r="I61" t="s">
        <v>253</v>
      </c>
      <c r="J61" t="s">
        <v>254</v>
      </c>
      <c r="K61" t="s">
        <v>255</v>
      </c>
      <c r="L61">
        <v>1368</v>
      </c>
      <c r="N61">
        <v>1011</v>
      </c>
      <c r="O61" t="s">
        <v>236</v>
      </c>
      <c r="P61" t="s">
        <v>236</v>
      </c>
      <c r="Q61">
        <v>1</v>
      </c>
      <c r="X61">
        <v>7.06</v>
      </c>
      <c r="Y61">
        <v>0</v>
      </c>
      <c r="Z61">
        <v>142.69999999999999</v>
      </c>
      <c r="AA61">
        <v>13.5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7.06</v>
      </c>
      <c r="AH61">
        <v>2</v>
      </c>
      <c r="AI61">
        <v>34682032</v>
      </c>
      <c r="AJ61">
        <v>35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ROW(Source!A33)</f>
        <v>33</v>
      </c>
      <c r="B62">
        <v>34682038</v>
      </c>
      <c r="C62">
        <v>34682028</v>
      </c>
      <c r="D62">
        <v>31528142</v>
      </c>
      <c r="E62">
        <v>1</v>
      </c>
      <c r="F62">
        <v>1</v>
      </c>
      <c r="G62">
        <v>1</v>
      </c>
      <c r="H62">
        <v>2</v>
      </c>
      <c r="I62" t="s">
        <v>250</v>
      </c>
      <c r="J62" t="s">
        <v>251</v>
      </c>
      <c r="K62" t="s">
        <v>252</v>
      </c>
      <c r="L62">
        <v>1368</v>
      </c>
      <c r="N62">
        <v>1011</v>
      </c>
      <c r="O62" t="s">
        <v>236</v>
      </c>
      <c r="P62" t="s">
        <v>236</v>
      </c>
      <c r="Q62">
        <v>1</v>
      </c>
      <c r="X62">
        <v>0.01</v>
      </c>
      <c r="Y62">
        <v>0</v>
      </c>
      <c r="Z62">
        <v>65.709999999999994</v>
      </c>
      <c r="AA62">
        <v>11.6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0.01</v>
      </c>
      <c r="AH62">
        <v>2</v>
      </c>
      <c r="AI62">
        <v>34682033</v>
      </c>
      <c r="AJ62">
        <v>36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ROW(Source!A33)</f>
        <v>33</v>
      </c>
      <c r="B63">
        <v>34682039</v>
      </c>
      <c r="C63">
        <v>34682028</v>
      </c>
      <c r="D63">
        <v>31444633</v>
      </c>
      <c r="E63">
        <v>1</v>
      </c>
      <c r="F63">
        <v>1</v>
      </c>
      <c r="G63">
        <v>1</v>
      </c>
      <c r="H63">
        <v>3</v>
      </c>
      <c r="I63" t="s">
        <v>284</v>
      </c>
      <c r="J63" t="s">
        <v>285</v>
      </c>
      <c r="K63" t="s">
        <v>286</v>
      </c>
      <c r="L63">
        <v>1348</v>
      </c>
      <c r="N63">
        <v>1009</v>
      </c>
      <c r="O63" t="s">
        <v>271</v>
      </c>
      <c r="P63" t="s">
        <v>271</v>
      </c>
      <c r="Q63">
        <v>1000</v>
      </c>
      <c r="X63">
        <v>4.0000000000000002E-4</v>
      </c>
      <c r="Y63">
        <v>4488.3999999999996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4.0000000000000002E-4</v>
      </c>
      <c r="AH63">
        <v>3</v>
      </c>
      <c r="AI63">
        <v>-1</v>
      </c>
      <c r="AJ63" t="s">
        <v>3</v>
      </c>
      <c r="AK63">
        <v>4</v>
      </c>
      <c r="AL63">
        <v>-1.7953599999999998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ROW(Source!A33)</f>
        <v>33</v>
      </c>
      <c r="B64">
        <v>34682040</v>
      </c>
      <c r="C64">
        <v>34682028</v>
      </c>
      <c r="D64">
        <v>31444669</v>
      </c>
      <c r="E64">
        <v>1</v>
      </c>
      <c r="F64">
        <v>1</v>
      </c>
      <c r="G64">
        <v>1</v>
      </c>
      <c r="H64">
        <v>3</v>
      </c>
      <c r="I64" t="s">
        <v>287</v>
      </c>
      <c r="J64" t="s">
        <v>288</v>
      </c>
      <c r="K64" t="s">
        <v>289</v>
      </c>
      <c r="L64">
        <v>1348</v>
      </c>
      <c r="N64">
        <v>1009</v>
      </c>
      <c r="O64" t="s">
        <v>271</v>
      </c>
      <c r="P64" t="s">
        <v>271</v>
      </c>
      <c r="Q64">
        <v>1000</v>
      </c>
      <c r="X64">
        <v>1.0000000000000001E-5</v>
      </c>
      <c r="Y64">
        <v>8105.71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1.0000000000000001E-5</v>
      </c>
      <c r="AH64">
        <v>3</v>
      </c>
      <c r="AI64">
        <v>-1</v>
      </c>
      <c r="AJ64" t="s">
        <v>3</v>
      </c>
      <c r="AK64">
        <v>4</v>
      </c>
      <c r="AL64">
        <v>-8.1057100000000007E-2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ROW(Source!A33)</f>
        <v>33</v>
      </c>
      <c r="B65">
        <v>34682041</v>
      </c>
      <c r="C65">
        <v>34682028</v>
      </c>
      <c r="D65">
        <v>31446709</v>
      </c>
      <c r="E65">
        <v>1</v>
      </c>
      <c r="F65">
        <v>1</v>
      </c>
      <c r="G65">
        <v>1</v>
      </c>
      <c r="H65">
        <v>3</v>
      </c>
      <c r="I65" t="s">
        <v>265</v>
      </c>
      <c r="J65" t="s">
        <v>266</v>
      </c>
      <c r="K65" t="s">
        <v>267</v>
      </c>
      <c r="L65">
        <v>1308</v>
      </c>
      <c r="N65">
        <v>1003</v>
      </c>
      <c r="O65" t="s">
        <v>31</v>
      </c>
      <c r="P65" t="s">
        <v>31</v>
      </c>
      <c r="Q65">
        <v>100</v>
      </c>
      <c r="X65">
        <v>2.3999999999999998E-3</v>
      </c>
      <c r="Y65">
        <v>120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2.3999999999999998E-3</v>
      </c>
      <c r="AH65">
        <v>3</v>
      </c>
      <c r="AI65">
        <v>-1</v>
      </c>
      <c r="AJ65" t="s">
        <v>3</v>
      </c>
      <c r="AK65">
        <v>4</v>
      </c>
      <c r="AL65">
        <v>-0.28799999999999998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ROW(Source!A33)</f>
        <v>33</v>
      </c>
      <c r="B66">
        <v>34682042</v>
      </c>
      <c r="C66">
        <v>34682028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281</v>
      </c>
      <c r="J66" t="s">
        <v>3</v>
      </c>
      <c r="K66" t="s">
        <v>282</v>
      </c>
      <c r="L66">
        <v>1374</v>
      </c>
      <c r="N66">
        <v>1013</v>
      </c>
      <c r="O66" t="s">
        <v>283</v>
      </c>
      <c r="P66" t="s">
        <v>283</v>
      </c>
      <c r="Q66">
        <v>1</v>
      </c>
      <c r="X66">
        <v>1.6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1.6</v>
      </c>
      <c r="AH66">
        <v>3</v>
      </c>
      <c r="AI66">
        <v>-1</v>
      </c>
      <c r="AJ66" t="s">
        <v>3</v>
      </c>
      <c r="AK66">
        <v>4</v>
      </c>
      <c r="AL66">
        <v>-1.6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ROW(Source!A34)</f>
        <v>34</v>
      </c>
      <c r="B67">
        <v>34682046</v>
      </c>
      <c r="C67">
        <v>34682043</v>
      </c>
      <c r="D67">
        <v>32164293</v>
      </c>
      <c r="E67">
        <v>1</v>
      </c>
      <c r="F67">
        <v>1</v>
      </c>
      <c r="G67">
        <v>1</v>
      </c>
      <c r="H67">
        <v>1</v>
      </c>
      <c r="I67" t="s">
        <v>256</v>
      </c>
      <c r="J67" t="s">
        <v>3</v>
      </c>
      <c r="K67" t="s">
        <v>257</v>
      </c>
      <c r="L67">
        <v>1191</v>
      </c>
      <c r="N67">
        <v>1013</v>
      </c>
      <c r="O67" t="s">
        <v>232</v>
      </c>
      <c r="P67" t="s">
        <v>232</v>
      </c>
      <c r="Q67">
        <v>1</v>
      </c>
      <c r="X67">
        <v>0.81</v>
      </c>
      <c r="Y67">
        <v>0</v>
      </c>
      <c r="Z67">
        <v>0</v>
      </c>
      <c r="AA67">
        <v>0</v>
      </c>
      <c r="AB67">
        <v>12.92</v>
      </c>
      <c r="AC67">
        <v>0</v>
      </c>
      <c r="AD67">
        <v>1</v>
      </c>
      <c r="AE67">
        <v>1</v>
      </c>
      <c r="AF67" t="s">
        <v>3</v>
      </c>
      <c r="AG67">
        <v>0.81</v>
      </c>
      <c r="AH67">
        <v>2</v>
      </c>
      <c r="AI67">
        <v>34682044</v>
      </c>
      <c r="AJ67">
        <v>37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34682047</v>
      </c>
      <c r="C68">
        <v>34682043</v>
      </c>
      <c r="D68">
        <v>32163330</v>
      </c>
      <c r="E68">
        <v>1</v>
      </c>
      <c r="F68">
        <v>1</v>
      </c>
      <c r="G68">
        <v>1</v>
      </c>
      <c r="H68">
        <v>1</v>
      </c>
      <c r="I68" t="s">
        <v>258</v>
      </c>
      <c r="J68" t="s">
        <v>3</v>
      </c>
      <c r="K68" t="s">
        <v>259</v>
      </c>
      <c r="L68">
        <v>1191</v>
      </c>
      <c r="N68">
        <v>1013</v>
      </c>
      <c r="O68" t="s">
        <v>232</v>
      </c>
      <c r="P68" t="s">
        <v>232</v>
      </c>
      <c r="Q68">
        <v>1</v>
      </c>
      <c r="X68">
        <v>0.81</v>
      </c>
      <c r="Y68">
        <v>0</v>
      </c>
      <c r="Z68">
        <v>0</v>
      </c>
      <c r="AA68">
        <v>0</v>
      </c>
      <c r="AB68">
        <v>12.69</v>
      </c>
      <c r="AC68">
        <v>0</v>
      </c>
      <c r="AD68">
        <v>1</v>
      </c>
      <c r="AE68">
        <v>1</v>
      </c>
      <c r="AF68" t="s">
        <v>3</v>
      </c>
      <c r="AG68">
        <v>0.81</v>
      </c>
      <c r="AH68">
        <v>2</v>
      </c>
      <c r="AI68">
        <v>34682045</v>
      </c>
      <c r="AJ68">
        <v>38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ROW(Source!A35)</f>
        <v>35</v>
      </c>
      <c r="B69">
        <v>34682046</v>
      </c>
      <c r="C69">
        <v>34682043</v>
      </c>
      <c r="D69">
        <v>32164293</v>
      </c>
      <c r="E69">
        <v>1</v>
      </c>
      <c r="F69">
        <v>1</v>
      </c>
      <c r="G69">
        <v>1</v>
      </c>
      <c r="H69">
        <v>1</v>
      </c>
      <c r="I69" t="s">
        <v>256</v>
      </c>
      <c r="J69" t="s">
        <v>3</v>
      </c>
      <c r="K69" t="s">
        <v>257</v>
      </c>
      <c r="L69">
        <v>1191</v>
      </c>
      <c r="N69">
        <v>1013</v>
      </c>
      <c r="O69" t="s">
        <v>232</v>
      </c>
      <c r="P69" t="s">
        <v>232</v>
      </c>
      <c r="Q69">
        <v>1</v>
      </c>
      <c r="X69">
        <v>0.81</v>
      </c>
      <c r="Y69">
        <v>0</v>
      </c>
      <c r="Z69">
        <v>0</v>
      </c>
      <c r="AA69">
        <v>0</v>
      </c>
      <c r="AB69">
        <v>12.92</v>
      </c>
      <c r="AC69">
        <v>0</v>
      </c>
      <c r="AD69">
        <v>1</v>
      </c>
      <c r="AE69">
        <v>1</v>
      </c>
      <c r="AF69" t="s">
        <v>3</v>
      </c>
      <c r="AG69">
        <v>0.81</v>
      </c>
      <c r="AH69">
        <v>2</v>
      </c>
      <c r="AI69">
        <v>34682044</v>
      </c>
      <c r="AJ69">
        <v>39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ROW(Source!A35)</f>
        <v>35</v>
      </c>
      <c r="B70">
        <v>34682047</v>
      </c>
      <c r="C70">
        <v>34682043</v>
      </c>
      <c r="D70">
        <v>32163330</v>
      </c>
      <c r="E70">
        <v>1</v>
      </c>
      <c r="F70">
        <v>1</v>
      </c>
      <c r="G70">
        <v>1</v>
      </c>
      <c r="H70">
        <v>1</v>
      </c>
      <c r="I70" t="s">
        <v>258</v>
      </c>
      <c r="J70" t="s">
        <v>3</v>
      </c>
      <c r="K70" t="s">
        <v>259</v>
      </c>
      <c r="L70">
        <v>1191</v>
      </c>
      <c r="N70">
        <v>1013</v>
      </c>
      <c r="O70" t="s">
        <v>232</v>
      </c>
      <c r="P70" t="s">
        <v>232</v>
      </c>
      <c r="Q70">
        <v>1</v>
      </c>
      <c r="X70">
        <v>0.81</v>
      </c>
      <c r="Y70">
        <v>0</v>
      </c>
      <c r="Z70">
        <v>0</v>
      </c>
      <c r="AA70">
        <v>0</v>
      </c>
      <c r="AB70">
        <v>12.69</v>
      </c>
      <c r="AC70">
        <v>0</v>
      </c>
      <c r="AD70">
        <v>1</v>
      </c>
      <c r="AE70">
        <v>1</v>
      </c>
      <c r="AF70" t="s">
        <v>3</v>
      </c>
      <c r="AG70">
        <v>0.81</v>
      </c>
      <c r="AH70">
        <v>2</v>
      </c>
      <c r="AI70">
        <v>34682045</v>
      </c>
      <c r="AJ70">
        <v>40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ROW(Source!A36)</f>
        <v>36</v>
      </c>
      <c r="B71">
        <v>34682051</v>
      </c>
      <c r="C71">
        <v>34682048</v>
      </c>
      <c r="D71">
        <v>32163577</v>
      </c>
      <c r="E71">
        <v>1</v>
      </c>
      <c r="F71">
        <v>1</v>
      </c>
      <c r="G71">
        <v>1</v>
      </c>
      <c r="H71">
        <v>1</v>
      </c>
      <c r="I71" t="s">
        <v>260</v>
      </c>
      <c r="J71" t="s">
        <v>3</v>
      </c>
      <c r="K71" t="s">
        <v>261</v>
      </c>
      <c r="L71">
        <v>1191</v>
      </c>
      <c r="N71">
        <v>1013</v>
      </c>
      <c r="O71" t="s">
        <v>232</v>
      </c>
      <c r="P71" t="s">
        <v>232</v>
      </c>
      <c r="Q71">
        <v>1</v>
      </c>
      <c r="X71">
        <v>1.94</v>
      </c>
      <c r="Y71">
        <v>0</v>
      </c>
      <c r="Z71">
        <v>0</v>
      </c>
      <c r="AA71">
        <v>0</v>
      </c>
      <c r="AB71">
        <v>9.6199999999999992</v>
      </c>
      <c r="AC71">
        <v>0</v>
      </c>
      <c r="AD71">
        <v>1</v>
      </c>
      <c r="AE71">
        <v>1</v>
      </c>
      <c r="AF71" t="s">
        <v>3</v>
      </c>
      <c r="AG71">
        <v>1.94</v>
      </c>
      <c r="AH71">
        <v>2</v>
      </c>
      <c r="AI71">
        <v>34682049</v>
      </c>
      <c r="AJ71">
        <v>41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ROW(Source!A36)</f>
        <v>36</v>
      </c>
      <c r="B72">
        <v>34682052</v>
      </c>
      <c r="C72">
        <v>34682048</v>
      </c>
      <c r="D72">
        <v>32163330</v>
      </c>
      <c r="E72">
        <v>1</v>
      </c>
      <c r="F72">
        <v>1</v>
      </c>
      <c r="G72">
        <v>1</v>
      </c>
      <c r="H72">
        <v>1</v>
      </c>
      <c r="I72" t="s">
        <v>258</v>
      </c>
      <c r="J72" t="s">
        <v>3</v>
      </c>
      <c r="K72" t="s">
        <v>259</v>
      </c>
      <c r="L72">
        <v>1191</v>
      </c>
      <c r="N72">
        <v>1013</v>
      </c>
      <c r="O72" t="s">
        <v>232</v>
      </c>
      <c r="P72" t="s">
        <v>232</v>
      </c>
      <c r="Q72">
        <v>1</v>
      </c>
      <c r="X72">
        <v>2.92</v>
      </c>
      <c r="Y72">
        <v>0</v>
      </c>
      <c r="Z72">
        <v>0</v>
      </c>
      <c r="AA72">
        <v>0</v>
      </c>
      <c r="AB72">
        <v>12.69</v>
      </c>
      <c r="AC72">
        <v>0</v>
      </c>
      <c r="AD72">
        <v>1</v>
      </c>
      <c r="AE72">
        <v>1</v>
      </c>
      <c r="AF72" t="s">
        <v>3</v>
      </c>
      <c r="AG72">
        <v>2.92</v>
      </c>
      <c r="AH72">
        <v>2</v>
      </c>
      <c r="AI72">
        <v>34682050</v>
      </c>
      <c r="AJ72">
        <v>42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ROW(Source!A37)</f>
        <v>37</v>
      </c>
      <c r="B73">
        <v>34682051</v>
      </c>
      <c r="C73">
        <v>34682048</v>
      </c>
      <c r="D73">
        <v>32163577</v>
      </c>
      <c r="E73">
        <v>1</v>
      </c>
      <c r="F73">
        <v>1</v>
      </c>
      <c r="G73">
        <v>1</v>
      </c>
      <c r="H73">
        <v>1</v>
      </c>
      <c r="I73" t="s">
        <v>260</v>
      </c>
      <c r="J73" t="s">
        <v>3</v>
      </c>
      <c r="K73" t="s">
        <v>261</v>
      </c>
      <c r="L73">
        <v>1191</v>
      </c>
      <c r="N73">
        <v>1013</v>
      </c>
      <c r="O73" t="s">
        <v>232</v>
      </c>
      <c r="P73" t="s">
        <v>232</v>
      </c>
      <c r="Q73">
        <v>1</v>
      </c>
      <c r="X73">
        <v>1.94</v>
      </c>
      <c r="Y73">
        <v>0</v>
      </c>
      <c r="Z73">
        <v>0</v>
      </c>
      <c r="AA73">
        <v>0</v>
      </c>
      <c r="AB73">
        <v>9.6199999999999992</v>
      </c>
      <c r="AC73">
        <v>0</v>
      </c>
      <c r="AD73">
        <v>1</v>
      </c>
      <c r="AE73">
        <v>1</v>
      </c>
      <c r="AF73" t="s">
        <v>3</v>
      </c>
      <c r="AG73">
        <v>1.94</v>
      </c>
      <c r="AH73">
        <v>2</v>
      </c>
      <c r="AI73">
        <v>34682049</v>
      </c>
      <c r="AJ73">
        <v>43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ROW(Source!A37)</f>
        <v>37</v>
      </c>
      <c r="B74">
        <v>34682052</v>
      </c>
      <c r="C74">
        <v>34682048</v>
      </c>
      <c r="D74">
        <v>32163330</v>
      </c>
      <c r="E74">
        <v>1</v>
      </c>
      <c r="F74">
        <v>1</v>
      </c>
      <c r="G74">
        <v>1</v>
      </c>
      <c r="H74">
        <v>1</v>
      </c>
      <c r="I74" t="s">
        <v>258</v>
      </c>
      <c r="J74" t="s">
        <v>3</v>
      </c>
      <c r="K74" t="s">
        <v>259</v>
      </c>
      <c r="L74">
        <v>1191</v>
      </c>
      <c r="N74">
        <v>1013</v>
      </c>
      <c r="O74" t="s">
        <v>232</v>
      </c>
      <c r="P74" t="s">
        <v>232</v>
      </c>
      <c r="Q74">
        <v>1</v>
      </c>
      <c r="X74">
        <v>2.92</v>
      </c>
      <c r="Y74">
        <v>0</v>
      </c>
      <c r="Z74">
        <v>0</v>
      </c>
      <c r="AA74">
        <v>0</v>
      </c>
      <c r="AB74">
        <v>12.69</v>
      </c>
      <c r="AC74">
        <v>0</v>
      </c>
      <c r="AD74">
        <v>1</v>
      </c>
      <c r="AE74">
        <v>1</v>
      </c>
      <c r="AF74" t="s">
        <v>3</v>
      </c>
      <c r="AG74">
        <v>2.92</v>
      </c>
      <c r="AH74">
        <v>2</v>
      </c>
      <c r="AI74">
        <v>34682050</v>
      </c>
      <c r="AJ74">
        <v>44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ROW(Source!A38)</f>
        <v>38</v>
      </c>
      <c r="B75">
        <v>34682058</v>
      </c>
      <c r="C75">
        <v>34682053</v>
      </c>
      <c r="D75">
        <v>31715651</v>
      </c>
      <c r="E75">
        <v>1</v>
      </c>
      <c r="F75">
        <v>1</v>
      </c>
      <c r="G75">
        <v>1</v>
      </c>
      <c r="H75">
        <v>1</v>
      </c>
      <c r="I75" t="s">
        <v>239</v>
      </c>
      <c r="J75" t="s">
        <v>3</v>
      </c>
      <c r="K75" t="s">
        <v>240</v>
      </c>
      <c r="L75">
        <v>1191</v>
      </c>
      <c r="N75">
        <v>1013</v>
      </c>
      <c r="O75" t="s">
        <v>232</v>
      </c>
      <c r="P75" t="s">
        <v>232</v>
      </c>
      <c r="Q75">
        <v>1</v>
      </c>
      <c r="X75">
        <v>5.21</v>
      </c>
      <c r="Y75">
        <v>0</v>
      </c>
      <c r="Z75">
        <v>0</v>
      </c>
      <c r="AA75">
        <v>0</v>
      </c>
      <c r="AB75">
        <v>9.6199999999999992</v>
      </c>
      <c r="AC75">
        <v>0</v>
      </c>
      <c r="AD75">
        <v>1</v>
      </c>
      <c r="AE75">
        <v>1</v>
      </c>
      <c r="AF75" t="s">
        <v>3</v>
      </c>
      <c r="AG75">
        <v>5.21</v>
      </c>
      <c r="AH75">
        <v>2</v>
      </c>
      <c r="AI75">
        <v>34682054</v>
      </c>
      <c r="AJ75">
        <v>45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ROW(Source!A38)</f>
        <v>38</v>
      </c>
      <c r="B76">
        <v>34682059</v>
      </c>
      <c r="C76">
        <v>34682053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230</v>
      </c>
      <c r="J76" t="s">
        <v>3</v>
      </c>
      <c r="K76" t="s">
        <v>231</v>
      </c>
      <c r="L76">
        <v>1191</v>
      </c>
      <c r="N76">
        <v>1013</v>
      </c>
      <c r="O76" t="s">
        <v>232</v>
      </c>
      <c r="P76" t="s">
        <v>232</v>
      </c>
      <c r="Q76">
        <v>1</v>
      </c>
      <c r="X76">
        <v>3.46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3</v>
      </c>
      <c r="AG76">
        <v>3.46</v>
      </c>
      <c r="AH76">
        <v>2</v>
      </c>
      <c r="AI76">
        <v>34682055</v>
      </c>
      <c r="AJ76">
        <v>46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ROW(Source!A38)</f>
        <v>38</v>
      </c>
      <c r="B77">
        <v>34682060</v>
      </c>
      <c r="C77">
        <v>34682053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241</v>
      </c>
      <c r="J77" t="s">
        <v>242</v>
      </c>
      <c r="K77" t="s">
        <v>243</v>
      </c>
      <c r="L77">
        <v>1368</v>
      </c>
      <c r="N77">
        <v>1011</v>
      </c>
      <c r="O77" t="s">
        <v>236</v>
      </c>
      <c r="P77" t="s">
        <v>236</v>
      </c>
      <c r="Q77">
        <v>1</v>
      </c>
      <c r="X77">
        <v>1.73</v>
      </c>
      <c r="Y77">
        <v>0</v>
      </c>
      <c r="Z77">
        <v>111.99</v>
      </c>
      <c r="AA77">
        <v>13.5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1.73</v>
      </c>
      <c r="AH77">
        <v>2</v>
      </c>
      <c r="AI77">
        <v>34682056</v>
      </c>
      <c r="AJ77">
        <v>47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ROW(Source!A38)</f>
        <v>38</v>
      </c>
      <c r="B78">
        <v>34682061</v>
      </c>
      <c r="C78">
        <v>34682053</v>
      </c>
      <c r="D78">
        <v>31528142</v>
      </c>
      <c r="E78">
        <v>1</v>
      </c>
      <c r="F78">
        <v>1</v>
      </c>
      <c r="G78">
        <v>1</v>
      </c>
      <c r="H78">
        <v>2</v>
      </c>
      <c r="I78" t="s">
        <v>250</v>
      </c>
      <c r="J78" t="s">
        <v>251</v>
      </c>
      <c r="K78" t="s">
        <v>252</v>
      </c>
      <c r="L78">
        <v>1368</v>
      </c>
      <c r="N78">
        <v>1011</v>
      </c>
      <c r="O78" t="s">
        <v>236</v>
      </c>
      <c r="P78" t="s">
        <v>236</v>
      </c>
      <c r="Q78">
        <v>1</v>
      </c>
      <c r="X78">
        <v>1.73</v>
      </c>
      <c r="Y78">
        <v>0</v>
      </c>
      <c r="Z78">
        <v>65.709999999999994</v>
      </c>
      <c r="AA78">
        <v>11.6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1.73</v>
      </c>
      <c r="AH78">
        <v>2</v>
      </c>
      <c r="AI78">
        <v>34682057</v>
      </c>
      <c r="AJ78">
        <v>48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ROW(Source!A38)</f>
        <v>38</v>
      </c>
      <c r="B79">
        <v>34682062</v>
      </c>
      <c r="C79">
        <v>34682053</v>
      </c>
      <c r="D79">
        <v>31443668</v>
      </c>
      <c r="E79">
        <v>17</v>
      </c>
      <c r="F79">
        <v>1</v>
      </c>
      <c r="G79">
        <v>1</v>
      </c>
      <c r="H79">
        <v>3</v>
      </c>
      <c r="I79" t="s">
        <v>281</v>
      </c>
      <c r="J79" t="s">
        <v>3</v>
      </c>
      <c r="K79" t="s">
        <v>282</v>
      </c>
      <c r="L79">
        <v>1374</v>
      </c>
      <c r="N79">
        <v>1013</v>
      </c>
      <c r="O79" t="s">
        <v>283</v>
      </c>
      <c r="P79" t="s">
        <v>283</v>
      </c>
      <c r="Q79">
        <v>1</v>
      </c>
      <c r="X79">
        <v>1</v>
      </c>
      <c r="Y79">
        <v>1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1</v>
      </c>
      <c r="AH79">
        <v>3</v>
      </c>
      <c r="AI79">
        <v>-1</v>
      </c>
      <c r="AJ79" t="s">
        <v>3</v>
      </c>
      <c r="AK79">
        <v>4</v>
      </c>
      <c r="AL79">
        <v>-1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</row>
    <row r="80" spans="1:44" x14ac:dyDescent="0.2">
      <c r="A80">
        <f>ROW(Source!A39)</f>
        <v>39</v>
      </c>
      <c r="B80">
        <v>34682058</v>
      </c>
      <c r="C80">
        <v>34682053</v>
      </c>
      <c r="D80">
        <v>31715651</v>
      </c>
      <c r="E80">
        <v>1</v>
      </c>
      <c r="F80">
        <v>1</v>
      </c>
      <c r="G80">
        <v>1</v>
      </c>
      <c r="H80">
        <v>1</v>
      </c>
      <c r="I80" t="s">
        <v>239</v>
      </c>
      <c r="J80" t="s">
        <v>3</v>
      </c>
      <c r="K80" t="s">
        <v>240</v>
      </c>
      <c r="L80">
        <v>1191</v>
      </c>
      <c r="N80">
        <v>1013</v>
      </c>
      <c r="O80" t="s">
        <v>232</v>
      </c>
      <c r="P80" t="s">
        <v>232</v>
      </c>
      <c r="Q80">
        <v>1</v>
      </c>
      <c r="X80">
        <v>5.21</v>
      </c>
      <c r="Y80">
        <v>0</v>
      </c>
      <c r="Z80">
        <v>0</v>
      </c>
      <c r="AA80">
        <v>0</v>
      </c>
      <c r="AB80">
        <v>9.6199999999999992</v>
      </c>
      <c r="AC80">
        <v>0</v>
      </c>
      <c r="AD80">
        <v>1</v>
      </c>
      <c r="AE80">
        <v>1</v>
      </c>
      <c r="AF80" t="s">
        <v>3</v>
      </c>
      <c r="AG80">
        <v>5.21</v>
      </c>
      <c r="AH80">
        <v>2</v>
      </c>
      <c r="AI80">
        <v>34682054</v>
      </c>
      <c r="AJ80">
        <v>49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ROW(Source!A39)</f>
        <v>39</v>
      </c>
      <c r="B81">
        <v>34682059</v>
      </c>
      <c r="C81">
        <v>34682053</v>
      </c>
      <c r="D81">
        <v>31709492</v>
      </c>
      <c r="E81">
        <v>1</v>
      </c>
      <c r="F81">
        <v>1</v>
      </c>
      <c r="G81">
        <v>1</v>
      </c>
      <c r="H81">
        <v>1</v>
      </c>
      <c r="I81" t="s">
        <v>230</v>
      </c>
      <c r="J81" t="s">
        <v>3</v>
      </c>
      <c r="K81" t="s">
        <v>231</v>
      </c>
      <c r="L81">
        <v>1191</v>
      </c>
      <c r="N81">
        <v>1013</v>
      </c>
      <c r="O81" t="s">
        <v>232</v>
      </c>
      <c r="P81" t="s">
        <v>232</v>
      </c>
      <c r="Q81">
        <v>1</v>
      </c>
      <c r="X81">
        <v>3.46</v>
      </c>
      <c r="Y81">
        <v>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2</v>
      </c>
      <c r="AF81" t="s">
        <v>3</v>
      </c>
      <c r="AG81">
        <v>3.46</v>
      </c>
      <c r="AH81">
        <v>2</v>
      </c>
      <c r="AI81">
        <v>34682055</v>
      </c>
      <c r="AJ81">
        <v>50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ROW(Source!A39)</f>
        <v>39</v>
      </c>
      <c r="B82">
        <v>34682060</v>
      </c>
      <c r="C82">
        <v>34682053</v>
      </c>
      <c r="D82">
        <v>31526753</v>
      </c>
      <c r="E82">
        <v>1</v>
      </c>
      <c r="F82">
        <v>1</v>
      </c>
      <c r="G82">
        <v>1</v>
      </c>
      <c r="H82">
        <v>2</v>
      </c>
      <c r="I82" t="s">
        <v>241</v>
      </c>
      <c r="J82" t="s">
        <v>242</v>
      </c>
      <c r="K82" t="s">
        <v>243</v>
      </c>
      <c r="L82">
        <v>1368</v>
      </c>
      <c r="N82">
        <v>1011</v>
      </c>
      <c r="O82" t="s">
        <v>236</v>
      </c>
      <c r="P82" t="s">
        <v>236</v>
      </c>
      <c r="Q82">
        <v>1</v>
      </c>
      <c r="X82">
        <v>1.73</v>
      </c>
      <c r="Y82">
        <v>0</v>
      </c>
      <c r="Z82">
        <v>111.99</v>
      </c>
      <c r="AA82">
        <v>13.5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1.73</v>
      </c>
      <c r="AH82">
        <v>2</v>
      </c>
      <c r="AI82">
        <v>34682056</v>
      </c>
      <c r="AJ82">
        <v>51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ROW(Source!A39)</f>
        <v>39</v>
      </c>
      <c r="B83">
        <v>34682061</v>
      </c>
      <c r="C83">
        <v>34682053</v>
      </c>
      <c r="D83">
        <v>31528142</v>
      </c>
      <c r="E83">
        <v>1</v>
      </c>
      <c r="F83">
        <v>1</v>
      </c>
      <c r="G83">
        <v>1</v>
      </c>
      <c r="H83">
        <v>2</v>
      </c>
      <c r="I83" t="s">
        <v>250</v>
      </c>
      <c r="J83" t="s">
        <v>251</v>
      </c>
      <c r="K83" t="s">
        <v>252</v>
      </c>
      <c r="L83">
        <v>1368</v>
      </c>
      <c r="N83">
        <v>1011</v>
      </c>
      <c r="O83" t="s">
        <v>236</v>
      </c>
      <c r="P83" t="s">
        <v>236</v>
      </c>
      <c r="Q83">
        <v>1</v>
      </c>
      <c r="X83">
        <v>1.73</v>
      </c>
      <c r="Y83">
        <v>0</v>
      </c>
      <c r="Z83">
        <v>65.709999999999994</v>
      </c>
      <c r="AA83">
        <v>11.6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1.73</v>
      </c>
      <c r="AH83">
        <v>2</v>
      </c>
      <c r="AI83">
        <v>34682057</v>
      </c>
      <c r="AJ83">
        <v>52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ROW(Source!A39)</f>
        <v>39</v>
      </c>
      <c r="B84">
        <v>34682062</v>
      </c>
      <c r="C84">
        <v>34682053</v>
      </c>
      <c r="D84">
        <v>31443668</v>
      </c>
      <c r="E84">
        <v>17</v>
      </c>
      <c r="F84">
        <v>1</v>
      </c>
      <c r="G84">
        <v>1</v>
      </c>
      <c r="H84">
        <v>3</v>
      </c>
      <c r="I84" t="s">
        <v>281</v>
      </c>
      <c r="J84" t="s">
        <v>3</v>
      </c>
      <c r="K84" t="s">
        <v>282</v>
      </c>
      <c r="L84">
        <v>1374</v>
      </c>
      <c r="N84">
        <v>1013</v>
      </c>
      <c r="O84" t="s">
        <v>283</v>
      </c>
      <c r="P84" t="s">
        <v>283</v>
      </c>
      <c r="Q84">
        <v>1</v>
      </c>
      <c r="X84">
        <v>1</v>
      </c>
      <c r="Y84">
        <v>1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1</v>
      </c>
      <c r="AH84">
        <v>3</v>
      </c>
      <c r="AI84">
        <v>-1</v>
      </c>
      <c r="AJ84" t="s">
        <v>3</v>
      </c>
      <c r="AK84">
        <v>4</v>
      </c>
      <c r="AL84">
        <v>-1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ROW(Source!A40)</f>
        <v>40</v>
      </c>
      <c r="B85">
        <v>34682066</v>
      </c>
      <c r="C85">
        <v>34682063</v>
      </c>
      <c r="D85">
        <v>31709492</v>
      </c>
      <c r="E85">
        <v>1</v>
      </c>
      <c r="F85">
        <v>1</v>
      </c>
      <c r="G85">
        <v>1</v>
      </c>
      <c r="H85">
        <v>1</v>
      </c>
      <c r="I85" t="s">
        <v>230</v>
      </c>
      <c r="J85" t="s">
        <v>3</v>
      </c>
      <c r="K85" t="s">
        <v>231</v>
      </c>
      <c r="L85">
        <v>1191</v>
      </c>
      <c r="N85">
        <v>1013</v>
      </c>
      <c r="O85" t="s">
        <v>232</v>
      </c>
      <c r="P85" t="s">
        <v>232</v>
      </c>
      <c r="Q85">
        <v>1</v>
      </c>
      <c r="X85">
        <v>7.6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2</v>
      </c>
      <c r="AF85" t="s">
        <v>3</v>
      </c>
      <c r="AG85">
        <v>7.6</v>
      </c>
      <c r="AH85">
        <v>2</v>
      </c>
      <c r="AI85">
        <v>34682064</v>
      </c>
      <c r="AJ85">
        <v>53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ROW(Source!A40)</f>
        <v>40</v>
      </c>
      <c r="B86">
        <v>34682067</v>
      </c>
      <c r="C86">
        <v>34682063</v>
      </c>
      <c r="D86">
        <v>31525947</v>
      </c>
      <c r="E86">
        <v>1</v>
      </c>
      <c r="F86">
        <v>1</v>
      </c>
      <c r="G86">
        <v>1</v>
      </c>
      <c r="H86">
        <v>2</v>
      </c>
      <c r="I86" t="s">
        <v>262</v>
      </c>
      <c r="J86" t="s">
        <v>263</v>
      </c>
      <c r="K86" t="s">
        <v>264</v>
      </c>
      <c r="L86">
        <v>1368</v>
      </c>
      <c r="N86">
        <v>1011</v>
      </c>
      <c r="O86" t="s">
        <v>236</v>
      </c>
      <c r="P86" t="s">
        <v>236</v>
      </c>
      <c r="Q86">
        <v>1</v>
      </c>
      <c r="X86">
        <v>7.6</v>
      </c>
      <c r="Y86">
        <v>0</v>
      </c>
      <c r="Z86">
        <v>59.47</v>
      </c>
      <c r="AA86">
        <v>11.6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7.6</v>
      </c>
      <c r="AH86">
        <v>2</v>
      </c>
      <c r="AI86">
        <v>34682065</v>
      </c>
      <c r="AJ86">
        <v>54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ROW(Source!A41)</f>
        <v>41</v>
      </c>
      <c r="B87">
        <v>34682066</v>
      </c>
      <c r="C87">
        <v>34682063</v>
      </c>
      <c r="D87">
        <v>31709492</v>
      </c>
      <c r="E87">
        <v>1</v>
      </c>
      <c r="F87">
        <v>1</v>
      </c>
      <c r="G87">
        <v>1</v>
      </c>
      <c r="H87">
        <v>1</v>
      </c>
      <c r="I87" t="s">
        <v>230</v>
      </c>
      <c r="J87" t="s">
        <v>3</v>
      </c>
      <c r="K87" t="s">
        <v>231</v>
      </c>
      <c r="L87">
        <v>1191</v>
      </c>
      <c r="N87">
        <v>1013</v>
      </c>
      <c r="O87" t="s">
        <v>232</v>
      </c>
      <c r="P87" t="s">
        <v>232</v>
      </c>
      <c r="Q87">
        <v>1</v>
      </c>
      <c r="X87">
        <v>7.6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2</v>
      </c>
      <c r="AF87" t="s">
        <v>3</v>
      </c>
      <c r="AG87">
        <v>7.6</v>
      </c>
      <c r="AH87">
        <v>2</v>
      </c>
      <c r="AI87">
        <v>34682064</v>
      </c>
      <c r="AJ87">
        <v>55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ROW(Source!A41)</f>
        <v>41</v>
      </c>
      <c r="B88">
        <v>34682067</v>
      </c>
      <c r="C88">
        <v>34682063</v>
      </c>
      <c r="D88">
        <v>31525947</v>
      </c>
      <c r="E88">
        <v>1</v>
      </c>
      <c r="F88">
        <v>1</v>
      </c>
      <c r="G88">
        <v>1</v>
      </c>
      <c r="H88">
        <v>2</v>
      </c>
      <c r="I88" t="s">
        <v>262</v>
      </c>
      <c r="J88" t="s">
        <v>263</v>
      </c>
      <c r="K88" t="s">
        <v>264</v>
      </c>
      <c r="L88">
        <v>1368</v>
      </c>
      <c r="N88">
        <v>1011</v>
      </c>
      <c r="O88" t="s">
        <v>236</v>
      </c>
      <c r="P88" t="s">
        <v>236</v>
      </c>
      <c r="Q88">
        <v>1</v>
      </c>
      <c r="X88">
        <v>7.6</v>
      </c>
      <c r="Y88">
        <v>0</v>
      </c>
      <c r="Z88">
        <v>59.47</v>
      </c>
      <c r="AA88">
        <v>11.6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7.6</v>
      </c>
      <c r="AH88">
        <v>2</v>
      </c>
      <c r="AI88">
        <v>34682065</v>
      </c>
      <c r="AJ88">
        <v>56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2019-01-28T11:26:02Z</dcterms:created>
  <dcterms:modified xsi:type="dcterms:W3CDTF">2019-02-26T11:44:41Z</dcterms:modified>
</cp:coreProperties>
</file>