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" windowHeight="1185" activeTab="1"/>
  </bookViews>
  <sheets>
    <sheet name="2.КС3" sheetId="8" r:id="rId1"/>
    <sheet name="1.Смета.или.Акт" sheetId="6" r:id="rId2"/>
    <sheet name="Source" sheetId="1" state="hidden" r:id="rId3"/>
    <sheet name="SourceObSm" sheetId="2" state="hidden" r:id="rId4"/>
    <sheet name="SmtRes" sheetId="3" state="hidden" r:id="rId5"/>
    <sheet name="EtalonRes" sheetId="4" state="hidden" r:id="rId6"/>
  </sheets>
  <definedNames>
    <definedName name="_xlnm.Print_Titles" localSheetId="1">'1.Смета.или.Акт'!$45:$45</definedName>
    <definedName name="_xlnm.Print_Titles" localSheetId="0">'2.КС3'!$30:$30</definedName>
    <definedName name="_xlnm.Print_Area" localSheetId="1">'1.Смета.или.Акт'!$A$1:$K$117</definedName>
    <definedName name="_xlnm.Print_Area" localSheetId="0">'2.КС3'!$A$1:$F$48</definedName>
  </definedNames>
  <calcPr calcId="144525"/>
</workbook>
</file>

<file path=xl/calcChain.xml><?xml version="1.0" encoding="utf-8"?>
<calcChain xmlns="http://schemas.openxmlformats.org/spreadsheetml/2006/main">
  <c r="BZ44" i="8" l="1"/>
  <c r="BY44" i="8"/>
  <c r="BZ41" i="8"/>
  <c r="BY41" i="8"/>
  <c r="F38" i="8"/>
  <c r="E38" i="8"/>
  <c r="D38" i="8"/>
  <c r="F37" i="8"/>
  <c r="E37" i="8"/>
  <c r="D37" i="8"/>
  <c r="F36" i="8"/>
  <c r="E36" i="8"/>
  <c r="D36" i="8"/>
  <c r="BT24" i="8"/>
  <c r="BW14" i="8"/>
  <c r="BS12" i="8"/>
  <c r="BS11" i="8"/>
  <c r="BR10" i="8"/>
  <c r="BR9" i="8"/>
  <c r="BR8" i="8"/>
  <c r="BR7" i="8"/>
  <c r="BZ113" i="6"/>
  <c r="BY113" i="6"/>
  <c r="BZ110" i="6"/>
  <c r="BY110" i="6"/>
  <c r="BZ104" i="6"/>
  <c r="BY104" i="6"/>
  <c r="BZ101" i="6"/>
  <c r="BY101" i="6"/>
  <c r="H93" i="6"/>
  <c r="J87" i="6"/>
  <c r="J86" i="6"/>
  <c r="J83" i="6"/>
  <c r="J82" i="6"/>
  <c r="J40" i="6"/>
  <c r="J39" i="6"/>
  <c r="I39" i="6"/>
  <c r="FV78" i="6"/>
  <c r="FU78" i="6"/>
  <c r="FT78" i="6"/>
  <c r="FS78" i="6"/>
  <c r="FQ78" i="6"/>
  <c r="FP78" i="6"/>
  <c r="H92" i="6" s="1"/>
  <c r="FN78" i="6"/>
  <c r="FL78" i="6"/>
  <c r="H87" i="6" s="1"/>
  <c r="FK78" i="6"/>
  <c r="H86" i="6" s="1"/>
  <c r="FJ78" i="6"/>
  <c r="FI78" i="6"/>
  <c r="FH78" i="6"/>
  <c r="FG78" i="6"/>
  <c r="FF78" i="6"/>
  <c r="FD78" i="6"/>
  <c r="FA78" i="6"/>
  <c r="EY78" i="6"/>
  <c r="I40" i="6" s="1"/>
  <c r="EX78" i="6"/>
  <c r="H83" i="6" s="1"/>
  <c r="EW78" i="6"/>
  <c r="H82" i="6" s="1"/>
  <c r="ET78" i="6"/>
  <c r="DY78" i="6"/>
  <c r="DX78" i="6"/>
  <c r="DW78" i="6"/>
  <c r="DO78" i="6"/>
  <c r="DN78" i="6"/>
  <c r="DM78" i="6"/>
  <c r="DL78" i="6"/>
  <c r="DD78" i="6"/>
  <c r="DB78" i="6"/>
  <c r="DA78" i="6"/>
  <c r="CZ78" i="6"/>
  <c r="CW78" i="6"/>
  <c r="AC78" i="6"/>
  <c r="BC33" i="1"/>
  <c r="ES33" i="1"/>
  <c r="AL33" i="1"/>
  <c r="I33" i="1"/>
  <c r="GX75" i="6" s="1"/>
  <c r="I32" i="1"/>
  <c r="DW33" i="1"/>
  <c r="G33" i="1"/>
  <c r="F33" i="1"/>
  <c r="EW31" i="1"/>
  <c r="AQ31" i="1"/>
  <c r="BA31" i="1"/>
  <c r="EV31" i="1"/>
  <c r="ER31" i="1" s="1"/>
  <c r="AO31" i="1"/>
  <c r="AK31" i="1"/>
  <c r="F69" i="6" s="1"/>
  <c r="I31" i="1"/>
  <c r="I30" i="1"/>
  <c r="DW31" i="1"/>
  <c r="EW29" i="1"/>
  <c r="AQ29" i="1"/>
  <c r="BA29" i="1"/>
  <c r="EV29" i="1"/>
  <c r="ER29" i="1" s="1"/>
  <c r="AO29" i="1"/>
  <c r="AK29" i="1" s="1"/>
  <c r="F63" i="6" s="1"/>
  <c r="I29" i="1"/>
  <c r="I28" i="1"/>
  <c r="DW29" i="1"/>
  <c r="EW27" i="1"/>
  <c r="AQ27" i="1"/>
  <c r="BC27" i="1"/>
  <c r="ES27" i="1"/>
  <c r="AL27" i="1"/>
  <c r="BS27" i="1"/>
  <c r="EU27" i="1"/>
  <c r="AN27" i="1"/>
  <c r="BB27" i="1"/>
  <c r="ET27" i="1"/>
  <c r="AM27" i="1"/>
  <c r="BA27" i="1"/>
  <c r="EV27" i="1"/>
  <c r="AO27" i="1"/>
  <c r="I27" i="1"/>
  <c r="GW58" i="6" s="1"/>
  <c r="I26" i="1"/>
  <c r="DW27" i="1"/>
  <c r="EW25" i="1"/>
  <c r="AQ25" i="1"/>
  <c r="BS25" i="1"/>
  <c r="EU25" i="1"/>
  <c r="AN25" i="1"/>
  <c r="BB25" i="1"/>
  <c r="ET25" i="1"/>
  <c r="AM25" i="1"/>
  <c r="BA25" i="1"/>
  <c r="EV25" i="1"/>
  <c r="AO25" i="1"/>
  <c r="I25" i="1"/>
  <c r="I24" i="1"/>
  <c r="DW25" i="1"/>
  <c r="BT36" i="6"/>
  <c r="BV35" i="6"/>
  <c r="BT32" i="6"/>
  <c r="BT31" i="6"/>
  <c r="BT30" i="6"/>
  <c r="BU23" i="6"/>
  <c r="BW14" i="6"/>
  <c r="BS13" i="6"/>
  <c r="BS12" i="6"/>
  <c r="BS11" i="6"/>
  <c r="BR10" i="6"/>
  <c r="BR9" i="6"/>
  <c r="BR8" i="6"/>
  <c r="BR7" i="6"/>
  <c r="H90" i="6" l="1"/>
  <c r="GW75" i="6"/>
  <c r="GX58" i="6"/>
  <c r="ER27" i="1"/>
  <c r="AK27" i="1"/>
  <c r="F54" i="6" s="1"/>
  <c r="ER25" i="1"/>
  <c r="AK25" i="1"/>
  <c r="F46" i="6" s="1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1" i="3"/>
  <c r="CX1" i="3"/>
  <c r="CY1" i="3"/>
  <c r="CZ1" i="3"/>
  <c r="DA1" i="3"/>
  <c r="A2" i="3"/>
  <c r="CX2" i="3"/>
  <c r="CY2" i="3"/>
  <c r="CZ2" i="3"/>
  <c r="DA2" i="3"/>
  <c r="A3" i="3"/>
  <c r="CX3" i="3"/>
  <c r="CY3" i="3"/>
  <c r="CZ3" i="3"/>
  <c r="DA3" i="3"/>
  <c r="A4" i="3"/>
  <c r="CX4" i="3"/>
  <c r="CY4" i="3"/>
  <c r="CZ4" i="3"/>
  <c r="DA4" i="3"/>
  <c r="A5" i="3"/>
  <c r="CX5" i="3"/>
  <c r="CY5" i="3"/>
  <c r="CZ5" i="3"/>
  <c r="DA5" i="3"/>
  <c r="A6" i="3"/>
  <c r="CX6" i="3"/>
  <c r="CY6" i="3"/>
  <c r="CZ6" i="3"/>
  <c r="DA6" i="3"/>
  <c r="A7" i="3"/>
  <c r="CX7" i="3"/>
  <c r="CY7" i="3"/>
  <c r="CZ7" i="3"/>
  <c r="DA7" i="3"/>
  <c r="A8" i="3"/>
  <c r="CX8" i="3"/>
  <c r="CY8" i="3"/>
  <c r="CZ8" i="3"/>
  <c r="DA8" i="3"/>
  <c r="A9" i="3"/>
  <c r="CX9" i="3"/>
  <c r="CY9" i="3"/>
  <c r="CZ9" i="3"/>
  <c r="DA9" i="3"/>
  <c r="A10" i="3"/>
  <c r="CX10" i="3"/>
  <c r="CY10" i="3"/>
  <c r="CZ10" i="3"/>
  <c r="DA10" i="3"/>
  <c r="A11" i="3"/>
  <c r="CX11" i="3"/>
  <c r="CY11" i="3"/>
  <c r="CZ11" i="3"/>
  <c r="DA11" i="3"/>
  <c r="A12" i="3"/>
  <c r="CX12" i="3"/>
  <c r="CY12" i="3"/>
  <c r="CZ12" i="3"/>
  <c r="DA12" i="3"/>
  <c r="A13" i="3"/>
  <c r="CX13" i="3"/>
  <c r="CY13" i="3"/>
  <c r="CZ13" i="3"/>
  <c r="DA13" i="3"/>
  <c r="A14" i="3"/>
  <c r="CX14" i="3"/>
  <c r="CY14" i="3"/>
  <c r="CZ14" i="3"/>
  <c r="DA14" i="3"/>
  <c r="A15" i="3"/>
  <c r="CX15" i="3"/>
  <c r="CY15" i="3"/>
  <c r="CZ15" i="3"/>
  <c r="DA15" i="3"/>
  <c r="A16" i="3"/>
  <c r="CX16" i="3"/>
  <c r="CY16" i="3"/>
  <c r="CZ16" i="3"/>
  <c r="DA16" i="3"/>
  <c r="A17" i="3"/>
  <c r="CX17" i="3"/>
  <c r="CY17" i="3"/>
  <c r="CZ17" i="3"/>
  <c r="DA17" i="3"/>
  <c r="A18" i="3"/>
  <c r="CX18" i="3"/>
  <c r="CY18" i="3"/>
  <c r="CZ18" i="3"/>
  <c r="DA18" i="3"/>
  <c r="A19" i="3"/>
  <c r="CX19" i="3"/>
  <c r="CY19" i="3"/>
  <c r="CZ19" i="3"/>
  <c r="DA19" i="3"/>
  <c r="A20" i="3"/>
  <c r="CX20" i="3"/>
  <c r="CY20" i="3"/>
  <c r="CZ20" i="3"/>
  <c r="DA20" i="3"/>
  <c r="A21" i="3"/>
  <c r="CX21" i="3"/>
  <c r="CY21" i="3"/>
  <c r="CZ21" i="3"/>
  <c r="DA21" i="3"/>
  <c r="A22" i="3"/>
  <c r="CX22" i="3"/>
  <c r="CY22" i="3"/>
  <c r="CZ22" i="3"/>
  <c r="DA22" i="3"/>
  <c r="A23" i="3"/>
  <c r="CX23" i="3"/>
  <c r="CY23" i="3"/>
  <c r="CZ23" i="3"/>
  <c r="DA23" i="3"/>
  <c r="A24" i="3"/>
  <c r="CX24" i="3"/>
  <c r="CY24" i="3"/>
  <c r="CZ24" i="3"/>
  <c r="DA24" i="3"/>
  <c r="A25" i="3"/>
  <c r="CX25" i="3"/>
  <c r="CY25" i="3"/>
  <c r="CZ25" i="3"/>
  <c r="DA25" i="3"/>
  <c r="A26" i="3"/>
  <c r="CX26" i="3"/>
  <c r="CY26" i="3"/>
  <c r="CZ26" i="3"/>
  <c r="DA26" i="3"/>
  <c r="A27" i="3"/>
  <c r="CX27" i="3"/>
  <c r="CY27" i="3"/>
  <c r="CZ27" i="3"/>
  <c r="DA27" i="3"/>
  <c r="A28" i="3"/>
  <c r="CX28" i="3"/>
  <c r="CY28" i="3"/>
  <c r="CZ28" i="3"/>
  <c r="DA28" i="3"/>
  <c r="A29" i="3"/>
  <c r="CX29" i="3"/>
  <c r="CY29" i="3"/>
  <c r="CZ29" i="3"/>
  <c r="DA29" i="3"/>
  <c r="A30" i="3"/>
  <c r="CX30" i="3"/>
  <c r="CY30" i="3"/>
  <c r="CZ30" i="3"/>
  <c r="DA30" i="3"/>
  <c r="A31" i="3"/>
  <c r="CX31" i="3"/>
  <c r="CY31" i="3"/>
  <c r="CZ31" i="3"/>
  <c r="DA31" i="3"/>
  <c r="A32" i="3"/>
  <c r="CX32" i="3"/>
  <c r="CY32" i="3"/>
  <c r="CZ32" i="3"/>
  <c r="DA32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M22" i="1"/>
  <c r="AN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R22" i="1"/>
  <c r="DS22" i="1"/>
  <c r="EE22" i="1"/>
  <c r="EF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C24" i="1"/>
  <c r="D24" i="1"/>
  <c r="AC24" i="1"/>
  <c r="CQ24" i="1" s="1"/>
  <c r="P24" i="1" s="1"/>
  <c r="AE24" i="1"/>
  <c r="AD24" i="1" s="1"/>
  <c r="CR24" i="1" s="1"/>
  <c r="Q24" i="1" s="1"/>
  <c r="AF24" i="1"/>
  <c r="CT24" i="1" s="1"/>
  <c r="S24" i="1" s="1"/>
  <c r="AG24" i="1"/>
  <c r="CU24" i="1" s="1"/>
  <c r="T24" i="1" s="1"/>
  <c r="AH24" i="1"/>
  <c r="AI24" i="1"/>
  <c r="CW24" i="1" s="1"/>
  <c r="V24" i="1" s="1"/>
  <c r="AJ24" i="1"/>
  <c r="CX24" i="1" s="1"/>
  <c r="W24" i="1" s="1"/>
  <c r="CS24" i="1"/>
  <c r="R24" i="1" s="1"/>
  <c r="GK24" i="1" s="1"/>
  <c r="CV24" i="1"/>
  <c r="U24" i="1" s="1"/>
  <c r="FR24" i="1"/>
  <c r="GL24" i="1"/>
  <c r="GN24" i="1"/>
  <c r="GP24" i="1"/>
  <c r="GV24" i="1"/>
  <c r="GX24" i="1" s="1"/>
  <c r="C25" i="1"/>
  <c r="D25" i="1"/>
  <c r="AC25" i="1"/>
  <c r="AE25" i="1"/>
  <c r="AF25" i="1"/>
  <c r="AG25" i="1"/>
  <c r="AH25" i="1"/>
  <c r="AI25" i="1"/>
  <c r="CW25" i="1" s="1"/>
  <c r="V25" i="1" s="1"/>
  <c r="AJ25" i="1"/>
  <c r="CQ25" i="1"/>
  <c r="P25" i="1" s="1"/>
  <c r="CU25" i="1"/>
  <c r="T25" i="1" s="1"/>
  <c r="CX25" i="1"/>
  <c r="W25" i="1" s="1"/>
  <c r="FR25" i="1"/>
  <c r="GL25" i="1"/>
  <c r="GN25" i="1"/>
  <c r="GP25" i="1"/>
  <c r="GV25" i="1"/>
  <c r="GX25" i="1"/>
  <c r="C26" i="1"/>
  <c r="D26" i="1"/>
  <c r="AC26" i="1"/>
  <c r="CQ26" i="1" s="1"/>
  <c r="P26" i="1" s="1"/>
  <c r="AD26" i="1"/>
  <c r="CR26" i="1" s="1"/>
  <c r="Q26" i="1" s="1"/>
  <c r="AE26" i="1"/>
  <c r="AF26" i="1"/>
  <c r="CT26" i="1" s="1"/>
  <c r="S26" i="1" s="1"/>
  <c r="AG26" i="1"/>
  <c r="AH26" i="1"/>
  <c r="CV26" i="1" s="1"/>
  <c r="U26" i="1" s="1"/>
  <c r="AI26" i="1"/>
  <c r="AJ26" i="1"/>
  <c r="CX26" i="1" s="1"/>
  <c r="W26" i="1" s="1"/>
  <c r="CS26" i="1"/>
  <c r="R26" i="1" s="1"/>
  <c r="GK26" i="1" s="1"/>
  <c r="CU26" i="1"/>
  <c r="T26" i="1" s="1"/>
  <c r="CW26" i="1"/>
  <c r="V26" i="1" s="1"/>
  <c r="FR26" i="1"/>
  <c r="GL26" i="1"/>
  <c r="GN26" i="1"/>
  <c r="GP26" i="1"/>
  <c r="GV26" i="1"/>
  <c r="GX26" i="1"/>
  <c r="C27" i="1"/>
  <c r="D27" i="1"/>
  <c r="AC27" i="1"/>
  <c r="AE27" i="1"/>
  <c r="AF27" i="1"/>
  <c r="AG27" i="1"/>
  <c r="AH27" i="1"/>
  <c r="AI27" i="1"/>
  <c r="AJ27" i="1"/>
  <c r="CU27" i="1"/>
  <c r="T27" i="1" s="1"/>
  <c r="CW27" i="1"/>
  <c r="V27" i="1" s="1"/>
  <c r="CX27" i="1"/>
  <c r="W27" i="1" s="1"/>
  <c r="FR27" i="1"/>
  <c r="GL27" i="1"/>
  <c r="GN27" i="1"/>
  <c r="GP27" i="1"/>
  <c r="GV27" i="1"/>
  <c r="GX27" i="1"/>
  <c r="C28" i="1"/>
  <c r="D28" i="1"/>
  <c r="AC28" i="1"/>
  <c r="AD28" i="1"/>
  <c r="CR28" i="1" s="1"/>
  <c r="Q28" i="1" s="1"/>
  <c r="AE28" i="1"/>
  <c r="AF28" i="1"/>
  <c r="CT28" i="1" s="1"/>
  <c r="S28" i="1" s="1"/>
  <c r="AG28" i="1"/>
  <c r="AH28" i="1"/>
  <c r="CV28" i="1" s="1"/>
  <c r="U28" i="1" s="1"/>
  <c r="AI28" i="1"/>
  <c r="AJ28" i="1"/>
  <c r="CX28" i="1" s="1"/>
  <c r="W28" i="1" s="1"/>
  <c r="CQ28" i="1"/>
  <c r="P28" i="1" s="1"/>
  <c r="CS28" i="1"/>
  <c r="R28" i="1" s="1"/>
  <c r="GK28" i="1" s="1"/>
  <c r="CU28" i="1"/>
  <c r="T28" i="1" s="1"/>
  <c r="CW28" i="1"/>
  <c r="V28" i="1" s="1"/>
  <c r="FR28" i="1"/>
  <c r="GL28" i="1"/>
  <c r="GN28" i="1"/>
  <c r="GO28" i="1"/>
  <c r="GV28" i="1"/>
  <c r="GX28" i="1"/>
  <c r="C29" i="1"/>
  <c r="D29" i="1"/>
  <c r="P29" i="1"/>
  <c r="AC29" i="1"/>
  <c r="AD29" i="1"/>
  <c r="CR29" i="1" s="1"/>
  <c r="Q29" i="1" s="1"/>
  <c r="AE29" i="1"/>
  <c r="AF29" i="1"/>
  <c r="AG29" i="1"/>
  <c r="AH29" i="1"/>
  <c r="AI29" i="1"/>
  <c r="AJ29" i="1"/>
  <c r="CQ29" i="1"/>
  <c r="CS29" i="1"/>
  <c r="R29" i="1" s="1"/>
  <c r="CU29" i="1"/>
  <c r="T29" i="1" s="1"/>
  <c r="CW29" i="1"/>
  <c r="V29" i="1" s="1"/>
  <c r="CX29" i="1"/>
  <c r="W29" i="1" s="1"/>
  <c r="FR29" i="1"/>
  <c r="GL29" i="1"/>
  <c r="GN29" i="1"/>
  <c r="GO29" i="1"/>
  <c r="GV29" i="1"/>
  <c r="GX29" i="1"/>
  <c r="C30" i="1"/>
  <c r="D30" i="1"/>
  <c r="AC30" i="1"/>
  <c r="AD30" i="1"/>
  <c r="CR30" i="1" s="1"/>
  <c r="Q30" i="1" s="1"/>
  <c r="AE30" i="1"/>
  <c r="AF30" i="1"/>
  <c r="CT30" i="1" s="1"/>
  <c r="S30" i="1" s="1"/>
  <c r="AG30" i="1"/>
  <c r="AH30" i="1"/>
  <c r="CV30" i="1" s="1"/>
  <c r="U30" i="1" s="1"/>
  <c r="AI30" i="1"/>
  <c r="AJ30" i="1"/>
  <c r="CX30" i="1" s="1"/>
  <c r="W30" i="1" s="1"/>
  <c r="CQ30" i="1"/>
  <c r="P30" i="1" s="1"/>
  <c r="CS30" i="1"/>
  <c r="R30" i="1" s="1"/>
  <c r="CU30" i="1"/>
  <c r="T30" i="1" s="1"/>
  <c r="CW30" i="1"/>
  <c r="V30" i="1" s="1"/>
  <c r="FR30" i="1"/>
  <c r="GL30" i="1"/>
  <c r="GN30" i="1"/>
  <c r="GO30" i="1"/>
  <c r="GV30" i="1"/>
  <c r="GX30" i="1"/>
  <c r="C31" i="1"/>
  <c r="D31" i="1"/>
  <c r="AC31" i="1"/>
  <c r="AD31" i="1"/>
  <c r="CR31" i="1" s="1"/>
  <c r="Q31" i="1" s="1"/>
  <c r="AE31" i="1"/>
  <c r="AF31" i="1"/>
  <c r="AG31" i="1"/>
  <c r="AH31" i="1"/>
  <c r="AI31" i="1"/>
  <c r="AJ31" i="1"/>
  <c r="CX31" i="1" s="1"/>
  <c r="W31" i="1" s="1"/>
  <c r="CQ31" i="1"/>
  <c r="P31" i="1" s="1"/>
  <c r="CS31" i="1"/>
  <c r="R31" i="1" s="1"/>
  <c r="GK31" i="1" s="1"/>
  <c r="CU31" i="1"/>
  <c r="T31" i="1" s="1"/>
  <c r="CW31" i="1"/>
  <c r="V31" i="1" s="1"/>
  <c r="FR31" i="1"/>
  <c r="GL31" i="1"/>
  <c r="GN31" i="1"/>
  <c r="GO31" i="1"/>
  <c r="GV31" i="1"/>
  <c r="GX31" i="1"/>
  <c r="AC32" i="1"/>
  <c r="AD32" i="1"/>
  <c r="CR32" i="1" s="1"/>
  <c r="Q32" i="1" s="1"/>
  <c r="AE32" i="1"/>
  <c r="AF32" i="1"/>
  <c r="AB32" i="1" s="1"/>
  <c r="AG32" i="1"/>
  <c r="AH32" i="1"/>
  <c r="CV32" i="1" s="1"/>
  <c r="U32" i="1" s="1"/>
  <c r="AI32" i="1"/>
  <c r="AJ32" i="1"/>
  <c r="CX32" i="1" s="1"/>
  <c r="W32" i="1" s="1"/>
  <c r="CQ32" i="1"/>
  <c r="P32" i="1" s="1"/>
  <c r="CS32" i="1"/>
  <c r="R32" i="1" s="1"/>
  <c r="GK32" i="1" s="1"/>
  <c r="CU32" i="1"/>
  <c r="T32" i="1" s="1"/>
  <c r="CW32" i="1"/>
  <c r="V32" i="1" s="1"/>
  <c r="FR32" i="1"/>
  <c r="GL32" i="1"/>
  <c r="GO32" i="1"/>
  <c r="GP32" i="1"/>
  <c r="GV32" i="1"/>
  <c r="GX32" i="1"/>
  <c r="AC33" i="1"/>
  <c r="AD33" i="1"/>
  <c r="CR33" i="1" s="1"/>
  <c r="Q33" i="1" s="1"/>
  <c r="AE33" i="1"/>
  <c r="AF33" i="1"/>
  <c r="AG33" i="1"/>
  <c r="AH33" i="1"/>
  <c r="CV33" i="1" s="1"/>
  <c r="U33" i="1" s="1"/>
  <c r="AI33" i="1"/>
  <c r="AJ33" i="1"/>
  <c r="CX33" i="1" s="1"/>
  <c r="W33" i="1" s="1"/>
  <c r="CS33" i="1"/>
  <c r="R33" i="1" s="1"/>
  <c r="GK33" i="1" s="1"/>
  <c r="CU33" i="1"/>
  <c r="T33" i="1" s="1"/>
  <c r="CW33" i="1"/>
  <c r="V33" i="1" s="1"/>
  <c r="FR33" i="1"/>
  <c r="GL33" i="1"/>
  <c r="GO33" i="1"/>
  <c r="GP33" i="1"/>
  <c r="GV33" i="1"/>
  <c r="GX33" i="1"/>
  <c r="B35" i="1"/>
  <c r="B22" i="1" s="1"/>
  <c r="C35" i="1"/>
  <c r="C22" i="1" s="1"/>
  <c r="D35" i="1"/>
  <c r="D22" i="1" s="1"/>
  <c r="F35" i="1"/>
  <c r="F22" i="1" s="1"/>
  <c r="G35" i="1"/>
  <c r="G22" i="1" s="1"/>
  <c r="BX35" i="1"/>
  <c r="BX22" i="1" s="1"/>
  <c r="CK35" i="1"/>
  <c r="CK22" i="1" s="1"/>
  <c r="CL35" i="1"/>
  <c r="CL22" i="1" s="1"/>
  <c r="FP35" i="1"/>
  <c r="FP22" i="1" s="1"/>
  <c r="GC35" i="1"/>
  <c r="GC22" i="1" s="1"/>
  <c r="GD35" i="1"/>
  <c r="GD22" i="1" s="1"/>
  <c r="B64" i="1"/>
  <c r="B18" i="1" s="1"/>
  <c r="C64" i="1"/>
  <c r="C18" i="1" s="1"/>
  <c r="D64" i="1"/>
  <c r="D18" i="1" s="1"/>
  <c r="F64" i="1"/>
  <c r="F18" i="1" s="1"/>
  <c r="G64" i="1"/>
  <c r="G18" i="1" s="1"/>
  <c r="CQ33" i="1" l="1"/>
  <c r="P33" i="1" s="1"/>
  <c r="U75" i="6" s="1"/>
  <c r="T75" i="6"/>
  <c r="H75" i="6"/>
  <c r="AB33" i="1"/>
  <c r="CV31" i="1"/>
  <c r="U31" i="1" s="1"/>
  <c r="I73" i="6" s="1"/>
  <c r="H73" i="6"/>
  <c r="CT31" i="1"/>
  <c r="S31" i="1" s="1"/>
  <c r="U70" i="6" s="1"/>
  <c r="H72" i="6"/>
  <c r="T71" i="6"/>
  <c r="H70" i="6"/>
  <c r="T72" i="6"/>
  <c r="H71" i="6"/>
  <c r="T70" i="6"/>
  <c r="CT29" i="1"/>
  <c r="S29" i="1" s="1"/>
  <c r="U64" i="6" s="1"/>
  <c r="T65" i="6"/>
  <c r="T66" i="6"/>
  <c r="H65" i="6"/>
  <c r="T64" i="6"/>
  <c r="H66" i="6"/>
  <c r="H64" i="6"/>
  <c r="CV29" i="1"/>
  <c r="U29" i="1" s="1"/>
  <c r="I67" i="6" s="1"/>
  <c r="H67" i="6"/>
  <c r="CP29" i="1"/>
  <c r="O29" i="1" s="1"/>
  <c r="FQ35" i="1"/>
  <c r="FQ22" i="1" s="1"/>
  <c r="BZ35" i="1"/>
  <c r="BZ22" i="1" s="1"/>
  <c r="BY35" i="1"/>
  <c r="BY22" i="1" s="1"/>
  <c r="CT27" i="1"/>
  <c r="S27" i="1" s="1"/>
  <c r="U55" i="6" s="1"/>
  <c r="T55" i="6"/>
  <c r="T59" i="6"/>
  <c r="H55" i="6"/>
  <c r="H60" i="6"/>
  <c r="T60" i="6"/>
  <c r="H59" i="6"/>
  <c r="AD27" i="1"/>
  <c r="CR27" i="1" s="1"/>
  <c r="Q27" i="1" s="1"/>
  <c r="H57" i="6"/>
  <c r="GM57" i="6"/>
  <c r="I57" i="6" s="1"/>
  <c r="CJ35" i="1"/>
  <c r="CJ22" i="1" s="1"/>
  <c r="CV27" i="1"/>
  <c r="U27" i="1" s="1"/>
  <c r="I61" i="6" s="1"/>
  <c r="H61" i="6"/>
  <c r="CQ27" i="1"/>
  <c r="P27" i="1" s="1"/>
  <c r="U58" i="6" s="1"/>
  <c r="K58" i="6" s="1"/>
  <c r="H58" i="6"/>
  <c r="T58" i="6"/>
  <c r="CS27" i="1"/>
  <c r="R27" i="1" s="1"/>
  <c r="T56" i="6"/>
  <c r="H56" i="6"/>
  <c r="GB35" i="1"/>
  <c r="GB22" i="1" s="1"/>
  <c r="FR35" i="1"/>
  <c r="FR22" i="1" s="1"/>
  <c r="AG35" i="1"/>
  <c r="T35" i="1" s="1"/>
  <c r="T47" i="6"/>
  <c r="T50" i="6"/>
  <c r="H47" i="6"/>
  <c r="T51" i="6"/>
  <c r="H50" i="6"/>
  <c r="H51" i="6"/>
  <c r="AD25" i="1"/>
  <c r="CR25" i="1" s="1"/>
  <c r="Q25" i="1" s="1"/>
  <c r="GM49" i="6"/>
  <c r="I49" i="6" s="1"/>
  <c r="H49" i="6"/>
  <c r="CT25" i="1"/>
  <c r="S25" i="1" s="1"/>
  <c r="U47" i="6" s="1"/>
  <c r="CV25" i="1"/>
  <c r="U25" i="1" s="1"/>
  <c r="I52" i="6" s="1"/>
  <c r="H52" i="6"/>
  <c r="CS25" i="1"/>
  <c r="R25" i="1" s="1"/>
  <c r="GK30" i="1"/>
  <c r="AE35" i="1"/>
  <c r="AH35" i="1"/>
  <c r="AD35" i="1"/>
  <c r="DY35" i="1"/>
  <c r="CP31" i="1"/>
  <c r="O31" i="1" s="1"/>
  <c r="DU35" i="1"/>
  <c r="CP30" i="1"/>
  <c r="O30" i="1" s="1"/>
  <c r="AC35" i="1"/>
  <c r="EB35" i="1"/>
  <c r="CZ31" i="1"/>
  <c r="Y31" i="1" s="1"/>
  <c r="U72" i="6" s="1"/>
  <c r="K72" i="6" s="1"/>
  <c r="CY31" i="1"/>
  <c r="X31" i="1" s="1"/>
  <c r="U71" i="6" s="1"/>
  <c r="K71" i="6" s="1"/>
  <c r="AI35" i="1"/>
  <c r="AJ35" i="1"/>
  <c r="CY30" i="1"/>
  <c r="X30" i="1" s="1"/>
  <c r="CZ30" i="1"/>
  <c r="Y30" i="1" s="1"/>
  <c r="CY29" i="1"/>
  <c r="X29" i="1" s="1"/>
  <c r="U65" i="6" s="1"/>
  <c r="K65" i="6" s="1"/>
  <c r="GK29" i="1"/>
  <c r="EA35" i="1"/>
  <c r="EU35" i="1"/>
  <c r="CI35" i="1"/>
  <c r="BC35" i="1"/>
  <c r="AQ35" i="1"/>
  <c r="AB30" i="1"/>
  <c r="CY26" i="1"/>
  <c r="X26" i="1" s="1"/>
  <c r="CZ26" i="1"/>
  <c r="Y26" i="1" s="1"/>
  <c r="ET35" i="1"/>
  <c r="BB35" i="1"/>
  <c r="CT33" i="1"/>
  <c r="S33" i="1" s="1"/>
  <c r="DX35" i="1" s="1"/>
  <c r="CT32" i="1"/>
  <c r="S32" i="1" s="1"/>
  <c r="CP32" i="1" s="1"/>
  <c r="O32" i="1" s="1"/>
  <c r="CP28" i="1"/>
  <c r="O28" i="1" s="1"/>
  <c r="CZ27" i="1"/>
  <c r="Y27" i="1" s="1"/>
  <c r="U60" i="6" s="1"/>
  <c r="K60" i="6" s="1"/>
  <c r="CP24" i="1"/>
  <c r="O24" i="1" s="1"/>
  <c r="ES35" i="1"/>
  <c r="EG35" i="1"/>
  <c r="BA35" i="1"/>
  <c r="AO35" i="1"/>
  <c r="AB31" i="1"/>
  <c r="H69" i="6" s="1"/>
  <c r="CY28" i="1"/>
  <c r="X28" i="1" s="1"/>
  <c r="CZ28" i="1"/>
  <c r="Y28" i="1" s="1"/>
  <c r="CZ29" i="1"/>
  <c r="Y29" i="1" s="1"/>
  <c r="U66" i="6" s="1"/>
  <c r="K66" i="6" s="1"/>
  <c r="AB29" i="1"/>
  <c r="H63" i="6" s="1"/>
  <c r="CP26" i="1"/>
  <c r="O26" i="1" s="1"/>
  <c r="CY24" i="1"/>
  <c r="X24" i="1" s="1"/>
  <c r="CZ24" i="1"/>
  <c r="Y24" i="1" s="1"/>
  <c r="AB28" i="1"/>
  <c r="AB26" i="1"/>
  <c r="AB24" i="1"/>
  <c r="AB27" i="1"/>
  <c r="H54" i="6" s="1"/>
  <c r="R77" i="6" l="1"/>
  <c r="HB75" i="6"/>
  <c r="GQ75" i="6"/>
  <c r="I75" i="6"/>
  <c r="GP75" i="6"/>
  <c r="GN75" i="6"/>
  <c r="GS75" i="6"/>
  <c r="GJ75" i="6"/>
  <c r="S77" i="6"/>
  <c r="J77" i="6" s="1"/>
  <c r="K75" i="6"/>
  <c r="CG35" i="1"/>
  <c r="AP35" i="1"/>
  <c r="AP64" i="1" s="1"/>
  <c r="GZ72" i="6"/>
  <c r="I72" i="6"/>
  <c r="HE72" i="6"/>
  <c r="S74" i="6"/>
  <c r="J74" i="6" s="1"/>
  <c r="K70" i="6"/>
  <c r="R74" i="6"/>
  <c r="GJ70" i="6"/>
  <c r="GK70" i="6"/>
  <c r="I70" i="6"/>
  <c r="HE70" i="6"/>
  <c r="I71" i="6"/>
  <c r="GY71" i="6"/>
  <c r="HE71" i="6"/>
  <c r="EH35" i="1"/>
  <c r="EH64" i="1" s="1"/>
  <c r="GZ66" i="6"/>
  <c r="I66" i="6"/>
  <c r="HE66" i="6"/>
  <c r="I65" i="6"/>
  <c r="HE65" i="6"/>
  <c r="GY65" i="6"/>
  <c r="R68" i="6"/>
  <c r="GJ64" i="6"/>
  <c r="I64" i="6"/>
  <c r="HE64" i="6"/>
  <c r="GK64" i="6"/>
  <c r="S68" i="6"/>
  <c r="J68" i="6" s="1"/>
  <c r="K64" i="6"/>
  <c r="AG22" i="1"/>
  <c r="U56" i="6"/>
  <c r="K56" i="6" s="1"/>
  <c r="CP27" i="1"/>
  <c r="O27" i="1" s="1"/>
  <c r="GN58" i="6"/>
  <c r="EZ78" i="6" s="1"/>
  <c r="H84" i="6" s="1"/>
  <c r="GP58" i="6"/>
  <c r="FB78" i="6" s="1"/>
  <c r="GS58" i="6"/>
  <c r="FE78" i="6" s="1"/>
  <c r="GJ58" i="6"/>
  <c r="EV78" i="6" s="1"/>
  <c r="H80" i="6" s="1"/>
  <c r="HC58" i="6"/>
  <c r="FO78" i="6" s="1"/>
  <c r="GQ58" i="6"/>
  <c r="FC78" i="6" s="1"/>
  <c r="I58" i="6"/>
  <c r="I59" i="6"/>
  <c r="GY59" i="6"/>
  <c r="HC59" i="6"/>
  <c r="GZ60" i="6"/>
  <c r="I60" i="6"/>
  <c r="HC60" i="6"/>
  <c r="R62" i="6"/>
  <c r="P78" i="6" s="1"/>
  <c r="HC55" i="6"/>
  <c r="GK55" i="6"/>
  <c r="GJ55" i="6"/>
  <c r="I55" i="6"/>
  <c r="GK27" i="1"/>
  <c r="K57" i="6"/>
  <c r="K55" i="6"/>
  <c r="FY35" i="1"/>
  <c r="FY22" i="1" s="1"/>
  <c r="EI35" i="1"/>
  <c r="P44" i="1"/>
  <c r="V16" i="2" s="1"/>
  <c r="V18" i="2" s="1"/>
  <c r="GA35" i="1"/>
  <c r="ER35" i="1" s="1"/>
  <c r="DK78" i="6" s="1"/>
  <c r="DW35" i="1"/>
  <c r="DW22" i="1" s="1"/>
  <c r="CY27" i="1"/>
  <c r="X27" i="1" s="1"/>
  <c r="I56" i="6"/>
  <c r="HC56" i="6"/>
  <c r="GL56" i="6"/>
  <c r="GJ56" i="6"/>
  <c r="H48" i="6"/>
  <c r="T48" i="6"/>
  <c r="I48" i="6" s="1"/>
  <c r="DZ35" i="1"/>
  <c r="DM35" i="1" s="1"/>
  <c r="U48" i="6"/>
  <c r="K48" i="6" s="1"/>
  <c r="CP25" i="1"/>
  <c r="O25" i="1" s="1"/>
  <c r="GZ51" i="6"/>
  <c r="I51" i="6"/>
  <c r="HC51" i="6"/>
  <c r="GK25" i="1"/>
  <c r="K49" i="6"/>
  <c r="K47" i="6"/>
  <c r="I50" i="6"/>
  <c r="GY50" i="6"/>
  <c r="HC50" i="6"/>
  <c r="AB25" i="1"/>
  <c r="H46" i="6" s="1"/>
  <c r="HC47" i="6"/>
  <c r="GJ47" i="6"/>
  <c r="GK47" i="6"/>
  <c r="I47" i="6"/>
  <c r="CY25" i="1"/>
  <c r="X25" i="1" s="1"/>
  <c r="DV35" i="1"/>
  <c r="DV22" i="1" s="1"/>
  <c r="CZ25" i="1"/>
  <c r="Y25" i="1" s="1"/>
  <c r="U51" i="6" s="1"/>
  <c r="K51" i="6" s="1"/>
  <c r="GL48" i="6"/>
  <c r="GJ48" i="6"/>
  <c r="DX22" i="1"/>
  <c r="DK35" i="1"/>
  <c r="AO22" i="1"/>
  <c r="F39" i="1"/>
  <c r="AO64" i="1"/>
  <c r="F44" i="1"/>
  <c r="G16" i="2" s="1"/>
  <c r="G18" i="2" s="1"/>
  <c r="BC22" i="1"/>
  <c r="BC64" i="1"/>
  <c r="F51" i="1"/>
  <c r="GP30" i="1"/>
  <c r="GM30" i="1"/>
  <c r="AH22" i="1"/>
  <c r="U35" i="1"/>
  <c r="GO26" i="1"/>
  <c r="GM26" i="1"/>
  <c r="BA22" i="1"/>
  <c r="F55" i="1"/>
  <c r="BA64" i="1"/>
  <c r="GO24" i="1"/>
  <c r="GM24" i="1"/>
  <c r="AB35" i="1"/>
  <c r="GM28" i="1"/>
  <c r="GP28" i="1"/>
  <c r="CI22" i="1"/>
  <c r="AZ35" i="1"/>
  <c r="EA22" i="1"/>
  <c r="DN35" i="1"/>
  <c r="GP29" i="1"/>
  <c r="AJ22" i="1"/>
  <c r="W35" i="1"/>
  <c r="DU22" i="1"/>
  <c r="DH35" i="1"/>
  <c r="DC78" i="6" s="1"/>
  <c r="J84" i="6" s="1"/>
  <c r="FX35" i="1"/>
  <c r="FZ35" i="1"/>
  <c r="FW35" i="1"/>
  <c r="GM29" i="1"/>
  <c r="AE22" i="1"/>
  <c r="R35" i="1"/>
  <c r="EG22" i="1"/>
  <c r="P39" i="1"/>
  <c r="EG64" i="1"/>
  <c r="CZ32" i="1"/>
  <c r="Y32" i="1" s="1"/>
  <c r="AL35" i="1" s="1"/>
  <c r="CY32" i="1"/>
  <c r="X32" i="1" s="1"/>
  <c r="BB22" i="1"/>
  <c r="F48" i="1"/>
  <c r="BB64" i="1"/>
  <c r="EI64" i="1"/>
  <c r="P45" i="1"/>
  <c r="T22" i="1"/>
  <c r="F56" i="1"/>
  <c r="T64" i="1"/>
  <c r="AF35" i="1"/>
  <c r="AI22" i="1"/>
  <c r="V35" i="1"/>
  <c r="EB22" i="1"/>
  <c r="DO35" i="1"/>
  <c r="GM31" i="1"/>
  <c r="GP31" i="1"/>
  <c r="DY22" i="1"/>
  <c r="DL35" i="1"/>
  <c r="ES22" i="1"/>
  <c r="P55" i="1"/>
  <c r="ES64" i="1"/>
  <c r="CZ33" i="1"/>
  <c r="Y33" i="1" s="1"/>
  <c r="CY33" i="1"/>
  <c r="X33" i="1" s="1"/>
  <c r="ET22" i="1"/>
  <c r="ET64" i="1"/>
  <c r="P48" i="1"/>
  <c r="AQ22" i="1"/>
  <c r="AQ64" i="1"/>
  <c r="F45" i="1"/>
  <c r="EU22" i="1"/>
  <c r="EU64" i="1"/>
  <c r="P51" i="1"/>
  <c r="AC22" i="1"/>
  <c r="P35" i="1"/>
  <c r="CF35" i="1"/>
  <c r="CH35" i="1"/>
  <c r="CE35" i="1"/>
  <c r="CP33" i="1"/>
  <c r="O33" i="1" s="1"/>
  <c r="DT35" i="1" s="1"/>
  <c r="AD22" i="1"/>
  <c r="Q35" i="1"/>
  <c r="CX78" i="6" l="1"/>
  <c r="EU78" i="6"/>
  <c r="H91" i="6"/>
  <c r="FR78" i="6"/>
  <c r="EH22" i="1"/>
  <c r="DS78" i="6"/>
  <c r="J92" i="6" s="1"/>
  <c r="DI78" i="6"/>
  <c r="EI22" i="1"/>
  <c r="DJ78" i="6"/>
  <c r="AP22" i="1"/>
  <c r="R53" i="6"/>
  <c r="HC48" i="6"/>
  <c r="GA22" i="1"/>
  <c r="HA77" i="6"/>
  <c r="H77" i="6"/>
  <c r="EP35" i="1"/>
  <c r="DG78" i="6" s="1"/>
  <c r="CG22" i="1"/>
  <c r="AX35" i="1"/>
  <c r="GM32" i="1"/>
  <c r="H74" i="6"/>
  <c r="HA74" i="6"/>
  <c r="CD35" i="1"/>
  <c r="CD22" i="1" s="1"/>
  <c r="HA68" i="6"/>
  <c r="H68" i="6"/>
  <c r="H62" i="6"/>
  <c r="HA62" i="6"/>
  <c r="FM78" i="6" s="1"/>
  <c r="GM27" i="1"/>
  <c r="U59" i="6"/>
  <c r="DJ35" i="1"/>
  <c r="P49" i="1" s="1"/>
  <c r="GO27" i="1"/>
  <c r="DI35" i="1"/>
  <c r="DI22" i="1" s="1"/>
  <c r="DZ22" i="1"/>
  <c r="EC35" i="1"/>
  <c r="EC22" i="1" s="1"/>
  <c r="U50" i="6"/>
  <c r="H53" i="6"/>
  <c r="HA53" i="6"/>
  <c r="EH18" i="1"/>
  <c r="P73" i="1"/>
  <c r="GO25" i="1"/>
  <c r="GM25" i="1"/>
  <c r="ED35" i="1"/>
  <c r="ED22" i="1" s="1"/>
  <c r="AL22" i="1"/>
  <c r="Y35" i="1"/>
  <c r="DT22" i="1"/>
  <c r="DG35" i="1"/>
  <c r="CY78" i="6" s="1"/>
  <c r="J80" i="6" s="1"/>
  <c r="P22" i="1"/>
  <c r="F38" i="1"/>
  <c r="P64" i="1"/>
  <c r="ET18" i="1"/>
  <c r="P77" i="1"/>
  <c r="AF22" i="1"/>
  <c r="S35" i="1"/>
  <c r="AK35" i="1"/>
  <c r="FW22" i="1"/>
  <c r="EN35" i="1"/>
  <c r="DE78" i="6" s="1"/>
  <c r="DN22" i="1"/>
  <c r="DN64" i="1"/>
  <c r="P58" i="1"/>
  <c r="BA18" i="1"/>
  <c r="F84" i="1"/>
  <c r="DM22" i="1"/>
  <c r="DM64" i="1"/>
  <c r="P57" i="1"/>
  <c r="DJ64" i="1"/>
  <c r="AO18" i="1"/>
  <c r="F68" i="1"/>
  <c r="GN32" i="1"/>
  <c r="CB35" i="1" s="1"/>
  <c r="ES18" i="1"/>
  <c r="P84" i="1"/>
  <c r="DO22" i="1"/>
  <c r="P59" i="1"/>
  <c r="DO64" i="1"/>
  <c r="CH22" i="1"/>
  <c r="AY35" i="1"/>
  <c r="AQ18" i="1"/>
  <c r="F74" i="1"/>
  <c r="T18" i="1"/>
  <c r="F85" i="1"/>
  <c r="EI18" i="1"/>
  <c r="P74" i="1"/>
  <c r="R22" i="1"/>
  <c r="F49" i="1"/>
  <c r="R64" i="1"/>
  <c r="FZ22" i="1"/>
  <c r="EQ35" i="1"/>
  <c r="DH78" i="6" s="1"/>
  <c r="W22" i="1"/>
  <c r="F59" i="1"/>
  <c r="W64" i="1"/>
  <c r="AB22" i="1"/>
  <c r="O35" i="1"/>
  <c r="BC18" i="1"/>
  <c r="F80" i="1"/>
  <c r="GM33" i="1"/>
  <c r="GN33" i="1"/>
  <c r="FT35" i="1" s="1"/>
  <c r="CE22" i="1"/>
  <c r="AV35" i="1"/>
  <c r="DL22" i="1"/>
  <c r="DL64" i="1"/>
  <c r="P56" i="1"/>
  <c r="Q22" i="1"/>
  <c r="F47" i="1"/>
  <c r="Q64" i="1"/>
  <c r="CF22" i="1"/>
  <c r="AW35" i="1"/>
  <c r="EU18" i="1"/>
  <c r="P80" i="1"/>
  <c r="V22" i="1"/>
  <c r="F58" i="1"/>
  <c r="V64" i="1"/>
  <c r="FX22" i="1"/>
  <c r="EO35" i="1"/>
  <c r="DF78" i="6" s="1"/>
  <c r="AZ22" i="1"/>
  <c r="F46" i="1"/>
  <c r="AZ64" i="1"/>
  <c r="CA35" i="1"/>
  <c r="U22" i="1"/>
  <c r="F57" i="1"/>
  <c r="U64" i="1"/>
  <c r="ER22" i="1"/>
  <c r="P46" i="1"/>
  <c r="ER64" i="1"/>
  <c r="DK22" i="1"/>
  <c r="P50" i="1"/>
  <c r="Y16" i="2" s="1"/>
  <c r="Y18" i="2" s="1"/>
  <c r="DK64" i="1"/>
  <c r="BB18" i="1"/>
  <c r="F77" i="1"/>
  <c r="EG18" i="1"/>
  <c r="P68" i="1"/>
  <c r="DH22" i="1"/>
  <c r="P38" i="1"/>
  <c r="DH64" i="1"/>
  <c r="FV35" i="1"/>
  <c r="CC35" i="1"/>
  <c r="AP18" i="1"/>
  <c r="F73" i="1"/>
  <c r="EP64" i="1" l="1"/>
  <c r="H88" i="6"/>
  <c r="H95" i="6" s="1"/>
  <c r="I38" i="6" s="1"/>
  <c r="H78" i="6"/>
  <c r="EP22" i="1"/>
  <c r="P42" i="1"/>
  <c r="DJ22" i="1"/>
  <c r="AX64" i="1"/>
  <c r="AX22" i="1"/>
  <c r="F42" i="1"/>
  <c r="P47" i="1"/>
  <c r="DI64" i="1"/>
  <c r="FS35" i="1"/>
  <c r="EJ35" i="1" s="1"/>
  <c r="DP78" i="6" s="1"/>
  <c r="AU35" i="1"/>
  <c r="AU22" i="1" s="1"/>
  <c r="DP35" i="1"/>
  <c r="DP64" i="1" s="1"/>
  <c r="K59" i="6"/>
  <c r="S62" i="6"/>
  <c r="FU35" i="1"/>
  <c r="EL35" i="1" s="1"/>
  <c r="K50" i="6"/>
  <c r="S53" i="6"/>
  <c r="J53" i="6" s="1"/>
  <c r="DQ35" i="1"/>
  <c r="DQ22" i="1" s="1"/>
  <c r="DP22" i="1"/>
  <c r="ER18" i="1"/>
  <c r="P75" i="1"/>
  <c r="FT22" i="1"/>
  <c r="EK35" i="1"/>
  <c r="O22" i="1"/>
  <c r="F37" i="1"/>
  <c r="O64" i="1"/>
  <c r="DO18" i="1"/>
  <c r="P88" i="1"/>
  <c r="CB22" i="1"/>
  <c r="AS35" i="1"/>
  <c r="DJ18" i="1"/>
  <c r="P78" i="1"/>
  <c r="EN22" i="1"/>
  <c r="EN64" i="1"/>
  <c r="P40" i="1"/>
  <c r="DG22" i="1"/>
  <c r="P37" i="1"/>
  <c r="DG64" i="1"/>
  <c r="FV22" i="1"/>
  <c r="EM35" i="1"/>
  <c r="DT78" i="6" s="1"/>
  <c r="J93" i="6" s="1"/>
  <c r="DL18" i="1"/>
  <c r="P85" i="1"/>
  <c r="CC22" i="1"/>
  <c r="AT35" i="1"/>
  <c r="DH18" i="1"/>
  <c r="P67" i="1"/>
  <c r="EP18" i="1"/>
  <c r="P71" i="1"/>
  <c r="V18" i="1"/>
  <c r="F87" i="1"/>
  <c r="EQ22" i="1"/>
  <c r="EQ64" i="1"/>
  <c r="P43" i="1"/>
  <c r="Q18" i="1"/>
  <c r="F76" i="1"/>
  <c r="DK18" i="1"/>
  <c r="P79" i="1"/>
  <c r="EO22" i="1"/>
  <c r="P41" i="1"/>
  <c r="EO64" i="1"/>
  <c r="AV22" i="1"/>
  <c r="F40" i="1"/>
  <c r="AV64" i="1"/>
  <c r="W18" i="1"/>
  <c r="F88" i="1"/>
  <c r="AY22" i="1"/>
  <c r="AY64" i="1"/>
  <c r="F43" i="1"/>
  <c r="DI18" i="1"/>
  <c r="P76" i="1"/>
  <c r="DN18" i="1"/>
  <c r="P87" i="1"/>
  <c r="AK22" i="1"/>
  <c r="X35" i="1"/>
  <c r="Y22" i="1"/>
  <c r="F61" i="1"/>
  <c r="Y64" i="1"/>
  <c r="FS22" i="1"/>
  <c r="CA22" i="1"/>
  <c r="AR35" i="1"/>
  <c r="G8" i="1" s="1"/>
  <c r="AW22" i="1"/>
  <c r="F41" i="1"/>
  <c r="AW64" i="1"/>
  <c r="U18" i="1"/>
  <c r="F86" i="1"/>
  <c r="AZ18" i="1"/>
  <c r="F75" i="1"/>
  <c r="R18" i="1"/>
  <c r="F78" i="1"/>
  <c r="DM18" i="1"/>
  <c r="P86" i="1"/>
  <c r="S22" i="1"/>
  <c r="F50" i="1"/>
  <c r="J16" i="2" s="1"/>
  <c r="J18" i="2" s="1"/>
  <c r="S64" i="1"/>
  <c r="P18" i="1"/>
  <c r="F67" i="1"/>
  <c r="AU64" i="1" l="1"/>
  <c r="F54" i="1"/>
  <c r="H16" i="2" s="1"/>
  <c r="H18" i="2" s="1"/>
  <c r="DQ78" i="6"/>
  <c r="J90" i="6" s="1"/>
  <c r="DU78" i="6"/>
  <c r="EL22" i="1"/>
  <c r="DR78" i="6"/>
  <c r="J91" i="6" s="1"/>
  <c r="J88" i="6"/>
  <c r="J95" i="6" s="1"/>
  <c r="J78" i="6"/>
  <c r="J62" i="6"/>
  <c r="Q78" i="6"/>
  <c r="AX18" i="1"/>
  <c r="F71" i="1"/>
  <c r="FU22" i="1"/>
  <c r="P60" i="1"/>
  <c r="EL64" i="1"/>
  <c r="P82" i="1" s="1"/>
  <c r="P53" i="1"/>
  <c r="U16" i="2" s="1"/>
  <c r="U18" i="2" s="1"/>
  <c r="DQ64" i="1"/>
  <c r="DQ18" i="1" s="1"/>
  <c r="P61" i="1"/>
  <c r="S18" i="1"/>
  <c r="F79" i="1"/>
  <c r="AU18" i="1"/>
  <c r="F83" i="1"/>
  <c r="EL18" i="1"/>
  <c r="EO18" i="1"/>
  <c r="P70" i="1"/>
  <c r="EQ18" i="1"/>
  <c r="P72" i="1"/>
  <c r="AT22" i="1"/>
  <c r="F53" i="1"/>
  <c r="F16" i="2" s="1"/>
  <c r="F18" i="2" s="1"/>
  <c r="AT64" i="1"/>
  <c r="EM22" i="1"/>
  <c r="EM64" i="1"/>
  <c r="P54" i="1"/>
  <c r="W16" i="2" s="1"/>
  <c r="W18" i="2" s="1"/>
  <c r="AV18" i="1"/>
  <c r="F69" i="1"/>
  <c r="EK22" i="1"/>
  <c r="EK64" i="1"/>
  <c r="P52" i="1"/>
  <c r="T16" i="2" s="1"/>
  <c r="Y18" i="1"/>
  <c r="F90" i="1"/>
  <c r="AY18" i="1"/>
  <c r="F72" i="1"/>
  <c r="DG18" i="1"/>
  <c r="P66" i="1"/>
  <c r="EN18" i="1"/>
  <c r="P69" i="1"/>
  <c r="AS22" i="1"/>
  <c r="F52" i="1"/>
  <c r="E16" i="2" s="1"/>
  <c r="AS64" i="1"/>
  <c r="O18" i="1"/>
  <c r="F66" i="1"/>
  <c r="DP18" i="1"/>
  <c r="P89" i="1"/>
  <c r="AR22" i="1"/>
  <c r="F62" i="1"/>
  <c r="AR64" i="1"/>
  <c r="AW18" i="1"/>
  <c r="F70" i="1"/>
  <c r="EJ22" i="1"/>
  <c r="P62" i="1"/>
  <c r="EJ64" i="1"/>
  <c r="X22" i="1"/>
  <c r="F60" i="1"/>
  <c r="X64" i="1"/>
  <c r="J38" i="6" l="1"/>
  <c r="J96" i="6"/>
  <c r="J97" i="6" s="1"/>
  <c r="E26" i="6"/>
  <c r="P90" i="1"/>
  <c r="X16" i="2"/>
  <c r="X18" i="2" s="1"/>
  <c r="T18" i="2"/>
  <c r="EM18" i="1"/>
  <c r="P83" i="1"/>
  <c r="EJ18" i="1"/>
  <c r="P91" i="1"/>
  <c r="AS18" i="1"/>
  <c r="F81" i="1"/>
  <c r="EK18" i="1"/>
  <c r="P81" i="1"/>
  <c r="X18" i="1"/>
  <c r="F89" i="1"/>
  <c r="AR18" i="1"/>
  <c r="F91" i="1"/>
  <c r="E18" i="2"/>
  <c r="I16" i="2"/>
  <c r="I18" i="2" s="1"/>
  <c r="AT18" i="1"/>
  <c r="F82" i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B7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Инвестор -&gt; Организация</t>
        </r>
      </text>
    </comment>
    <comment ref="E7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Должностные лица -&gt; Инвестор -&gt; по ОКПО</t>
        </r>
      </text>
    </comment>
    <comment ref="B8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Заказчик -&gt; Организация</t>
        </r>
      </text>
    </comment>
    <comment ref="E8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Должностные лица -&gt; Заказчик -&gt; по ОКПО</t>
        </r>
      </text>
    </comment>
    <comment ref="B9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Генподрядчик -&gt; Организация</t>
        </r>
      </text>
    </comment>
    <comment ref="E9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Должностные лица -&gt; Генподрядчик -&gt; по ОКПО</t>
        </r>
      </text>
    </comment>
    <comment ref="B10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Субподрядчик -&gt; Организация</t>
        </r>
      </text>
    </comment>
    <comment ref="E10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Должностные лица -&gt; Субподрядчик -&gt; по ОКПО</t>
        </r>
      </text>
    </comment>
    <comment ref="B11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-&gt; Наименования -&gt; Привязать к стройке</t>
        </r>
      </text>
    </comment>
    <comment ref="E13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Бухгалтерские реквизиты -&gt; Вид деятельности по ОКДП</t>
        </r>
      </text>
    </comment>
    <comment ref="E14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Бухгалтерские реквизиты -&gt; Договор подряда №</t>
        </r>
      </text>
    </comment>
    <comment ref="E15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Бухгалтерские реквизиты -&gt; Договор подряда -&gt; Дата</t>
        </r>
      </text>
    </comment>
    <comment ref="E16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Бухгалтерские реквизиты -&gt; Вид операции</t>
        </r>
      </text>
    </comment>
    <comment ref="C20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Описание -&gt; Номер документа</t>
        </r>
      </text>
    </comment>
    <comment ref="D20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Дата утверждения</t>
        </r>
      </text>
    </comment>
    <comment ref="B41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Сдал -&gt; Должность</t>
        </r>
      </text>
    </comment>
    <comment ref="E41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Сдал -&gt; Ф.И.О.</t>
        </r>
      </text>
    </comment>
    <comment ref="B44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Принял -&gt; Должность</t>
        </r>
      </text>
    </comment>
    <comment ref="E44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Принял -&gt; Ф.И.О.</t>
        </r>
      </text>
    </comment>
  </commentList>
</comments>
</file>

<file path=xl/sharedStrings.xml><?xml version="1.0" encoding="utf-8"?>
<sst xmlns="http://schemas.openxmlformats.org/spreadsheetml/2006/main" count="1686" uniqueCount="338">
  <si>
    <t>Smeta.RU  (495) 974-1589</t>
  </si>
  <si>
    <t>_PS_</t>
  </si>
  <si>
    <t>Smeta.RU</t>
  </si>
  <si>
    <t/>
  </si>
  <si>
    <t>400'Техническое перевооружение ТП,РП. Замена силовых трансформаторов 400 кВА</t>
  </si>
  <si>
    <t>Сметные нормы списания</t>
  </si>
  <si>
    <t>Коды ценников</t>
  </si>
  <si>
    <t>v10 ФЕР  2017 года РЕКОНСТРУКЦИЯ</t>
  </si>
  <si>
    <t>Версия 10.0.0.10 от 18.04.2017 г. Типовой расчет (НОВОЕ СТРОИТЕЛЬСТВО или РЕКОНСТРУКЦИЯ) © ООО НТЦ «АиВТ» г.Орел</t>
  </si>
  <si>
    <t>ФЕР-2017 с Изм.4 от 2018.01.10</t>
  </si>
  <si>
    <t>Поправки для базы 2017 года от 2017.10.25  Реконструкция</t>
  </si>
  <si>
    <t>Новая локальная смета</t>
  </si>
  <si>
    <t>1</t>
  </si>
  <si>
    <t>м08-01-072-01</t>
  </si>
  <si>
    <t>Шина ответвительная - одна полоса в фазе, медная или алюминиевая сечением до 250 мм2</t>
  </si>
  <si>
    <t>100 м</t>
  </si>
  <si>
    <t>ФЕРм-2001, м08-01-072-01, приказ Минстроя России №1039/пр от 30.12.2016г.</t>
  </si>
  <si>
    <t>Поправка: Табл.3, п.2  Наименование: Демонтаж: Оборудование, пригодное для дальнейшего использования, со снятием с места установки, необходимой (частичной) разборкой без надобности хранения (перемещается на другое место установки и т.п.)</t>
  </si>
  <si>
    <t>)*0</t>
  </si>
  <si>
    <t>)*0,6</t>
  </si>
  <si>
    <t>Монтажные работы</t>
  </si>
  <si>
    <t>Электромонтажные работы  (ФЕРм-08, отдел 01-03)</t>
  </si>
  <si>
    <t>ФЕРм-08</t>
  </si>
  <si>
    <t>Поправка: Табл.3, п.2</t>
  </si>
  <si>
    <t>*0,85</t>
  </si>
  <si>
    <t>*0,8</t>
  </si>
  <si>
    <t>2</t>
  </si>
  <si>
    <t>3</t>
  </si>
  <si>
    <t>п01-02-002-02</t>
  </si>
  <si>
    <t>Трансформатор силовой трехфазный масляный двухобмоточный напряжением до 11 кВ, мощностью до 1,6 МВА</t>
  </si>
  <si>
    <t>ШТ</t>
  </si>
  <si>
    <t>ФЕРп-2001, п01-02-002-02, приказ Минстроя России №1039/пр от 30.12.2016г.</t>
  </si>
  <si>
    <t>Пусконаладочные работы</t>
  </si>
  <si>
    <t>Пусконаладочные работы : все сборники и отделы 05-06 (диагностика лифтов ) сборника мрФЕР-01</t>
  </si>
  <si>
    <t>ФЕРп</t>
  </si>
  <si>
    <t>4</t>
  </si>
  <si>
    <t>п01-11-024-02</t>
  </si>
  <si>
    <t>Фазировка электрической линии или трансформатора с сетью напряжением свыше 1 кВ</t>
  </si>
  <si>
    <t>ФЕРп-2001, п01-11-024-02, приказ Минстроя России №1039/пр от 30.12.2016г.</t>
  </si>
  <si>
    <t>5</t>
  </si>
  <si>
    <t>Прайс-лист</t>
  </si>
  <si>
    <t>Трансформатор ТМГ-11-400/6/0,4</t>
  </si>
  <si>
    <t>шт.</t>
  </si>
  <si>
    <t>Материалы ( строительные )</t>
  </si>
  <si>
    <t>Материалы, изделия и конструкции</t>
  </si>
  <si>
    <t>ресурс_Материалы (03)</t>
  </si>
  <si>
    <t>[240 898 /  7,5]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</si>
  <si>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</si>
  <si>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</si>
  <si>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</si>
  <si>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</si>
  <si>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</si>
  <si>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</si>
  <si>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</si>
  <si>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</si>
  <si>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</si>
  <si>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</si>
  <si>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</si>
  <si>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</si>
  <si>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</si>
  <si>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</si>
  <si>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</si>
  <si>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</si>
  <si>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</si>
  <si>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</si>
  <si>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</si>
  <si>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</si>
  <si>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</si>
  <si>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</si>
  <si>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</si>
  <si>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</si>
  <si>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</si>
  <si>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</si>
  <si>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</si>
  <si>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</si>
  <si>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</si>
  <si>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</si>
  <si>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</si>
  <si>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</si>
  <si>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</si>
  <si>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</si>
  <si>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</si>
  <si>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</si>
  <si>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</si>
  <si>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</si>
  <si>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</si>
  <si>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</si>
  <si>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</si>
  <si>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</si>
  <si>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</si>
  <si>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</si>
  <si>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</si>
  <si>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</si>
  <si>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</si>
  <si>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</si>
  <si>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</si>
  <si>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</si>
  <si>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</si>
  <si>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</si>
  <si>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ЕСН</t>
  </si>
  <si>
    <t>{ вкл.} - Коэф. к НР=0,85 и к СП=0,8 применяются АВТОМАТИЧЕСКИ в Текущем уровне цен и не применяется в Базовом уровне цен;  { выкл.} - Коэф. к НР=0,85 и к СП=0,8 не применяются (при производстве работ по строительству мостов, тоннелей, метрополи</t>
  </si>
  <si>
    <t>© ООО НТЦ «АиВТ» г.Орел</t>
  </si>
  <si>
    <t>УПРОЩЕНКА</t>
  </si>
  <si>
    <t>{ вкл.} - Коэффициэнты к НР и СП применяются при упрощенной системе налогооблажения  (в зависимости от выбранного уровня цен)</t>
  </si>
  <si>
    <t>СЛОЖНОСТЬ</t>
  </si>
  <si>
    <t>{ вкл.} - Коэффициэнты к НР и СП применяются при  реконструкции объектов метро, мостов, путепроводов, сооружений относящихся к сложным, при реконструкции и капитальном ремонте объектов с ядерными реакторами</t>
  </si>
  <si>
    <t>ХОЗ_СПОСОБ</t>
  </si>
  <si>
    <t>{ вкл.} - Коэффициэнты к НР и СП применяются при хозяйственном способе производства работ</t>
  </si>
  <si>
    <t>ЗАКР_СПОСОБ</t>
  </si>
  <si>
    <t>{ вкл.} - Обслуживающие и сопутстующие работы в тоннелях при производве работ ЗАКРЫТЫМ способом (HР=145%; СП= 75%);  { выкл.} - Обслуживающие и сопутстующие работы в тоннелях при производве работ  ОТКРЫТЫМ способом (HР=125%; СП= 60%)</t>
  </si>
  <si>
    <t>МЕЖ_ГОРОД</t>
  </si>
  <si>
    <t>{ вкл.} - Прокладка  МЕЖДУГОРОДНИХ  волоконно-оптических линий (HР=120%; СП= 70%)  { выкл.} - Прокладка  ГОРОДСКИХ  волоконно-оптических линий (HР=100%; СП= 65%)</t>
  </si>
  <si>
    <t>АВИА</t>
  </si>
  <si>
    <t>( вкл.) - При производстве монтажных работ на объектах диспетчеризации управления движением авиатранспортом (НР=95%, СП=55%);  ( выкл.) - При производстве монтажных работ на прочих объектах, кроме АЭС.</t>
  </si>
  <si>
    <t>АЭС</t>
  </si>
  <si>
    <t>( вкл.) - Произовдство электро-монтажных. работ (HР=110%; СП= 68%) и контроль сварных швов (HР=101%; СП= 60%) на АЭС;  ( выкл.) - Произовдство электро-монтажных. работ (HР=95%; СП= 65%) и контроль сварных швов (HР=80%; СП= 60%) на прочих объектах</t>
  </si>
  <si>
    <t>НРиСПотОЗП</t>
  </si>
  <si>
    <t>{ вкл.} - НР и СП рассчитываются от ОЗП  { выкл.} - НР и СП рассчитываются от ФОТ = ОЗП + ЗПМ</t>
  </si>
  <si>
    <t>К_НР_ТЕР</t>
  </si>
  <si>
    <t>Коэффициэнт к % НР для сборников ФЕР (ТЕР) (при ремонте)</t>
  </si>
  <si>
    <t>К_СП_ТЕР</t>
  </si>
  <si>
    <t>Коэффициэнт к % СП для сборников ФЕР (ТЕР) (при ремонте)</t>
  </si>
  <si>
    <t>К_НР_ТЕРр</t>
  </si>
  <si>
    <t>Коэффициэнт к % НР для сборников ФЕРр (ТЕРр) (при ремонте)</t>
  </si>
  <si>
    <t>К_СП_ТЕРр</t>
  </si>
  <si>
    <t>Коэффициэнт к % СП для сборников ФЕРр (ТЕРр) (при ремонте)</t>
  </si>
  <si>
    <t>К_НР_12</t>
  </si>
  <si>
    <t>Коэффициэнт к % НР (с 01.12.2012) (в связи с изменением ЕСН)</t>
  </si>
  <si>
    <t>К_СП_12</t>
  </si>
  <si>
    <t>Коэффициэнт к % СП (с 01.12.2012) (в связи с изменением ЕСН)</t>
  </si>
  <si>
    <t>К_НР_11</t>
  </si>
  <si>
    <t>Коэффициэнт к % НР (с 01.01.2011 по 01.12.2012) (в связи с изменением ЕСН)</t>
  </si>
  <si>
    <t>К_СП_11</t>
  </si>
  <si>
    <t>Коэффициэнт к % СП (с 01.01.2011 по 01.12.2012) (в связи с изменением ЕСН)</t>
  </si>
  <si>
    <t>К_НР_05</t>
  </si>
  <si>
    <t>Коэффициэнт к % НР (с 01.01.2005 по 01.01.2011) (в связи с изменением ЕСН)</t>
  </si>
  <si>
    <t>К_СП_05</t>
  </si>
  <si>
    <t>Коэффициэнт к % СП (с 01.01.2005 по 01.01.2011) (в связи с изменением ЕСН)</t>
  </si>
  <si>
    <t>К_НР_УПР</t>
  </si>
  <si>
    <t>Коэффициэнт к % НР (при упрощенном налогообложении)</t>
  </si>
  <si>
    <t>К_СП_УПР</t>
  </si>
  <si>
    <t>Коэффициэнт к % СП (при упрощенном налогообложении)</t>
  </si>
  <si>
    <t>К_НР_ХОЗ</t>
  </si>
  <si>
    <t>Коэффициэнт к % НР (при хозяйственном способе производства работ)</t>
  </si>
  <si>
    <t>К_СП_ХОЗ</t>
  </si>
  <si>
    <t>Коэффициэнт к % СП (при хозяйственном способе производства работ)</t>
  </si>
  <si>
    <t>К_НР_СЛЖ</t>
  </si>
  <si>
    <t>Коэффициэнт к % НР (при реконструкции сложных объектов  и  кап. ремонте объектов с яд. реакторами)</t>
  </si>
  <si>
    <t>К_СП_СЛЖ</t>
  </si>
  <si>
    <t>Коэффициэнт к % СП (при реконструкции сложных объектов  и  кап. ремонте объектов с яд. реакторами)</t>
  </si>
  <si>
    <t>К_НР_Д1</t>
  </si>
  <si>
    <t>Коэффициэнт к % НР (Пользовательский) - применяется по желанию пользователя, значение задает пользователь.</t>
  </si>
  <si>
    <t>К_СП_Д1</t>
  </si>
  <si>
    <t>Коэффициэнт к % СП (Пользовательский) - применяется по желанию пользователя, значение задает пользователь.</t>
  </si>
  <si>
    <t>К_НР_Д2</t>
  </si>
  <si>
    <t>К_СП_Д2</t>
  </si>
  <si>
    <t>ОКРУГЛЕНИЕ</t>
  </si>
  <si>
    <t>Точность округления результата расчета % НР и % СП</t>
  </si>
  <si>
    <t>Базовый уровень цен</t>
  </si>
  <si>
    <t>I квартал 2018 г.</t>
  </si>
  <si>
    <t>Индексы за итогом</t>
  </si>
  <si>
    <t>_OBSM_</t>
  </si>
  <si>
    <t>1-100-40</t>
  </si>
  <si>
    <t>Рабочий среднего разряда 4</t>
  </si>
  <si>
    <t>чел.-ч.</t>
  </si>
  <si>
    <t>4-100-00</t>
  </si>
  <si>
    <t>Затраты труда машинистов</t>
  </si>
  <si>
    <t>91.05.05-014</t>
  </si>
  <si>
    <t>ФСЭМ-2001, 91.05.05-014, приказ Минстроя России №1039/пр от 30.12.2016г.</t>
  </si>
  <si>
    <t>Краны на автомобильном ходу, грузоподъемность 10 т</t>
  </si>
  <si>
    <t>маш.-ч</t>
  </si>
  <si>
    <t>91.14.02-001</t>
  </si>
  <si>
    <t>ФСЭМ-2001, 91.14.02-001, приказ Минстроя России №1039/пр от 30.12.2016г.</t>
  </si>
  <si>
    <t>Автомобили бортовые, грузоподъемность до 5 т</t>
  </si>
  <si>
    <t>91.17.04-233</t>
  </si>
  <si>
    <t>ФСЭМ-2001, 91.17.04-233, приказ Минстроя России №1039/пр от 30.12.2016г.</t>
  </si>
  <si>
    <t>Установки для сварки ручной дуговой (постоянного тока)</t>
  </si>
  <si>
    <t>91.21.22-491</t>
  </si>
  <si>
    <t>ФСЭМ-2001, 91.21.22-491, приказ Минстроя России №1039/пр от 30.12.2016г.</t>
  </si>
  <si>
    <t>Шинотрубогиб</t>
  </si>
  <si>
    <t>2-300-20</t>
  </si>
  <si>
    <t>Техник по наладке и испытаниям, категория II</t>
  </si>
  <si>
    <t>2-400-10</t>
  </si>
  <si>
    <t>Инженер по наладке и испытаниям, категория I</t>
  </si>
  <si>
    <t>2-200-60</t>
  </si>
  <si>
    <t>Электромонтажник-наладчик, разряд VI</t>
  </si>
  <si>
    <t>2-400-30</t>
  </si>
  <si>
    <t>Инженер по наладке и испытаниям, категория III</t>
  </si>
  <si>
    <t>01.3.02.02-0001</t>
  </si>
  <si>
    <t>ФССЦ-2001, 01.3.02.02-0001, приказ Минстроя России №1039/пр от 30.12.2016г.</t>
  </si>
  <si>
    <t>Аргон газообразный, сорт: I</t>
  </si>
  <si>
    <t>м3</t>
  </si>
  <si>
    <t>01.7.11.07-0227</t>
  </si>
  <si>
    <t>ФССЦ-2001, 01.7.11.07-0227, приказ Минстроя России № 1575/пр от 24.11.2017</t>
  </si>
  <si>
    <t>Электроды УОНИ 13/45</t>
  </si>
  <si>
    <t>кг</t>
  </si>
  <si>
    <t>10.1.02.04-0009</t>
  </si>
  <si>
    <t>ФССЦ-2001, 10.1.02.04-0009, приказ Минстроя России №1039/пр от 30.12.2016г.</t>
  </si>
  <si>
    <t>Прутки из алюминиевых сплавов марки АД1, круглого сечения, нормальной точности и прочности, немерной длины, диаметром 135-200 мм</t>
  </si>
  <si>
    <t>т</t>
  </si>
  <si>
    <t>10.2.02.10-0013</t>
  </si>
  <si>
    <t>ФССЦ-2001, 10.2.02.10-0013, приказ Минстроя России №1039/пр от 30.12.2016г.</t>
  </si>
  <si>
    <t>Пруток круглый медный марки М3-Т, диаметром 20 мм</t>
  </si>
  <si>
    <t>14.4.02.09-0001</t>
  </si>
  <si>
    <t>ФССЦ-2001, 14.4.02.09-0001, приказ Минстроя России №1039/пр от 30.12.2016г.</t>
  </si>
  <si>
    <t>Краска</t>
  </si>
  <si>
    <t>999-9950</t>
  </si>
  <si>
    <t>Вспомогательные ненормируемые материалы (2% от ОЗП)</t>
  </si>
  <si>
    <t>РУБ</t>
  </si>
  <si>
    <t>- шаблон подписей и шапки, использованный последний раз (номер первой строки шаблона)</t>
  </si>
  <si>
    <t>- уровень цен, использованный последний раз (1 - базовый / 2 - текущий)</t>
  </si>
  <si>
    <t>Параметры1.xls</t>
  </si>
  <si>
    <t>- имя последнего использованного файла содержащего параметры</t>
  </si>
  <si>
    <t>- номер последнего сформированного листа</t>
  </si>
  <si>
    <t>Рассчитано с помощью программы "Smeta.ru" v10, ГК "СтройСофт", г. Орел, тел. 8-(910)-747-08-01</t>
  </si>
  <si>
    <t>Унифицированная форма № КС-2</t>
  </si>
  <si>
    <t>Утверждена постановлением Госкомстата России</t>
  </si>
  <si>
    <t>от 11.11.99. № 100</t>
  </si>
  <si>
    <t>Код</t>
  </si>
  <si>
    <t>Форма по ОКУД</t>
  </si>
  <si>
    <t>0322005</t>
  </si>
  <si>
    <t>Инвестор:</t>
  </si>
  <si>
    <t>по ОКПО</t>
  </si>
  <si>
    <t>Заказчик:</t>
  </si>
  <si>
    <t>Генподрядчик:</t>
  </si>
  <si>
    <t>Субподрядчик:</t>
  </si>
  <si>
    <t>Стройка:</t>
  </si>
  <si>
    <t>Объект:</t>
  </si>
  <si>
    <t>Шифр:</t>
  </si>
  <si>
    <t>Вид деятельности по ОКДП</t>
  </si>
  <si>
    <t>Договор подряда</t>
  </si>
  <si>
    <t>номер</t>
  </si>
  <si>
    <t>дата</t>
  </si>
  <si>
    <t>Вид операции</t>
  </si>
  <si>
    <t>Номер документа</t>
  </si>
  <si>
    <t>Дата составления</t>
  </si>
  <si>
    <t>Отчетный период</t>
  </si>
  <si>
    <t>с</t>
  </si>
  <si>
    <t>по</t>
  </si>
  <si>
    <t>AKT</t>
  </si>
  <si>
    <t>О ПРИЕМКЕ ВЫПОЛНЕННЫХ РАБОТ</t>
  </si>
  <si>
    <t>Составлен в уровне цен : I квартал 2018 г.</t>
  </si>
  <si>
    <t>Наименование и редакция СНБ: ФЕР-2017 с Изм.4 от 2018.01.10</t>
  </si>
  <si>
    <t xml:space="preserve">Сметная (договорная) стоимость в соответствии с договором подряда (субподряда): </t>
  </si>
  <si>
    <t>тыс.руб.</t>
  </si>
  <si>
    <t>Форма № 1б</t>
  </si>
  <si>
    <t>Шифр объекта:</t>
  </si>
  <si>
    <t xml:space="preserve"> </t>
  </si>
  <si>
    <t xml:space="preserve">Локальная смета: </t>
  </si>
  <si>
    <t>Локальная смета</t>
  </si>
  <si>
    <t>Основание:</t>
  </si>
  <si>
    <t>Текущая цена</t>
  </si>
  <si>
    <t>Сметная стоимость</t>
  </si>
  <si>
    <t xml:space="preserve"> тыс.руб</t>
  </si>
  <si>
    <t>Нормативная трудоемкость</t>
  </si>
  <si>
    <t xml:space="preserve"> чел.-ч</t>
  </si>
  <si>
    <t>Сметная заработная плата</t>
  </si>
  <si>
    <t>№ п/п</t>
  </si>
  <si>
    <t>Шифр расценки                 и коды ресурсов</t>
  </si>
  <si>
    <t>Наименование работ и затрат</t>
  </si>
  <si>
    <t>Единица измерения</t>
  </si>
  <si>
    <t>Коли- чество</t>
  </si>
  <si>
    <t>Единичная расценка,        руб.</t>
  </si>
  <si>
    <t>Поправочные коэффициэнты, нормы НР и СП</t>
  </si>
  <si>
    <t>Цена за единицу,       руб.</t>
  </si>
  <si>
    <t>ВСЕГО,            в базисном уровне цен, руб.</t>
  </si>
  <si>
    <t>Индексы пересчета,         нормы НР и СП</t>
  </si>
  <si>
    <t xml:space="preserve">   ОЗП</t>
  </si>
  <si>
    <t>*0,6</t>
  </si>
  <si>
    <t xml:space="preserve">   ЭММ</t>
  </si>
  <si>
    <t xml:space="preserve">   в т.ч. ЗПМ</t>
  </si>
  <si>
    <t xml:space="preserve">   НР от ФОТ</t>
  </si>
  <si>
    <t>%</t>
  </si>
  <si>
    <t>95%*0,85=81%</t>
  </si>
  <si>
    <t xml:space="preserve">   СП от ФОТ</t>
  </si>
  <si>
    <t>65%*0,8=52%</t>
  </si>
  <si>
    <t xml:space="preserve">   Затраты труда рабочих</t>
  </si>
  <si>
    <t>чел-ч</t>
  </si>
  <si>
    <t xml:space="preserve">   Материальные ресурсы</t>
  </si>
  <si>
    <t>65%*0,85=55%</t>
  </si>
  <si>
    <t>40%*0,8=32%</t>
  </si>
  <si>
    <t xml:space="preserve"> Расчет цены </t>
  </si>
  <si>
    <t xml:space="preserve">   [240 898 /  7,5] = 32119.73</t>
  </si>
  <si>
    <t>Итого по локальной смете:</t>
  </si>
  <si>
    <t xml:space="preserve">Итого: </t>
  </si>
  <si>
    <t>- базовый итог на Source равен базовому итогу в сформированной смете (1), не равен (0)</t>
  </si>
  <si>
    <t>Базовая цена</t>
  </si>
  <si>
    <t xml:space="preserve">    В том числе:</t>
  </si>
  <si>
    <t xml:space="preserve">    Основная ЗП рабочих</t>
  </si>
  <si>
    <t xml:space="preserve">    Эксплуатация машин</t>
  </si>
  <si>
    <t xml:space="preserve">    Стоимость материалов и оборудования (всего)</t>
  </si>
  <si>
    <t>Накладные расходы (НР)</t>
  </si>
  <si>
    <t>Сметная прибыль (СП)</t>
  </si>
  <si>
    <t xml:space="preserve">Итого с НР и СП </t>
  </si>
  <si>
    <t xml:space="preserve">    В том числе (работы и затраты):</t>
  </si>
  <si>
    <t xml:space="preserve">    Строительные</t>
  </si>
  <si>
    <t xml:space="preserve">    Монтажные</t>
  </si>
  <si>
    <t xml:space="preserve">    Оборудование</t>
  </si>
  <si>
    <t xml:space="preserve">    Прочие</t>
  </si>
  <si>
    <t>Всего :</t>
  </si>
  <si>
    <t>НДС</t>
  </si>
  <si>
    <t>Всего с НДС</t>
  </si>
  <si>
    <t>Сдал:</t>
  </si>
  <si>
    <t>[должность] / [подпись]</t>
  </si>
  <si>
    <t>[расшифровка подписи]</t>
  </si>
  <si>
    <t>М.П.</t>
  </si>
  <si>
    <t>Принял:</t>
  </si>
  <si>
    <t>Конец</t>
  </si>
  <si>
    <t>Унифицированная форма № КС-3</t>
  </si>
  <si>
    <t>0322001</t>
  </si>
  <si>
    <t>Объект</t>
  </si>
  <si>
    <t xml:space="preserve">Вид деятельности по ОКДП  </t>
  </si>
  <si>
    <t>СПРАВКА</t>
  </si>
  <si>
    <t>О СТОИМОСТИ ВЫПОЛНЕННЫХ РАБОТ И ЗАТРАТ</t>
  </si>
  <si>
    <t>№</t>
  </si>
  <si>
    <t>п/п</t>
  </si>
  <si>
    <t>Наименование пусковых комплексов,</t>
  </si>
  <si>
    <t xml:space="preserve">этапов, объектов, видов выполненных </t>
  </si>
  <si>
    <t xml:space="preserve">работ, оборудования , затрат </t>
  </si>
  <si>
    <t>с начала</t>
  </si>
  <si>
    <t>проведения</t>
  </si>
  <si>
    <t>работ</t>
  </si>
  <si>
    <t>года</t>
  </si>
  <si>
    <t>в том числе</t>
  </si>
  <si>
    <t>за отчетный</t>
  </si>
  <si>
    <t>период</t>
  </si>
  <si>
    <t>Стоимость вып. работ и затрат, руб</t>
  </si>
  <si>
    <t>Всего работ и затрат, включаемых в стоимость работ</t>
  </si>
  <si>
    <t>в том числе:</t>
  </si>
  <si>
    <t>ИТОГО</t>
  </si>
  <si>
    <t>НДС, %</t>
  </si>
  <si>
    <t>ВСЕГО c НДС</t>
  </si>
  <si>
    <t>Составлена в уровне цен : I квартал 2019 г.</t>
  </si>
  <si>
    <t>ВСЕГО,            в уровне цен  I квартал 2019 г., руб.</t>
  </si>
  <si>
    <t xml:space="preserve">Трансформатор ТМГ-11-400 кВА </t>
  </si>
  <si>
    <t>Техническое перевооружение ТП,РП. Замена силовых трансформаторов 400 кВА</t>
  </si>
  <si>
    <t xml:space="preserve">ЛОКАЛЬНАЯ СМЕТА </t>
  </si>
  <si>
    <t>Подрядчик: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</si>
</sst>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  <charset val="204"/>
    </font>
    <font>
      <b/>
      <sz val="10"/>
      <color indexed="12"/>
      <name val="Arial"/>
      <family val="2"/>
      <charset val="204"/>
    </font>
    <font>
      <sz val="10"/>
      <color indexed="18"/>
      <name val="Arial"/>
      <family val="2"/>
      <charset val="204"/>
    </font>
    <font>
      <b/>
      <sz val="10"/>
      <color indexed="16"/>
      <name val="Arial"/>
      <family val="2"/>
      <charset val="204"/>
    </font>
    <font>
      <b/>
      <sz val="10"/>
      <color indexed="20"/>
      <name val="Arial"/>
      <family val="2"/>
      <charset val="204"/>
    </font>
    <font>
      <b/>
      <sz val="10"/>
      <color indexed="17"/>
      <name val="Arial"/>
      <family val="2"/>
      <charset val="204"/>
    </font>
    <font>
      <sz val="10"/>
      <color indexed="17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14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14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9"/>
      <color indexed="81"/>
      <name val="Tahoma"/>
      <family val="2"/>
      <charset val="204"/>
    </font>
    <font>
      <sz val="10"/>
      <color rgb="FFFFFFFF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rgb="FFFFFFFF"/>
      <name val="Arial"/>
      <family val="2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b/>
      <u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Times New Roman Cyr"/>
      <charset val="204"/>
    </font>
    <font>
      <sz val="8"/>
      <color rgb="FFFFFFFF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gray0625">
        <fgColor indexed="11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 vertical="top"/>
    </xf>
    <xf numFmtId="0" fontId="11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0" fontId="14" fillId="0" borderId="2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3" fillId="0" borderId="0" xfId="0" applyFont="1" applyAlignment="1">
      <alignment wrapText="1"/>
    </xf>
    <xf numFmtId="49" fontId="13" fillId="0" borderId="0" xfId="0" applyNumberFormat="1" applyFont="1" applyAlignment="1">
      <alignment wrapText="1"/>
    </xf>
    <xf numFmtId="14" fontId="0" fillId="0" borderId="0" xfId="0" applyNumberFormat="1"/>
    <xf numFmtId="0" fontId="14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right"/>
    </xf>
    <xf numFmtId="0" fontId="21" fillId="0" borderId="0" xfId="0" applyFont="1" applyAlignment="1">
      <alignment wrapText="1"/>
    </xf>
    <xf numFmtId="49" fontId="21" fillId="0" borderId="0" xfId="0" applyNumberFormat="1" applyFont="1" applyAlignment="1">
      <alignment wrapText="1"/>
    </xf>
    <xf numFmtId="0" fontId="24" fillId="0" borderId="0" xfId="0" applyFont="1" applyAlignment="1">
      <alignment horizontal="right" shrinkToFit="1"/>
    </xf>
    <xf numFmtId="0" fontId="24" fillId="0" borderId="0" xfId="0" applyFont="1"/>
    <xf numFmtId="4" fontId="21" fillId="0" borderId="0" xfId="0" applyNumberFormat="1" applyFont="1" applyAlignment="1">
      <alignment horizontal="right" shrinkToFit="1"/>
    </xf>
    <xf numFmtId="0" fontId="21" fillId="0" borderId="17" xfId="0" applyFont="1" applyBorder="1" applyAlignment="1">
      <alignment horizontal="center" wrapText="1"/>
    </xf>
    <xf numFmtId="0" fontId="12" fillId="0" borderId="25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right" wrapText="1"/>
    </xf>
    <xf numFmtId="0" fontId="21" fillId="0" borderId="24" xfId="0" applyFont="1" applyBorder="1" applyAlignment="1">
      <alignment horizontal="right" shrinkToFit="1"/>
    </xf>
    <xf numFmtId="4" fontId="12" fillId="0" borderId="24" xfId="0" applyNumberFormat="1" applyFont="1" applyBorder="1" applyAlignment="1">
      <alignment vertical="top" shrinkToFit="1"/>
    </xf>
    <xf numFmtId="4" fontId="12" fillId="0" borderId="26" xfId="0" applyNumberFormat="1" applyFont="1" applyBorder="1" applyAlignment="1">
      <alignment vertical="top" shrinkToFit="1"/>
    </xf>
    <xf numFmtId="49" fontId="12" fillId="0" borderId="24" xfId="0" applyNumberFormat="1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right" vertical="top" wrapText="1"/>
    </xf>
    <xf numFmtId="0" fontId="12" fillId="0" borderId="10" xfId="0" applyFont="1" applyBorder="1" applyAlignment="1">
      <alignment horizontal="right" vertical="top" shrinkToFit="1"/>
    </xf>
    <xf numFmtId="0" fontId="12" fillId="0" borderId="27" xfId="0" applyFont="1" applyBorder="1" applyAlignment="1">
      <alignment horizontal="left" vertical="top" wrapText="1"/>
    </xf>
    <xf numFmtId="4" fontId="12" fillId="0" borderId="10" xfId="0" applyNumberFormat="1" applyFont="1" applyBorder="1" applyAlignment="1">
      <alignment vertical="top" shrinkToFit="1"/>
    </xf>
    <xf numFmtId="4" fontId="12" fillId="0" borderId="28" xfId="0" applyNumberFormat="1" applyFont="1" applyBorder="1" applyAlignment="1">
      <alignment vertical="top" shrinkToFit="1"/>
    </xf>
    <xf numFmtId="4" fontId="0" fillId="0" borderId="0" xfId="0" applyNumberFormat="1"/>
    <xf numFmtId="0" fontId="12" fillId="0" borderId="29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right" vertical="top" wrapText="1"/>
    </xf>
    <xf numFmtId="0" fontId="12" fillId="0" borderId="29" xfId="0" applyFont="1" applyBorder="1" applyAlignment="1">
      <alignment horizontal="right" vertical="top" shrinkToFit="1"/>
    </xf>
    <xf numFmtId="0" fontId="12" fillId="0" borderId="15" xfId="0" applyFont="1" applyBorder="1" applyAlignment="1">
      <alignment horizontal="left" vertical="top" wrapText="1"/>
    </xf>
    <xf numFmtId="4" fontId="12" fillId="0" borderId="29" xfId="0" applyNumberFormat="1" applyFont="1" applyBorder="1" applyAlignment="1">
      <alignment vertical="top" shrinkToFit="1"/>
    </xf>
    <xf numFmtId="4" fontId="12" fillId="0" borderId="30" xfId="0" applyNumberFormat="1" applyFont="1" applyBorder="1" applyAlignment="1">
      <alignment vertical="top" shrinkToFit="1"/>
    </xf>
    <xf numFmtId="0" fontId="18" fillId="0" borderId="29" xfId="0" applyFont="1" applyBorder="1" applyAlignment="1">
      <alignment vertical="top" shrinkToFit="1"/>
    </xf>
    <xf numFmtId="0" fontId="18" fillId="0" borderId="15" xfId="0" applyFont="1" applyBorder="1" applyAlignment="1">
      <alignment vertical="top" shrinkToFit="1"/>
    </xf>
    <xf numFmtId="0" fontId="12" fillId="0" borderId="16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right" vertical="top" wrapText="1"/>
    </xf>
    <xf numFmtId="0" fontId="12" fillId="0" borderId="31" xfId="0" applyFont="1" applyBorder="1" applyAlignment="1">
      <alignment horizontal="right" vertical="top" shrinkToFit="1"/>
    </xf>
    <xf numFmtId="0" fontId="12" fillId="0" borderId="31" xfId="0" applyFont="1" applyBorder="1" applyAlignment="1">
      <alignment vertical="top" shrinkToFit="1"/>
    </xf>
    <xf numFmtId="4" fontId="12" fillId="0" borderId="31" xfId="0" applyNumberFormat="1" applyFont="1" applyBorder="1" applyAlignment="1">
      <alignment vertical="top" shrinkToFit="1"/>
    </xf>
    <xf numFmtId="0" fontId="12" fillId="0" borderId="32" xfId="0" applyFont="1" applyBorder="1" applyAlignment="1">
      <alignment vertical="top" shrinkToFit="1"/>
    </xf>
    <xf numFmtId="0" fontId="12" fillId="0" borderId="3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right" wrapText="1"/>
    </xf>
    <xf numFmtId="0" fontId="21" fillId="0" borderId="6" xfId="0" applyFont="1" applyBorder="1" applyAlignment="1">
      <alignment horizontal="right" shrinkToFit="1"/>
    </xf>
    <xf numFmtId="4" fontId="12" fillId="0" borderId="6" xfId="0" applyNumberFormat="1" applyFont="1" applyBorder="1" applyAlignment="1">
      <alignment vertical="top" shrinkToFit="1"/>
    </xf>
    <xf numFmtId="4" fontId="12" fillId="0" borderId="34" xfId="0" applyNumberFormat="1" applyFont="1" applyBorder="1" applyAlignment="1">
      <alignment vertical="top" shrinkToFit="1"/>
    </xf>
    <xf numFmtId="49" fontId="12" fillId="0" borderId="6" xfId="0" applyNumberFormat="1" applyFont="1" applyBorder="1" applyAlignment="1">
      <alignment horizontal="left" vertical="top" wrapText="1"/>
    </xf>
    <xf numFmtId="0" fontId="18" fillId="0" borderId="19" xfId="0" applyFont="1" applyBorder="1" applyAlignment="1">
      <alignment shrinkToFit="1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0" xfId="0" applyFont="1" applyAlignment="1">
      <alignment wrapText="1"/>
    </xf>
    <xf numFmtId="0" fontId="25" fillId="0" borderId="0" xfId="0" applyFont="1" applyAlignment="1">
      <alignment horizontal="left"/>
    </xf>
    <xf numFmtId="0" fontId="25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26" fillId="0" borderId="0" xfId="0" applyFont="1"/>
    <xf numFmtId="49" fontId="18" fillId="0" borderId="0" xfId="0" applyNumberFormat="1" applyFont="1" applyAlignment="1">
      <alignment wrapText="1"/>
    </xf>
    <xf numFmtId="0" fontId="12" fillId="0" borderId="0" xfId="0" applyFont="1" applyAlignment="1">
      <alignment horizontal="right" vertical="top"/>
    </xf>
    <xf numFmtId="0" fontId="18" fillId="0" borderId="0" xfId="0" applyFont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14" fontId="1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0" fillId="0" borderId="14" xfId="0" applyBorder="1"/>
    <xf numFmtId="0" fontId="12" fillId="0" borderId="18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21" fillId="0" borderId="22" xfId="0" applyFont="1" applyBorder="1" applyAlignment="1">
      <alignment horizontal="center"/>
    </xf>
    <xf numFmtId="0" fontId="21" fillId="0" borderId="22" xfId="0" applyFont="1" applyBorder="1" applyAlignment="1">
      <alignment horizontal="left" vertical="top" wrapText="1"/>
    </xf>
    <xf numFmtId="4" fontId="21" fillId="2" borderId="22" xfId="0" applyNumberFormat="1" applyFont="1" applyFill="1" applyBorder="1" applyAlignment="1">
      <alignment horizontal="right" shrinkToFit="1"/>
    </xf>
    <xf numFmtId="4" fontId="21" fillId="2" borderId="21" xfId="0" applyNumberFormat="1" applyFont="1" applyFill="1" applyBorder="1" applyAlignment="1">
      <alignment horizontal="right" shrinkToFit="1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>
      <alignment horizontal="left" vertical="top" wrapText="1"/>
    </xf>
    <xf numFmtId="4" fontId="21" fillId="0" borderId="4" xfId="0" applyNumberFormat="1" applyFont="1" applyBorder="1" applyAlignment="1">
      <alignment horizontal="right" shrinkToFit="1"/>
    </xf>
    <xf numFmtId="4" fontId="21" fillId="0" borderId="6" xfId="0" applyNumberFormat="1" applyFont="1" applyBorder="1" applyAlignment="1">
      <alignment horizontal="right" shrinkToFit="1"/>
    </xf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horizontal="left" vertical="top" wrapText="1"/>
    </xf>
    <xf numFmtId="4" fontId="21" fillId="0" borderId="2" xfId="0" applyNumberFormat="1" applyFont="1" applyBorder="1" applyAlignment="1">
      <alignment horizontal="right" shrinkToFit="1"/>
    </xf>
    <xf numFmtId="4" fontId="21" fillId="0" borderId="10" xfId="0" applyNumberFormat="1" applyFont="1" applyBorder="1" applyAlignment="1">
      <alignment horizontal="right" shrinkToFit="1"/>
    </xf>
    <xf numFmtId="4" fontId="21" fillId="2" borderId="2" xfId="0" applyNumberFormat="1" applyFont="1" applyFill="1" applyBorder="1" applyAlignment="1">
      <alignment horizontal="right" shrinkToFit="1"/>
    </xf>
    <xf numFmtId="4" fontId="21" fillId="2" borderId="10" xfId="0" applyNumberFormat="1" applyFont="1" applyFill="1" applyBorder="1" applyAlignment="1">
      <alignment horizontal="right" shrinkToFit="1"/>
    </xf>
    <xf numFmtId="0" fontId="12" fillId="0" borderId="9" xfId="0" applyFont="1" applyBorder="1" applyAlignment="1">
      <alignment horizontal="left" wrapText="1"/>
    </xf>
    <xf numFmtId="0" fontId="11" fillId="0" borderId="0" xfId="0" applyFont="1"/>
    <xf numFmtId="0" fontId="11" fillId="0" borderId="0" xfId="0" applyFont="1" applyAlignment="1">
      <alignment horizontal="left" vertical="top"/>
    </xf>
    <xf numFmtId="49" fontId="12" fillId="0" borderId="24" xfId="0" applyNumberFormat="1" applyFont="1" applyBorder="1" applyAlignment="1">
      <alignment vertical="top" wrapText="1" shrinkToFit="1"/>
    </xf>
    <xf numFmtId="0" fontId="12" fillId="0" borderId="24" xfId="0" applyFont="1" applyBorder="1" applyAlignment="1">
      <alignment horizontal="left" vertical="top" wrapText="1" shrinkToFit="1"/>
    </xf>
    <xf numFmtId="0" fontId="12" fillId="0" borderId="10" xfId="0" applyFont="1" applyBorder="1" applyAlignment="1">
      <alignment vertical="top" shrinkToFit="1"/>
    </xf>
    <xf numFmtId="0" fontId="12" fillId="0" borderId="29" xfId="0" applyFont="1" applyBorder="1" applyAlignment="1">
      <alignment vertical="top" shrinkToFit="1"/>
    </xf>
    <xf numFmtId="3" fontId="12" fillId="0" borderId="29" xfId="0" applyNumberFormat="1" applyFont="1" applyBorder="1" applyAlignment="1">
      <alignment vertical="top" shrinkToFit="1"/>
    </xf>
    <xf numFmtId="49" fontId="12" fillId="0" borderId="6" xfId="0" applyNumberFormat="1" applyFont="1" applyBorder="1" applyAlignment="1">
      <alignment vertical="top" wrapText="1" shrinkToFit="1"/>
    </xf>
    <xf numFmtId="0" fontId="12" fillId="0" borderId="6" xfId="0" applyFont="1" applyBorder="1" applyAlignment="1">
      <alignment horizontal="left" vertical="top" wrapText="1" shrinkToFit="1"/>
    </xf>
    <xf numFmtId="0" fontId="12" fillId="0" borderId="6" xfId="0" applyFont="1" applyBorder="1" applyAlignment="1">
      <alignment vertical="top" shrinkToFit="1"/>
    </xf>
    <xf numFmtId="0" fontId="11" fillId="0" borderId="35" xfId="0" applyFont="1" applyBorder="1"/>
    <xf numFmtId="0" fontId="12" fillId="0" borderId="36" xfId="0" applyFont="1" applyBorder="1" applyAlignment="1">
      <alignment horizontal="left" vertical="top"/>
    </xf>
    <xf numFmtId="0" fontId="11" fillId="0" borderId="36" xfId="0" applyFont="1" applyBorder="1"/>
    <xf numFmtId="0" fontId="11" fillId="0" borderId="37" xfId="0" applyFont="1" applyBorder="1"/>
    <xf numFmtId="0" fontId="11" fillId="0" borderId="19" xfId="0" applyFont="1" applyBorder="1" applyAlignment="1">
      <alignment shrinkToFi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9" fontId="12" fillId="0" borderId="2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1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top"/>
    </xf>
    <xf numFmtId="49" fontId="18" fillId="0" borderId="2" xfId="0" applyNumberFormat="1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14" fontId="18" fillId="0" borderId="2" xfId="0" applyNumberFormat="1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49" fontId="18" fillId="0" borderId="4" xfId="0" applyNumberFormat="1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wrapText="1"/>
    </xf>
    <xf numFmtId="0" fontId="25" fillId="0" borderId="3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38" xfId="0" applyFont="1" applyBorder="1" applyAlignment="1">
      <alignment horizontal="center" wrapText="1"/>
    </xf>
    <xf numFmtId="0" fontId="12" fillId="0" borderId="39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1" fillId="0" borderId="0" xfId="0" applyFont="1" applyBorder="1" applyAlignment="1">
      <alignment horizontal="left" vertical="top" wrapText="1"/>
    </xf>
    <xf numFmtId="49" fontId="11" fillId="0" borderId="8" xfId="0" applyNumberFormat="1" applyFont="1" applyBorder="1" applyAlignment="1">
      <alignment horizontal="center"/>
    </xf>
    <xf numFmtId="0" fontId="18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4" fontId="14" fillId="0" borderId="9" xfId="0" applyNumberFormat="1" applyFont="1" applyBorder="1" applyAlignment="1">
      <alignment horizontal="right" shrinkToFit="1"/>
    </xf>
    <xf numFmtId="0" fontId="14" fillId="0" borderId="9" xfId="0" applyFont="1" applyBorder="1" applyAlignment="1">
      <alignment horizontal="right" shrinkToFit="1"/>
    </xf>
    <xf numFmtId="0" fontId="21" fillId="0" borderId="0" xfId="0" applyFont="1" applyAlignment="1">
      <alignment horizontal="left" vertical="top" wrapText="1"/>
    </xf>
    <xf numFmtId="0" fontId="14" fillId="0" borderId="0" xfId="0" applyFont="1" applyAlignment="1">
      <alignment horizontal="right" vertical="top"/>
    </xf>
    <xf numFmtId="49" fontId="13" fillId="0" borderId="2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14" fontId="13" fillId="0" borderId="2" xfId="0" applyNumberFormat="1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49" fontId="18" fillId="0" borderId="4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7" fillId="0" borderId="0" xfId="0" applyFont="1" applyAlignment="1">
      <alignment horizontal="left" vertical="top" wrapText="1"/>
    </xf>
    <xf numFmtId="49" fontId="21" fillId="0" borderId="0" xfId="0" applyNumberFormat="1" applyFont="1" applyAlignment="1">
      <alignment horizontal="left" vertical="top" wrapText="1"/>
    </xf>
    <xf numFmtId="0" fontId="23" fillId="0" borderId="0" xfId="0" applyFont="1" applyAlignment="1">
      <alignment horizontal="center" wrapText="1"/>
    </xf>
    <xf numFmtId="0" fontId="14" fillId="0" borderId="11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4" fontId="18" fillId="0" borderId="22" xfId="0" applyNumberFormat="1" applyFont="1" applyBorder="1" applyAlignment="1">
      <alignment vertical="top" shrinkToFit="1"/>
    </xf>
    <xf numFmtId="4" fontId="18" fillId="0" borderId="20" xfId="0" applyNumberFormat="1" applyFont="1" applyBorder="1" applyAlignment="1">
      <alignment vertical="top" shrinkToFit="1"/>
    </xf>
    <xf numFmtId="4" fontId="18" fillId="0" borderId="23" xfId="0" applyNumberFormat="1" applyFont="1" applyBorder="1" applyAlignment="1">
      <alignment vertical="top" shrinkToFit="1"/>
    </xf>
    <xf numFmtId="0" fontId="12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1" fillId="0" borderId="0" xfId="0" applyFont="1" applyAlignment="1"/>
    <xf numFmtId="4" fontId="18" fillId="0" borderId="0" xfId="0" applyNumberFormat="1" applyFont="1" applyAlignment="1">
      <alignment shrinkToFit="1"/>
    </xf>
    <xf numFmtId="4" fontId="11" fillId="0" borderId="0" xfId="0" applyNumberFormat="1" applyFont="1" applyAlignment="1">
      <alignment shrinkToFit="1"/>
    </xf>
    <xf numFmtId="0" fontId="18" fillId="0" borderId="0" xfId="0" applyFont="1" applyAlignment="1"/>
    <xf numFmtId="4" fontId="18" fillId="0" borderId="19" xfId="0" applyNumberFormat="1" applyFont="1" applyBorder="1" applyAlignment="1">
      <alignment shrinkToFit="1"/>
    </xf>
    <xf numFmtId="0" fontId="11" fillId="0" borderId="0" xfId="0" applyFont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48"/>
  <sheetViews>
    <sheetView workbookViewId="0"/>
  </sheetViews>
  <sheetFormatPr defaultRowHeight="12.75" x14ac:dyDescent="0.2"/>
  <cols>
    <col min="1" max="1" width="10.7109375" customWidth="1"/>
    <col min="2" max="2" width="31.7109375" customWidth="1"/>
    <col min="3" max="6" width="10.7109375" customWidth="1"/>
    <col min="10" max="69" width="0" hidden="1" customWidth="1"/>
    <col min="70" max="71" width="42.7109375" hidden="1" customWidth="1"/>
    <col min="72" max="72" width="82.7109375" hidden="1" customWidth="1"/>
    <col min="73" max="74" width="0" hidden="1" customWidth="1"/>
    <col min="75" max="75" width="21.7109375" hidden="1" customWidth="1"/>
    <col min="76" max="76" width="0" hidden="1" customWidth="1"/>
    <col min="77" max="77" width="32.7109375" hidden="1" customWidth="1"/>
    <col min="78" max="78" width="21.7109375" hidden="1" customWidth="1"/>
    <col min="79" max="256" width="0" hidden="1" customWidth="1"/>
  </cols>
  <sheetData>
    <row r="1" spans="1:255" s="14" customFormat="1" ht="11.25" x14ac:dyDescent="0.2">
      <c r="A1" s="14" t="s">
        <v>214</v>
      </c>
    </row>
    <row r="2" spans="1:255" x14ac:dyDescent="0.2">
      <c r="C2" s="139" t="s">
        <v>308</v>
      </c>
      <c r="D2" s="140"/>
      <c r="E2" s="140"/>
      <c r="F2" s="140"/>
    </row>
    <row r="3" spans="1:255" x14ac:dyDescent="0.2">
      <c r="C3" s="139" t="s">
        <v>216</v>
      </c>
      <c r="D3" s="140"/>
      <c r="E3" s="140"/>
      <c r="F3" s="140"/>
    </row>
    <row r="4" spans="1:255" x14ac:dyDescent="0.2">
      <c r="C4" s="139" t="s">
        <v>217</v>
      </c>
      <c r="D4" s="140"/>
      <c r="E4" s="140"/>
      <c r="F4" s="140"/>
    </row>
    <row r="5" spans="1:255" s="13" customFormat="1" ht="11.25" x14ac:dyDescent="0.2">
      <c r="E5" s="141" t="s">
        <v>218</v>
      </c>
      <c r="F5" s="142"/>
    </row>
    <row r="6" spans="1:255" s="13" customFormat="1" ht="11.25" x14ac:dyDescent="0.2">
      <c r="D6" s="87" t="s">
        <v>219</v>
      </c>
      <c r="E6" s="137" t="s">
        <v>309</v>
      </c>
      <c r="F6" s="142"/>
    </row>
    <row r="7" spans="1:255" x14ac:dyDescent="0.2">
      <c r="A7" s="18" t="s">
        <v>221</v>
      </c>
      <c r="B7" s="135"/>
      <c r="C7" s="136"/>
      <c r="D7" s="16" t="s">
        <v>222</v>
      </c>
      <c r="E7" s="137"/>
      <c r="F7" s="138"/>
      <c r="BR7" s="84">
        <f>B7</f>
        <v>0</v>
      </c>
      <c r="IU7" s="20"/>
    </row>
    <row r="8" spans="1:255" x14ac:dyDescent="0.2">
      <c r="A8" s="18" t="s">
        <v>223</v>
      </c>
      <c r="B8" s="143"/>
      <c r="C8" s="144"/>
      <c r="D8" s="16" t="s">
        <v>222</v>
      </c>
      <c r="E8" s="137"/>
      <c r="F8" s="138"/>
      <c r="BR8" s="84">
        <f>B8</f>
        <v>0</v>
      </c>
      <c r="IU8" s="20"/>
    </row>
    <row r="9" spans="1:255" x14ac:dyDescent="0.2">
      <c r="A9" s="18" t="s">
        <v>224</v>
      </c>
      <c r="B9" s="143"/>
      <c r="C9" s="144"/>
      <c r="D9" s="16" t="s">
        <v>222</v>
      </c>
      <c r="E9" s="137"/>
      <c r="F9" s="138"/>
      <c r="BR9" s="84">
        <f>B9</f>
        <v>0</v>
      </c>
      <c r="IU9" s="20"/>
    </row>
    <row r="10" spans="1:255" x14ac:dyDescent="0.2">
      <c r="A10" s="18" t="s">
        <v>225</v>
      </c>
      <c r="B10" s="143"/>
      <c r="C10" s="144"/>
      <c r="D10" s="16" t="s">
        <v>222</v>
      </c>
      <c r="E10" s="137"/>
      <c r="F10" s="138"/>
      <c r="BR10" s="84">
        <f>B10</f>
        <v>0</v>
      </c>
      <c r="IU10" s="20"/>
    </row>
    <row r="11" spans="1:255" x14ac:dyDescent="0.2">
      <c r="A11" s="88" t="s">
        <v>226</v>
      </c>
      <c r="B11" s="145"/>
      <c r="C11" s="144"/>
      <c r="E11" s="137"/>
      <c r="F11" s="146"/>
      <c r="BS11" s="25">
        <f>B11</f>
        <v>0</v>
      </c>
      <c r="IU11" s="20"/>
    </row>
    <row r="12" spans="1:255" ht="22.5" x14ac:dyDescent="0.2">
      <c r="A12" s="88" t="s">
        <v>310</v>
      </c>
      <c r="B12" s="147" t="s">
        <v>4</v>
      </c>
      <c r="C12" s="148"/>
      <c r="E12" s="137"/>
      <c r="F12" s="146"/>
      <c r="BS12" s="25" t="str">
        <f>B12</f>
        <v>400'Техническое перевооружение ТП,РП. Замена силовых трансформаторов 400 кВА</v>
      </c>
      <c r="IU12" s="20"/>
    </row>
    <row r="13" spans="1:255" s="13" customFormat="1" ht="11.25" x14ac:dyDescent="0.2">
      <c r="B13" s="149" t="s">
        <v>311</v>
      </c>
      <c r="C13" s="149"/>
      <c r="D13" s="149"/>
      <c r="E13" s="137"/>
      <c r="F13" s="142"/>
    </row>
    <row r="14" spans="1:255" s="13" customFormat="1" x14ac:dyDescent="0.2">
      <c r="B14" s="150" t="s">
        <v>230</v>
      </c>
      <c r="C14" s="150"/>
      <c r="D14" s="89" t="s">
        <v>231</v>
      </c>
      <c r="E14" s="151"/>
      <c r="F14" s="152"/>
      <c r="BW14" s="92">
        <f>E14</f>
        <v>0</v>
      </c>
      <c r="IU14" s="91"/>
    </row>
    <row r="15" spans="1:255" s="13" customFormat="1" x14ac:dyDescent="0.2">
      <c r="D15" s="90" t="s">
        <v>232</v>
      </c>
      <c r="E15" s="153"/>
      <c r="F15" s="154"/>
    </row>
    <row r="16" spans="1:255" s="13" customFormat="1" x14ac:dyDescent="0.2">
      <c r="D16" s="93" t="s">
        <v>233</v>
      </c>
      <c r="E16" s="155"/>
      <c r="F16" s="156"/>
    </row>
    <row r="18" spans="1:255" x14ac:dyDescent="0.2">
      <c r="C18" s="157" t="s">
        <v>234</v>
      </c>
      <c r="D18" s="157" t="s">
        <v>235</v>
      </c>
      <c r="E18" s="157" t="s">
        <v>236</v>
      </c>
      <c r="F18" s="159"/>
    </row>
    <row r="19" spans="1:255" ht="13.5" thickBot="1" x14ac:dyDescent="0.25">
      <c r="C19" s="158"/>
      <c r="D19" s="158"/>
      <c r="E19" s="28" t="s">
        <v>237</v>
      </c>
      <c r="F19" s="29" t="s">
        <v>238</v>
      </c>
    </row>
    <row r="20" spans="1:255" ht="13.5" thickBot="1" x14ac:dyDescent="0.25">
      <c r="A20" s="94"/>
      <c r="B20" s="94"/>
      <c r="C20" s="95"/>
      <c r="D20" s="96"/>
      <c r="E20" s="97"/>
      <c r="F20" s="98"/>
    </row>
    <row r="22" spans="1:255" ht="14.25" x14ac:dyDescent="0.3">
      <c r="A22" s="162" t="s">
        <v>312</v>
      </c>
      <c r="B22" s="163"/>
      <c r="C22" s="163"/>
      <c r="D22" s="163"/>
      <c r="E22" s="163"/>
      <c r="F22" s="163"/>
    </row>
    <row r="23" spans="1:255" ht="13.5" x14ac:dyDescent="0.25">
      <c r="A23" s="164" t="s">
        <v>313</v>
      </c>
      <c r="B23" s="163"/>
      <c r="C23" s="163"/>
      <c r="D23" s="163"/>
      <c r="E23" s="163"/>
      <c r="F23" s="163"/>
    </row>
    <row r="24" spans="1:255" x14ac:dyDescent="0.2">
      <c r="A24" s="165"/>
      <c r="B24" s="163"/>
      <c r="C24" s="163"/>
      <c r="D24" s="163"/>
      <c r="E24" s="163"/>
      <c r="F24" s="163"/>
      <c r="BT24" s="22">
        <f>A24</f>
        <v>0</v>
      </c>
      <c r="IU24" s="20"/>
    </row>
    <row r="25" spans="1:255" ht="13.5" thickBot="1" x14ac:dyDescent="0.25"/>
    <row r="26" spans="1:255" ht="34.5" customHeight="1" thickBot="1" x14ac:dyDescent="0.25">
      <c r="A26" s="101" t="s">
        <v>314</v>
      </c>
      <c r="B26" s="101" t="s">
        <v>316</v>
      </c>
      <c r="C26" s="101"/>
      <c r="D26" s="166" t="s">
        <v>326</v>
      </c>
      <c r="E26" s="167"/>
      <c r="F26" s="168"/>
    </row>
    <row r="27" spans="1:255" x14ac:dyDescent="0.2">
      <c r="A27" s="102" t="s">
        <v>315</v>
      </c>
      <c r="B27" s="102" t="s">
        <v>317</v>
      </c>
      <c r="C27" s="102" t="s">
        <v>218</v>
      </c>
      <c r="D27" s="102" t="s">
        <v>319</v>
      </c>
      <c r="E27" s="102" t="s">
        <v>319</v>
      </c>
      <c r="F27" s="100" t="s">
        <v>323</v>
      </c>
    </row>
    <row r="28" spans="1:255" x14ac:dyDescent="0.2">
      <c r="A28" s="99"/>
      <c r="B28" s="102" t="s">
        <v>318</v>
      </c>
      <c r="C28" s="102"/>
      <c r="D28" s="102" t="s">
        <v>320</v>
      </c>
      <c r="E28" s="102" t="s">
        <v>322</v>
      </c>
      <c r="F28" s="100" t="s">
        <v>324</v>
      </c>
    </row>
    <row r="29" spans="1:255" ht="13.5" thickBot="1" x14ac:dyDescent="0.25">
      <c r="A29" s="99"/>
      <c r="B29" s="99"/>
      <c r="C29" s="99"/>
      <c r="D29" s="102" t="s">
        <v>321</v>
      </c>
      <c r="E29" s="102"/>
      <c r="F29" s="100" t="s">
        <v>325</v>
      </c>
    </row>
    <row r="30" spans="1:255" ht="13.5" thickBot="1" x14ac:dyDescent="0.25">
      <c r="A30" s="42">
        <v>1</v>
      </c>
      <c r="B30" s="42">
        <v>2</v>
      </c>
      <c r="C30" s="42">
        <v>3</v>
      </c>
      <c r="D30" s="42">
        <v>4</v>
      </c>
      <c r="E30" s="42">
        <v>5</v>
      </c>
      <c r="F30" s="42">
        <v>6</v>
      </c>
    </row>
    <row r="31" spans="1:255" ht="24" x14ac:dyDescent="0.2">
      <c r="A31" s="103"/>
      <c r="B31" s="104" t="s">
        <v>327</v>
      </c>
      <c r="C31" s="103"/>
      <c r="D31" s="105"/>
      <c r="E31" s="105"/>
      <c r="F31" s="106"/>
    </row>
    <row r="32" spans="1:255" x14ac:dyDescent="0.2">
      <c r="A32" s="111"/>
      <c r="B32" s="112" t="s">
        <v>328</v>
      </c>
      <c r="C32" s="111"/>
      <c r="D32" s="113"/>
      <c r="E32" s="113"/>
      <c r="F32" s="114"/>
    </row>
    <row r="33" spans="1:255" x14ac:dyDescent="0.2">
      <c r="A33" s="111"/>
      <c r="B33" s="112"/>
      <c r="C33" s="111"/>
      <c r="D33" s="115"/>
      <c r="E33" s="115"/>
      <c r="F33" s="116"/>
    </row>
    <row r="34" spans="1:255" x14ac:dyDescent="0.2">
      <c r="A34" s="111"/>
      <c r="B34" s="112"/>
      <c r="C34" s="111"/>
      <c r="D34" s="113"/>
      <c r="E34" s="113"/>
      <c r="F34" s="114"/>
    </row>
    <row r="35" spans="1:255" x14ac:dyDescent="0.2">
      <c r="A35" s="111"/>
      <c r="B35" s="112"/>
      <c r="C35" s="111"/>
      <c r="D35" s="113"/>
      <c r="E35" s="113"/>
      <c r="F35" s="114"/>
    </row>
    <row r="36" spans="1:255" x14ac:dyDescent="0.2">
      <c r="A36" s="111"/>
      <c r="B36" s="112" t="s">
        <v>329</v>
      </c>
      <c r="C36" s="111"/>
      <c r="D36" s="113">
        <f>ROUND(D31,2)</f>
        <v>0</v>
      </c>
      <c r="E36" s="113">
        <f>ROUND(E31,2)</f>
        <v>0</v>
      </c>
      <c r="F36" s="114">
        <f>ROUND(F31,2)</f>
        <v>0</v>
      </c>
    </row>
    <row r="37" spans="1:255" x14ac:dyDescent="0.2">
      <c r="A37" s="111"/>
      <c r="B37" s="112" t="s">
        <v>330</v>
      </c>
      <c r="C37" s="111">
        <v>18</v>
      </c>
      <c r="D37" s="113">
        <f>ROUND(D36*C37/100,2)</f>
        <v>0</v>
      </c>
      <c r="E37" s="113">
        <f>ROUND(E36*C37/100,2)</f>
        <v>0</v>
      </c>
      <c r="F37" s="114">
        <f>ROUND(F36*C37/100,2)</f>
        <v>0</v>
      </c>
    </row>
    <row r="38" spans="1:255" x14ac:dyDescent="0.2">
      <c r="A38" s="107"/>
      <c r="B38" s="108" t="s">
        <v>331</v>
      </c>
      <c r="C38" s="107"/>
      <c r="D38" s="109">
        <f>ROUND(D36+D37,2)</f>
        <v>0</v>
      </c>
      <c r="E38" s="109">
        <f>ROUND(E36+E37,2)</f>
        <v>0</v>
      </c>
      <c r="F38" s="110">
        <f>ROUND(F36+F37,2)</f>
        <v>0</v>
      </c>
    </row>
    <row r="41" spans="1:255" x14ac:dyDescent="0.2">
      <c r="A41" s="82" t="s">
        <v>302</v>
      </c>
      <c r="B41" s="117"/>
      <c r="C41" s="83"/>
      <c r="D41" s="83"/>
      <c r="E41" s="160"/>
      <c r="F41" s="160"/>
      <c r="BY41" s="84">
        <f>B41</f>
        <v>0</v>
      </c>
      <c r="BZ41" s="84">
        <f>E41</f>
        <v>0</v>
      </c>
      <c r="IU41" s="20"/>
    </row>
    <row r="42" spans="1:255" s="86" customFormat="1" ht="11.25" x14ac:dyDescent="0.2">
      <c r="A42" s="85"/>
      <c r="B42" s="161" t="s">
        <v>303</v>
      </c>
      <c r="C42" s="161"/>
      <c r="D42" s="161"/>
      <c r="E42" s="161" t="s">
        <v>304</v>
      </c>
      <c r="F42" s="161"/>
    </row>
    <row r="43" spans="1:255" x14ac:dyDescent="0.2">
      <c r="A43" s="17"/>
      <c r="B43" s="17"/>
      <c r="C43" s="11" t="s">
        <v>305</v>
      </c>
      <c r="D43" s="17"/>
      <c r="E43" s="17"/>
      <c r="F43" s="17"/>
    </row>
    <row r="44" spans="1:255" x14ac:dyDescent="0.2">
      <c r="A44" s="82" t="s">
        <v>306</v>
      </c>
      <c r="B44" s="117"/>
      <c r="C44" s="83"/>
      <c r="D44" s="83"/>
      <c r="E44" s="160"/>
      <c r="F44" s="160"/>
      <c r="BY44" s="84">
        <f>B44</f>
        <v>0</v>
      </c>
      <c r="BZ44" s="84">
        <f>E44</f>
        <v>0</v>
      </c>
      <c r="IU44" s="20"/>
    </row>
    <row r="45" spans="1:255" s="86" customFormat="1" ht="11.25" x14ac:dyDescent="0.2">
      <c r="A45" s="85"/>
      <c r="B45" s="161" t="s">
        <v>303</v>
      </c>
      <c r="C45" s="161"/>
      <c r="D45" s="161"/>
      <c r="E45" s="161" t="s">
        <v>304</v>
      </c>
      <c r="F45" s="161"/>
    </row>
    <row r="46" spans="1:255" x14ac:dyDescent="0.2">
      <c r="A46" s="17"/>
      <c r="B46" s="17"/>
      <c r="C46" s="11" t="s">
        <v>305</v>
      </c>
      <c r="D46" s="17"/>
      <c r="E46" s="17"/>
      <c r="F46" s="17"/>
    </row>
    <row r="48" spans="1:255" x14ac:dyDescent="0.2">
      <c r="A48" s="27"/>
      <c r="B48" s="27"/>
    </row>
  </sheetData>
  <mergeCells count="36">
    <mergeCell ref="E44:F44"/>
    <mergeCell ref="B45:D45"/>
    <mergeCell ref="E45:F45"/>
    <mergeCell ref="A22:F22"/>
    <mergeCell ref="A23:F23"/>
    <mergeCell ref="A24:F24"/>
    <mergeCell ref="D26:F26"/>
    <mergeCell ref="E41:F41"/>
    <mergeCell ref="B42:D42"/>
    <mergeCell ref="E42:F42"/>
    <mergeCell ref="B14:C14"/>
    <mergeCell ref="E14:F14"/>
    <mergeCell ref="E15:F15"/>
    <mergeCell ref="E16:F16"/>
    <mergeCell ref="C18:C19"/>
    <mergeCell ref="D18:D19"/>
    <mergeCell ref="E18:F18"/>
    <mergeCell ref="B11:C11"/>
    <mergeCell ref="E11:F11"/>
    <mergeCell ref="B12:C12"/>
    <mergeCell ref="E12:F12"/>
    <mergeCell ref="B13:D13"/>
    <mergeCell ref="E13:F13"/>
    <mergeCell ref="B8:C8"/>
    <mergeCell ref="E8:F8"/>
    <mergeCell ref="B9:C9"/>
    <mergeCell ref="E9:F9"/>
    <mergeCell ref="B10:C10"/>
    <mergeCell ref="E10:F10"/>
    <mergeCell ref="B7:C7"/>
    <mergeCell ref="E7:F7"/>
    <mergeCell ref="C2:F2"/>
    <mergeCell ref="C3:F3"/>
    <mergeCell ref="C4:F4"/>
    <mergeCell ref="E5:F5"/>
    <mergeCell ref="E6:F6"/>
  </mergeCells>
  <printOptions horizontalCentered="1"/>
  <pageMargins left="1.1811023622047201" right="0.39370078740157499" top="0.39370078740157499" bottom="0.39370078740157499" header="0" footer="0"/>
  <pageSetup paperSize="9" orientation="portrait" r:id="rId1"/>
  <headerFoot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7"/>
  <sheetViews>
    <sheetView tabSelected="1" topLeftCell="A81" zoomScale="102" zoomScaleNormal="102" workbookViewId="0">
      <selection activeCell="A113" sqref="A113"/>
    </sheetView>
  </sheetViews>
  <sheetFormatPr defaultRowHeight="12.75" outlineLevelRow="1" x14ac:dyDescent="0.2"/>
  <cols>
    <col min="1" max="1" width="4.7109375" customWidth="1"/>
    <col min="2" max="2" width="16.7109375" customWidth="1"/>
    <col min="3" max="3" width="36.7109375" customWidth="1"/>
    <col min="4" max="4" width="9.7109375" customWidth="1"/>
    <col min="5" max="5" width="7.7109375" customWidth="1"/>
    <col min="6" max="6" width="8.7109375" customWidth="1"/>
    <col min="7" max="7" width="13.7109375" customWidth="1"/>
    <col min="8" max="9" width="8.7109375" customWidth="1"/>
    <col min="10" max="10" width="13.7109375" customWidth="1"/>
    <col min="11" max="11" width="10.7109375" customWidth="1"/>
    <col min="16" max="69" width="0" hidden="1" customWidth="1"/>
    <col min="70" max="71" width="74.7109375" hidden="1" customWidth="1"/>
    <col min="72" max="72" width="113.7109375" hidden="1" customWidth="1"/>
    <col min="73" max="74" width="133.7109375" hidden="1" customWidth="1"/>
    <col min="75" max="75" width="24.7109375" hidden="1" customWidth="1"/>
    <col min="76" max="76" width="0" hidden="1" customWidth="1"/>
    <col min="77" max="77" width="61.7109375" hidden="1" customWidth="1"/>
    <col min="78" max="78" width="22.7109375" hidden="1" customWidth="1"/>
    <col min="79" max="256" width="0" hidden="1" customWidth="1"/>
  </cols>
  <sheetData>
    <row r="1" spans="1:255" s="14" customFormat="1" ht="11.25" x14ac:dyDescent="0.2">
      <c r="A1" s="14" t="s">
        <v>214</v>
      </c>
    </row>
    <row r="2" spans="1:255" hidden="1" outlineLevel="1" x14ac:dyDescent="0.2">
      <c r="A2" s="118"/>
      <c r="B2" s="118"/>
      <c r="C2" s="118"/>
      <c r="D2" s="118"/>
      <c r="E2" s="118"/>
      <c r="F2" s="118"/>
      <c r="G2" s="118"/>
      <c r="H2" s="139" t="s">
        <v>215</v>
      </c>
      <c r="I2" s="139"/>
      <c r="J2" s="139"/>
      <c r="K2" s="139"/>
    </row>
    <row r="3" spans="1:255" hidden="1" outlineLevel="1" x14ac:dyDescent="0.2">
      <c r="A3" s="118"/>
      <c r="B3" s="118"/>
      <c r="C3" s="118"/>
      <c r="D3" s="118"/>
      <c r="E3" s="118"/>
      <c r="F3" s="118"/>
      <c r="G3" s="118"/>
      <c r="H3" s="139" t="s">
        <v>216</v>
      </c>
      <c r="I3" s="139"/>
      <c r="J3" s="139"/>
      <c r="K3" s="139"/>
    </row>
    <row r="4" spans="1:255" hidden="1" outlineLevel="1" x14ac:dyDescent="0.2">
      <c r="A4" s="118"/>
      <c r="B4" s="118"/>
      <c r="C4" s="118"/>
      <c r="D4" s="118"/>
      <c r="E4" s="118"/>
      <c r="F4" s="118"/>
      <c r="G4" s="118"/>
      <c r="H4" s="139" t="s">
        <v>217</v>
      </c>
      <c r="I4" s="139"/>
      <c r="J4" s="139"/>
      <c r="K4" s="139"/>
    </row>
    <row r="5" spans="1:255" s="13" customFormat="1" ht="11.25" hidden="1" outlineLevel="1" x14ac:dyDescent="0.2">
      <c r="J5" s="141" t="s">
        <v>218</v>
      </c>
      <c r="K5" s="142"/>
    </row>
    <row r="6" spans="1:255" s="15" customFormat="1" ht="9.75" hidden="1" outlineLevel="1" x14ac:dyDescent="0.2">
      <c r="I6" s="16" t="s">
        <v>219</v>
      </c>
      <c r="J6" s="169" t="s">
        <v>220</v>
      </c>
      <c r="K6" s="170"/>
    </row>
    <row r="7" spans="1:255" hidden="1" outlineLevel="1" x14ac:dyDescent="0.2">
      <c r="A7" s="18" t="s">
        <v>221</v>
      </c>
      <c r="B7" s="119"/>
      <c r="C7" s="171"/>
      <c r="D7" s="171"/>
      <c r="E7" s="171"/>
      <c r="F7" s="171"/>
      <c r="G7" s="171"/>
      <c r="H7" s="118"/>
      <c r="I7" s="16" t="s">
        <v>222</v>
      </c>
      <c r="J7" s="137"/>
      <c r="K7" s="172"/>
      <c r="BR7" s="19">
        <f>C7</f>
        <v>0</v>
      </c>
      <c r="IU7" s="20"/>
    </row>
    <row r="8" spans="1:255" hidden="1" outlineLevel="1" x14ac:dyDescent="0.2">
      <c r="A8" s="18" t="s">
        <v>223</v>
      </c>
      <c r="B8" s="119"/>
      <c r="C8" s="174"/>
      <c r="D8" s="174"/>
      <c r="E8" s="174"/>
      <c r="F8" s="174"/>
      <c r="G8" s="174"/>
      <c r="H8" s="118"/>
      <c r="I8" s="16" t="s">
        <v>222</v>
      </c>
      <c r="J8" s="137"/>
      <c r="K8" s="172"/>
      <c r="BR8" s="19">
        <f>C8</f>
        <v>0</v>
      </c>
      <c r="IU8" s="20"/>
    </row>
    <row r="9" spans="1:255" hidden="1" outlineLevel="1" x14ac:dyDescent="0.2">
      <c r="A9" s="18" t="s">
        <v>224</v>
      </c>
      <c r="B9" s="119"/>
      <c r="C9" s="174"/>
      <c r="D9" s="174"/>
      <c r="E9" s="174"/>
      <c r="F9" s="174"/>
      <c r="G9" s="174"/>
      <c r="H9" s="118"/>
      <c r="I9" s="16" t="s">
        <v>222</v>
      </c>
      <c r="J9" s="137"/>
      <c r="K9" s="172"/>
      <c r="BR9" s="19">
        <f>C9</f>
        <v>0</v>
      </c>
      <c r="IU9" s="20"/>
    </row>
    <row r="10" spans="1:255" hidden="1" outlineLevel="1" x14ac:dyDescent="0.2">
      <c r="A10" s="18" t="s">
        <v>225</v>
      </c>
      <c r="B10" s="119"/>
      <c r="C10" s="174"/>
      <c r="D10" s="174"/>
      <c r="E10" s="174"/>
      <c r="F10" s="174"/>
      <c r="G10" s="174"/>
      <c r="H10" s="118"/>
      <c r="I10" s="16" t="s">
        <v>222</v>
      </c>
      <c r="J10" s="137"/>
      <c r="K10" s="172"/>
      <c r="BR10" s="19">
        <f>C10</f>
        <v>0</v>
      </c>
      <c r="IU10" s="20"/>
    </row>
    <row r="11" spans="1:255" hidden="1" outlineLevel="1" x14ac:dyDescent="0.2">
      <c r="A11" s="18" t="s">
        <v>226</v>
      </c>
      <c r="B11" s="118"/>
      <c r="C11" s="173"/>
      <c r="D11" s="174"/>
      <c r="E11" s="174"/>
      <c r="F11" s="174"/>
      <c r="G11" s="174"/>
      <c r="H11" s="13"/>
      <c r="I11" s="13"/>
      <c r="J11" s="137"/>
      <c r="K11" s="142"/>
      <c r="BS11" s="22">
        <f>C11</f>
        <v>0</v>
      </c>
      <c r="IU11" s="20"/>
    </row>
    <row r="12" spans="1:255" ht="25.5" hidden="1" outlineLevel="1" x14ac:dyDescent="0.2">
      <c r="A12" s="18" t="s">
        <v>227</v>
      </c>
      <c r="B12" s="118"/>
      <c r="C12" s="173" t="s">
        <v>4</v>
      </c>
      <c r="D12" s="174"/>
      <c r="E12" s="174"/>
      <c r="F12" s="174"/>
      <c r="G12" s="174"/>
      <c r="H12" s="13"/>
      <c r="I12" s="13"/>
      <c r="J12" s="137"/>
      <c r="K12" s="142"/>
      <c r="BS12" s="22" t="str">
        <f>C12</f>
        <v>400'Техническое перевооружение ТП,РП. Замена силовых трансформаторов 400 кВА</v>
      </c>
      <c r="IU12" s="20"/>
    </row>
    <row r="13" spans="1:255" hidden="1" outlineLevel="1" x14ac:dyDescent="0.2">
      <c r="A13" s="18" t="s">
        <v>228</v>
      </c>
      <c r="B13" s="118"/>
      <c r="C13" s="175"/>
      <c r="D13" s="176"/>
      <c r="E13" s="176"/>
      <c r="F13" s="176"/>
      <c r="G13" s="176"/>
      <c r="H13" s="118"/>
      <c r="I13" s="16" t="s">
        <v>229</v>
      </c>
      <c r="J13" s="137"/>
      <c r="K13" s="142"/>
      <c r="BS13" s="22">
        <f>C13</f>
        <v>0</v>
      </c>
      <c r="IU13" s="20"/>
    </row>
    <row r="14" spans="1:255" hidden="1" outlineLevel="1" x14ac:dyDescent="0.2">
      <c r="A14" s="118"/>
      <c r="B14" s="118"/>
      <c r="C14" s="118"/>
      <c r="D14" s="118"/>
      <c r="E14" s="118"/>
      <c r="F14" s="118"/>
      <c r="G14" s="184" t="s">
        <v>230</v>
      </c>
      <c r="H14" s="184"/>
      <c r="I14" s="23" t="s">
        <v>231</v>
      </c>
      <c r="J14" s="185"/>
      <c r="K14" s="186"/>
      <c r="BW14" s="26">
        <f>J14</f>
        <v>0</v>
      </c>
      <c r="IU14" s="20"/>
    </row>
    <row r="15" spans="1:255" hidden="1" outlineLevel="1" x14ac:dyDescent="0.2">
      <c r="A15" s="118"/>
      <c r="B15" s="118"/>
      <c r="C15" s="118"/>
      <c r="D15" s="118"/>
      <c r="E15" s="118"/>
      <c r="F15" s="118"/>
      <c r="G15" s="118"/>
      <c r="H15" s="118"/>
      <c r="I15" s="24" t="s">
        <v>232</v>
      </c>
      <c r="J15" s="187"/>
      <c r="K15" s="188"/>
    </row>
    <row r="16" spans="1:255" s="15" customFormat="1" hidden="1" outlineLevel="1" x14ac:dyDescent="0.2">
      <c r="I16" s="16" t="s">
        <v>233</v>
      </c>
      <c r="J16" s="189"/>
      <c r="K16" s="190"/>
    </row>
    <row r="17" spans="1:255" hidden="1" outlineLevel="1" x14ac:dyDescent="0.2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</row>
    <row r="18" spans="1:255" hidden="1" outlineLevel="1" x14ac:dyDescent="0.2">
      <c r="A18" s="118"/>
      <c r="B18" s="118"/>
      <c r="C18" s="118"/>
      <c r="D18" s="118"/>
      <c r="E18" s="118"/>
      <c r="F18" s="118"/>
      <c r="G18" s="157" t="s">
        <v>234</v>
      </c>
      <c r="H18" s="157" t="s">
        <v>235</v>
      </c>
      <c r="I18" s="157" t="s">
        <v>236</v>
      </c>
      <c r="J18" s="159"/>
      <c r="K18" s="118"/>
    </row>
    <row r="19" spans="1:255" ht="13.5" hidden="1" outlineLevel="1" thickBot="1" x14ac:dyDescent="0.25">
      <c r="A19" s="118"/>
      <c r="B19" s="118"/>
      <c r="C19" s="118"/>
      <c r="D19" s="118"/>
      <c r="E19" s="118"/>
      <c r="F19" s="118"/>
      <c r="G19" s="158"/>
      <c r="H19" s="158"/>
      <c r="I19" s="28" t="s">
        <v>237</v>
      </c>
      <c r="J19" s="29" t="s">
        <v>238</v>
      </c>
      <c r="K19" s="118"/>
    </row>
    <row r="20" spans="1:255" ht="14.25" hidden="1" outlineLevel="1" thickBot="1" x14ac:dyDescent="0.3">
      <c r="A20" s="118"/>
      <c r="B20" s="118"/>
      <c r="C20" s="164" t="s">
        <v>239</v>
      </c>
      <c r="D20" s="177"/>
      <c r="E20" s="177"/>
      <c r="F20" s="178"/>
      <c r="G20" s="30"/>
      <c r="H20" s="31"/>
      <c r="I20" s="32"/>
      <c r="J20" s="33"/>
      <c r="K20" s="34"/>
    </row>
    <row r="21" spans="1:255" ht="13.5" hidden="1" outlineLevel="1" x14ac:dyDescent="0.25">
      <c r="A21" s="118"/>
      <c r="B21" s="118"/>
      <c r="C21" s="164" t="s">
        <v>240</v>
      </c>
      <c r="D21" s="177"/>
      <c r="E21" s="177"/>
      <c r="F21" s="177"/>
      <c r="G21" s="118"/>
      <c r="H21" s="118"/>
      <c r="I21" s="118"/>
      <c r="J21" s="118"/>
      <c r="K21" s="118"/>
    </row>
    <row r="22" spans="1:255" hidden="1" outlineLevel="1" x14ac:dyDescent="0.2">
      <c r="A22" s="165"/>
      <c r="B22" s="177"/>
      <c r="C22" s="177"/>
      <c r="D22" s="177"/>
      <c r="E22" s="177"/>
      <c r="F22" s="177"/>
      <c r="G22" s="177"/>
      <c r="H22" s="177"/>
      <c r="I22" s="177"/>
      <c r="J22" s="177"/>
      <c r="K22" s="177"/>
    </row>
    <row r="23" spans="1:255" hidden="1" outlineLevel="1" x14ac:dyDescent="0.2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35">
        <f>A23</f>
        <v>0</v>
      </c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</row>
    <row r="24" spans="1:255" hidden="1" outlineLevel="1" x14ac:dyDescent="0.2">
      <c r="A24" s="15" t="s">
        <v>241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</row>
    <row r="25" spans="1:255" hidden="1" outlineLevel="1" x14ac:dyDescent="0.2">
      <c r="A25" s="15" t="s">
        <v>242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</row>
    <row r="26" spans="1:255" hidden="1" outlineLevel="1" x14ac:dyDescent="0.2">
      <c r="A26" s="15" t="s">
        <v>243</v>
      </c>
      <c r="B26" s="15"/>
      <c r="C26" s="15"/>
      <c r="D26" s="15"/>
      <c r="E26" s="181">
        <f>J95/1000</f>
        <v>250.48671999999999</v>
      </c>
      <c r="F26" s="182"/>
      <c r="G26" s="15" t="s">
        <v>244</v>
      </c>
      <c r="H26" s="15"/>
      <c r="I26" s="15"/>
      <c r="J26" s="15"/>
      <c r="K26" s="15"/>
    </row>
    <row r="27" spans="1:255" collapsed="1" x14ac:dyDescent="0.2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</row>
    <row r="28" spans="1:255" outlineLevel="1" x14ac:dyDescent="0.2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36" t="s">
        <v>245</v>
      </c>
    </row>
    <row r="29" spans="1:255" outlineLevel="1" x14ac:dyDescent="0.2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</row>
    <row r="30" spans="1:255" outlineLevel="1" x14ac:dyDescent="0.2">
      <c r="A30" s="18" t="s">
        <v>226</v>
      </c>
      <c r="B30" s="118"/>
      <c r="C30" s="183"/>
      <c r="D30" s="183"/>
      <c r="E30" s="183"/>
      <c r="F30" s="183"/>
      <c r="G30" s="183"/>
      <c r="H30" s="183"/>
      <c r="I30" s="183"/>
      <c r="J30" s="183"/>
      <c r="K30" s="183"/>
      <c r="BT30" s="37">
        <f>C30</f>
        <v>0</v>
      </c>
      <c r="IU30" s="20"/>
    </row>
    <row r="31" spans="1:255" outlineLevel="1" x14ac:dyDescent="0.2">
      <c r="A31" s="18" t="s">
        <v>227</v>
      </c>
      <c r="B31" s="118"/>
      <c r="C31" s="191" t="s">
        <v>335</v>
      </c>
      <c r="D31" s="191"/>
      <c r="E31" s="191"/>
      <c r="F31" s="191"/>
      <c r="G31" s="191"/>
      <c r="H31" s="191"/>
      <c r="I31" s="191"/>
      <c r="J31" s="191"/>
      <c r="K31" s="191"/>
      <c r="BT31" s="37" t="str">
        <f>C31</f>
        <v>Техническое перевооружение ТП,РП. Замена силовых трансформаторов 400 кВА</v>
      </c>
      <c r="IU31" s="20"/>
    </row>
    <row r="32" spans="1:255" outlineLevel="1" x14ac:dyDescent="0.2">
      <c r="A32" s="18" t="s">
        <v>246</v>
      </c>
      <c r="B32" s="118"/>
      <c r="C32" s="192" t="s">
        <v>247</v>
      </c>
      <c r="D32" s="183"/>
      <c r="E32" s="183"/>
      <c r="F32" s="183"/>
      <c r="G32" s="183"/>
      <c r="H32" s="183"/>
      <c r="I32" s="183"/>
      <c r="J32" s="183"/>
      <c r="K32" s="183"/>
      <c r="BT32" s="38" t="str">
        <f>C32</f>
        <v xml:space="preserve"> </v>
      </c>
      <c r="IU32" s="20"/>
    </row>
    <row r="33" spans="1:255" outlineLevel="1" x14ac:dyDescent="0.2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</row>
    <row r="34" spans="1:255" ht="18.75" outlineLevel="1" x14ac:dyDescent="0.3">
      <c r="A34" s="162" t="s">
        <v>336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</row>
    <row r="35" spans="1:255" outlineLevel="1" x14ac:dyDescent="0.2">
      <c r="A35" s="193"/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Y35" s="20">
        <v>3</v>
      </c>
      <c r="Z35" s="20" t="s">
        <v>248</v>
      </c>
      <c r="AA35" s="20"/>
      <c r="AB35" s="20" t="s">
        <v>249</v>
      </c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35">
        <f>A35</f>
        <v>0</v>
      </c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</row>
    <row r="36" spans="1:255" outlineLevel="1" x14ac:dyDescent="0.2">
      <c r="A36" s="18" t="s">
        <v>250</v>
      </c>
      <c r="B36" s="118"/>
      <c r="C36" s="183"/>
      <c r="D36" s="183"/>
      <c r="E36" s="183"/>
      <c r="F36" s="183"/>
      <c r="G36" s="183"/>
      <c r="H36" s="183"/>
      <c r="I36" s="183"/>
      <c r="J36" s="183"/>
      <c r="K36" s="183"/>
      <c r="BT36" s="37">
        <f>C36</f>
        <v>0</v>
      </c>
      <c r="IU36" s="20"/>
    </row>
    <row r="37" spans="1:255" outlineLevel="1" x14ac:dyDescent="0.2">
      <c r="A37" s="118"/>
      <c r="B37" s="118"/>
      <c r="C37" s="118"/>
      <c r="D37" s="118"/>
      <c r="E37" s="118"/>
      <c r="F37" s="118"/>
      <c r="G37" s="118"/>
      <c r="H37" s="118"/>
      <c r="I37" s="39" t="s">
        <v>286</v>
      </c>
      <c r="J37" s="39" t="s">
        <v>251</v>
      </c>
      <c r="K37" s="118"/>
    </row>
    <row r="38" spans="1:255" outlineLevel="1" x14ac:dyDescent="0.2">
      <c r="A38" s="15" t="s">
        <v>332</v>
      </c>
      <c r="B38" s="118"/>
      <c r="C38" s="118"/>
      <c r="D38" s="118"/>
      <c r="E38" s="118"/>
      <c r="F38" s="118"/>
      <c r="G38" s="40" t="s">
        <v>252</v>
      </c>
      <c r="H38" s="118"/>
      <c r="I38" s="41">
        <f>H95/1000</f>
        <v>32.706780000000002</v>
      </c>
      <c r="J38" s="41">
        <f>J95/1000</f>
        <v>250.48671999999999</v>
      </c>
      <c r="K38" s="15" t="s">
        <v>253</v>
      </c>
    </row>
    <row r="39" spans="1:255" outlineLevel="1" x14ac:dyDescent="0.2">
      <c r="A39" s="15" t="s">
        <v>242</v>
      </c>
      <c r="B39" s="118"/>
      <c r="C39" s="118"/>
      <c r="D39" s="118"/>
      <c r="E39" s="118"/>
      <c r="F39" s="118"/>
      <c r="G39" s="40" t="s">
        <v>254</v>
      </c>
      <c r="H39" s="118"/>
      <c r="I39" s="41">
        <f>ET78</f>
        <v>20.8584</v>
      </c>
      <c r="J39" s="41">
        <f>CW78</f>
        <v>20.8584</v>
      </c>
      <c r="K39" s="15" t="s">
        <v>255</v>
      </c>
    </row>
    <row r="40" spans="1:255" ht="13.5" outlineLevel="1" thickBot="1" x14ac:dyDescent="0.25">
      <c r="A40" s="118"/>
      <c r="B40" s="118"/>
      <c r="C40" s="118"/>
      <c r="D40" s="118"/>
      <c r="E40" s="118"/>
      <c r="F40" s="118"/>
      <c r="G40" s="40" t="s">
        <v>256</v>
      </c>
      <c r="H40" s="118"/>
      <c r="I40" s="41">
        <f>(EW78+EY78)/1000</f>
        <v>0.25269000000000003</v>
      </c>
      <c r="J40" s="41">
        <f>(CZ78+DB78)/1000</f>
        <v>4.6240200000000007</v>
      </c>
      <c r="K40" s="15" t="s">
        <v>253</v>
      </c>
    </row>
    <row r="41" spans="1:255" x14ac:dyDescent="0.2">
      <c r="A41" s="194" t="s">
        <v>257</v>
      </c>
      <c r="B41" s="196" t="s">
        <v>258</v>
      </c>
      <c r="C41" s="196" t="s">
        <v>259</v>
      </c>
      <c r="D41" s="196" t="s">
        <v>260</v>
      </c>
      <c r="E41" s="196" t="s">
        <v>261</v>
      </c>
      <c r="F41" s="196" t="s">
        <v>262</v>
      </c>
      <c r="G41" s="196" t="s">
        <v>263</v>
      </c>
      <c r="H41" s="196" t="s">
        <v>264</v>
      </c>
      <c r="I41" s="196" t="s">
        <v>265</v>
      </c>
      <c r="J41" s="196" t="s">
        <v>266</v>
      </c>
      <c r="K41" s="201" t="s">
        <v>333</v>
      </c>
    </row>
    <row r="42" spans="1:255" x14ac:dyDescent="0.2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02"/>
    </row>
    <row r="43" spans="1:255" x14ac:dyDescent="0.2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02"/>
    </row>
    <row r="44" spans="1:255" ht="13.5" thickBot="1" x14ac:dyDescent="0.25">
      <c r="A44" s="195"/>
      <c r="B44" s="197"/>
      <c r="C44" s="197"/>
      <c r="D44" s="197"/>
      <c r="E44" s="197"/>
      <c r="F44" s="197"/>
      <c r="G44" s="197"/>
      <c r="H44" s="197"/>
      <c r="I44" s="197"/>
      <c r="J44" s="197"/>
      <c r="K44" s="202"/>
    </row>
    <row r="45" spans="1:255" ht="13.5" thickBot="1" x14ac:dyDescent="0.25">
      <c r="A45" s="42">
        <v>1</v>
      </c>
      <c r="B45" s="42">
        <v>2</v>
      </c>
      <c r="C45" s="42">
        <v>3</v>
      </c>
      <c r="D45" s="42">
        <v>4</v>
      </c>
      <c r="E45" s="42">
        <v>5</v>
      </c>
      <c r="F45" s="42">
        <v>6</v>
      </c>
      <c r="G45" s="42">
        <v>7</v>
      </c>
      <c r="H45" s="42">
        <v>8</v>
      </c>
      <c r="I45" s="42">
        <v>9</v>
      </c>
      <c r="J45" s="42">
        <v>10</v>
      </c>
      <c r="K45" s="42">
        <v>11</v>
      </c>
    </row>
    <row r="46" spans="1:255" ht="36" x14ac:dyDescent="0.2">
      <c r="A46" s="43">
        <v>1</v>
      </c>
      <c r="B46" s="49" t="s">
        <v>13</v>
      </c>
      <c r="C46" s="44" t="s">
        <v>14</v>
      </c>
      <c r="D46" s="45" t="s">
        <v>15</v>
      </c>
      <c r="E46" s="46">
        <v>0.09</v>
      </c>
      <c r="F46" s="47">
        <f>Source!AK25</f>
        <v>845.07</v>
      </c>
      <c r="G46" s="120" t="s">
        <v>23</v>
      </c>
      <c r="H46" s="47">
        <f>Source!AB25</f>
        <v>459.85</v>
      </c>
      <c r="I46" s="47"/>
      <c r="J46" s="121"/>
      <c r="K46" s="48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</row>
    <row r="47" spans="1:255" x14ac:dyDescent="0.2">
      <c r="A47" s="53"/>
      <c r="B47" s="50"/>
      <c r="C47" s="50" t="s">
        <v>267</v>
      </c>
      <c r="D47" s="51"/>
      <c r="E47" s="52"/>
      <c r="F47" s="54">
        <v>563.73</v>
      </c>
      <c r="G47" s="122" t="s">
        <v>268</v>
      </c>
      <c r="H47" s="54">
        <f>Source!AF25</f>
        <v>338.24</v>
      </c>
      <c r="I47" s="54">
        <f>T47</f>
        <v>30.44</v>
      </c>
      <c r="J47" s="122">
        <v>18.3</v>
      </c>
      <c r="K47" s="55">
        <f>U47</f>
        <v>557.08000000000004</v>
      </c>
      <c r="O47" s="20"/>
      <c r="P47" s="20"/>
      <c r="Q47" s="20"/>
      <c r="R47" s="20"/>
      <c r="S47" s="20"/>
      <c r="T47" s="20">
        <f>ROUND(Source!AF25*Source!AV25*Source!I25,2)</f>
        <v>30.44</v>
      </c>
      <c r="U47" s="20">
        <f>Source!S25</f>
        <v>557.08000000000004</v>
      </c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>
        <f>T47</f>
        <v>30.44</v>
      </c>
      <c r="GK47" s="20">
        <f>T47</f>
        <v>30.44</v>
      </c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>
        <f>T47</f>
        <v>30.44</v>
      </c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</row>
    <row r="48" spans="1:255" x14ac:dyDescent="0.2">
      <c r="A48" s="60"/>
      <c r="B48" s="57"/>
      <c r="C48" s="57" t="s">
        <v>269</v>
      </c>
      <c r="D48" s="58"/>
      <c r="E48" s="59"/>
      <c r="F48" s="61">
        <v>202.68</v>
      </c>
      <c r="G48" s="123" t="s">
        <v>268</v>
      </c>
      <c r="H48" s="61">
        <f>Source!AD25</f>
        <v>121.61</v>
      </c>
      <c r="I48" s="61">
        <f>T48</f>
        <v>10.94</v>
      </c>
      <c r="J48" s="123">
        <v>12.5</v>
      </c>
      <c r="K48" s="62">
        <f>U48</f>
        <v>136.81</v>
      </c>
      <c r="O48" s="20"/>
      <c r="P48" s="20"/>
      <c r="Q48" s="20"/>
      <c r="R48" s="20"/>
      <c r="S48" s="20"/>
      <c r="T48" s="20">
        <f>ROUND(Source!AD25*Source!AV25*Source!I25,2)</f>
        <v>10.94</v>
      </c>
      <c r="U48" s="20">
        <f>Source!Q25</f>
        <v>136.81</v>
      </c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>
        <f>T48</f>
        <v>10.94</v>
      </c>
      <c r="GK48" s="20"/>
      <c r="GL48" s="20">
        <f>T48</f>
        <v>10.94</v>
      </c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>
        <f>T48</f>
        <v>10.94</v>
      </c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</row>
    <row r="49" spans="1:255" x14ac:dyDescent="0.2">
      <c r="A49" s="60"/>
      <c r="B49" s="57"/>
      <c r="C49" s="57" t="s">
        <v>270</v>
      </c>
      <c r="D49" s="58"/>
      <c r="E49" s="59"/>
      <c r="F49" s="61">
        <v>74.73</v>
      </c>
      <c r="G49" s="123" t="s">
        <v>268</v>
      </c>
      <c r="H49" s="61">
        <f>Source!AE25</f>
        <v>44.84</v>
      </c>
      <c r="I49" s="61">
        <f>GM49</f>
        <v>4.04</v>
      </c>
      <c r="J49" s="123">
        <v>18.3</v>
      </c>
      <c r="K49" s="62">
        <f>Source!R25</f>
        <v>73.849999999999994</v>
      </c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>
        <f>ROUND(Source!AE25*Source!AV25*Source!I25,2)</f>
        <v>4.04</v>
      </c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</row>
    <row r="50" spans="1:255" x14ac:dyDescent="0.2">
      <c r="A50" s="60"/>
      <c r="B50" s="57"/>
      <c r="C50" s="57" t="s">
        <v>271</v>
      </c>
      <c r="D50" s="58"/>
      <c r="E50" s="59">
        <v>95</v>
      </c>
      <c r="F50" s="124" t="s">
        <v>272</v>
      </c>
      <c r="G50" s="123"/>
      <c r="H50" s="61">
        <f>ROUND((Source!AF25*Source!AV25+Source!AE25*Source!AV25)*(Source!FX25)/100,2)</f>
        <v>363.93</v>
      </c>
      <c r="I50" s="61">
        <f>T50</f>
        <v>32.76</v>
      </c>
      <c r="J50" s="123" t="s">
        <v>273</v>
      </c>
      <c r="K50" s="62">
        <f>U50</f>
        <v>511.05</v>
      </c>
      <c r="O50" s="20"/>
      <c r="P50" s="20"/>
      <c r="Q50" s="20"/>
      <c r="R50" s="20"/>
      <c r="S50" s="20"/>
      <c r="T50" s="20">
        <f>ROUND((ROUND(Source!AF25*Source!AV25*Source!I25,2)+ROUND(Source!AE25*Source!AV25*Source!I25,2))*(Source!FX25)/100,2)</f>
        <v>32.76</v>
      </c>
      <c r="U50" s="20">
        <f>Source!X25</f>
        <v>511.05</v>
      </c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>
        <f>T50</f>
        <v>32.76</v>
      </c>
      <c r="GZ50" s="20"/>
      <c r="HA50" s="20"/>
      <c r="HB50" s="20"/>
      <c r="HC50" s="20">
        <f>T50</f>
        <v>32.76</v>
      </c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</row>
    <row r="51" spans="1:255" x14ac:dyDescent="0.2">
      <c r="A51" s="60"/>
      <c r="B51" s="57"/>
      <c r="C51" s="57" t="s">
        <v>274</v>
      </c>
      <c r="D51" s="58"/>
      <c r="E51" s="59">
        <v>65</v>
      </c>
      <c r="F51" s="124" t="s">
        <v>272</v>
      </c>
      <c r="G51" s="123"/>
      <c r="H51" s="61">
        <f>ROUND((Source!AF25*Source!AV25+Source!AE25*Source!AV25)*(Source!FY25)/100,2)</f>
        <v>249</v>
      </c>
      <c r="I51" s="61">
        <f>T51</f>
        <v>22.41</v>
      </c>
      <c r="J51" s="123" t="s">
        <v>275</v>
      </c>
      <c r="K51" s="62">
        <f>U51</f>
        <v>328.08</v>
      </c>
      <c r="O51" s="20"/>
      <c r="P51" s="20"/>
      <c r="Q51" s="20"/>
      <c r="R51" s="20"/>
      <c r="S51" s="20"/>
      <c r="T51" s="20">
        <f>ROUND((ROUND(Source!AF25*Source!AV25*Source!I25,2)+ROUND(Source!AE25*Source!AV25*Source!I25,2))*(Source!FY25)/100,2)</f>
        <v>22.41</v>
      </c>
      <c r="U51" s="20">
        <f>Source!Y25</f>
        <v>328.08</v>
      </c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>
        <f>T51</f>
        <v>22.41</v>
      </c>
      <c r="HA51" s="20"/>
      <c r="HB51" s="20"/>
      <c r="HC51" s="20">
        <f>T51</f>
        <v>22.41</v>
      </c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</row>
    <row r="52" spans="1:255" ht="13.5" thickBot="1" x14ac:dyDescent="0.25">
      <c r="A52" s="65"/>
      <c r="B52" s="66"/>
      <c r="C52" s="66" t="s">
        <v>276</v>
      </c>
      <c r="D52" s="67" t="s">
        <v>277</v>
      </c>
      <c r="E52" s="68">
        <v>58.6</v>
      </c>
      <c r="F52" s="69"/>
      <c r="G52" s="69" t="s">
        <v>268</v>
      </c>
      <c r="H52" s="69">
        <f>ROUND(Source!AH25,2)</f>
        <v>35.159999999999997</v>
      </c>
      <c r="I52" s="70">
        <f>Source!U25</f>
        <v>3.1643999999999997</v>
      </c>
      <c r="J52" s="69"/>
      <c r="K52" s="71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</row>
    <row r="53" spans="1:255" x14ac:dyDescent="0.2">
      <c r="A53" s="64"/>
      <c r="B53" s="63"/>
      <c r="C53" s="63"/>
      <c r="D53" s="63"/>
      <c r="E53" s="63"/>
      <c r="F53" s="63"/>
      <c r="G53" s="63"/>
      <c r="H53" s="198">
        <f>R53</f>
        <v>96.55</v>
      </c>
      <c r="I53" s="199"/>
      <c r="J53" s="198">
        <f>S53</f>
        <v>1533.02</v>
      </c>
      <c r="K53" s="200"/>
      <c r="O53" s="20"/>
      <c r="P53" s="20"/>
      <c r="Q53" s="20"/>
      <c r="R53" s="20">
        <f>SUM(T46:T52)</f>
        <v>96.55</v>
      </c>
      <c r="S53" s="20">
        <f>SUM(U46:U52)</f>
        <v>1533.02</v>
      </c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>
        <f>R53</f>
        <v>96.55</v>
      </c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</row>
    <row r="54" spans="1:255" ht="36" x14ac:dyDescent="0.2">
      <c r="A54" s="72">
        <v>2</v>
      </c>
      <c r="B54" s="78" t="s">
        <v>13</v>
      </c>
      <c r="C54" s="73" t="s">
        <v>14</v>
      </c>
      <c r="D54" s="74" t="s">
        <v>15</v>
      </c>
      <c r="E54" s="75">
        <v>0.09</v>
      </c>
      <c r="F54" s="76">
        <f>Source!AK27</f>
        <v>845.07</v>
      </c>
      <c r="G54" s="125" t="s">
        <v>3</v>
      </c>
      <c r="H54" s="76">
        <f>Source!AB27</f>
        <v>766.88</v>
      </c>
      <c r="I54" s="76"/>
      <c r="J54" s="126"/>
      <c r="K54" s="77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</row>
    <row r="55" spans="1:255" x14ac:dyDescent="0.2">
      <c r="A55" s="53"/>
      <c r="B55" s="50"/>
      <c r="C55" s="50" t="s">
        <v>267</v>
      </c>
      <c r="D55" s="51"/>
      <c r="E55" s="52"/>
      <c r="F55" s="54">
        <v>563.73</v>
      </c>
      <c r="G55" s="122"/>
      <c r="H55" s="54">
        <f>Source!AF27</f>
        <v>563.73</v>
      </c>
      <c r="I55" s="54">
        <f>T55</f>
        <v>50.74</v>
      </c>
      <c r="J55" s="122">
        <v>18.3</v>
      </c>
      <c r="K55" s="55">
        <f>U55</f>
        <v>928.46</v>
      </c>
      <c r="O55" s="20"/>
      <c r="P55" s="20"/>
      <c r="Q55" s="20"/>
      <c r="R55" s="20"/>
      <c r="S55" s="20"/>
      <c r="T55" s="20">
        <f>ROUND(Source!AF27*Source!AV27*Source!I27,2)</f>
        <v>50.74</v>
      </c>
      <c r="U55" s="20">
        <f>Source!S27</f>
        <v>928.46</v>
      </c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>
        <f>T55</f>
        <v>50.74</v>
      </c>
      <c r="GK55" s="20">
        <f>T55</f>
        <v>50.74</v>
      </c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>
        <f>T55</f>
        <v>50.74</v>
      </c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</row>
    <row r="56" spans="1:255" x14ac:dyDescent="0.2">
      <c r="A56" s="60"/>
      <c r="B56" s="57"/>
      <c r="C56" s="57" t="s">
        <v>269</v>
      </c>
      <c r="D56" s="58"/>
      <c r="E56" s="59"/>
      <c r="F56" s="61">
        <v>202.68</v>
      </c>
      <c r="G56" s="123"/>
      <c r="H56" s="61">
        <f>Source!AD27</f>
        <v>202.68</v>
      </c>
      <c r="I56" s="61">
        <f>T56</f>
        <v>18.239999999999998</v>
      </c>
      <c r="J56" s="123">
        <v>12.5</v>
      </c>
      <c r="K56" s="62">
        <f>U56</f>
        <v>228.02</v>
      </c>
      <c r="O56" s="20"/>
      <c r="P56" s="20"/>
      <c r="Q56" s="20"/>
      <c r="R56" s="20"/>
      <c r="S56" s="20"/>
      <c r="T56" s="20">
        <f>ROUND(Source!AD27*Source!AV27*Source!I27,2)</f>
        <v>18.239999999999998</v>
      </c>
      <c r="U56" s="20">
        <f>Source!Q27</f>
        <v>228.02</v>
      </c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>
        <f>T56</f>
        <v>18.239999999999998</v>
      </c>
      <c r="GK56" s="20"/>
      <c r="GL56" s="20">
        <f>T56</f>
        <v>18.239999999999998</v>
      </c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>
        <f>T56</f>
        <v>18.239999999999998</v>
      </c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</row>
    <row r="57" spans="1:255" x14ac:dyDescent="0.2">
      <c r="A57" s="60"/>
      <c r="B57" s="57"/>
      <c r="C57" s="57" t="s">
        <v>270</v>
      </c>
      <c r="D57" s="58"/>
      <c r="E57" s="59"/>
      <c r="F57" s="61">
        <v>74.73</v>
      </c>
      <c r="G57" s="123"/>
      <c r="H57" s="61">
        <f>Source!AE27</f>
        <v>74.73</v>
      </c>
      <c r="I57" s="61">
        <f>GM57</f>
        <v>6.73</v>
      </c>
      <c r="J57" s="123">
        <v>18.3</v>
      </c>
      <c r="K57" s="62">
        <f>Source!R27</f>
        <v>123.08</v>
      </c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>
        <f>ROUND(Source!AE27*Source!AV27*Source!I27,2)</f>
        <v>6.73</v>
      </c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</row>
    <row r="58" spans="1:255" hidden="1" x14ac:dyDescent="0.2">
      <c r="A58" s="60"/>
      <c r="B58" s="57"/>
      <c r="C58" s="57" t="s">
        <v>278</v>
      </c>
      <c r="D58" s="58"/>
      <c r="E58" s="59"/>
      <c r="F58" s="61">
        <v>78.66</v>
      </c>
      <c r="G58" s="123"/>
      <c r="H58" s="61">
        <f>Source!AC27</f>
        <v>0.47</v>
      </c>
      <c r="I58" s="61">
        <f>T58</f>
        <v>0.04</v>
      </c>
      <c r="J58" s="123">
        <v>0</v>
      </c>
      <c r="K58" s="62">
        <f>U58</f>
        <v>0</v>
      </c>
      <c r="O58" s="20"/>
      <c r="P58" s="20"/>
      <c r="Q58" s="20"/>
      <c r="R58" s="20"/>
      <c r="S58" s="20"/>
      <c r="T58" s="20">
        <f>ROUND(Source!AC27*Source!AW27*Source!I27,2)</f>
        <v>0.04</v>
      </c>
      <c r="U58" s="20">
        <f>Source!P27</f>
        <v>0</v>
      </c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>
        <f>T58</f>
        <v>0.04</v>
      </c>
      <c r="GK58" s="20"/>
      <c r="GL58" s="20"/>
      <c r="GM58" s="20"/>
      <c r="GN58" s="20">
        <f>T58</f>
        <v>0.04</v>
      </c>
      <c r="GO58" s="20"/>
      <c r="GP58" s="20">
        <f>T58</f>
        <v>0.04</v>
      </c>
      <c r="GQ58" s="20">
        <f>T58</f>
        <v>0.04</v>
      </c>
      <c r="GR58" s="20"/>
      <c r="GS58" s="20">
        <f>T58</f>
        <v>0.04</v>
      </c>
      <c r="GT58" s="20"/>
      <c r="GU58" s="20"/>
      <c r="GV58" s="20"/>
      <c r="GW58" s="20">
        <f>ROUND(Source!AG27*Source!I27,2)</f>
        <v>0</v>
      </c>
      <c r="GX58" s="20">
        <f>ROUND(Source!AJ27*Source!I27,2)</f>
        <v>0</v>
      </c>
      <c r="GY58" s="20"/>
      <c r="GZ58" s="20"/>
      <c r="HA58" s="20"/>
      <c r="HB58" s="20"/>
      <c r="HC58" s="20">
        <f>T58</f>
        <v>0.04</v>
      </c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</row>
    <row r="59" spans="1:255" x14ac:dyDescent="0.2">
      <c r="A59" s="60"/>
      <c r="B59" s="57"/>
      <c r="C59" s="57" t="s">
        <v>271</v>
      </c>
      <c r="D59" s="58"/>
      <c r="E59" s="59">
        <v>95</v>
      </c>
      <c r="F59" s="124" t="s">
        <v>272</v>
      </c>
      <c r="G59" s="123"/>
      <c r="H59" s="61">
        <f>ROUND((Source!AF27*Source!AV27+Source!AE27*Source!AV27)*(Source!FX27)/100,2)</f>
        <v>606.54</v>
      </c>
      <c r="I59" s="61">
        <f>T59</f>
        <v>54.6</v>
      </c>
      <c r="J59" s="123" t="s">
        <v>273</v>
      </c>
      <c r="K59" s="62">
        <f>U59</f>
        <v>851.75</v>
      </c>
      <c r="O59" s="20"/>
      <c r="P59" s="20"/>
      <c r="Q59" s="20"/>
      <c r="R59" s="20"/>
      <c r="S59" s="20"/>
      <c r="T59" s="20">
        <f>ROUND((ROUND(Source!AF27*Source!AV27*Source!I27,2)+ROUND(Source!AE27*Source!AV27*Source!I27,2))*(Source!FX27)/100,2)</f>
        <v>54.6</v>
      </c>
      <c r="U59" s="20">
        <f>Source!X27</f>
        <v>851.75</v>
      </c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>
        <f>T59</f>
        <v>54.6</v>
      </c>
      <c r="GZ59" s="20"/>
      <c r="HA59" s="20"/>
      <c r="HB59" s="20"/>
      <c r="HC59" s="20">
        <f>T59</f>
        <v>54.6</v>
      </c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</row>
    <row r="60" spans="1:255" x14ac:dyDescent="0.2">
      <c r="A60" s="60"/>
      <c r="B60" s="57"/>
      <c r="C60" s="57" t="s">
        <v>274</v>
      </c>
      <c r="D60" s="58"/>
      <c r="E60" s="59">
        <v>65</v>
      </c>
      <c r="F60" s="124" t="s">
        <v>272</v>
      </c>
      <c r="G60" s="123"/>
      <c r="H60" s="61">
        <f>ROUND((Source!AF27*Source!AV27+Source!AE27*Source!AV27)*(Source!FY27)/100,2)</f>
        <v>415</v>
      </c>
      <c r="I60" s="61">
        <f>T60</f>
        <v>37.36</v>
      </c>
      <c r="J60" s="123" t="s">
        <v>275</v>
      </c>
      <c r="K60" s="62">
        <f>U60</f>
        <v>546.79999999999995</v>
      </c>
      <c r="O60" s="20"/>
      <c r="P60" s="20"/>
      <c r="Q60" s="20"/>
      <c r="R60" s="20"/>
      <c r="S60" s="20"/>
      <c r="T60" s="20">
        <f>ROUND((ROUND(Source!AF27*Source!AV27*Source!I27,2)+ROUND(Source!AE27*Source!AV27*Source!I27,2))*(Source!FY27)/100,2)</f>
        <v>37.36</v>
      </c>
      <c r="U60" s="20">
        <f>Source!Y27</f>
        <v>546.79999999999995</v>
      </c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>
        <f>T60</f>
        <v>37.36</v>
      </c>
      <c r="HA60" s="20"/>
      <c r="HB60" s="20"/>
      <c r="HC60" s="20">
        <f>T60</f>
        <v>37.36</v>
      </c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</row>
    <row r="61" spans="1:255" ht="13.5" thickBot="1" x14ac:dyDescent="0.25">
      <c r="A61" s="65"/>
      <c r="B61" s="66"/>
      <c r="C61" s="66" t="s">
        <v>276</v>
      </c>
      <c r="D61" s="67" t="s">
        <v>277</v>
      </c>
      <c r="E61" s="68">
        <v>58.6</v>
      </c>
      <c r="F61" s="69"/>
      <c r="G61" s="69"/>
      <c r="H61" s="69">
        <f>ROUND(Source!AH27,2)</f>
        <v>58.6</v>
      </c>
      <c r="I61" s="70">
        <f>Source!U27</f>
        <v>5.274</v>
      </c>
      <c r="J61" s="69"/>
      <c r="K61" s="71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</row>
    <row r="62" spans="1:255" x14ac:dyDescent="0.2">
      <c r="A62" s="64"/>
      <c r="B62" s="63"/>
      <c r="C62" s="63"/>
      <c r="D62" s="63"/>
      <c r="E62" s="63"/>
      <c r="F62" s="63"/>
      <c r="G62" s="63"/>
      <c r="H62" s="198">
        <f>R62</f>
        <v>160.98000000000002</v>
      </c>
      <c r="I62" s="199"/>
      <c r="J62" s="198">
        <f>S62</f>
        <v>2555.0299999999997</v>
      </c>
      <c r="K62" s="200"/>
      <c r="O62" s="20"/>
      <c r="P62" s="20"/>
      <c r="Q62" s="20"/>
      <c r="R62" s="20">
        <f>SUM(T54:T61)</f>
        <v>160.98000000000002</v>
      </c>
      <c r="S62" s="20">
        <f>SUM(U54:U61)</f>
        <v>2555.0299999999997</v>
      </c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>
        <f>R62</f>
        <v>160.98000000000002</v>
      </c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</row>
    <row r="63" spans="1:255" ht="36" x14ac:dyDescent="0.2">
      <c r="A63" s="72">
        <v>3</v>
      </c>
      <c r="B63" s="78" t="s">
        <v>28</v>
      </c>
      <c r="C63" s="73" t="s">
        <v>29</v>
      </c>
      <c r="D63" s="74" t="s">
        <v>30</v>
      </c>
      <c r="E63" s="75">
        <v>1</v>
      </c>
      <c r="F63" s="76">
        <f>Source!AK29</f>
        <v>139.99</v>
      </c>
      <c r="G63" s="125" t="s">
        <v>3</v>
      </c>
      <c r="H63" s="76">
        <f>Source!AB29</f>
        <v>139.99</v>
      </c>
      <c r="I63" s="76"/>
      <c r="J63" s="126"/>
      <c r="K63" s="77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</row>
    <row r="64" spans="1:255" x14ac:dyDescent="0.2">
      <c r="A64" s="53"/>
      <c r="B64" s="50"/>
      <c r="C64" s="50" t="s">
        <v>267</v>
      </c>
      <c r="D64" s="51"/>
      <c r="E64" s="52"/>
      <c r="F64" s="54">
        <v>139.99</v>
      </c>
      <c r="G64" s="122"/>
      <c r="H64" s="54">
        <f>Source!AF29</f>
        <v>139.99</v>
      </c>
      <c r="I64" s="54">
        <f>T64</f>
        <v>139.99</v>
      </c>
      <c r="J64" s="122">
        <v>18.3</v>
      </c>
      <c r="K64" s="55">
        <f>U64</f>
        <v>2561.8200000000002</v>
      </c>
      <c r="O64" s="20"/>
      <c r="P64" s="20"/>
      <c r="Q64" s="20"/>
      <c r="R64" s="20"/>
      <c r="S64" s="20"/>
      <c r="T64" s="20">
        <f>ROUND(Source!AF29*Source!AV29*Source!I29,2)</f>
        <v>139.99</v>
      </c>
      <c r="U64" s="20">
        <f>Source!S29</f>
        <v>2561.8200000000002</v>
      </c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>
        <f>T64</f>
        <v>139.99</v>
      </c>
      <c r="GK64" s="20">
        <f>T64</f>
        <v>139.99</v>
      </c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>
        <f>T64</f>
        <v>139.99</v>
      </c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</row>
    <row r="65" spans="1:255" x14ac:dyDescent="0.2">
      <c r="A65" s="60"/>
      <c r="B65" s="57"/>
      <c r="C65" s="57" t="s">
        <v>271</v>
      </c>
      <c r="D65" s="58"/>
      <c r="E65" s="59">
        <v>65</v>
      </c>
      <c r="F65" s="124" t="s">
        <v>272</v>
      </c>
      <c r="G65" s="123"/>
      <c r="H65" s="61">
        <f>ROUND((Source!AF29*Source!AV29+Source!AE29*Source!AV29)*(Source!FX29)/100,2)</f>
        <v>90.99</v>
      </c>
      <c r="I65" s="61">
        <f>T65</f>
        <v>90.99</v>
      </c>
      <c r="J65" s="123" t="s">
        <v>279</v>
      </c>
      <c r="K65" s="62">
        <f>U65</f>
        <v>1409</v>
      </c>
      <c r="O65" s="20"/>
      <c r="P65" s="20"/>
      <c r="Q65" s="20"/>
      <c r="R65" s="20"/>
      <c r="S65" s="20"/>
      <c r="T65" s="20">
        <f>ROUND((ROUND(Source!AF29*Source!AV29*Source!I29,2)+ROUND(Source!AE29*Source!AV29*Source!I29,2))*(Source!FX29)/100,2)</f>
        <v>90.99</v>
      </c>
      <c r="U65" s="20">
        <f>Source!X29</f>
        <v>1409</v>
      </c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>
        <f>T65</f>
        <v>90.99</v>
      </c>
      <c r="GZ65" s="20"/>
      <c r="HA65" s="20"/>
      <c r="HB65" s="20"/>
      <c r="HC65" s="20"/>
      <c r="HD65" s="20"/>
      <c r="HE65" s="20">
        <f>T65</f>
        <v>90.99</v>
      </c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</row>
    <row r="66" spans="1:255" x14ac:dyDescent="0.2">
      <c r="A66" s="60"/>
      <c r="B66" s="57"/>
      <c r="C66" s="57" t="s">
        <v>274</v>
      </c>
      <c r="D66" s="58"/>
      <c r="E66" s="59">
        <v>40</v>
      </c>
      <c r="F66" s="124" t="s">
        <v>272</v>
      </c>
      <c r="G66" s="123"/>
      <c r="H66" s="61">
        <f>ROUND((Source!AF29*Source!AV29+Source!AE29*Source!AV29)*(Source!FY29)/100,2)</f>
        <v>56</v>
      </c>
      <c r="I66" s="61">
        <f>T66</f>
        <v>56</v>
      </c>
      <c r="J66" s="123" t="s">
        <v>280</v>
      </c>
      <c r="K66" s="62">
        <f>U66</f>
        <v>819.78</v>
      </c>
      <c r="O66" s="20"/>
      <c r="P66" s="20"/>
      <c r="Q66" s="20"/>
      <c r="R66" s="20"/>
      <c r="S66" s="20"/>
      <c r="T66" s="20">
        <f>ROUND((ROUND(Source!AF29*Source!AV29*Source!I29,2)+ROUND(Source!AE29*Source!AV29*Source!I29,2))*(Source!FY29)/100,2)</f>
        <v>56</v>
      </c>
      <c r="U66" s="20">
        <f>Source!Y29</f>
        <v>819.78</v>
      </c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>
        <f>T66</f>
        <v>56</v>
      </c>
      <c r="HA66" s="20"/>
      <c r="HB66" s="20"/>
      <c r="HC66" s="20"/>
      <c r="HD66" s="20"/>
      <c r="HE66" s="20">
        <f>T66</f>
        <v>56</v>
      </c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</row>
    <row r="67" spans="1:255" ht="13.5" thickBot="1" x14ac:dyDescent="0.25">
      <c r="A67" s="65"/>
      <c r="B67" s="66"/>
      <c r="C67" s="66" t="s">
        <v>276</v>
      </c>
      <c r="D67" s="67" t="s">
        <v>277</v>
      </c>
      <c r="E67" s="68">
        <v>10.8</v>
      </c>
      <c r="F67" s="69"/>
      <c r="G67" s="69"/>
      <c r="H67" s="69">
        <f>ROUND(Source!AH29,2)</f>
        <v>10.8</v>
      </c>
      <c r="I67" s="70">
        <f>Source!U29</f>
        <v>10.8</v>
      </c>
      <c r="J67" s="69"/>
      <c r="K67" s="71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</row>
    <row r="68" spans="1:255" x14ac:dyDescent="0.2">
      <c r="A68" s="64"/>
      <c r="B68" s="63"/>
      <c r="C68" s="63"/>
      <c r="D68" s="63"/>
      <c r="E68" s="63"/>
      <c r="F68" s="63"/>
      <c r="G68" s="63"/>
      <c r="H68" s="198">
        <f>R68</f>
        <v>286.98</v>
      </c>
      <c r="I68" s="199"/>
      <c r="J68" s="198">
        <f>S68</f>
        <v>4790.6000000000004</v>
      </c>
      <c r="K68" s="200"/>
      <c r="O68" s="20"/>
      <c r="P68" s="20"/>
      <c r="Q68" s="20"/>
      <c r="R68" s="20">
        <f>SUM(T63:T67)</f>
        <v>286.98</v>
      </c>
      <c r="S68" s="20">
        <f>SUM(U63:U67)</f>
        <v>4790.6000000000004</v>
      </c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>
        <f>R68</f>
        <v>286.98</v>
      </c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</row>
    <row r="69" spans="1:255" ht="36" x14ac:dyDescent="0.2">
      <c r="A69" s="72">
        <v>4</v>
      </c>
      <c r="B69" s="78" t="s">
        <v>36</v>
      </c>
      <c r="C69" s="73" t="s">
        <v>37</v>
      </c>
      <c r="D69" s="74" t="s">
        <v>30</v>
      </c>
      <c r="E69" s="75">
        <v>1</v>
      </c>
      <c r="F69" s="76">
        <f>Source!AK31</f>
        <v>20.75</v>
      </c>
      <c r="G69" s="125" t="s">
        <v>3</v>
      </c>
      <c r="H69" s="76">
        <f>Source!AB31</f>
        <v>20.75</v>
      </c>
      <c r="I69" s="76"/>
      <c r="J69" s="126"/>
      <c r="K69" s="77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</row>
    <row r="70" spans="1:255" x14ac:dyDescent="0.2">
      <c r="A70" s="53"/>
      <c r="B70" s="50"/>
      <c r="C70" s="50" t="s">
        <v>267</v>
      </c>
      <c r="D70" s="51"/>
      <c r="E70" s="52"/>
      <c r="F70" s="54">
        <v>20.75</v>
      </c>
      <c r="G70" s="122"/>
      <c r="H70" s="54">
        <f>Source!AF31</f>
        <v>20.75</v>
      </c>
      <c r="I70" s="54">
        <f>T70</f>
        <v>20.75</v>
      </c>
      <c r="J70" s="122">
        <v>18.3</v>
      </c>
      <c r="K70" s="55">
        <f>U70</f>
        <v>379.73</v>
      </c>
      <c r="O70" s="20"/>
      <c r="P70" s="20"/>
      <c r="Q70" s="20"/>
      <c r="R70" s="20"/>
      <c r="S70" s="20"/>
      <c r="T70" s="20">
        <f>ROUND(Source!AF31*Source!AV31*Source!I31,2)</f>
        <v>20.75</v>
      </c>
      <c r="U70" s="20">
        <f>Source!S31</f>
        <v>379.73</v>
      </c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>
        <f>T70</f>
        <v>20.75</v>
      </c>
      <c r="GK70" s="20">
        <f>T70</f>
        <v>20.75</v>
      </c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>
        <f>T70</f>
        <v>20.75</v>
      </c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</row>
    <row r="71" spans="1:255" x14ac:dyDescent="0.2">
      <c r="A71" s="60"/>
      <c r="B71" s="57"/>
      <c r="C71" s="57" t="s">
        <v>271</v>
      </c>
      <c r="D71" s="58"/>
      <c r="E71" s="59">
        <v>65</v>
      </c>
      <c r="F71" s="124" t="s">
        <v>272</v>
      </c>
      <c r="G71" s="123"/>
      <c r="H71" s="61">
        <f>ROUND((Source!AF31*Source!AV31+Source!AE31*Source!AV31)*(Source!FX31)/100,2)</f>
        <v>13.49</v>
      </c>
      <c r="I71" s="61">
        <f>T71</f>
        <v>13.49</v>
      </c>
      <c r="J71" s="123" t="s">
        <v>279</v>
      </c>
      <c r="K71" s="62">
        <f>U71</f>
        <v>208.85</v>
      </c>
      <c r="O71" s="20"/>
      <c r="P71" s="20"/>
      <c r="Q71" s="20"/>
      <c r="R71" s="20"/>
      <c r="S71" s="20"/>
      <c r="T71" s="20">
        <f>ROUND((ROUND(Source!AF31*Source!AV31*Source!I31,2)+ROUND(Source!AE31*Source!AV31*Source!I31,2))*(Source!FX31)/100,2)</f>
        <v>13.49</v>
      </c>
      <c r="U71" s="20">
        <f>Source!X31</f>
        <v>208.85</v>
      </c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>
        <f>T71</f>
        <v>13.49</v>
      </c>
      <c r="GZ71" s="20"/>
      <c r="HA71" s="20"/>
      <c r="HB71" s="20"/>
      <c r="HC71" s="20"/>
      <c r="HD71" s="20"/>
      <c r="HE71" s="20">
        <f>T71</f>
        <v>13.49</v>
      </c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</row>
    <row r="72" spans="1:255" x14ac:dyDescent="0.2">
      <c r="A72" s="60"/>
      <c r="B72" s="57"/>
      <c r="C72" s="57" t="s">
        <v>274</v>
      </c>
      <c r="D72" s="58"/>
      <c r="E72" s="59">
        <v>40</v>
      </c>
      <c r="F72" s="124" t="s">
        <v>272</v>
      </c>
      <c r="G72" s="123"/>
      <c r="H72" s="61">
        <f>ROUND((Source!AF31*Source!AV31+Source!AE31*Source!AV31)*(Source!FY31)/100,2)</f>
        <v>8.3000000000000007</v>
      </c>
      <c r="I72" s="61">
        <f>T72</f>
        <v>8.3000000000000007</v>
      </c>
      <c r="J72" s="123" t="s">
        <v>280</v>
      </c>
      <c r="K72" s="62">
        <f>U72</f>
        <v>121.51</v>
      </c>
      <c r="O72" s="20"/>
      <c r="P72" s="20"/>
      <c r="Q72" s="20"/>
      <c r="R72" s="20"/>
      <c r="S72" s="20"/>
      <c r="T72" s="20">
        <f>ROUND((ROUND(Source!AF31*Source!AV31*Source!I31,2)+ROUND(Source!AE31*Source!AV31*Source!I31,2))*(Source!FY31)/100,2)</f>
        <v>8.3000000000000007</v>
      </c>
      <c r="U72" s="20">
        <f>Source!Y31</f>
        <v>121.51</v>
      </c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>
        <f>T72</f>
        <v>8.3000000000000007</v>
      </c>
      <c r="HA72" s="20"/>
      <c r="HB72" s="20"/>
      <c r="HC72" s="20"/>
      <c r="HD72" s="20"/>
      <c r="HE72" s="20">
        <f>T72</f>
        <v>8.3000000000000007</v>
      </c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</row>
    <row r="73" spans="1:255" ht="13.5" thickBot="1" x14ac:dyDescent="0.25">
      <c r="A73" s="65"/>
      <c r="B73" s="66"/>
      <c r="C73" s="66" t="s">
        <v>276</v>
      </c>
      <c r="D73" s="67" t="s">
        <v>277</v>
      </c>
      <c r="E73" s="68">
        <v>1.62</v>
      </c>
      <c r="F73" s="69"/>
      <c r="G73" s="69"/>
      <c r="H73" s="69">
        <f>ROUND(Source!AH31,2)</f>
        <v>1.62</v>
      </c>
      <c r="I73" s="70">
        <f>Source!U31</f>
        <v>1.62</v>
      </c>
      <c r="J73" s="69"/>
      <c r="K73" s="71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</row>
    <row r="74" spans="1:255" x14ac:dyDescent="0.2">
      <c r="A74" s="64"/>
      <c r="B74" s="63"/>
      <c r="C74" s="63"/>
      <c r="D74" s="63"/>
      <c r="E74" s="63"/>
      <c r="F74" s="63"/>
      <c r="G74" s="63"/>
      <c r="H74" s="198">
        <f>R74</f>
        <v>42.540000000000006</v>
      </c>
      <c r="I74" s="199"/>
      <c r="J74" s="198">
        <f>S74</f>
        <v>710.09</v>
      </c>
      <c r="K74" s="200"/>
      <c r="O74" s="20"/>
      <c r="P74" s="20"/>
      <c r="Q74" s="20"/>
      <c r="R74" s="20">
        <f>SUM(T69:T73)</f>
        <v>42.540000000000006</v>
      </c>
      <c r="S74" s="20">
        <f>SUM(U69:U73)</f>
        <v>710.09</v>
      </c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>
        <f>R74</f>
        <v>42.540000000000006</v>
      </c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</row>
    <row r="75" spans="1:255" x14ac:dyDescent="0.2">
      <c r="A75" s="72">
        <v>5</v>
      </c>
      <c r="B75" s="78" t="s">
        <v>40</v>
      </c>
      <c r="C75" s="73" t="s">
        <v>334</v>
      </c>
      <c r="D75" s="74" t="s">
        <v>42</v>
      </c>
      <c r="E75" s="75">
        <v>1</v>
      </c>
      <c r="F75" s="76">
        <v>32119.73</v>
      </c>
      <c r="G75" s="127"/>
      <c r="H75" s="76">
        <f>Source!AC33</f>
        <v>32119.73</v>
      </c>
      <c r="I75" s="76">
        <f>T75</f>
        <v>32119.73</v>
      </c>
      <c r="J75" s="127">
        <v>7.5</v>
      </c>
      <c r="K75" s="77">
        <f>U75</f>
        <v>240897.98</v>
      </c>
      <c r="O75" s="20"/>
      <c r="P75" s="20"/>
      <c r="Q75" s="20"/>
      <c r="R75" s="20"/>
      <c r="S75" s="20"/>
      <c r="T75" s="20">
        <f>ROUND(Source!AC33*Source!AW33*Source!I33,2)</f>
        <v>32119.73</v>
      </c>
      <c r="U75" s="20">
        <f>Source!P33</f>
        <v>240897.98</v>
      </c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>
        <f>T75</f>
        <v>32119.73</v>
      </c>
      <c r="GK75" s="20"/>
      <c r="GL75" s="20"/>
      <c r="GM75" s="20"/>
      <c r="GN75" s="20">
        <f>T75</f>
        <v>32119.73</v>
      </c>
      <c r="GO75" s="20"/>
      <c r="GP75" s="20">
        <f>T75</f>
        <v>32119.73</v>
      </c>
      <c r="GQ75" s="20">
        <f>T75</f>
        <v>32119.73</v>
      </c>
      <c r="GR75" s="20"/>
      <c r="GS75" s="20">
        <f>T75</f>
        <v>32119.73</v>
      </c>
      <c r="GT75" s="20"/>
      <c r="GU75" s="20"/>
      <c r="GV75" s="20"/>
      <c r="GW75" s="20">
        <f>ROUND(Source!AG33*Source!I33,2)</f>
        <v>0</v>
      </c>
      <c r="GX75" s="20">
        <f>ROUND(Source!AJ33*Source!I33,2)</f>
        <v>0</v>
      </c>
      <c r="GY75" s="20"/>
      <c r="GZ75" s="20"/>
      <c r="HA75" s="20"/>
      <c r="HB75" s="20">
        <f>T75</f>
        <v>32119.73</v>
      </c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</row>
    <row r="76" spans="1:255" ht="13.5" thickBot="1" x14ac:dyDescent="0.25">
      <c r="A76" s="128"/>
      <c r="B76" s="129" t="s">
        <v>281</v>
      </c>
      <c r="C76" s="129" t="s">
        <v>282</v>
      </c>
      <c r="D76" s="130"/>
      <c r="E76" s="130"/>
      <c r="F76" s="130"/>
      <c r="G76" s="130"/>
      <c r="H76" s="130"/>
      <c r="I76" s="130"/>
      <c r="J76" s="130"/>
      <c r="K76" s="131"/>
    </row>
    <row r="77" spans="1:255" ht="13.5" thickBot="1" x14ac:dyDescent="0.25">
      <c r="A77" s="64"/>
      <c r="B77" s="63"/>
      <c r="C77" s="63"/>
      <c r="D77" s="63"/>
      <c r="E77" s="63"/>
      <c r="F77" s="63"/>
      <c r="G77" s="63"/>
      <c r="H77" s="198">
        <f>R77</f>
        <v>32119.73</v>
      </c>
      <c r="I77" s="199"/>
      <c r="J77" s="198">
        <f>S77</f>
        <v>240897.98</v>
      </c>
      <c r="K77" s="200"/>
      <c r="O77" s="20"/>
      <c r="P77" s="20"/>
      <c r="Q77" s="20"/>
      <c r="R77" s="20">
        <f>SUM(T75:T76)</f>
        <v>32119.73</v>
      </c>
      <c r="S77" s="20">
        <f>SUM(U75:U76)</f>
        <v>240897.98</v>
      </c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>
        <f>R77</f>
        <v>32119.73</v>
      </c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</row>
    <row r="78" spans="1:255" x14ac:dyDescent="0.2">
      <c r="A78" s="132"/>
      <c r="B78" s="132"/>
      <c r="C78" s="79" t="s">
        <v>283</v>
      </c>
      <c r="D78" s="79"/>
      <c r="E78" s="79"/>
      <c r="F78" s="79"/>
      <c r="G78" s="79"/>
      <c r="H78" s="207">
        <f>FM78</f>
        <v>32706.78</v>
      </c>
      <c r="I78" s="207"/>
      <c r="J78" s="207">
        <f>DP78</f>
        <v>250486.72</v>
      </c>
      <c r="K78" s="207"/>
      <c r="P78" s="20">
        <f>SUM(R46:R77)</f>
        <v>32706.78</v>
      </c>
      <c r="Q78" s="20">
        <f>SUM(S46:S77)</f>
        <v>250486.72</v>
      </c>
      <c r="R78" s="20"/>
      <c r="S78" s="20"/>
      <c r="T78" s="20"/>
      <c r="U78" s="20"/>
      <c r="V78" s="20"/>
      <c r="W78" s="20"/>
      <c r="X78" s="20"/>
      <c r="Y78" s="20">
        <v>513</v>
      </c>
      <c r="Z78" s="20" t="s">
        <v>284</v>
      </c>
      <c r="AA78" s="20"/>
      <c r="AB78" s="20" t="s">
        <v>248</v>
      </c>
      <c r="AC78" s="20" t="str">
        <f>Source!G35</f>
        <v>Новая локальная смета</v>
      </c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>
        <f>Source!DM35</f>
        <v>20.8584</v>
      </c>
      <c r="CX78" s="20">
        <f>Source!DN35</f>
        <v>1.3176000000000001</v>
      </c>
      <c r="CY78" s="20">
        <f>Source!DG35</f>
        <v>245689.9</v>
      </c>
      <c r="CZ78" s="20">
        <f>Source!DK35</f>
        <v>4427.09</v>
      </c>
      <c r="DA78" s="20">
        <f>Source!DI35</f>
        <v>364.83</v>
      </c>
      <c r="DB78" s="20">
        <f>Source!DJ35</f>
        <v>196.93</v>
      </c>
      <c r="DC78" s="20">
        <f>Source!DH35</f>
        <v>240897.98</v>
      </c>
      <c r="DD78" s="20">
        <f>Source!EG35</f>
        <v>0</v>
      </c>
      <c r="DE78" s="20">
        <f>Source!EN35</f>
        <v>240897.98</v>
      </c>
      <c r="DF78" s="20">
        <f>Source!EO35</f>
        <v>240897.98</v>
      </c>
      <c r="DG78" s="20">
        <f>Source!EP35</f>
        <v>0</v>
      </c>
      <c r="DH78" s="20">
        <f>Source!EQ35</f>
        <v>240897.98</v>
      </c>
      <c r="DI78" s="20">
        <f>Source!EH35</f>
        <v>0</v>
      </c>
      <c r="DJ78" s="20">
        <f>Source!EI35</f>
        <v>0</v>
      </c>
      <c r="DK78" s="20">
        <f>Source!ER35</f>
        <v>0</v>
      </c>
      <c r="DL78" s="20">
        <f>Source!DL35</f>
        <v>0</v>
      </c>
      <c r="DM78" s="20">
        <f>Source!DO35</f>
        <v>0</v>
      </c>
      <c r="DN78" s="20">
        <f>Source!DP35</f>
        <v>2980.65</v>
      </c>
      <c r="DO78" s="20">
        <f>Source!DQ35</f>
        <v>1816.17</v>
      </c>
      <c r="DP78" s="20">
        <f>Source!EJ35</f>
        <v>250486.72</v>
      </c>
      <c r="DQ78" s="20">
        <f>Source!EK35</f>
        <v>240897.98</v>
      </c>
      <c r="DR78" s="20">
        <f>Source!EL35</f>
        <v>4088.05</v>
      </c>
      <c r="DS78" s="20">
        <f>Source!EH35</f>
        <v>0</v>
      </c>
      <c r="DT78" s="20">
        <f>Source!EM35</f>
        <v>5500.69</v>
      </c>
      <c r="DU78" s="20">
        <f>Source!EK35+Source!EL35</f>
        <v>244986.03</v>
      </c>
      <c r="DV78" s="20"/>
      <c r="DW78" s="20">
        <f>Source!ES35</f>
        <v>0</v>
      </c>
      <c r="DX78" s="20">
        <f>Source!ET35</f>
        <v>0</v>
      </c>
      <c r="DY78" s="20">
        <f>Source!EU35</f>
        <v>0</v>
      </c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>
        <f>Source!DM35</f>
        <v>20.8584</v>
      </c>
      <c r="EU78" s="20">
        <f>Source!DN35</f>
        <v>1.3176000000000001</v>
      </c>
      <c r="EV78" s="20">
        <f t="shared" ref="EV78:FQ78" si="0">SUM(GJ46:GJ77)</f>
        <v>32390.87</v>
      </c>
      <c r="EW78" s="20">
        <f t="shared" si="0"/>
        <v>241.92000000000002</v>
      </c>
      <c r="EX78" s="20">
        <f t="shared" si="0"/>
        <v>29.18</v>
      </c>
      <c r="EY78" s="20">
        <f t="shared" si="0"/>
        <v>10.77</v>
      </c>
      <c r="EZ78" s="20">
        <f t="shared" si="0"/>
        <v>32119.77</v>
      </c>
      <c r="FA78" s="20">
        <f t="shared" si="0"/>
        <v>0</v>
      </c>
      <c r="FB78" s="20">
        <f t="shared" si="0"/>
        <v>32119.77</v>
      </c>
      <c r="FC78" s="20">
        <f t="shared" si="0"/>
        <v>32119.77</v>
      </c>
      <c r="FD78" s="20">
        <f t="shared" si="0"/>
        <v>0</v>
      </c>
      <c r="FE78" s="20">
        <f t="shared" si="0"/>
        <v>32119.77</v>
      </c>
      <c r="FF78" s="20">
        <f t="shared" si="0"/>
        <v>0</v>
      </c>
      <c r="FG78" s="20">
        <f t="shared" si="0"/>
        <v>0</v>
      </c>
      <c r="FH78" s="20">
        <f t="shared" si="0"/>
        <v>0</v>
      </c>
      <c r="FI78" s="20">
        <f t="shared" si="0"/>
        <v>0</v>
      </c>
      <c r="FJ78" s="20">
        <f t="shared" si="0"/>
        <v>0</v>
      </c>
      <c r="FK78" s="20">
        <f t="shared" si="0"/>
        <v>191.84</v>
      </c>
      <c r="FL78" s="20">
        <f t="shared" si="0"/>
        <v>124.07</v>
      </c>
      <c r="FM78" s="20">
        <f t="shared" si="0"/>
        <v>32706.78</v>
      </c>
      <c r="FN78" s="20">
        <f t="shared" si="0"/>
        <v>32119.73</v>
      </c>
      <c r="FO78" s="20">
        <f t="shared" si="0"/>
        <v>257.52999999999997</v>
      </c>
      <c r="FP78" s="20">
        <f t="shared" si="0"/>
        <v>0</v>
      </c>
      <c r="FQ78" s="20">
        <f t="shared" si="0"/>
        <v>329.52000000000004</v>
      </c>
      <c r="FR78" s="20">
        <f>FN78+FO78</f>
        <v>32377.26</v>
      </c>
      <c r="FS78" s="20">
        <f>SUM(HG46:HG77)</f>
        <v>0</v>
      </c>
      <c r="FT78" s="20">
        <f>SUM(HH46:HH77)</f>
        <v>0</v>
      </c>
      <c r="FU78" s="20">
        <f>SUM(HI46:HI77)</f>
        <v>0</v>
      </c>
      <c r="FV78" s="20">
        <f>SUM(HJ46:HJ77)</f>
        <v>0</v>
      </c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</row>
    <row r="79" spans="1:255" x14ac:dyDescent="0.2">
      <c r="A79" s="118"/>
      <c r="B79" s="118"/>
      <c r="C79" s="118"/>
      <c r="D79" s="118"/>
      <c r="E79" s="118"/>
      <c r="F79" s="118"/>
      <c r="G79" s="118"/>
      <c r="H79" s="203"/>
      <c r="I79" s="203"/>
      <c r="J79" s="203"/>
      <c r="K79" s="203"/>
    </row>
    <row r="80" spans="1:255" x14ac:dyDescent="0.2">
      <c r="A80" s="118"/>
      <c r="B80" s="118"/>
      <c r="C80" s="21" t="s">
        <v>48</v>
      </c>
      <c r="D80" s="21"/>
      <c r="E80" s="21"/>
      <c r="F80" s="21"/>
      <c r="G80" s="21"/>
      <c r="H80" s="204">
        <f>EV78</f>
        <v>32390.87</v>
      </c>
      <c r="I80" s="204"/>
      <c r="J80" s="204">
        <f>CY78</f>
        <v>245689.9</v>
      </c>
      <c r="K80" s="205"/>
    </row>
    <row r="81" spans="1:11" x14ac:dyDescent="0.2">
      <c r="A81" s="118"/>
      <c r="B81" s="118"/>
      <c r="C81" s="21" t="s">
        <v>287</v>
      </c>
      <c r="D81" s="21"/>
      <c r="E81" s="21"/>
      <c r="F81" s="21"/>
      <c r="G81" s="21"/>
      <c r="H81" s="206"/>
      <c r="I81" s="206"/>
      <c r="J81" s="206"/>
      <c r="K81" s="203"/>
    </row>
    <row r="82" spans="1:11" x14ac:dyDescent="0.2">
      <c r="A82" s="118"/>
      <c r="B82" s="118"/>
      <c r="C82" s="21" t="s">
        <v>288</v>
      </c>
      <c r="D82" s="21"/>
      <c r="E82" s="21"/>
      <c r="F82" s="21"/>
      <c r="G82" s="21"/>
      <c r="H82" s="204">
        <f>EW78</f>
        <v>241.92000000000002</v>
      </c>
      <c r="I82" s="204"/>
      <c r="J82" s="204">
        <f>CZ78</f>
        <v>4427.09</v>
      </c>
      <c r="K82" s="205"/>
    </row>
    <row r="83" spans="1:11" x14ac:dyDescent="0.2">
      <c r="A83" s="118"/>
      <c r="B83" s="118"/>
      <c r="C83" s="21" t="s">
        <v>289</v>
      </c>
      <c r="D83" s="21"/>
      <c r="E83" s="21"/>
      <c r="F83" s="21"/>
      <c r="G83" s="21"/>
      <c r="H83" s="204">
        <f>EX78</f>
        <v>29.18</v>
      </c>
      <c r="I83" s="204"/>
      <c r="J83" s="204">
        <f>DA78</f>
        <v>364.83</v>
      </c>
      <c r="K83" s="205"/>
    </row>
    <row r="84" spans="1:11" x14ac:dyDescent="0.2">
      <c r="A84" s="118"/>
      <c r="B84" s="118"/>
      <c r="C84" s="21" t="s">
        <v>290</v>
      </c>
      <c r="D84" s="21"/>
      <c r="E84" s="21"/>
      <c r="F84" s="21"/>
      <c r="G84" s="21"/>
      <c r="H84" s="204">
        <f>EZ78</f>
        <v>32119.77</v>
      </c>
      <c r="I84" s="204"/>
      <c r="J84" s="204">
        <f>DC78</f>
        <v>240897.98</v>
      </c>
      <c r="K84" s="205"/>
    </row>
    <row r="85" spans="1:11" x14ac:dyDescent="0.2">
      <c r="A85" s="118"/>
      <c r="B85" s="118"/>
      <c r="C85" s="21"/>
      <c r="D85" s="21"/>
      <c r="E85" s="21"/>
      <c r="F85" s="21"/>
      <c r="G85" s="21"/>
      <c r="H85" s="206"/>
      <c r="I85" s="206"/>
      <c r="J85" s="206"/>
      <c r="K85" s="203"/>
    </row>
    <row r="86" spans="1:11" x14ac:dyDescent="0.2">
      <c r="A86" s="118"/>
      <c r="B86" s="118"/>
      <c r="C86" s="21" t="s">
        <v>291</v>
      </c>
      <c r="D86" s="21"/>
      <c r="E86" s="21"/>
      <c r="F86" s="21"/>
      <c r="G86" s="21"/>
      <c r="H86" s="204">
        <f>FK78</f>
        <v>191.84</v>
      </c>
      <c r="I86" s="204"/>
      <c r="J86" s="204">
        <f>DN78</f>
        <v>2980.65</v>
      </c>
      <c r="K86" s="205"/>
    </row>
    <row r="87" spans="1:11" x14ac:dyDescent="0.2">
      <c r="A87" s="118"/>
      <c r="B87" s="118"/>
      <c r="C87" s="21" t="s">
        <v>292</v>
      </c>
      <c r="D87" s="21"/>
      <c r="E87" s="21"/>
      <c r="F87" s="21"/>
      <c r="G87" s="21"/>
      <c r="H87" s="204">
        <f>FL78</f>
        <v>124.07</v>
      </c>
      <c r="I87" s="204"/>
      <c r="J87" s="204">
        <f>DO78</f>
        <v>1816.17</v>
      </c>
      <c r="K87" s="205"/>
    </row>
    <row r="88" spans="1:11" x14ac:dyDescent="0.2">
      <c r="A88" s="118"/>
      <c r="B88" s="118"/>
      <c r="C88" s="21" t="s">
        <v>293</v>
      </c>
      <c r="D88" s="21"/>
      <c r="E88" s="21"/>
      <c r="F88" s="21"/>
      <c r="G88" s="21"/>
      <c r="H88" s="204">
        <f>FM78</f>
        <v>32706.78</v>
      </c>
      <c r="I88" s="204"/>
      <c r="J88" s="204">
        <f>DP78</f>
        <v>250486.72</v>
      </c>
      <c r="K88" s="205"/>
    </row>
    <row r="89" spans="1:11" x14ac:dyDescent="0.2">
      <c r="A89" s="118"/>
      <c r="B89" s="118"/>
      <c r="C89" s="21" t="s">
        <v>294</v>
      </c>
      <c r="D89" s="21"/>
      <c r="E89" s="21"/>
      <c r="F89" s="21"/>
      <c r="G89" s="21"/>
      <c r="H89" s="206"/>
      <c r="I89" s="206"/>
      <c r="J89" s="206"/>
      <c r="K89" s="203"/>
    </row>
    <row r="90" spans="1:11" x14ac:dyDescent="0.2">
      <c r="A90" s="118"/>
      <c r="B90" s="118"/>
      <c r="C90" s="21" t="s">
        <v>295</v>
      </c>
      <c r="D90" s="21"/>
      <c r="E90" s="21"/>
      <c r="F90" s="21"/>
      <c r="G90" s="21"/>
      <c r="H90" s="204">
        <f>FN78</f>
        <v>32119.73</v>
      </c>
      <c r="I90" s="204"/>
      <c r="J90" s="204">
        <f>DQ78</f>
        <v>240897.98</v>
      </c>
      <c r="K90" s="205"/>
    </row>
    <row r="91" spans="1:11" x14ac:dyDescent="0.2">
      <c r="A91" s="118"/>
      <c r="B91" s="118"/>
      <c r="C91" s="21" t="s">
        <v>296</v>
      </c>
      <c r="D91" s="21"/>
      <c r="E91" s="21"/>
      <c r="F91" s="21"/>
      <c r="G91" s="21"/>
      <c r="H91" s="204">
        <f>FO78</f>
        <v>257.52999999999997</v>
      </c>
      <c r="I91" s="204"/>
      <c r="J91" s="204">
        <f>DR78</f>
        <v>4088.05</v>
      </c>
      <c r="K91" s="205"/>
    </row>
    <row r="92" spans="1:11" hidden="1" x14ac:dyDescent="0.2">
      <c r="A92" s="118"/>
      <c r="B92" s="118"/>
      <c r="C92" s="21" t="s">
        <v>297</v>
      </c>
      <c r="D92" s="21"/>
      <c r="E92" s="21"/>
      <c r="F92" s="21"/>
      <c r="G92" s="21"/>
      <c r="H92" s="204">
        <f>FP78</f>
        <v>0</v>
      </c>
      <c r="I92" s="204"/>
      <c r="J92" s="204">
        <f>DS78</f>
        <v>0</v>
      </c>
      <c r="K92" s="205"/>
    </row>
    <row r="93" spans="1:11" x14ac:dyDescent="0.2">
      <c r="A93" s="118"/>
      <c r="B93" s="118"/>
      <c r="C93" s="21" t="s">
        <v>298</v>
      </c>
      <c r="D93" s="21"/>
      <c r="E93" s="21"/>
      <c r="F93" s="21"/>
      <c r="G93" s="21"/>
      <c r="H93" s="204">
        <f>FQ78</f>
        <v>329.52000000000004</v>
      </c>
      <c r="I93" s="204"/>
      <c r="J93" s="204">
        <f>DT78</f>
        <v>5500.69</v>
      </c>
      <c r="K93" s="205"/>
    </row>
    <row r="94" spans="1:11" x14ac:dyDescent="0.2">
      <c r="A94" s="118"/>
      <c r="B94" s="118"/>
      <c r="C94" s="21"/>
      <c r="D94" s="21"/>
      <c r="E94" s="21"/>
      <c r="F94" s="21"/>
      <c r="G94" s="21"/>
      <c r="H94" s="206"/>
      <c r="I94" s="206"/>
      <c r="J94" s="206"/>
      <c r="K94" s="203"/>
    </row>
    <row r="95" spans="1:11" x14ac:dyDescent="0.2">
      <c r="A95" s="118"/>
      <c r="B95" s="118"/>
      <c r="C95" s="21" t="s">
        <v>299</v>
      </c>
      <c r="D95" s="21"/>
      <c r="E95" s="21"/>
      <c r="F95" s="21"/>
      <c r="G95" s="21"/>
      <c r="H95" s="204">
        <f>H88</f>
        <v>32706.78</v>
      </c>
      <c r="I95" s="204"/>
      <c r="J95" s="204">
        <f>J88</f>
        <v>250486.72</v>
      </c>
      <c r="K95" s="205"/>
    </row>
    <row r="96" spans="1:11" hidden="1" x14ac:dyDescent="0.2">
      <c r="A96" s="118"/>
      <c r="B96" s="118"/>
      <c r="C96" s="21" t="s">
        <v>300</v>
      </c>
      <c r="D96" s="21"/>
      <c r="E96" s="80">
        <v>18</v>
      </c>
      <c r="F96" s="81" t="s">
        <v>272</v>
      </c>
      <c r="G96" s="21"/>
      <c r="H96" s="21"/>
      <c r="I96" s="21"/>
      <c r="J96" s="204">
        <f>ROUND(J95*E96/100,2)</f>
        <v>45087.61</v>
      </c>
      <c r="K96" s="208"/>
    </row>
    <row r="97" spans="1:255" hidden="1" x14ac:dyDescent="0.2">
      <c r="A97" s="118"/>
      <c r="B97" s="118"/>
      <c r="C97" s="21" t="s">
        <v>301</v>
      </c>
      <c r="D97" s="21"/>
      <c r="E97" s="21"/>
      <c r="F97" s="21"/>
      <c r="G97" s="21"/>
      <c r="H97" s="21"/>
      <c r="I97" s="21"/>
      <c r="J97" s="204">
        <f>J96+J95</f>
        <v>295574.33</v>
      </c>
      <c r="K97" s="205"/>
    </row>
    <row r="98" spans="1:255" x14ac:dyDescent="0.2">
      <c r="A98" s="118"/>
      <c r="B98" s="118"/>
      <c r="C98" s="21"/>
      <c r="D98" s="21"/>
      <c r="E98" s="21"/>
      <c r="F98" s="21"/>
      <c r="G98" s="21"/>
      <c r="H98" s="21"/>
      <c r="I98" s="21"/>
      <c r="J98" s="206"/>
      <c r="K98" s="203"/>
    </row>
    <row r="99" spans="1:255" hidden="1" outlineLevel="1" x14ac:dyDescent="0.2">
      <c r="A99" s="118"/>
      <c r="B99" s="118"/>
      <c r="C99" s="21"/>
      <c r="D99" s="21"/>
      <c r="E99" s="21"/>
      <c r="F99" s="21"/>
      <c r="G99" s="21"/>
      <c r="H99" s="21"/>
      <c r="I99" s="21"/>
      <c r="J99" s="21"/>
      <c r="K99" s="118"/>
    </row>
    <row r="100" spans="1:255" hidden="1" outlineLevel="1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</row>
    <row r="101" spans="1:255" hidden="1" outlineLevel="1" x14ac:dyDescent="0.2">
      <c r="A101" s="82" t="s">
        <v>302</v>
      </c>
      <c r="B101" s="82"/>
      <c r="C101" s="160"/>
      <c r="D101" s="160"/>
      <c r="E101" s="160"/>
      <c r="F101" s="160"/>
      <c r="G101" s="83"/>
      <c r="H101" s="83"/>
      <c r="I101" s="160"/>
      <c r="J101" s="160"/>
      <c r="K101" s="118"/>
      <c r="BY101" s="84">
        <f>C101</f>
        <v>0</v>
      </c>
      <c r="BZ101" s="84">
        <f>I101</f>
        <v>0</v>
      </c>
      <c r="IU101" s="20"/>
    </row>
    <row r="102" spans="1:255" s="86" customFormat="1" ht="11.25" hidden="1" outlineLevel="1" x14ac:dyDescent="0.2">
      <c r="A102" s="85"/>
      <c r="B102" s="85"/>
      <c r="C102" s="161" t="s">
        <v>303</v>
      </c>
      <c r="D102" s="161"/>
      <c r="E102" s="161"/>
      <c r="F102" s="161"/>
      <c r="G102" s="161"/>
      <c r="H102" s="161"/>
      <c r="I102" s="161" t="s">
        <v>304</v>
      </c>
      <c r="J102" s="161"/>
    </row>
    <row r="103" spans="1:255" hidden="1" outlineLevel="1" x14ac:dyDescent="0.2">
      <c r="A103" s="133"/>
      <c r="B103" s="133"/>
      <c r="C103" s="133"/>
      <c r="D103" s="133"/>
      <c r="E103" s="133"/>
      <c r="F103" s="133"/>
      <c r="G103" s="134" t="s">
        <v>305</v>
      </c>
      <c r="H103" s="133"/>
      <c r="I103" s="133"/>
      <c r="J103" s="133"/>
      <c r="K103" s="118"/>
    </row>
    <row r="104" spans="1:255" hidden="1" outlineLevel="1" x14ac:dyDescent="0.2">
      <c r="A104" s="82" t="s">
        <v>306</v>
      </c>
      <c r="B104" s="82"/>
      <c r="C104" s="160"/>
      <c r="D104" s="160"/>
      <c r="E104" s="160"/>
      <c r="F104" s="160"/>
      <c r="G104" s="83"/>
      <c r="H104" s="83"/>
      <c r="I104" s="160"/>
      <c r="J104" s="160"/>
      <c r="K104" s="118"/>
      <c r="BY104" s="84">
        <f>C104</f>
        <v>0</v>
      </c>
      <c r="BZ104" s="84">
        <f>I104</f>
        <v>0</v>
      </c>
      <c r="IU104" s="20"/>
    </row>
    <row r="105" spans="1:255" s="86" customFormat="1" ht="11.25" hidden="1" outlineLevel="1" x14ac:dyDescent="0.2">
      <c r="A105" s="85"/>
      <c r="B105" s="85"/>
      <c r="C105" s="161" t="s">
        <v>303</v>
      </c>
      <c r="D105" s="161"/>
      <c r="E105" s="161"/>
      <c r="F105" s="161"/>
      <c r="G105" s="161"/>
      <c r="H105" s="161"/>
      <c r="I105" s="161" t="s">
        <v>304</v>
      </c>
      <c r="J105" s="161"/>
    </row>
    <row r="106" spans="1:255" hidden="1" outlineLevel="1" x14ac:dyDescent="0.2">
      <c r="A106" s="133"/>
      <c r="B106" s="133"/>
      <c r="C106" s="133"/>
      <c r="D106" s="133"/>
      <c r="E106" s="133"/>
      <c r="F106" s="133"/>
      <c r="G106" s="134" t="s">
        <v>305</v>
      </c>
      <c r="H106" s="133"/>
      <c r="I106" s="133"/>
      <c r="J106" s="133"/>
      <c r="K106" s="118"/>
    </row>
    <row r="107" spans="1:255" collapsed="1" x14ac:dyDescent="0.2">
      <c r="A107" s="118"/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</row>
    <row r="108" spans="1:255" outlineLevel="1" x14ac:dyDescent="0.2">
      <c r="A108" s="118"/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</row>
    <row r="109" spans="1:255" outlineLevel="1" x14ac:dyDescent="0.2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</row>
    <row r="110" spans="1:255" outlineLevel="1" x14ac:dyDescent="0.2">
      <c r="A110" s="82" t="s">
        <v>223</v>
      </c>
      <c r="B110" s="82"/>
      <c r="C110" s="160"/>
      <c r="D110" s="160"/>
      <c r="E110" s="160"/>
      <c r="F110" s="160"/>
      <c r="G110" s="83"/>
      <c r="H110" s="83"/>
      <c r="I110" s="160"/>
      <c r="J110" s="160"/>
      <c r="K110" s="118"/>
      <c r="BY110" s="84">
        <f>C110</f>
        <v>0</v>
      </c>
      <c r="BZ110" s="84">
        <f>I110</f>
        <v>0</v>
      </c>
      <c r="IU110" s="20"/>
    </row>
    <row r="111" spans="1:255" s="86" customFormat="1" ht="11.25" outlineLevel="1" x14ac:dyDescent="0.2">
      <c r="A111" s="85"/>
      <c r="B111" s="85"/>
      <c r="C111" s="161" t="s">
        <v>303</v>
      </c>
      <c r="D111" s="161"/>
      <c r="E111" s="161"/>
      <c r="F111" s="161"/>
      <c r="G111" s="161"/>
      <c r="H111" s="161"/>
      <c r="I111" s="161" t="s">
        <v>304</v>
      </c>
      <c r="J111" s="161"/>
    </row>
    <row r="112" spans="1:255" outlineLevel="1" x14ac:dyDescent="0.2">
      <c r="A112" s="133"/>
      <c r="B112" s="133"/>
      <c r="C112" s="133"/>
      <c r="D112" s="133"/>
      <c r="E112" s="133"/>
      <c r="F112" s="133"/>
      <c r="G112" s="134" t="s">
        <v>305</v>
      </c>
      <c r="H112" s="133"/>
      <c r="I112" s="133"/>
      <c r="J112" s="133"/>
      <c r="K112" s="118"/>
    </row>
    <row r="113" spans="1:255" outlineLevel="1" x14ac:dyDescent="0.2">
      <c r="A113" s="82" t="s">
        <v>337</v>
      </c>
      <c r="B113" s="82"/>
      <c r="C113" s="160"/>
      <c r="D113" s="160"/>
      <c r="E113" s="160"/>
      <c r="F113" s="160"/>
      <c r="G113" s="83"/>
      <c r="H113" s="83"/>
      <c r="I113" s="160"/>
      <c r="J113" s="160"/>
      <c r="K113" s="118"/>
      <c r="BY113" s="84">
        <f>C113</f>
        <v>0</v>
      </c>
      <c r="BZ113" s="84">
        <f>I113</f>
        <v>0</v>
      </c>
      <c r="IU113" s="20"/>
    </row>
    <row r="114" spans="1:255" s="86" customFormat="1" ht="11.25" outlineLevel="1" x14ac:dyDescent="0.2">
      <c r="A114" s="85"/>
      <c r="B114" s="85"/>
      <c r="C114" s="161" t="s">
        <v>303</v>
      </c>
      <c r="D114" s="161"/>
      <c r="E114" s="161"/>
      <c r="F114" s="161"/>
      <c r="G114" s="161"/>
      <c r="H114" s="161"/>
      <c r="I114" s="161" t="s">
        <v>304</v>
      </c>
      <c r="J114" s="161"/>
    </row>
    <row r="115" spans="1:255" outlineLevel="1" x14ac:dyDescent="0.2">
      <c r="A115" s="133"/>
      <c r="B115" s="133"/>
      <c r="C115" s="133"/>
      <c r="D115" s="133"/>
      <c r="E115" s="133"/>
      <c r="F115" s="133"/>
      <c r="G115" s="134" t="s">
        <v>305</v>
      </c>
      <c r="H115" s="133"/>
      <c r="I115" s="133"/>
      <c r="J115" s="133"/>
      <c r="K115" s="118"/>
    </row>
    <row r="116" spans="1:255" x14ac:dyDescent="0.2">
      <c r="A116" s="118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</row>
    <row r="117" spans="1:255" x14ac:dyDescent="0.2">
      <c r="Y117" s="20">
        <v>999</v>
      </c>
      <c r="Z117" s="20" t="s">
        <v>307</v>
      </c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</row>
  </sheetData>
  <mergeCells count="113">
    <mergeCell ref="C113:F113"/>
    <mergeCell ref="I113:J113"/>
    <mergeCell ref="C114:H114"/>
    <mergeCell ref="I114:J114"/>
    <mergeCell ref="C105:H105"/>
    <mergeCell ref="I105:J105"/>
    <mergeCell ref="C110:F110"/>
    <mergeCell ref="I110:J110"/>
    <mergeCell ref="C111:H111"/>
    <mergeCell ref="I111:J111"/>
    <mergeCell ref="J98:K98"/>
    <mergeCell ref="C101:F101"/>
    <mergeCell ref="I101:J101"/>
    <mergeCell ref="C102:H102"/>
    <mergeCell ref="I102:J102"/>
    <mergeCell ref="C104:F104"/>
    <mergeCell ref="I104:J104"/>
    <mergeCell ref="H94:I94"/>
    <mergeCell ref="J94:K94"/>
    <mergeCell ref="H95:I95"/>
    <mergeCell ref="J95:K95"/>
    <mergeCell ref="J96:K96"/>
    <mergeCell ref="J97:K97"/>
    <mergeCell ref="H91:I91"/>
    <mergeCell ref="J91:K91"/>
    <mergeCell ref="H92:I92"/>
    <mergeCell ref="J92:K92"/>
    <mergeCell ref="H93:I93"/>
    <mergeCell ref="J93:K93"/>
    <mergeCell ref="H88:I88"/>
    <mergeCell ref="J88:K88"/>
    <mergeCell ref="H89:I89"/>
    <mergeCell ref="J89:K89"/>
    <mergeCell ref="H90:I90"/>
    <mergeCell ref="J90:K90"/>
    <mergeCell ref="H85:I85"/>
    <mergeCell ref="J85:K85"/>
    <mergeCell ref="H86:I86"/>
    <mergeCell ref="J86:K86"/>
    <mergeCell ref="H87:I87"/>
    <mergeCell ref="J87:K87"/>
    <mergeCell ref="H82:I82"/>
    <mergeCell ref="J82:K82"/>
    <mergeCell ref="H83:I83"/>
    <mergeCell ref="J83:K83"/>
    <mergeCell ref="H84:I84"/>
    <mergeCell ref="J84:K84"/>
    <mergeCell ref="H79:I79"/>
    <mergeCell ref="J79:K79"/>
    <mergeCell ref="H80:I80"/>
    <mergeCell ref="J80:K80"/>
    <mergeCell ref="H81:I81"/>
    <mergeCell ref="J81:K81"/>
    <mergeCell ref="H74:I74"/>
    <mergeCell ref="J74:K74"/>
    <mergeCell ref="H77:I77"/>
    <mergeCell ref="J77:K77"/>
    <mergeCell ref="H78:I78"/>
    <mergeCell ref="J78:K78"/>
    <mergeCell ref="H53:I53"/>
    <mergeCell ref="J53:K53"/>
    <mergeCell ref="H62:I62"/>
    <mergeCell ref="J62:K62"/>
    <mergeCell ref="H68:I68"/>
    <mergeCell ref="J68:K68"/>
    <mergeCell ref="F41:F44"/>
    <mergeCell ref="G41:G44"/>
    <mergeCell ref="H41:H44"/>
    <mergeCell ref="I41:I44"/>
    <mergeCell ref="J41:J44"/>
    <mergeCell ref="K41:K44"/>
    <mergeCell ref="C31:K31"/>
    <mergeCell ref="C32:K32"/>
    <mergeCell ref="A34:K34"/>
    <mergeCell ref="A35:K35"/>
    <mergeCell ref="C36:K36"/>
    <mergeCell ref="A41:A44"/>
    <mergeCell ref="B41:B44"/>
    <mergeCell ref="C41:C44"/>
    <mergeCell ref="D41:D44"/>
    <mergeCell ref="E41:E44"/>
    <mergeCell ref="C20:F20"/>
    <mergeCell ref="C21:F21"/>
    <mergeCell ref="A22:K22"/>
    <mergeCell ref="A23:K23"/>
    <mergeCell ref="E26:F26"/>
    <mergeCell ref="C30:K30"/>
    <mergeCell ref="G14:H14"/>
    <mergeCell ref="J14:K14"/>
    <mergeCell ref="J15:K15"/>
    <mergeCell ref="J16:K16"/>
    <mergeCell ref="G18:G19"/>
    <mergeCell ref="H18:H19"/>
    <mergeCell ref="I18:J18"/>
    <mergeCell ref="C12:G12"/>
    <mergeCell ref="J12:K12"/>
    <mergeCell ref="C13:G13"/>
    <mergeCell ref="J13:K13"/>
    <mergeCell ref="C8:G8"/>
    <mergeCell ref="J8:K8"/>
    <mergeCell ref="C9:G9"/>
    <mergeCell ref="J9:K9"/>
    <mergeCell ref="C10:G10"/>
    <mergeCell ref="J10:K10"/>
    <mergeCell ref="H2:K2"/>
    <mergeCell ref="H3:K3"/>
    <mergeCell ref="H4:K4"/>
    <mergeCell ref="J5:K5"/>
    <mergeCell ref="J6:K6"/>
    <mergeCell ref="C7:G7"/>
    <mergeCell ref="J7:K7"/>
    <mergeCell ref="C11:G11"/>
    <mergeCell ref="J11:K11"/>
  </mergeCells>
  <printOptions horizontalCentered="1"/>
  <pageMargins left="0.39370078740157499" right="0.39370078740157499" top="1.1811023622047201" bottom="0.39370078740157499" header="0" footer="0"/>
  <pageSetup paperSize="9" orientation="landscape" r:id="rId1"/>
  <headerFooter>
    <oddHeader>&amp;CСтраница &amp;P из &amp;N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33"/>
  <sheetViews>
    <sheetView workbookViewId="0">
      <selection activeCell="A129" sqref="A129:AH129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16331</v>
      </c>
      <c r="M1">
        <v>10</v>
      </c>
    </row>
    <row r="5" spans="1:133" x14ac:dyDescent="0.2">
      <c r="G5">
        <v>2</v>
      </c>
      <c r="H5" t="s">
        <v>213</v>
      </c>
    </row>
    <row r="6" spans="1:133" x14ac:dyDescent="0.2">
      <c r="G6">
        <v>10</v>
      </c>
      <c r="H6" t="s">
        <v>209</v>
      </c>
    </row>
    <row r="7" spans="1:133" x14ac:dyDescent="0.2">
      <c r="G7">
        <v>2</v>
      </c>
      <c r="H7" t="s">
        <v>210</v>
      </c>
    </row>
    <row r="8" spans="1:133" x14ac:dyDescent="0.2">
      <c r="G8">
        <f>IF((Source!AR35&lt;&gt;'1.Смета.или.Акт'!P78),0,1)</f>
        <v>1</v>
      </c>
      <c r="H8" t="s">
        <v>285</v>
      </c>
    </row>
    <row r="9" spans="1:133" x14ac:dyDescent="0.2">
      <c r="G9" s="12" t="s">
        <v>211</v>
      </c>
      <c r="H9" t="s">
        <v>212</v>
      </c>
    </row>
    <row r="12" spans="1:133" x14ac:dyDescent="0.2">
      <c r="A12" s="1">
        <v>1</v>
      </c>
      <c r="B12" s="1">
        <v>127</v>
      </c>
      <c r="C12" s="1">
        <v>0</v>
      </c>
      <c r="D12" s="1">
        <f>ROW(A64)</f>
        <v>64</v>
      </c>
      <c r="E12" s="1">
        <v>0</v>
      </c>
      <c r="F12" s="1" t="s">
        <v>3</v>
      </c>
      <c r="G12" s="1" t="s">
        <v>4</v>
      </c>
      <c r="H12" s="1" t="s">
        <v>3</v>
      </c>
      <c r="I12" s="1">
        <v>0</v>
      </c>
      <c r="J12" s="1" t="s">
        <v>3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2</v>
      </c>
      <c r="R12" s="1">
        <v>0</v>
      </c>
      <c r="S12" s="1">
        <v>0</v>
      </c>
      <c r="T12" s="1"/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/>
      <c r="BC12" s="1"/>
      <c r="BD12" s="1"/>
      <c r="BE12" s="1"/>
      <c r="BF12" s="1"/>
      <c r="BG12" s="1"/>
      <c r="BH12" s="1" t="s">
        <v>5</v>
      </c>
      <c r="BI12" s="1" t="s">
        <v>6</v>
      </c>
      <c r="BJ12" s="1">
        <v>1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7</v>
      </c>
      <c r="BZ12" s="1" t="s">
        <v>8</v>
      </c>
      <c r="CA12" s="1" t="s">
        <v>9</v>
      </c>
      <c r="CB12" s="1" t="s">
        <v>9</v>
      </c>
      <c r="CC12" s="1" t="s">
        <v>9</v>
      </c>
      <c r="CD12" s="1" t="s">
        <v>9</v>
      </c>
      <c r="CE12" s="1" t="s">
        <v>10</v>
      </c>
      <c r="CF12" s="1">
        <v>0</v>
      </c>
      <c r="CG12" s="1">
        <v>0</v>
      </c>
      <c r="CH12" s="1">
        <v>565769</v>
      </c>
      <c r="CI12" s="1" t="s">
        <v>3</v>
      </c>
      <c r="CJ12" s="1" t="s">
        <v>3</v>
      </c>
      <c r="CK12" s="1">
        <v>4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55" x14ac:dyDescent="0.2">
      <c r="A18" s="3">
        <v>52</v>
      </c>
      <c r="B18" s="3">
        <f t="shared" ref="B18:G18" si="0">B64</f>
        <v>127</v>
      </c>
      <c r="C18" s="3">
        <f t="shared" si="0"/>
        <v>1</v>
      </c>
      <c r="D18" s="3">
        <f t="shared" si="0"/>
        <v>12</v>
      </c>
      <c r="E18" s="3">
        <f t="shared" si="0"/>
        <v>0</v>
      </c>
      <c r="F18" s="3" t="str">
        <f t="shared" si="0"/>
        <v/>
      </c>
      <c r="G18" s="3" t="str">
        <f t="shared" si="0"/>
        <v>400'Техническое перевооружение ТП,РП. Замена силовых трансформаторов 400 кВА</v>
      </c>
      <c r="H18" s="3"/>
      <c r="I18" s="3"/>
      <c r="J18" s="3"/>
      <c r="K18" s="3"/>
      <c r="L18" s="3"/>
      <c r="M18" s="3"/>
      <c r="N18" s="3"/>
      <c r="O18" s="3">
        <f t="shared" ref="O18:AT18" si="1">O64</f>
        <v>32390.87</v>
      </c>
      <c r="P18" s="3">
        <f t="shared" si="1"/>
        <v>32119.77</v>
      </c>
      <c r="Q18" s="3">
        <f t="shared" si="1"/>
        <v>29.18</v>
      </c>
      <c r="R18" s="3">
        <f t="shared" si="1"/>
        <v>10.77</v>
      </c>
      <c r="S18" s="3">
        <f t="shared" si="1"/>
        <v>241.92</v>
      </c>
      <c r="T18" s="3">
        <f t="shared" si="1"/>
        <v>0</v>
      </c>
      <c r="U18" s="3">
        <f t="shared" si="1"/>
        <v>20.8584</v>
      </c>
      <c r="V18" s="3">
        <f t="shared" si="1"/>
        <v>1.3176000000000001</v>
      </c>
      <c r="W18" s="3">
        <f t="shared" si="1"/>
        <v>0</v>
      </c>
      <c r="X18" s="3">
        <f t="shared" si="1"/>
        <v>191.84</v>
      </c>
      <c r="Y18" s="3">
        <f t="shared" si="1"/>
        <v>124.07</v>
      </c>
      <c r="Z18" s="3">
        <f t="shared" si="1"/>
        <v>0</v>
      </c>
      <c r="AA18" s="3">
        <f t="shared" si="1"/>
        <v>0</v>
      </c>
      <c r="AB18" s="3">
        <f t="shared" si="1"/>
        <v>0</v>
      </c>
      <c r="AC18" s="3">
        <f t="shared" si="1"/>
        <v>0</v>
      </c>
      <c r="AD18" s="3">
        <f t="shared" si="1"/>
        <v>0</v>
      </c>
      <c r="AE18" s="3">
        <f t="shared" si="1"/>
        <v>0</v>
      </c>
      <c r="AF18" s="3">
        <f t="shared" si="1"/>
        <v>0</v>
      </c>
      <c r="AG18" s="3">
        <f t="shared" si="1"/>
        <v>0</v>
      </c>
      <c r="AH18" s="3">
        <f t="shared" si="1"/>
        <v>0</v>
      </c>
      <c r="AI18" s="3">
        <f t="shared" si="1"/>
        <v>0</v>
      </c>
      <c r="AJ18" s="3">
        <f t="shared" si="1"/>
        <v>0</v>
      </c>
      <c r="AK18" s="3">
        <f t="shared" si="1"/>
        <v>0</v>
      </c>
      <c r="AL18" s="3">
        <f t="shared" si="1"/>
        <v>0</v>
      </c>
      <c r="AM18" s="3">
        <f t="shared" si="1"/>
        <v>0</v>
      </c>
      <c r="AN18" s="3">
        <f t="shared" si="1"/>
        <v>0</v>
      </c>
      <c r="AO18" s="3">
        <f t="shared" si="1"/>
        <v>0</v>
      </c>
      <c r="AP18" s="3">
        <f t="shared" si="1"/>
        <v>0</v>
      </c>
      <c r="AQ18" s="3">
        <f t="shared" si="1"/>
        <v>0</v>
      </c>
      <c r="AR18" s="3">
        <f t="shared" si="1"/>
        <v>32706.78</v>
      </c>
      <c r="AS18" s="3">
        <f t="shared" si="1"/>
        <v>32119.73</v>
      </c>
      <c r="AT18" s="3">
        <f t="shared" si="1"/>
        <v>257.52999999999997</v>
      </c>
      <c r="AU18" s="3">
        <f t="shared" ref="AU18:BZ18" si="2">AU64</f>
        <v>329.52</v>
      </c>
      <c r="AV18" s="3">
        <f t="shared" si="2"/>
        <v>32119.77</v>
      </c>
      <c r="AW18" s="3">
        <f t="shared" si="2"/>
        <v>32119.77</v>
      </c>
      <c r="AX18" s="3">
        <f t="shared" si="2"/>
        <v>0</v>
      </c>
      <c r="AY18" s="3">
        <f t="shared" si="2"/>
        <v>32119.77</v>
      </c>
      <c r="AZ18" s="3">
        <f t="shared" si="2"/>
        <v>0</v>
      </c>
      <c r="BA18" s="3">
        <f t="shared" si="2"/>
        <v>0</v>
      </c>
      <c r="BB18" s="3">
        <f t="shared" si="2"/>
        <v>0</v>
      </c>
      <c r="BC18" s="3">
        <f t="shared" si="2"/>
        <v>0</v>
      </c>
      <c r="BD18" s="3">
        <f t="shared" si="2"/>
        <v>0</v>
      </c>
      <c r="BE18" s="3">
        <f t="shared" si="2"/>
        <v>0</v>
      </c>
      <c r="BF18" s="3">
        <f t="shared" si="2"/>
        <v>0</v>
      </c>
      <c r="BG18" s="3">
        <f t="shared" si="2"/>
        <v>0</v>
      </c>
      <c r="BH18" s="3">
        <f t="shared" si="2"/>
        <v>0</v>
      </c>
      <c r="BI18" s="3">
        <f t="shared" si="2"/>
        <v>0</v>
      </c>
      <c r="BJ18" s="3">
        <f t="shared" si="2"/>
        <v>0</v>
      </c>
      <c r="BK18" s="3">
        <f t="shared" si="2"/>
        <v>0</v>
      </c>
      <c r="BL18" s="3">
        <f t="shared" si="2"/>
        <v>0</v>
      </c>
      <c r="BM18" s="3">
        <f t="shared" si="2"/>
        <v>0</v>
      </c>
      <c r="BN18" s="3">
        <f t="shared" si="2"/>
        <v>0</v>
      </c>
      <c r="BO18" s="3">
        <f t="shared" si="2"/>
        <v>0</v>
      </c>
      <c r="BP18" s="3">
        <f t="shared" si="2"/>
        <v>0</v>
      </c>
      <c r="BQ18" s="3">
        <f t="shared" si="2"/>
        <v>0</v>
      </c>
      <c r="BR18" s="3">
        <f t="shared" si="2"/>
        <v>0</v>
      </c>
      <c r="BS18" s="3">
        <f t="shared" si="2"/>
        <v>0</v>
      </c>
      <c r="BT18" s="3">
        <f t="shared" si="2"/>
        <v>0</v>
      </c>
      <c r="BU18" s="3">
        <f t="shared" si="2"/>
        <v>0</v>
      </c>
      <c r="BV18" s="3">
        <f t="shared" si="2"/>
        <v>0</v>
      </c>
      <c r="BW18" s="3">
        <f t="shared" si="2"/>
        <v>0</v>
      </c>
      <c r="BX18" s="3">
        <f t="shared" si="2"/>
        <v>0</v>
      </c>
      <c r="BY18" s="3">
        <f t="shared" si="2"/>
        <v>0</v>
      </c>
      <c r="BZ18" s="3">
        <f t="shared" si="2"/>
        <v>0</v>
      </c>
      <c r="CA18" s="3">
        <f t="shared" ref="CA18:DF18" si="3">CA64</f>
        <v>0</v>
      </c>
      <c r="CB18" s="3">
        <f t="shared" si="3"/>
        <v>0</v>
      </c>
      <c r="CC18" s="3">
        <f t="shared" si="3"/>
        <v>0</v>
      </c>
      <c r="CD18" s="3">
        <f t="shared" si="3"/>
        <v>0</v>
      </c>
      <c r="CE18" s="3">
        <f t="shared" si="3"/>
        <v>0</v>
      </c>
      <c r="CF18" s="3">
        <f t="shared" si="3"/>
        <v>0</v>
      </c>
      <c r="CG18" s="3">
        <f t="shared" si="3"/>
        <v>0</v>
      </c>
      <c r="CH18" s="3">
        <f t="shared" si="3"/>
        <v>0</v>
      </c>
      <c r="CI18" s="3">
        <f t="shared" si="3"/>
        <v>0</v>
      </c>
      <c r="CJ18" s="3">
        <f t="shared" si="3"/>
        <v>0</v>
      </c>
      <c r="CK18" s="3">
        <f t="shared" si="3"/>
        <v>0</v>
      </c>
      <c r="CL18" s="3">
        <f t="shared" si="3"/>
        <v>0</v>
      </c>
      <c r="CM18" s="3">
        <f t="shared" si="3"/>
        <v>0</v>
      </c>
      <c r="CN18" s="3">
        <f t="shared" si="3"/>
        <v>0</v>
      </c>
      <c r="CO18" s="3">
        <f t="shared" si="3"/>
        <v>0</v>
      </c>
      <c r="CP18" s="3">
        <f t="shared" si="3"/>
        <v>0</v>
      </c>
      <c r="CQ18" s="3">
        <f t="shared" si="3"/>
        <v>0</v>
      </c>
      <c r="CR18" s="3">
        <f t="shared" si="3"/>
        <v>0</v>
      </c>
      <c r="CS18" s="3">
        <f t="shared" si="3"/>
        <v>0</v>
      </c>
      <c r="CT18" s="3">
        <f t="shared" si="3"/>
        <v>0</v>
      </c>
      <c r="CU18" s="3">
        <f t="shared" si="3"/>
        <v>0</v>
      </c>
      <c r="CV18" s="3">
        <f t="shared" si="3"/>
        <v>0</v>
      </c>
      <c r="CW18" s="3">
        <f t="shared" si="3"/>
        <v>0</v>
      </c>
      <c r="CX18" s="3">
        <f t="shared" si="3"/>
        <v>0</v>
      </c>
      <c r="CY18" s="3">
        <f t="shared" si="3"/>
        <v>0</v>
      </c>
      <c r="CZ18" s="3">
        <f t="shared" si="3"/>
        <v>0</v>
      </c>
      <c r="DA18" s="3">
        <f t="shared" si="3"/>
        <v>0</v>
      </c>
      <c r="DB18" s="3">
        <f t="shared" si="3"/>
        <v>0</v>
      </c>
      <c r="DC18" s="3">
        <f t="shared" si="3"/>
        <v>0</v>
      </c>
      <c r="DD18" s="3">
        <f t="shared" si="3"/>
        <v>0</v>
      </c>
      <c r="DE18" s="3">
        <f t="shared" si="3"/>
        <v>0</v>
      </c>
      <c r="DF18" s="3">
        <f t="shared" si="3"/>
        <v>0</v>
      </c>
      <c r="DG18" s="4">
        <f t="shared" ref="DG18:EL18" si="4">DG64</f>
        <v>245689.9</v>
      </c>
      <c r="DH18" s="4">
        <f t="shared" si="4"/>
        <v>240897.98</v>
      </c>
      <c r="DI18" s="4">
        <f t="shared" si="4"/>
        <v>364.83</v>
      </c>
      <c r="DJ18" s="4">
        <f t="shared" si="4"/>
        <v>196.93</v>
      </c>
      <c r="DK18" s="4">
        <f t="shared" si="4"/>
        <v>4427.09</v>
      </c>
      <c r="DL18" s="4">
        <f t="shared" si="4"/>
        <v>0</v>
      </c>
      <c r="DM18" s="4">
        <f t="shared" si="4"/>
        <v>20.8584</v>
      </c>
      <c r="DN18" s="4">
        <f t="shared" si="4"/>
        <v>1.3176000000000001</v>
      </c>
      <c r="DO18" s="4">
        <f t="shared" si="4"/>
        <v>0</v>
      </c>
      <c r="DP18" s="4">
        <f t="shared" si="4"/>
        <v>2980.65</v>
      </c>
      <c r="DQ18" s="4">
        <f t="shared" si="4"/>
        <v>1816.17</v>
      </c>
      <c r="DR18" s="4">
        <f t="shared" si="4"/>
        <v>0</v>
      </c>
      <c r="DS18" s="4">
        <f t="shared" si="4"/>
        <v>0</v>
      </c>
      <c r="DT18" s="4">
        <f t="shared" si="4"/>
        <v>0</v>
      </c>
      <c r="DU18" s="4">
        <f t="shared" si="4"/>
        <v>0</v>
      </c>
      <c r="DV18" s="4">
        <f t="shared" si="4"/>
        <v>0</v>
      </c>
      <c r="DW18" s="4">
        <f t="shared" si="4"/>
        <v>0</v>
      </c>
      <c r="DX18" s="4">
        <f t="shared" si="4"/>
        <v>0</v>
      </c>
      <c r="DY18" s="4">
        <f t="shared" si="4"/>
        <v>0</v>
      </c>
      <c r="DZ18" s="4">
        <f t="shared" si="4"/>
        <v>0</v>
      </c>
      <c r="EA18" s="4">
        <f t="shared" si="4"/>
        <v>0</v>
      </c>
      <c r="EB18" s="4">
        <f t="shared" si="4"/>
        <v>0</v>
      </c>
      <c r="EC18" s="4">
        <f t="shared" si="4"/>
        <v>0</v>
      </c>
      <c r="ED18" s="4">
        <f t="shared" si="4"/>
        <v>0</v>
      </c>
      <c r="EE18" s="4">
        <f t="shared" si="4"/>
        <v>0</v>
      </c>
      <c r="EF18" s="4">
        <f t="shared" si="4"/>
        <v>0</v>
      </c>
      <c r="EG18" s="4">
        <f t="shared" si="4"/>
        <v>0</v>
      </c>
      <c r="EH18" s="4">
        <f t="shared" si="4"/>
        <v>0</v>
      </c>
      <c r="EI18" s="4">
        <f t="shared" si="4"/>
        <v>0</v>
      </c>
      <c r="EJ18" s="4">
        <f t="shared" si="4"/>
        <v>250486.72</v>
      </c>
      <c r="EK18" s="4">
        <f t="shared" si="4"/>
        <v>240897.98</v>
      </c>
      <c r="EL18" s="4">
        <f t="shared" si="4"/>
        <v>4088.05</v>
      </c>
      <c r="EM18" s="4">
        <f t="shared" ref="EM18:FR18" si="5">EM64</f>
        <v>5500.69</v>
      </c>
      <c r="EN18" s="4">
        <f t="shared" si="5"/>
        <v>240897.98</v>
      </c>
      <c r="EO18" s="4">
        <f t="shared" si="5"/>
        <v>240897.98</v>
      </c>
      <c r="EP18" s="4">
        <f t="shared" si="5"/>
        <v>0</v>
      </c>
      <c r="EQ18" s="4">
        <f t="shared" si="5"/>
        <v>240897.98</v>
      </c>
      <c r="ER18" s="4">
        <f t="shared" si="5"/>
        <v>0</v>
      </c>
      <c r="ES18" s="4">
        <f t="shared" si="5"/>
        <v>0</v>
      </c>
      <c r="ET18" s="4">
        <f t="shared" si="5"/>
        <v>0</v>
      </c>
      <c r="EU18" s="4">
        <f t="shared" si="5"/>
        <v>0</v>
      </c>
      <c r="EV18" s="4">
        <f t="shared" si="5"/>
        <v>0</v>
      </c>
      <c r="EW18" s="4">
        <f t="shared" si="5"/>
        <v>0</v>
      </c>
      <c r="EX18" s="4">
        <f t="shared" si="5"/>
        <v>0</v>
      </c>
      <c r="EY18" s="4">
        <f t="shared" si="5"/>
        <v>0</v>
      </c>
      <c r="EZ18" s="4">
        <f t="shared" si="5"/>
        <v>0</v>
      </c>
      <c r="FA18" s="4">
        <f t="shared" si="5"/>
        <v>0</v>
      </c>
      <c r="FB18" s="4">
        <f t="shared" si="5"/>
        <v>0</v>
      </c>
      <c r="FC18" s="4">
        <f t="shared" si="5"/>
        <v>0</v>
      </c>
      <c r="FD18" s="4">
        <f t="shared" si="5"/>
        <v>0</v>
      </c>
      <c r="FE18" s="4">
        <f t="shared" si="5"/>
        <v>0</v>
      </c>
      <c r="FF18" s="4">
        <f t="shared" si="5"/>
        <v>0</v>
      </c>
      <c r="FG18" s="4">
        <f t="shared" si="5"/>
        <v>0</v>
      </c>
      <c r="FH18" s="4">
        <f t="shared" si="5"/>
        <v>0</v>
      </c>
      <c r="FI18" s="4">
        <f t="shared" si="5"/>
        <v>0</v>
      </c>
      <c r="FJ18" s="4">
        <f t="shared" si="5"/>
        <v>0</v>
      </c>
      <c r="FK18" s="4">
        <f t="shared" si="5"/>
        <v>0</v>
      </c>
      <c r="FL18" s="4">
        <f t="shared" si="5"/>
        <v>0</v>
      </c>
      <c r="FM18" s="4">
        <f t="shared" si="5"/>
        <v>0</v>
      </c>
      <c r="FN18" s="4">
        <f t="shared" si="5"/>
        <v>0</v>
      </c>
      <c r="FO18" s="4">
        <f t="shared" si="5"/>
        <v>0</v>
      </c>
      <c r="FP18" s="4">
        <f t="shared" si="5"/>
        <v>0</v>
      </c>
      <c r="FQ18" s="4">
        <f t="shared" si="5"/>
        <v>0</v>
      </c>
      <c r="FR18" s="4">
        <f t="shared" si="5"/>
        <v>0</v>
      </c>
      <c r="FS18" s="4">
        <f t="shared" ref="FS18:GX18" si="6">FS64</f>
        <v>0</v>
      </c>
      <c r="FT18" s="4">
        <f t="shared" si="6"/>
        <v>0</v>
      </c>
      <c r="FU18" s="4">
        <f t="shared" si="6"/>
        <v>0</v>
      </c>
      <c r="FV18" s="4">
        <f t="shared" si="6"/>
        <v>0</v>
      </c>
      <c r="FW18" s="4">
        <f t="shared" si="6"/>
        <v>0</v>
      </c>
      <c r="FX18" s="4">
        <f t="shared" si="6"/>
        <v>0</v>
      </c>
      <c r="FY18" s="4">
        <f t="shared" si="6"/>
        <v>0</v>
      </c>
      <c r="FZ18" s="4">
        <f t="shared" si="6"/>
        <v>0</v>
      </c>
      <c r="GA18" s="4">
        <f t="shared" si="6"/>
        <v>0</v>
      </c>
      <c r="GB18" s="4">
        <f t="shared" si="6"/>
        <v>0</v>
      </c>
      <c r="GC18" s="4">
        <f t="shared" si="6"/>
        <v>0</v>
      </c>
      <c r="GD18" s="4">
        <f t="shared" si="6"/>
        <v>0</v>
      </c>
      <c r="GE18" s="4">
        <f t="shared" si="6"/>
        <v>0</v>
      </c>
      <c r="GF18" s="4">
        <f t="shared" si="6"/>
        <v>0</v>
      </c>
      <c r="GG18" s="4">
        <f t="shared" si="6"/>
        <v>0</v>
      </c>
      <c r="GH18" s="4">
        <f t="shared" si="6"/>
        <v>0</v>
      </c>
      <c r="GI18" s="4">
        <f t="shared" si="6"/>
        <v>0</v>
      </c>
      <c r="GJ18" s="4">
        <f t="shared" si="6"/>
        <v>0</v>
      </c>
      <c r="GK18" s="4">
        <f t="shared" si="6"/>
        <v>0</v>
      </c>
      <c r="GL18" s="4">
        <f t="shared" si="6"/>
        <v>0</v>
      </c>
      <c r="GM18" s="4">
        <f t="shared" si="6"/>
        <v>0</v>
      </c>
      <c r="GN18" s="4">
        <f t="shared" si="6"/>
        <v>0</v>
      </c>
      <c r="GO18" s="4">
        <f t="shared" si="6"/>
        <v>0</v>
      </c>
      <c r="GP18" s="4">
        <f t="shared" si="6"/>
        <v>0</v>
      </c>
      <c r="GQ18" s="4">
        <f t="shared" si="6"/>
        <v>0</v>
      </c>
      <c r="GR18" s="4">
        <f t="shared" si="6"/>
        <v>0</v>
      </c>
      <c r="GS18" s="4">
        <f t="shared" si="6"/>
        <v>0</v>
      </c>
      <c r="GT18" s="4">
        <f t="shared" si="6"/>
        <v>0</v>
      </c>
      <c r="GU18" s="4">
        <f t="shared" si="6"/>
        <v>0</v>
      </c>
      <c r="GV18" s="4">
        <f t="shared" si="6"/>
        <v>0</v>
      </c>
      <c r="GW18" s="4">
        <f t="shared" si="6"/>
        <v>0</v>
      </c>
      <c r="GX18" s="4">
        <f t="shared" si="6"/>
        <v>0</v>
      </c>
    </row>
    <row r="20" spans="1:255" x14ac:dyDescent="0.2">
      <c r="A20" s="1">
        <v>3</v>
      </c>
      <c r="B20" s="1">
        <v>1</v>
      </c>
      <c r="C20" s="1"/>
      <c r="D20" s="1">
        <f>ROW(A35)</f>
        <v>35</v>
      </c>
      <c r="E20" s="1"/>
      <c r="F20" s="1" t="s">
        <v>11</v>
      </c>
      <c r="G20" s="1" t="s">
        <v>11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/>
      <c r="N20" s="1"/>
      <c r="O20" s="1"/>
      <c r="P20" s="1"/>
      <c r="Q20" s="1"/>
      <c r="R20" s="1"/>
      <c r="S20" s="1"/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</row>
    <row r="22" spans="1:255" x14ac:dyDescent="0.2">
      <c r="A22" s="3">
        <v>52</v>
      </c>
      <c r="B22" s="3">
        <f t="shared" ref="B22:G22" si="7">B35</f>
        <v>1</v>
      </c>
      <c r="C22" s="3">
        <f t="shared" si="7"/>
        <v>3</v>
      </c>
      <c r="D22" s="3">
        <f t="shared" si="7"/>
        <v>20</v>
      </c>
      <c r="E22" s="3">
        <f t="shared" si="7"/>
        <v>0</v>
      </c>
      <c r="F22" s="3" t="str">
        <f t="shared" si="7"/>
        <v>Новая локальная смета</v>
      </c>
      <c r="G22" s="3" t="str">
        <f t="shared" si="7"/>
        <v>Новая локальная смета</v>
      </c>
      <c r="H22" s="3"/>
      <c r="I22" s="3"/>
      <c r="J22" s="3"/>
      <c r="K22" s="3"/>
      <c r="L22" s="3"/>
      <c r="M22" s="3"/>
      <c r="N22" s="3"/>
      <c r="O22" s="3">
        <f t="shared" ref="O22:AT22" si="8">O35</f>
        <v>32390.87</v>
      </c>
      <c r="P22" s="3">
        <f t="shared" si="8"/>
        <v>32119.77</v>
      </c>
      <c r="Q22" s="3">
        <f t="shared" si="8"/>
        <v>29.18</v>
      </c>
      <c r="R22" s="3">
        <f t="shared" si="8"/>
        <v>10.77</v>
      </c>
      <c r="S22" s="3">
        <f t="shared" si="8"/>
        <v>241.92</v>
      </c>
      <c r="T22" s="3">
        <f t="shared" si="8"/>
        <v>0</v>
      </c>
      <c r="U22" s="3">
        <f t="shared" si="8"/>
        <v>20.8584</v>
      </c>
      <c r="V22" s="3">
        <f t="shared" si="8"/>
        <v>1.3176000000000001</v>
      </c>
      <c r="W22" s="3">
        <f t="shared" si="8"/>
        <v>0</v>
      </c>
      <c r="X22" s="3">
        <f t="shared" si="8"/>
        <v>191.84</v>
      </c>
      <c r="Y22" s="3">
        <f t="shared" si="8"/>
        <v>124.07</v>
      </c>
      <c r="Z22" s="3">
        <f t="shared" si="8"/>
        <v>0</v>
      </c>
      <c r="AA22" s="3">
        <f t="shared" si="8"/>
        <v>0</v>
      </c>
      <c r="AB22" s="3">
        <f t="shared" si="8"/>
        <v>32390.87</v>
      </c>
      <c r="AC22" s="3">
        <f t="shared" si="8"/>
        <v>32119.77</v>
      </c>
      <c r="AD22" s="3">
        <f t="shared" si="8"/>
        <v>29.18</v>
      </c>
      <c r="AE22" s="3">
        <f t="shared" si="8"/>
        <v>10.77</v>
      </c>
      <c r="AF22" s="3">
        <f t="shared" si="8"/>
        <v>241.92</v>
      </c>
      <c r="AG22" s="3">
        <f t="shared" si="8"/>
        <v>0</v>
      </c>
      <c r="AH22" s="3">
        <f t="shared" si="8"/>
        <v>20.8584</v>
      </c>
      <c r="AI22" s="3">
        <f t="shared" si="8"/>
        <v>1.3176000000000001</v>
      </c>
      <c r="AJ22" s="3">
        <f t="shared" si="8"/>
        <v>0</v>
      </c>
      <c r="AK22" s="3">
        <f t="shared" si="8"/>
        <v>191.84</v>
      </c>
      <c r="AL22" s="3">
        <f t="shared" si="8"/>
        <v>124.07</v>
      </c>
      <c r="AM22" s="3">
        <f t="shared" si="8"/>
        <v>0</v>
      </c>
      <c r="AN22" s="3">
        <f t="shared" si="8"/>
        <v>0</v>
      </c>
      <c r="AO22" s="3">
        <f t="shared" si="8"/>
        <v>0</v>
      </c>
      <c r="AP22" s="3">
        <f t="shared" si="8"/>
        <v>0</v>
      </c>
      <c r="AQ22" s="3">
        <f t="shared" si="8"/>
        <v>0</v>
      </c>
      <c r="AR22" s="3">
        <f t="shared" si="8"/>
        <v>32706.78</v>
      </c>
      <c r="AS22" s="3">
        <f t="shared" si="8"/>
        <v>32119.73</v>
      </c>
      <c r="AT22" s="3">
        <f t="shared" si="8"/>
        <v>257.52999999999997</v>
      </c>
      <c r="AU22" s="3">
        <f t="shared" ref="AU22:BZ22" si="9">AU35</f>
        <v>329.52</v>
      </c>
      <c r="AV22" s="3">
        <f t="shared" si="9"/>
        <v>32119.77</v>
      </c>
      <c r="AW22" s="3">
        <f t="shared" si="9"/>
        <v>32119.77</v>
      </c>
      <c r="AX22" s="3">
        <f t="shared" si="9"/>
        <v>0</v>
      </c>
      <c r="AY22" s="3">
        <f t="shared" si="9"/>
        <v>32119.77</v>
      </c>
      <c r="AZ22" s="3">
        <f t="shared" si="9"/>
        <v>0</v>
      </c>
      <c r="BA22" s="3">
        <f t="shared" si="9"/>
        <v>0</v>
      </c>
      <c r="BB22" s="3">
        <f t="shared" si="9"/>
        <v>0</v>
      </c>
      <c r="BC22" s="3">
        <f t="shared" si="9"/>
        <v>0</v>
      </c>
      <c r="BD22" s="3">
        <f t="shared" si="9"/>
        <v>0</v>
      </c>
      <c r="BE22" s="3">
        <f t="shared" si="9"/>
        <v>0</v>
      </c>
      <c r="BF22" s="3">
        <f t="shared" si="9"/>
        <v>0</v>
      </c>
      <c r="BG22" s="3">
        <f t="shared" si="9"/>
        <v>0</v>
      </c>
      <c r="BH22" s="3">
        <f t="shared" si="9"/>
        <v>0</v>
      </c>
      <c r="BI22" s="3">
        <f t="shared" si="9"/>
        <v>0</v>
      </c>
      <c r="BJ22" s="3">
        <f t="shared" si="9"/>
        <v>0</v>
      </c>
      <c r="BK22" s="3">
        <f t="shared" si="9"/>
        <v>0</v>
      </c>
      <c r="BL22" s="3">
        <f t="shared" si="9"/>
        <v>0</v>
      </c>
      <c r="BM22" s="3">
        <f t="shared" si="9"/>
        <v>0</v>
      </c>
      <c r="BN22" s="3">
        <f t="shared" si="9"/>
        <v>0</v>
      </c>
      <c r="BO22" s="3">
        <f t="shared" si="9"/>
        <v>0</v>
      </c>
      <c r="BP22" s="3">
        <f t="shared" si="9"/>
        <v>0</v>
      </c>
      <c r="BQ22" s="3">
        <f t="shared" si="9"/>
        <v>0</v>
      </c>
      <c r="BR22" s="3">
        <f t="shared" si="9"/>
        <v>0</v>
      </c>
      <c r="BS22" s="3">
        <f t="shared" si="9"/>
        <v>0</v>
      </c>
      <c r="BT22" s="3">
        <f t="shared" si="9"/>
        <v>0</v>
      </c>
      <c r="BU22" s="3">
        <f t="shared" si="9"/>
        <v>0</v>
      </c>
      <c r="BV22" s="3">
        <f t="shared" si="9"/>
        <v>0</v>
      </c>
      <c r="BW22" s="3">
        <f t="shared" si="9"/>
        <v>0</v>
      </c>
      <c r="BX22" s="3">
        <f t="shared" si="9"/>
        <v>0</v>
      </c>
      <c r="BY22" s="3">
        <f t="shared" si="9"/>
        <v>0</v>
      </c>
      <c r="BZ22" s="3">
        <f t="shared" si="9"/>
        <v>0</v>
      </c>
      <c r="CA22" s="3">
        <f t="shared" ref="CA22:DF22" si="10">CA35</f>
        <v>32706.78</v>
      </c>
      <c r="CB22" s="3">
        <f t="shared" si="10"/>
        <v>32119.73</v>
      </c>
      <c r="CC22" s="3">
        <f t="shared" si="10"/>
        <v>257.52999999999997</v>
      </c>
      <c r="CD22" s="3">
        <f t="shared" si="10"/>
        <v>329.52</v>
      </c>
      <c r="CE22" s="3">
        <f t="shared" si="10"/>
        <v>32119.77</v>
      </c>
      <c r="CF22" s="3">
        <f t="shared" si="10"/>
        <v>32119.77</v>
      </c>
      <c r="CG22" s="3">
        <f t="shared" si="10"/>
        <v>0</v>
      </c>
      <c r="CH22" s="3">
        <f t="shared" si="10"/>
        <v>32119.77</v>
      </c>
      <c r="CI22" s="3">
        <f t="shared" si="10"/>
        <v>0</v>
      </c>
      <c r="CJ22" s="3">
        <f t="shared" si="10"/>
        <v>0</v>
      </c>
      <c r="CK22" s="3">
        <f t="shared" si="10"/>
        <v>0</v>
      </c>
      <c r="CL22" s="3">
        <f t="shared" si="10"/>
        <v>0</v>
      </c>
      <c r="CM22" s="3">
        <f t="shared" si="10"/>
        <v>0</v>
      </c>
      <c r="CN22" s="3">
        <f t="shared" si="10"/>
        <v>0</v>
      </c>
      <c r="CO22" s="3">
        <f t="shared" si="10"/>
        <v>0</v>
      </c>
      <c r="CP22" s="3">
        <f t="shared" si="10"/>
        <v>0</v>
      </c>
      <c r="CQ22" s="3">
        <f t="shared" si="10"/>
        <v>0</v>
      </c>
      <c r="CR22" s="3">
        <f t="shared" si="10"/>
        <v>0</v>
      </c>
      <c r="CS22" s="3">
        <f t="shared" si="10"/>
        <v>0</v>
      </c>
      <c r="CT22" s="3">
        <f t="shared" si="10"/>
        <v>0</v>
      </c>
      <c r="CU22" s="3">
        <f t="shared" si="10"/>
        <v>0</v>
      </c>
      <c r="CV22" s="3">
        <f t="shared" si="10"/>
        <v>0</v>
      </c>
      <c r="CW22" s="3">
        <f t="shared" si="10"/>
        <v>0</v>
      </c>
      <c r="CX22" s="3">
        <f t="shared" si="10"/>
        <v>0</v>
      </c>
      <c r="CY22" s="3">
        <f t="shared" si="10"/>
        <v>0</v>
      </c>
      <c r="CZ22" s="3">
        <f t="shared" si="10"/>
        <v>0</v>
      </c>
      <c r="DA22" s="3">
        <f t="shared" si="10"/>
        <v>0</v>
      </c>
      <c r="DB22" s="3">
        <f t="shared" si="10"/>
        <v>0</v>
      </c>
      <c r="DC22" s="3">
        <f t="shared" si="10"/>
        <v>0</v>
      </c>
      <c r="DD22" s="3">
        <f t="shared" si="10"/>
        <v>0</v>
      </c>
      <c r="DE22" s="3">
        <f t="shared" si="10"/>
        <v>0</v>
      </c>
      <c r="DF22" s="3">
        <f t="shared" si="10"/>
        <v>0</v>
      </c>
      <c r="DG22" s="4">
        <f t="shared" ref="DG22:EL22" si="11">DG35</f>
        <v>245689.9</v>
      </c>
      <c r="DH22" s="4">
        <f t="shared" si="11"/>
        <v>240897.98</v>
      </c>
      <c r="DI22" s="4">
        <f t="shared" si="11"/>
        <v>364.83</v>
      </c>
      <c r="DJ22" s="4">
        <f t="shared" si="11"/>
        <v>196.93</v>
      </c>
      <c r="DK22" s="4">
        <f t="shared" si="11"/>
        <v>4427.09</v>
      </c>
      <c r="DL22" s="4">
        <f t="shared" si="11"/>
        <v>0</v>
      </c>
      <c r="DM22" s="4">
        <f t="shared" si="11"/>
        <v>20.8584</v>
      </c>
      <c r="DN22" s="4">
        <f t="shared" si="11"/>
        <v>1.3176000000000001</v>
      </c>
      <c r="DO22" s="4">
        <f t="shared" si="11"/>
        <v>0</v>
      </c>
      <c r="DP22" s="4">
        <f t="shared" si="11"/>
        <v>2980.65</v>
      </c>
      <c r="DQ22" s="4">
        <f t="shared" si="11"/>
        <v>1816.17</v>
      </c>
      <c r="DR22" s="4">
        <f t="shared" si="11"/>
        <v>0</v>
      </c>
      <c r="DS22" s="4">
        <f t="shared" si="11"/>
        <v>0</v>
      </c>
      <c r="DT22" s="4">
        <f t="shared" si="11"/>
        <v>245689.9</v>
      </c>
      <c r="DU22" s="4">
        <f t="shared" si="11"/>
        <v>240897.98</v>
      </c>
      <c r="DV22" s="4">
        <f t="shared" si="11"/>
        <v>364.83</v>
      </c>
      <c r="DW22" s="4">
        <f t="shared" si="11"/>
        <v>196.93</v>
      </c>
      <c r="DX22" s="4">
        <f t="shared" si="11"/>
        <v>4427.09</v>
      </c>
      <c r="DY22" s="4">
        <f t="shared" si="11"/>
        <v>0</v>
      </c>
      <c r="DZ22" s="4">
        <f t="shared" si="11"/>
        <v>20.8584</v>
      </c>
      <c r="EA22" s="4">
        <f t="shared" si="11"/>
        <v>1.3176000000000001</v>
      </c>
      <c r="EB22" s="4">
        <f t="shared" si="11"/>
        <v>0</v>
      </c>
      <c r="EC22" s="4">
        <f t="shared" si="11"/>
        <v>2980.65</v>
      </c>
      <c r="ED22" s="4">
        <f t="shared" si="11"/>
        <v>1816.17</v>
      </c>
      <c r="EE22" s="4">
        <f t="shared" si="11"/>
        <v>0</v>
      </c>
      <c r="EF22" s="4">
        <f t="shared" si="11"/>
        <v>0</v>
      </c>
      <c r="EG22" s="4">
        <f t="shared" si="11"/>
        <v>0</v>
      </c>
      <c r="EH22" s="4">
        <f t="shared" si="11"/>
        <v>0</v>
      </c>
      <c r="EI22" s="4">
        <f t="shared" si="11"/>
        <v>0</v>
      </c>
      <c r="EJ22" s="4">
        <f t="shared" si="11"/>
        <v>250486.72</v>
      </c>
      <c r="EK22" s="4">
        <f t="shared" si="11"/>
        <v>240897.98</v>
      </c>
      <c r="EL22" s="4">
        <f t="shared" si="11"/>
        <v>4088.05</v>
      </c>
      <c r="EM22" s="4">
        <f t="shared" ref="EM22:FR22" si="12">EM35</f>
        <v>5500.69</v>
      </c>
      <c r="EN22" s="4">
        <f t="shared" si="12"/>
        <v>240897.98</v>
      </c>
      <c r="EO22" s="4">
        <f t="shared" si="12"/>
        <v>240897.98</v>
      </c>
      <c r="EP22" s="4">
        <f t="shared" si="12"/>
        <v>0</v>
      </c>
      <c r="EQ22" s="4">
        <f t="shared" si="12"/>
        <v>240897.98</v>
      </c>
      <c r="ER22" s="4">
        <f t="shared" si="12"/>
        <v>0</v>
      </c>
      <c r="ES22" s="4">
        <f t="shared" si="12"/>
        <v>0</v>
      </c>
      <c r="ET22" s="4">
        <f t="shared" si="12"/>
        <v>0</v>
      </c>
      <c r="EU22" s="4">
        <f t="shared" si="12"/>
        <v>0</v>
      </c>
      <c r="EV22" s="4">
        <f t="shared" si="12"/>
        <v>0</v>
      </c>
      <c r="EW22" s="4">
        <f t="shared" si="12"/>
        <v>0</v>
      </c>
      <c r="EX22" s="4">
        <f t="shared" si="12"/>
        <v>0</v>
      </c>
      <c r="EY22" s="4">
        <f t="shared" si="12"/>
        <v>0</v>
      </c>
      <c r="EZ22" s="4">
        <f t="shared" si="12"/>
        <v>0</v>
      </c>
      <c r="FA22" s="4">
        <f t="shared" si="12"/>
        <v>0</v>
      </c>
      <c r="FB22" s="4">
        <f t="shared" si="12"/>
        <v>0</v>
      </c>
      <c r="FC22" s="4">
        <f t="shared" si="12"/>
        <v>0</v>
      </c>
      <c r="FD22" s="4">
        <f t="shared" si="12"/>
        <v>0</v>
      </c>
      <c r="FE22" s="4">
        <f t="shared" si="12"/>
        <v>0</v>
      </c>
      <c r="FF22" s="4">
        <f t="shared" si="12"/>
        <v>0</v>
      </c>
      <c r="FG22" s="4">
        <f t="shared" si="12"/>
        <v>0</v>
      </c>
      <c r="FH22" s="4">
        <f t="shared" si="12"/>
        <v>0</v>
      </c>
      <c r="FI22" s="4">
        <f t="shared" si="12"/>
        <v>0</v>
      </c>
      <c r="FJ22" s="4">
        <f t="shared" si="12"/>
        <v>0</v>
      </c>
      <c r="FK22" s="4">
        <f t="shared" si="12"/>
        <v>0</v>
      </c>
      <c r="FL22" s="4">
        <f t="shared" si="12"/>
        <v>0</v>
      </c>
      <c r="FM22" s="4">
        <f t="shared" si="12"/>
        <v>0</v>
      </c>
      <c r="FN22" s="4">
        <f t="shared" si="12"/>
        <v>0</v>
      </c>
      <c r="FO22" s="4">
        <f t="shared" si="12"/>
        <v>0</v>
      </c>
      <c r="FP22" s="4">
        <f t="shared" si="12"/>
        <v>0</v>
      </c>
      <c r="FQ22" s="4">
        <f t="shared" si="12"/>
        <v>0</v>
      </c>
      <c r="FR22" s="4">
        <f t="shared" si="12"/>
        <v>0</v>
      </c>
      <c r="FS22" s="4">
        <f t="shared" ref="FS22:GX22" si="13">FS35</f>
        <v>250486.72</v>
      </c>
      <c r="FT22" s="4">
        <f t="shared" si="13"/>
        <v>240897.98</v>
      </c>
      <c r="FU22" s="4">
        <f t="shared" si="13"/>
        <v>4088.05</v>
      </c>
      <c r="FV22" s="4">
        <f t="shared" si="13"/>
        <v>5500.69</v>
      </c>
      <c r="FW22" s="4">
        <f t="shared" si="13"/>
        <v>240897.98</v>
      </c>
      <c r="FX22" s="4">
        <f t="shared" si="13"/>
        <v>240897.98</v>
      </c>
      <c r="FY22" s="4">
        <f t="shared" si="13"/>
        <v>0</v>
      </c>
      <c r="FZ22" s="4">
        <f t="shared" si="13"/>
        <v>240897.98</v>
      </c>
      <c r="GA22" s="4">
        <f t="shared" si="13"/>
        <v>0</v>
      </c>
      <c r="GB22" s="4">
        <f t="shared" si="13"/>
        <v>0</v>
      </c>
      <c r="GC22" s="4">
        <f t="shared" si="13"/>
        <v>0</v>
      </c>
      <c r="GD22" s="4">
        <f t="shared" si="13"/>
        <v>0</v>
      </c>
      <c r="GE22" s="4">
        <f t="shared" si="13"/>
        <v>0</v>
      </c>
      <c r="GF22" s="4">
        <f t="shared" si="13"/>
        <v>0</v>
      </c>
      <c r="GG22" s="4">
        <f t="shared" si="13"/>
        <v>0</v>
      </c>
      <c r="GH22" s="4">
        <f t="shared" si="13"/>
        <v>0</v>
      </c>
      <c r="GI22" s="4">
        <f t="shared" si="13"/>
        <v>0</v>
      </c>
      <c r="GJ22" s="4">
        <f t="shared" si="13"/>
        <v>0</v>
      </c>
      <c r="GK22" s="4">
        <f t="shared" si="13"/>
        <v>0</v>
      </c>
      <c r="GL22" s="4">
        <f t="shared" si="13"/>
        <v>0</v>
      </c>
      <c r="GM22" s="4">
        <f t="shared" si="13"/>
        <v>0</v>
      </c>
      <c r="GN22" s="4">
        <f t="shared" si="13"/>
        <v>0</v>
      </c>
      <c r="GO22" s="4">
        <f t="shared" si="13"/>
        <v>0</v>
      </c>
      <c r="GP22" s="4">
        <f t="shared" si="13"/>
        <v>0</v>
      </c>
      <c r="GQ22" s="4">
        <f t="shared" si="13"/>
        <v>0</v>
      </c>
      <c r="GR22" s="4">
        <f t="shared" si="13"/>
        <v>0</v>
      </c>
      <c r="GS22" s="4">
        <f t="shared" si="13"/>
        <v>0</v>
      </c>
      <c r="GT22" s="4">
        <f t="shared" si="13"/>
        <v>0</v>
      </c>
      <c r="GU22" s="4">
        <f t="shared" si="13"/>
        <v>0</v>
      </c>
      <c r="GV22" s="4">
        <f t="shared" si="13"/>
        <v>0</v>
      </c>
      <c r="GW22" s="4">
        <f t="shared" si="13"/>
        <v>0</v>
      </c>
      <c r="GX22" s="4">
        <f t="shared" si="13"/>
        <v>0</v>
      </c>
    </row>
    <row r="24" spans="1:255" x14ac:dyDescent="0.2">
      <c r="A24" s="2">
        <v>17</v>
      </c>
      <c r="B24" s="2">
        <v>1</v>
      </c>
      <c r="C24" s="2">
        <f>ROW(SmtRes!A6)</f>
        <v>6</v>
      </c>
      <c r="D24" s="2">
        <f>ROW(EtalonRes!A12)</f>
        <v>12</v>
      </c>
      <c r="E24" s="2" t="s">
        <v>12</v>
      </c>
      <c r="F24" s="2" t="s">
        <v>13</v>
      </c>
      <c r="G24" s="2" t="s">
        <v>14</v>
      </c>
      <c r="H24" s="2" t="s">
        <v>15</v>
      </c>
      <c r="I24" s="2">
        <f>'1.Смета.или.Акт'!E46</f>
        <v>0.09</v>
      </c>
      <c r="J24" s="2">
        <v>0</v>
      </c>
      <c r="K24" s="2"/>
      <c r="L24" s="2"/>
      <c r="M24" s="2"/>
      <c r="N24" s="2"/>
      <c r="O24" s="2">
        <f t="shared" ref="O24:O33" si="14">ROUND(CP24,2)</f>
        <v>41.38</v>
      </c>
      <c r="P24" s="2">
        <f t="shared" ref="P24:P33" si="15">ROUND(CQ24*I24,2)</f>
        <v>0</v>
      </c>
      <c r="Q24" s="2">
        <f t="shared" ref="Q24:Q33" si="16">ROUND(CR24*I24,2)</f>
        <v>10.94</v>
      </c>
      <c r="R24" s="2">
        <f t="shared" ref="R24:R33" si="17">ROUND(CS24*I24,2)</f>
        <v>4.04</v>
      </c>
      <c r="S24" s="2">
        <f t="shared" ref="S24:S33" si="18">ROUND(CT24*I24,2)</f>
        <v>30.44</v>
      </c>
      <c r="T24" s="2">
        <f t="shared" ref="T24:T33" si="19">ROUND(CU24*I24,2)</f>
        <v>0</v>
      </c>
      <c r="U24" s="2">
        <f t="shared" ref="U24:U33" si="20">CV24*I24</f>
        <v>3.1643999999999997</v>
      </c>
      <c r="V24" s="2">
        <f t="shared" ref="V24:V33" si="21">CW24*I24</f>
        <v>0.65880000000000005</v>
      </c>
      <c r="W24" s="2">
        <f t="shared" ref="W24:W33" si="22">ROUND(CX24*I24,2)</f>
        <v>0</v>
      </c>
      <c r="X24" s="2">
        <f t="shared" ref="X24:X33" si="23">ROUND(CY24,2)</f>
        <v>32.76</v>
      </c>
      <c r="Y24" s="2">
        <f t="shared" ref="Y24:Y33" si="24">ROUND(CZ24,2)</f>
        <v>22.41</v>
      </c>
      <c r="Z24" s="2"/>
      <c r="AA24" s="2">
        <v>34685330</v>
      </c>
      <c r="AB24" s="2">
        <f t="shared" ref="AB24:AB33" si="25">ROUND((AC24+AD24+AF24),2)</f>
        <v>459.85</v>
      </c>
      <c r="AC24" s="2">
        <f>ROUND(((ES24*0)),2)</f>
        <v>0</v>
      </c>
      <c r="AD24" s="2">
        <f>ROUND(((((ET24*0.6))-((EU24*0.6)))+AE24),2)</f>
        <v>121.61</v>
      </c>
      <c r="AE24" s="2">
        <f>ROUND(((EU24*0.6)),2)</f>
        <v>44.84</v>
      </c>
      <c r="AF24" s="2">
        <f>ROUND(((EV24*0.6)),2)</f>
        <v>338.24</v>
      </c>
      <c r="AG24" s="2">
        <f t="shared" ref="AG24:AG33" si="26">ROUND((AP24),2)</f>
        <v>0</v>
      </c>
      <c r="AH24" s="2">
        <f>((EW24*0.6))</f>
        <v>35.159999999999997</v>
      </c>
      <c r="AI24" s="2">
        <f>((EX24*0.6)+(SUM(SmtRes!BH1:'SmtRes'!BH6)+SUM(EtalonRes!AQ1:'EtalonRes'!AQ12)))</f>
        <v>7.32</v>
      </c>
      <c r="AJ24" s="2">
        <f t="shared" ref="AJ24:AJ33" si="27">ROUND((AS24),2)</f>
        <v>0</v>
      </c>
      <c r="AK24" s="2">
        <v>845.07</v>
      </c>
      <c r="AL24" s="2">
        <v>78.66</v>
      </c>
      <c r="AM24" s="2">
        <v>202.68</v>
      </c>
      <c r="AN24" s="2">
        <v>74.73</v>
      </c>
      <c r="AO24" s="2">
        <v>563.73</v>
      </c>
      <c r="AP24" s="2">
        <v>0</v>
      </c>
      <c r="AQ24" s="2">
        <v>58.6</v>
      </c>
      <c r="AR24" s="2">
        <v>7.32</v>
      </c>
      <c r="AS24" s="2">
        <v>0</v>
      </c>
      <c r="AT24" s="2">
        <v>95</v>
      </c>
      <c r="AU24" s="2">
        <v>65</v>
      </c>
      <c r="AV24" s="2">
        <v>1</v>
      </c>
      <c r="AW24" s="2">
        <v>1</v>
      </c>
      <c r="AX24" s="2"/>
      <c r="AY24" s="2"/>
      <c r="AZ24" s="2">
        <v>1</v>
      </c>
      <c r="BA24" s="2">
        <v>1</v>
      </c>
      <c r="BB24" s="2">
        <v>1</v>
      </c>
      <c r="BC24" s="2">
        <v>1</v>
      </c>
      <c r="BD24" s="2" t="s">
        <v>3</v>
      </c>
      <c r="BE24" s="2" t="s">
        <v>3</v>
      </c>
      <c r="BF24" s="2" t="s">
        <v>3</v>
      </c>
      <c r="BG24" s="2" t="s">
        <v>3</v>
      </c>
      <c r="BH24" s="2">
        <v>0</v>
      </c>
      <c r="BI24" s="2">
        <v>2</v>
      </c>
      <c r="BJ24" s="2" t="s">
        <v>16</v>
      </c>
      <c r="BK24" s="2"/>
      <c r="BL24" s="2"/>
      <c r="BM24" s="2">
        <v>108001</v>
      </c>
      <c r="BN24" s="2">
        <v>0</v>
      </c>
      <c r="BO24" s="2" t="s">
        <v>3</v>
      </c>
      <c r="BP24" s="2">
        <v>0</v>
      </c>
      <c r="BQ24" s="2">
        <v>2</v>
      </c>
      <c r="BR24" s="2">
        <v>0</v>
      </c>
      <c r="BS24" s="2">
        <v>1</v>
      </c>
      <c r="BT24" s="2">
        <v>1</v>
      </c>
      <c r="BU24" s="2">
        <v>1</v>
      </c>
      <c r="BV24" s="2">
        <v>1</v>
      </c>
      <c r="BW24" s="2">
        <v>1</v>
      </c>
      <c r="BX24" s="2">
        <v>1</v>
      </c>
      <c r="BY24" s="2" t="s">
        <v>3</v>
      </c>
      <c r="BZ24" s="2">
        <v>95</v>
      </c>
      <c r="CA24" s="2">
        <v>65</v>
      </c>
      <c r="CB24" s="2"/>
      <c r="CC24" s="2"/>
      <c r="CD24" s="2"/>
      <c r="CE24" s="2"/>
      <c r="CF24" s="2">
        <v>0</v>
      </c>
      <c r="CG24" s="2">
        <v>0</v>
      </c>
      <c r="CH24" s="2"/>
      <c r="CI24" s="2"/>
      <c r="CJ24" s="2"/>
      <c r="CK24" s="2"/>
      <c r="CL24" s="2"/>
      <c r="CM24" s="2">
        <v>0</v>
      </c>
      <c r="CN24" s="2" t="s">
        <v>17</v>
      </c>
      <c r="CO24" s="2">
        <v>0</v>
      </c>
      <c r="CP24" s="2">
        <f t="shared" ref="CP24:CP33" si="28">(P24+Q24+S24)</f>
        <v>41.38</v>
      </c>
      <c r="CQ24" s="2">
        <f t="shared" ref="CQ24:CQ33" si="29">AC24*BC24</f>
        <v>0</v>
      </c>
      <c r="CR24" s="2">
        <f t="shared" ref="CR24:CR33" si="30">AD24*BB24</f>
        <v>121.61</v>
      </c>
      <c r="CS24" s="2">
        <f t="shared" ref="CS24:CS33" si="31">AE24*BS24</f>
        <v>44.84</v>
      </c>
      <c r="CT24" s="2">
        <f t="shared" ref="CT24:CT33" si="32">AF24*BA24</f>
        <v>338.24</v>
      </c>
      <c r="CU24" s="2">
        <f t="shared" ref="CU24:CU33" si="33">AG24</f>
        <v>0</v>
      </c>
      <c r="CV24" s="2">
        <f t="shared" ref="CV24:CV33" si="34">AH24</f>
        <v>35.159999999999997</v>
      </c>
      <c r="CW24" s="2">
        <f t="shared" ref="CW24:CW33" si="35">AI24</f>
        <v>7.32</v>
      </c>
      <c r="CX24" s="2">
        <f t="shared" ref="CX24:CX33" si="36">AJ24</f>
        <v>0</v>
      </c>
      <c r="CY24" s="2">
        <f t="shared" ref="CY24:CY33" si="37">(((S24+(R24*IF(0,0,1)))*AT24)/100)</f>
        <v>32.756</v>
      </c>
      <c r="CZ24" s="2">
        <f t="shared" ref="CZ24:CZ33" si="38">(((S24+(R24*IF(0,0,1)))*AU24)/100)</f>
        <v>22.412000000000003</v>
      </c>
      <c r="DA24" s="2"/>
      <c r="DB24" s="2"/>
      <c r="DC24" s="2" t="s">
        <v>3</v>
      </c>
      <c r="DD24" s="2" t="s">
        <v>18</v>
      </c>
      <c r="DE24" s="2" t="s">
        <v>19</v>
      </c>
      <c r="DF24" s="2" t="s">
        <v>19</v>
      </c>
      <c r="DG24" s="2" t="s">
        <v>19</v>
      </c>
      <c r="DH24" s="2" t="s">
        <v>3</v>
      </c>
      <c r="DI24" s="2" t="s">
        <v>19</v>
      </c>
      <c r="DJ24" s="2" t="s">
        <v>19</v>
      </c>
      <c r="DK24" s="2" t="s">
        <v>3</v>
      </c>
      <c r="DL24" s="2" t="s">
        <v>3</v>
      </c>
      <c r="DM24" s="2" t="s">
        <v>3</v>
      </c>
      <c r="DN24" s="2">
        <v>0</v>
      </c>
      <c r="DO24" s="2">
        <v>0</v>
      </c>
      <c r="DP24" s="2">
        <v>1</v>
      </c>
      <c r="DQ24" s="2">
        <v>1</v>
      </c>
      <c r="DR24" s="2"/>
      <c r="DS24" s="2"/>
      <c r="DT24" s="2"/>
      <c r="DU24" s="2">
        <v>1003</v>
      </c>
      <c r="DV24" s="2" t="s">
        <v>15</v>
      </c>
      <c r="DW24" s="2" t="s">
        <v>15</v>
      </c>
      <c r="DX24" s="2">
        <v>100</v>
      </c>
      <c r="DY24" s="2"/>
      <c r="DZ24" s="2"/>
      <c r="EA24" s="2"/>
      <c r="EB24" s="2"/>
      <c r="EC24" s="2"/>
      <c r="ED24" s="2"/>
      <c r="EE24" s="2">
        <v>32653241</v>
      </c>
      <c r="EF24" s="2">
        <v>2</v>
      </c>
      <c r="EG24" s="2" t="s">
        <v>20</v>
      </c>
      <c r="EH24" s="2">
        <v>0</v>
      </c>
      <c r="EI24" s="2" t="s">
        <v>3</v>
      </c>
      <c r="EJ24" s="2">
        <v>2</v>
      </c>
      <c r="EK24" s="2">
        <v>108001</v>
      </c>
      <c r="EL24" s="2" t="s">
        <v>21</v>
      </c>
      <c r="EM24" s="2" t="s">
        <v>22</v>
      </c>
      <c r="EN24" s="2"/>
      <c r="EO24" s="2" t="s">
        <v>23</v>
      </c>
      <c r="EP24" s="2"/>
      <c r="EQ24" s="2">
        <v>0</v>
      </c>
      <c r="ER24" s="2">
        <v>845.07</v>
      </c>
      <c r="ES24" s="2">
        <v>78.66</v>
      </c>
      <c r="ET24" s="2">
        <v>202.68</v>
      </c>
      <c r="EU24" s="2">
        <v>74.73</v>
      </c>
      <c r="EV24" s="2">
        <v>563.73</v>
      </c>
      <c r="EW24" s="2">
        <v>58.6</v>
      </c>
      <c r="EX24" s="2">
        <v>7.32</v>
      </c>
      <c r="EY24" s="2">
        <v>1</v>
      </c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>
        <v>0</v>
      </c>
      <c r="FR24" s="2">
        <f t="shared" ref="FR24:FR33" si="39">ROUND(IF(AND(BH24=3,BI24=3),P24,0),2)</f>
        <v>0</v>
      </c>
      <c r="FS24" s="2">
        <v>0</v>
      </c>
      <c r="FT24" s="2"/>
      <c r="FU24" s="2"/>
      <c r="FV24" s="2"/>
      <c r="FW24" s="2"/>
      <c r="FX24" s="2">
        <v>95</v>
      </c>
      <c r="FY24" s="2">
        <v>65</v>
      </c>
      <c r="FZ24" s="2"/>
      <c r="GA24" s="2" t="s">
        <v>3</v>
      </c>
      <c r="GB24" s="2"/>
      <c r="GC24" s="2"/>
      <c r="GD24" s="2">
        <v>0</v>
      </c>
      <c r="GE24" s="2"/>
      <c r="GF24" s="2">
        <v>1668575944</v>
      </c>
      <c r="GG24" s="2">
        <v>2</v>
      </c>
      <c r="GH24" s="2">
        <v>1</v>
      </c>
      <c r="GI24" s="2">
        <v>-2</v>
      </c>
      <c r="GJ24" s="2">
        <v>0</v>
      </c>
      <c r="GK24" s="2">
        <f>ROUND(R24*(R12)/100,2)</f>
        <v>0</v>
      </c>
      <c r="GL24" s="2">
        <f t="shared" ref="GL24:GL33" si="40">ROUND(IF(AND(BH24=3,BI24=3,FS24&lt;&gt;0),P24,0),2)</f>
        <v>0</v>
      </c>
      <c r="GM24" s="2">
        <f t="shared" ref="GM24:GM33" si="41">ROUND(O24+X24+Y24+GK24,2)+GX24</f>
        <v>96.55</v>
      </c>
      <c r="GN24" s="2">
        <f t="shared" ref="GN24:GN33" si="42">IF(OR(BI24=0,BI24=1),ROUND(O24+X24+Y24+GK24,2),0)</f>
        <v>0</v>
      </c>
      <c r="GO24" s="2">
        <f t="shared" ref="GO24:GO33" si="43">IF(BI24=2,ROUND(O24+X24+Y24+GK24,2),0)</f>
        <v>96.55</v>
      </c>
      <c r="GP24" s="2">
        <f t="shared" ref="GP24:GP33" si="44">IF(BI24=4,ROUND(O24+X24+Y24+GK24,2)+GX24,0)</f>
        <v>0</v>
      </c>
      <c r="GQ24" s="2"/>
      <c r="GR24" s="2">
        <v>0</v>
      </c>
      <c r="GS24" s="2">
        <v>3</v>
      </c>
      <c r="GT24" s="2">
        <v>0</v>
      </c>
      <c r="GU24" s="2" t="s">
        <v>3</v>
      </c>
      <c r="GV24" s="2">
        <f t="shared" ref="GV24:GV33" si="45">ROUND(GT24,2)</f>
        <v>0</v>
      </c>
      <c r="GW24" s="2">
        <v>1</v>
      </c>
      <c r="GX24" s="2">
        <f t="shared" ref="GX24:GX33" si="46">ROUND(GV24*GW24*I24,2)</f>
        <v>0</v>
      </c>
      <c r="GY24" s="2"/>
      <c r="GZ24" s="2"/>
      <c r="HA24" s="2">
        <v>0</v>
      </c>
      <c r="HB24" s="2">
        <v>0</v>
      </c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>
        <v>0</v>
      </c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 x14ac:dyDescent="0.2">
      <c r="A25">
        <v>17</v>
      </c>
      <c r="B25">
        <v>1</v>
      </c>
      <c r="C25">
        <f>ROW(SmtRes!A12)</f>
        <v>12</v>
      </c>
      <c r="D25">
        <f>ROW(EtalonRes!A24)</f>
        <v>24</v>
      </c>
      <c r="E25" t="s">
        <v>12</v>
      </c>
      <c r="F25" t="s">
        <v>13</v>
      </c>
      <c r="G25" t="s">
        <v>14</v>
      </c>
      <c r="H25" t="s">
        <v>15</v>
      </c>
      <c r="I25">
        <f>'1.Смета.или.Акт'!E46</f>
        <v>0.09</v>
      </c>
      <c r="J25">
        <v>0</v>
      </c>
      <c r="O25">
        <f t="shared" si="14"/>
        <v>693.89</v>
      </c>
      <c r="P25">
        <f t="shared" si="15"/>
        <v>0</v>
      </c>
      <c r="Q25">
        <f t="shared" si="16"/>
        <v>136.81</v>
      </c>
      <c r="R25">
        <f t="shared" si="17"/>
        <v>73.849999999999994</v>
      </c>
      <c r="S25">
        <f t="shared" si="18"/>
        <v>557.08000000000004</v>
      </c>
      <c r="T25">
        <f t="shared" si="19"/>
        <v>0</v>
      </c>
      <c r="U25">
        <f t="shared" si="20"/>
        <v>3.1643999999999997</v>
      </c>
      <c r="V25">
        <f t="shared" si="21"/>
        <v>0.65880000000000005</v>
      </c>
      <c r="W25">
        <f t="shared" si="22"/>
        <v>0</v>
      </c>
      <c r="X25">
        <f t="shared" si="23"/>
        <v>511.05</v>
      </c>
      <c r="Y25">
        <f t="shared" si="24"/>
        <v>328.08</v>
      </c>
      <c r="AA25">
        <v>34685331</v>
      </c>
      <c r="AB25">
        <f t="shared" si="25"/>
        <v>459.85</v>
      </c>
      <c r="AC25">
        <f>ROUND(((ES25*0)),2)</f>
        <v>0</v>
      </c>
      <c r="AD25">
        <f>ROUND(((((ET25*0.6))-((EU25*0.6)))+AE25),2)</f>
        <v>121.61</v>
      </c>
      <c r="AE25">
        <f>ROUND(((EU25*0.6)),2)</f>
        <v>44.84</v>
      </c>
      <c r="AF25">
        <f>ROUND(((EV25*0.6)),2)</f>
        <v>338.24</v>
      </c>
      <c r="AG25">
        <f t="shared" si="26"/>
        <v>0</v>
      </c>
      <c r="AH25">
        <f>((EW25*0.6))</f>
        <v>35.159999999999997</v>
      </c>
      <c r="AI25">
        <f>((EX25*0.6)+(SUM(SmtRes!BH7:'SmtRes'!BH12)+SUM(EtalonRes!AQ13:'EtalonRes'!AQ24)))</f>
        <v>7.32</v>
      </c>
      <c r="AJ25">
        <f t="shared" si="27"/>
        <v>0</v>
      </c>
      <c r="AK25">
        <f>AL25+AM25+AO25</f>
        <v>845.07</v>
      </c>
      <c r="AL25">
        <v>78.66</v>
      </c>
      <c r="AM25" s="56">
        <f>'1.Смета.или.Акт'!F48</f>
        <v>202.68</v>
      </c>
      <c r="AN25" s="56">
        <f>'1.Смета.или.Акт'!F49</f>
        <v>74.73</v>
      </c>
      <c r="AO25" s="56">
        <f>'1.Смета.или.Акт'!F47</f>
        <v>563.73</v>
      </c>
      <c r="AP25">
        <v>0</v>
      </c>
      <c r="AQ25">
        <f>'1.Смета.или.Акт'!E52</f>
        <v>58.6</v>
      </c>
      <c r="AR25">
        <v>7.32</v>
      </c>
      <c r="AS25">
        <v>0</v>
      </c>
      <c r="AT25">
        <v>81</v>
      </c>
      <c r="AU25">
        <v>52</v>
      </c>
      <c r="AV25">
        <v>1</v>
      </c>
      <c r="AW25">
        <v>1</v>
      </c>
      <c r="AZ25">
        <v>1</v>
      </c>
      <c r="BA25">
        <f>'1.Смета.или.Акт'!J47</f>
        <v>18.3</v>
      </c>
      <c r="BB25">
        <f>'1.Смета.или.Акт'!J48</f>
        <v>12.5</v>
      </c>
      <c r="BC25">
        <v>7.5</v>
      </c>
      <c r="BD25" t="s">
        <v>3</v>
      </c>
      <c r="BE25" t="s">
        <v>3</v>
      </c>
      <c r="BF25" t="s">
        <v>3</v>
      </c>
      <c r="BG25" t="s">
        <v>3</v>
      </c>
      <c r="BH25">
        <v>0</v>
      </c>
      <c r="BI25">
        <v>2</v>
      </c>
      <c r="BJ25" t="s">
        <v>16</v>
      </c>
      <c r="BM25">
        <v>108001</v>
      </c>
      <c r="BN25">
        <v>0</v>
      </c>
      <c r="BO25" t="s">
        <v>3</v>
      </c>
      <c r="BP25">
        <v>0</v>
      </c>
      <c r="BQ25">
        <v>2</v>
      </c>
      <c r="BR25">
        <v>0</v>
      </c>
      <c r="BS25">
        <f>'1.Смета.или.Акт'!J49</f>
        <v>18.3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95</v>
      </c>
      <c r="CA25">
        <v>65</v>
      </c>
      <c r="CF25">
        <v>0</v>
      </c>
      <c r="CG25">
        <v>0</v>
      </c>
      <c r="CM25">
        <v>0</v>
      </c>
      <c r="CN25" t="s">
        <v>17</v>
      </c>
      <c r="CO25">
        <v>0</v>
      </c>
      <c r="CP25">
        <f t="shared" si="28"/>
        <v>693.8900000000001</v>
      </c>
      <c r="CQ25">
        <f t="shared" si="29"/>
        <v>0</v>
      </c>
      <c r="CR25">
        <f t="shared" si="30"/>
        <v>1520.125</v>
      </c>
      <c r="CS25">
        <f t="shared" si="31"/>
        <v>820.57200000000012</v>
      </c>
      <c r="CT25">
        <f t="shared" si="32"/>
        <v>6189.7920000000004</v>
      </c>
      <c r="CU25">
        <f t="shared" si="33"/>
        <v>0</v>
      </c>
      <c r="CV25">
        <f t="shared" si="34"/>
        <v>35.159999999999997</v>
      </c>
      <c r="CW25">
        <f t="shared" si="35"/>
        <v>7.32</v>
      </c>
      <c r="CX25">
        <f t="shared" si="36"/>
        <v>0</v>
      </c>
      <c r="CY25">
        <f t="shared" si="37"/>
        <v>511.05330000000004</v>
      </c>
      <c r="CZ25">
        <f t="shared" si="38"/>
        <v>328.08359999999999</v>
      </c>
      <c r="DC25" t="s">
        <v>3</v>
      </c>
      <c r="DD25" t="s">
        <v>18</v>
      </c>
      <c r="DE25" t="s">
        <v>19</v>
      </c>
      <c r="DF25" t="s">
        <v>19</v>
      </c>
      <c r="DG25" t="s">
        <v>19</v>
      </c>
      <c r="DH25" t="s">
        <v>3</v>
      </c>
      <c r="DI25" t="s">
        <v>19</v>
      </c>
      <c r="DJ25" t="s">
        <v>19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1003</v>
      </c>
      <c r="DV25" t="s">
        <v>15</v>
      </c>
      <c r="DW25" t="str">
        <f>'1.Смета.или.Акт'!D46</f>
        <v>100 м</v>
      </c>
      <c r="DX25">
        <v>100</v>
      </c>
      <c r="EE25">
        <v>32653241</v>
      </c>
      <c r="EF25">
        <v>2</v>
      </c>
      <c r="EG25" t="s">
        <v>20</v>
      </c>
      <c r="EH25">
        <v>0</v>
      </c>
      <c r="EI25" t="s">
        <v>3</v>
      </c>
      <c r="EJ25">
        <v>2</v>
      </c>
      <c r="EK25">
        <v>108001</v>
      </c>
      <c r="EL25" t="s">
        <v>21</v>
      </c>
      <c r="EM25" t="s">
        <v>22</v>
      </c>
      <c r="EO25" t="s">
        <v>23</v>
      </c>
      <c r="EQ25">
        <v>0</v>
      </c>
      <c r="ER25">
        <f>ES25+ET25+EV25</f>
        <v>845.07</v>
      </c>
      <c r="ES25">
        <v>78.66</v>
      </c>
      <c r="ET25" s="56">
        <f>'1.Смета.или.Акт'!F48</f>
        <v>202.68</v>
      </c>
      <c r="EU25" s="56">
        <f>'1.Смета.или.Акт'!F49</f>
        <v>74.73</v>
      </c>
      <c r="EV25" s="56">
        <f>'1.Смета.или.Акт'!F47</f>
        <v>563.73</v>
      </c>
      <c r="EW25">
        <f>'1.Смета.или.Акт'!E52</f>
        <v>58.6</v>
      </c>
      <c r="EX25">
        <v>7.32</v>
      </c>
      <c r="EY25">
        <v>1</v>
      </c>
      <c r="FQ25">
        <v>0</v>
      </c>
      <c r="FR25">
        <f t="shared" si="39"/>
        <v>0</v>
      </c>
      <c r="FS25">
        <v>0</v>
      </c>
      <c r="FV25" t="s">
        <v>24</v>
      </c>
      <c r="FW25" t="s">
        <v>25</v>
      </c>
      <c r="FX25">
        <v>95</v>
      </c>
      <c r="FY25">
        <v>65</v>
      </c>
      <c r="GA25" t="s">
        <v>3</v>
      </c>
      <c r="GD25">
        <v>0</v>
      </c>
      <c r="GF25">
        <v>1668575944</v>
      </c>
      <c r="GG25">
        <v>2</v>
      </c>
      <c r="GH25">
        <v>1</v>
      </c>
      <c r="GI25">
        <v>4</v>
      </c>
      <c r="GJ25">
        <v>0</v>
      </c>
      <c r="GK25">
        <f>ROUND(R25*(S12)/100,2)</f>
        <v>0</v>
      </c>
      <c r="GL25">
        <f t="shared" si="40"/>
        <v>0</v>
      </c>
      <c r="GM25">
        <f t="shared" si="41"/>
        <v>1533.02</v>
      </c>
      <c r="GN25">
        <f t="shared" si="42"/>
        <v>0</v>
      </c>
      <c r="GO25">
        <f t="shared" si="43"/>
        <v>1533.02</v>
      </c>
      <c r="GP25">
        <f t="shared" si="44"/>
        <v>0</v>
      </c>
      <c r="GR25">
        <v>0</v>
      </c>
      <c r="GS25">
        <v>3</v>
      </c>
      <c r="GT25">
        <v>0</v>
      </c>
      <c r="GU25" t="s">
        <v>3</v>
      </c>
      <c r="GV25">
        <f t="shared" si="45"/>
        <v>0</v>
      </c>
      <c r="GW25">
        <v>18.3</v>
      </c>
      <c r="GX25">
        <f t="shared" si="46"/>
        <v>0</v>
      </c>
      <c r="HA25">
        <v>0</v>
      </c>
      <c r="HB25">
        <v>0</v>
      </c>
      <c r="IK25">
        <v>0</v>
      </c>
    </row>
    <row r="26" spans="1:255" x14ac:dyDescent="0.2">
      <c r="A26" s="2">
        <v>17</v>
      </c>
      <c r="B26" s="2">
        <v>1</v>
      </c>
      <c r="C26" s="2">
        <f>ROW(SmtRes!A18)</f>
        <v>18</v>
      </c>
      <c r="D26" s="2">
        <f>ROW(EtalonRes!A36)</f>
        <v>36</v>
      </c>
      <c r="E26" s="2" t="s">
        <v>26</v>
      </c>
      <c r="F26" s="2" t="s">
        <v>13</v>
      </c>
      <c r="G26" s="2" t="s">
        <v>14</v>
      </c>
      <c r="H26" s="2" t="s">
        <v>15</v>
      </c>
      <c r="I26" s="2">
        <f>'1.Смета.или.Акт'!E54</f>
        <v>0.09</v>
      </c>
      <c r="J26" s="2">
        <v>0</v>
      </c>
      <c r="K26" s="2"/>
      <c r="L26" s="2"/>
      <c r="M26" s="2"/>
      <c r="N26" s="2"/>
      <c r="O26" s="2">
        <f t="shared" si="14"/>
        <v>69.02</v>
      </c>
      <c r="P26" s="2">
        <f t="shared" si="15"/>
        <v>0.04</v>
      </c>
      <c r="Q26" s="2">
        <f t="shared" si="16"/>
        <v>18.239999999999998</v>
      </c>
      <c r="R26" s="2">
        <f t="shared" si="17"/>
        <v>6.73</v>
      </c>
      <c r="S26" s="2">
        <f t="shared" si="18"/>
        <v>50.74</v>
      </c>
      <c r="T26" s="2">
        <f t="shared" si="19"/>
        <v>0</v>
      </c>
      <c r="U26" s="2">
        <f t="shared" si="20"/>
        <v>5.274</v>
      </c>
      <c r="V26" s="2">
        <f t="shared" si="21"/>
        <v>0.65880000000000005</v>
      </c>
      <c r="W26" s="2">
        <f t="shared" si="22"/>
        <v>0</v>
      </c>
      <c r="X26" s="2">
        <f t="shared" si="23"/>
        <v>54.6</v>
      </c>
      <c r="Y26" s="2">
        <f t="shared" si="24"/>
        <v>37.36</v>
      </c>
      <c r="Z26" s="2"/>
      <c r="AA26" s="2">
        <v>34685330</v>
      </c>
      <c r="AB26" s="2">
        <f t="shared" si="25"/>
        <v>766.88</v>
      </c>
      <c r="AC26" s="2">
        <f>ROUND((ES26+(SUM(SmtRes!BC13:'SmtRes'!BC18)+SUM(EtalonRes!AL25:'EtalonRes'!AL36))),2)</f>
        <v>0.47</v>
      </c>
      <c r="AD26" s="2">
        <f t="shared" ref="AD26:AD33" si="47">ROUND((((ET26)-(EU26))+AE26),2)</f>
        <v>202.68</v>
      </c>
      <c r="AE26" s="2">
        <f t="shared" ref="AE26:AF33" si="48">ROUND((EU26),2)</f>
        <v>74.73</v>
      </c>
      <c r="AF26" s="2">
        <f t="shared" si="48"/>
        <v>563.73</v>
      </c>
      <c r="AG26" s="2">
        <f t="shared" si="26"/>
        <v>0</v>
      </c>
      <c r="AH26" s="2">
        <f t="shared" ref="AH26:AI33" si="49">(EW26)</f>
        <v>58.6</v>
      </c>
      <c r="AI26" s="2">
        <f t="shared" si="49"/>
        <v>7.32</v>
      </c>
      <c r="AJ26" s="2">
        <f t="shared" si="27"/>
        <v>0</v>
      </c>
      <c r="AK26" s="2">
        <v>845.07</v>
      </c>
      <c r="AL26" s="2">
        <v>78.66</v>
      </c>
      <c r="AM26" s="2">
        <v>202.68</v>
      </c>
      <c r="AN26" s="2">
        <v>74.73</v>
      </c>
      <c r="AO26" s="2">
        <v>563.73</v>
      </c>
      <c r="AP26" s="2">
        <v>0</v>
      </c>
      <c r="AQ26" s="2">
        <v>58.6</v>
      </c>
      <c r="AR26" s="2">
        <v>7.32</v>
      </c>
      <c r="AS26" s="2">
        <v>0</v>
      </c>
      <c r="AT26" s="2">
        <v>95</v>
      </c>
      <c r="AU26" s="2">
        <v>65</v>
      </c>
      <c r="AV26" s="2">
        <v>1</v>
      </c>
      <c r="AW26" s="2">
        <v>1</v>
      </c>
      <c r="AX26" s="2"/>
      <c r="AY26" s="2"/>
      <c r="AZ26" s="2">
        <v>1</v>
      </c>
      <c r="BA26" s="2">
        <v>1</v>
      </c>
      <c r="BB26" s="2">
        <v>1</v>
      </c>
      <c r="BC26" s="2">
        <v>1</v>
      </c>
      <c r="BD26" s="2" t="s">
        <v>3</v>
      </c>
      <c r="BE26" s="2" t="s">
        <v>3</v>
      </c>
      <c r="BF26" s="2" t="s">
        <v>3</v>
      </c>
      <c r="BG26" s="2" t="s">
        <v>3</v>
      </c>
      <c r="BH26" s="2">
        <v>0</v>
      </c>
      <c r="BI26" s="2">
        <v>2</v>
      </c>
      <c r="BJ26" s="2" t="s">
        <v>16</v>
      </c>
      <c r="BK26" s="2"/>
      <c r="BL26" s="2"/>
      <c r="BM26" s="2">
        <v>108001</v>
      </c>
      <c r="BN26" s="2">
        <v>0</v>
      </c>
      <c r="BO26" s="2" t="s">
        <v>3</v>
      </c>
      <c r="BP26" s="2">
        <v>0</v>
      </c>
      <c r="BQ26" s="2">
        <v>2</v>
      </c>
      <c r="BR26" s="2">
        <v>0</v>
      </c>
      <c r="BS26" s="2">
        <v>1</v>
      </c>
      <c r="BT26" s="2">
        <v>1</v>
      </c>
      <c r="BU26" s="2">
        <v>1</v>
      </c>
      <c r="BV26" s="2">
        <v>1</v>
      </c>
      <c r="BW26" s="2">
        <v>1</v>
      </c>
      <c r="BX26" s="2">
        <v>1</v>
      </c>
      <c r="BY26" s="2" t="s">
        <v>3</v>
      </c>
      <c r="BZ26" s="2">
        <v>95</v>
      </c>
      <c r="CA26" s="2">
        <v>65</v>
      </c>
      <c r="CB26" s="2"/>
      <c r="CC26" s="2"/>
      <c r="CD26" s="2"/>
      <c r="CE26" s="2"/>
      <c r="CF26" s="2">
        <v>0</v>
      </c>
      <c r="CG26" s="2">
        <v>0</v>
      </c>
      <c r="CH26" s="2"/>
      <c r="CI26" s="2"/>
      <c r="CJ26" s="2"/>
      <c r="CK26" s="2"/>
      <c r="CL26" s="2"/>
      <c r="CM26" s="2">
        <v>0</v>
      </c>
      <c r="CN26" s="2" t="s">
        <v>3</v>
      </c>
      <c r="CO26" s="2">
        <v>0</v>
      </c>
      <c r="CP26" s="2">
        <f t="shared" si="28"/>
        <v>69.02</v>
      </c>
      <c r="CQ26" s="2">
        <f t="shared" si="29"/>
        <v>0.47</v>
      </c>
      <c r="CR26" s="2">
        <f t="shared" si="30"/>
        <v>202.68</v>
      </c>
      <c r="CS26" s="2">
        <f t="shared" si="31"/>
        <v>74.73</v>
      </c>
      <c r="CT26" s="2">
        <f t="shared" si="32"/>
        <v>563.73</v>
      </c>
      <c r="CU26" s="2">
        <f t="shared" si="33"/>
        <v>0</v>
      </c>
      <c r="CV26" s="2">
        <f t="shared" si="34"/>
        <v>58.6</v>
      </c>
      <c r="CW26" s="2">
        <f t="shared" si="35"/>
        <v>7.32</v>
      </c>
      <c r="CX26" s="2">
        <f t="shared" si="36"/>
        <v>0</v>
      </c>
      <c r="CY26" s="2">
        <f t="shared" si="37"/>
        <v>54.596499999999999</v>
      </c>
      <c r="CZ26" s="2">
        <f t="shared" si="38"/>
        <v>37.355499999999999</v>
      </c>
      <c r="DA26" s="2"/>
      <c r="DB26" s="2"/>
      <c r="DC26" s="2" t="s">
        <v>3</v>
      </c>
      <c r="DD26" s="2" t="s">
        <v>3</v>
      </c>
      <c r="DE26" s="2" t="s">
        <v>3</v>
      </c>
      <c r="DF26" s="2" t="s">
        <v>3</v>
      </c>
      <c r="DG26" s="2" t="s">
        <v>3</v>
      </c>
      <c r="DH26" s="2" t="s">
        <v>3</v>
      </c>
      <c r="DI26" s="2" t="s">
        <v>3</v>
      </c>
      <c r="DJ26" s="2" t="s">
        <v>3</v>
      </c>
      <c r="DK26" s="2" t="s">
        <v>3</v>
      </c>
      <c r="DL26" s="2" t="s">
        <v>3</v>
      </c>
      <c r="DM26" s="2" t="s">
        <v>3</v>
      </c>
      <c r="DN26" s="2">
        <v>0</v>
      </c>
      <c r="DO26" s="2">
        <v>0</v>
      </c>
      <c r="DP26" s="2">
        <v>1</v>
      </c>
      <c r="DQ26" s="2">
        <v>1</v>
      </c>
      <c r="DR26" s="2"/>
      <c r="DS26" s="2"/>
      <c r="DT26" s="2"/>
      <c r="DU26" s="2">
        <v>1003</v>
      </c>
      <c r="DV26" s="2" t="s">
        <v>15</v>
      </c>
      <c r="DW26" s="2" t="s">
        <v>15</v>
      </c>
      <c r="DX26" s="2">
        <v>100</v>
      </c>
      <c r="DY26" s="2"/>
      <c r="DZ26" s="2"/>
      <c r="EA26" s="2"/>
      <c r="EB26" s="2"/>
      <c r="EC26" s="2"/>
      <c r="ED26" s="2"/>
      <c r="EE26" s="2">
        <v>32653241</v>
      </c>
      <c r="EF26" s="2">
        <v>2</v>
      </c>
      <c r="EG26" s="2" t="s">
        <v>20</v>
      </c>
      <c r="EH26" s="2">
        <v>0</v>
      </c>
      <c r="EI26" s="2" t="s">
        <v>3</v>
      </c>
      <c r="EJ26" s="2">
        <v>2</v>
      </c>
      <c r="EK26" s="2">
        <v>108001</v>
      </c>
      <c r="EL26" s="2" t="s">
        <v>21</v>
      </c>
      <c r="EM26" s="2" t="s">
        <v>22</v>
      </c>
      <c r="EN26" s="2"/>
      <c r="EO26" s="2" t="s">
        <v>3</v>
      </c>
      <c r="EP26" s="2"/>
      <c r="EQ26" s="2">
        <v>0</v>
      </c>
      <c r="ER26" s="2">
        <v>845.07</v>
      </c>
      <c r="ES26" s="2">
        <v>78.66</v>
      </c>
      <c r="ET26" s="2">
        <v>202.68</v>
      </c>
      <c r="EU26" s="2">
        <v>74.73</v>
      </c>
      <c r="EV26" s="2">
        <v>563.73</v>
      </c>
      <c r="EW26" s="2">
        <v>58.6</v>
      </c>
      <c r="EX26" s="2">
        <v>7.32</v>
      </c>
      <c r="EY26" s="2">
        <v>1</v>
      </c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>
        <v>0</v>
      </c>
      <c r="FR26" s="2">
        <f t="shared" si="39"/>
        <v>0</v>
      </c>
      <c r="FS26" s="2">
        <v>0</v>
      </c>
      <c r="FT26" s="2"/>
      <c r="FU26" s="2"/>
      <c r="FV26" s="2"/>
      <c r="FW26" s="2"/>
      <c r="FX26" s="2">
        <v>95</v>
      </c>
      <c r="FY26" s="2">
        <v>65</v>
      </c>
      <c r="FZ26" s="2"/>
      <c r="GA26" s="2" t="s">
        <v>3</v>
      </c>
      <c r="GB26" s="2"/>
      <c r="GC26" s="2"/>
      <c r="GD26" s="2">
        <v>0</v>
      </c>
      <c r="GE26" s="2"/>
      <c r="GF26" s="2">
        <v>1668575944</v>
      </c>
      <c r="GG26" s="2">
        <v>2</v>
      </c>
      <c r="GH26" s="2">
        <v>1</v>
      </c>
      <c r="GI26" s="2">
        <v>-2</v>
      </c>
      <c r="GJ26" s="2">
        <v>0</v>
      </c>
      <c r="GK26" s="2">
        <f>ROUND(R26*(R12)/100,2)</f>
        <v>0</v>
      </c>
      <c r="GL26" s="2">
        <f t="shared" si="40"/>
        <v>0</v>
      </c>
      <c r="GM26" s="2">
        <f t="shared" si="41"/>
        <v>160.97999999999999</v>
      </c>
      <c r="GN26" s="2">
        <f t="shared" si="42"/>
        <v>0</v>
      </c>
      <c r="GO26" s="2">
        <f t="shared" si="43"/>
        <v>160.97999999999999</v>
      </c>
      <c r="GP26" s="2">
        <f t="shared" si="44"/>
        <v>0</v>
      </c>
      <c r="GQ26" s="2"/>
      <c r="GR26" s="2">
        <v>0</v>
      </c>
      <c r="GS26" s="2">
        <v>3</v>
      </c>
      <c r="GT26" s="2">
        <v>0</v>
      </c>
      <c r="GU26" s="2" t="s">
        <v>3</v>
      </c>
      <c r="GV26" s="2">
        <f t="shared" si="45"/>
        <v>0</v>
      </c>
      <c r="GW26" s="2">
        <v>1</v>
      </c>
      <c r="GX26" s="2">
        <f t="shared" si="46"/>
        <v>0</v>
      </c>
      <c r="GY26" s="2"/>
      <c r="GZ26" s="2"/>
      <c r="HA26" s="2">
        <v>0</v>
      </c>
      <c r="HB26" s="2">
        <v>0</v>
      </c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>
        <v>0</v>
      </c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x14ac:dyDescent="0.2">
      <c r="A27">
        <v>17</v>
      </c>
      <c r="B27">
        <v>1</v>
      </c>
      <c r="C27">
        <f>ROW(SmtRes!A24)</f>
        <v>24</v>
      </c>
      <c r="D27">
        <f>ROW(EtalonRes!A48)</f>
        <v>48</v>
      </c>
      <c r="E27" t="s">
        <v>26</v>
      </c>
      <c r="F27" t="s">
        <v>13</v>
      </c>
      <c r="G27" t="s">
        <v>14</v>
      </c>
      <c r="H27" t="s">
        <v>15</v>
      </c>
      <c r="I27">
        <f>'1.Смета.или.Акт'!E54</f>
        <v>0.09</v>
      </c>
      <c r="J27">
        <v>0</v>
      </c>
      <c r="O27">
        <f t="shared" si="14"/>
        <v>1156.48</v>
      </c>
      <c r="P27">
        <f t="shared" si="15"/>
        <v>0</v>
      </c>
      <c r="Q27">
        <f t="shared" si="16"/>
        <v>228.02</v>
      </c>
      <c r="R27">
        <f t="shared" si="17"/>
        <v>123.08</v>
      </c>
      <c r="S27">
        <f t="shared" si="18"/>
        <v>928.46</v>
      </c>
      <c r="T27">
        <f t="shared" si="19"/>
        <v>0</v>
      </c>
      <c r="U27">
        <f t="shared" si="20"/>
        <v>5.274</v>
      </c>
      <c r="V27">
        <f t="shared" si="21"/>
        <v>0.65880000000000005</v>
      </c>
      <c r="W27">
        <f t="shared" si="22"/>
        <v>0</v>
      </c>
      <c r="X27">
        <f t="shared" si="23"/>
        <v>851.75</v>
      </c>
      <c r="Y27">
        <f t="shared" si="24"/>
        <v>546.79999999999995</v>
      </c>
      <c r="AA27">
        <v>34685331</v>
      </c>
      <c r="AB27">
        <f t="shared" si="25"/>
        <v>766.88</v>
      </c>
      <c r="AC27">
        <f>ROUND((ES27+(SUM(SmtRes!BC19:'SmtRes'!BC24)+SUM(EtalonRes!AL37:'EtalonRes'!AL48))),2)</f>
        <v>0.47</v>
      </c>
      <c r="AD27">
        <f t="shared" si="47"/>
        <v>202.68</v>
      </c>
      <c r="AE27">
        <f t="shared" si="48"/>
        <v>74.73</v>
      </c>
      <c r="AF27">
        <f t="shared" si="48"/>
        <v>563.73</v>
      </c>
      <c r="AG27">
        <f t="shared" si="26"/>
        <v>0</v>
      </c>
      <c r="AH27">
        <f t="shared" si="49"/>
        <v>58.6</v>
      </c>
      <c r="AI27">
        <f t="shared" si="49"/>
        <v>7.32</v>
      </c>
      <c r="AJ27">
        <f t="shared" si="27"/>
        <v>0</v>
      </c>
      <c r="AK27">
        <f>AL27+AM27+AO27</f>
        <v>845.07</v>
      </c>
      <c r="AL27" s="56">
        <f>'1.Смета.или.Акт'!F58</f>
        <v>78.66</v>
      </c>
      <c r="AM27" s="56">
        <f>'1.Смета.или.Акт'!F56</f>
        <v>202.68</v>
      </c>
      <c r="AN27" s="56">
        <f>'1.Смета.или.Акт'!F57</f>
        <v>74.73</v>
      </c>
      <c r="AO27" s="56">
        <f>'1.Смета.или.Акт'!F55</f>
        <v>563.73</v>
      </c>
      <c r="AP27">
        <v>0</v>
      </c>
      <c r="AQ27">
        <f>'1.Смета.или.Акт'!E61</f>
        <v>58.6</v>
      </c>
      <c r="AR27">
        <v>7.32</v>
      </c>
      <c r="AS27">
        <v>0</v>
      </c>
      <c r="AT27">
        <v>81</v>
      </c>
      <c r="AU27">
        <v>52</v>
      </c>
      <c r="AV27">
        <v>1</v>
      </c>
      <c r="AW27">
        <v>1</v>
      </c>
      <c r="AZ27">
        <v>1</v>
      </c>
      <c r="BA27">
        <f>'1.Смета.или.Акт'!J55</f>
        <v>18.3</v>
      </c>
      <c r="BB27">
        <f>'1.Смета.или.Акт'!J56</f>
        <v>12.5</v>
      </c>
      <c r="BC27">
        <f>'1.Смета.или.Акт'!J58</f>
        <v>0</v>
      </c>
      <c r="BD27" t="s">
        <v>3</v>
      </c>
      <c r="BE27" t="s">
        <v>3</v>
      </c>
      <c r="BF27" t="s">
        <v>3</v>
      </c>
      <c r="BG27" t="s">
        <v>3</v>
      </c>
      <c r="BH27">
        <v>0</v>
      </c>
      <c r="BI27">
        <v>2</v>
      </c>
      <c r="BJ27" t="s">
        <v>16</v>
      </c>
      <c r="BM27">
        <v>108001</v>
      </c>
      <c r="BN27">
        <v>0</v>
      </c>
      <c r="BO27" t="s">
        <v>3</v>
      </c>
      <c r="BP27">
        <v>0</v>
      </c>
      <c r="BQ27">
        <v>2</v>
      </c>
      <c r="BR27">
        <v>0</v>
      </c>
      <c r="BS27">
        <f>'1.Смета.или.Акт'!J57</f>
        <v>18.3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95</v>
      </c>
      <c r="CA27">
        <v>65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28"/>
        <v>1156.48</v>
      </c>
      <c r="CQ27">
        <f t="shared" si="29"/>
        <v>0</v>
      </c>
      <c r="CR27">
        <f t="shared" si="30"/>
        <v>2533.5</v>
      </c>
      <c r="CS27">
        <f t="shared" si="31"/>
        <v>1367.5590000000002</v>
      </c>
      <c r="CT27">
        <f t="shared" si="32"/>
        <v>10316.259</v>
      </c>
      <c r="CU27">
        <f t="shared" si="33"/>
        <v>0</v>
      </c>
      <c r="CV27">
        <f t="shared" si="34"/>
        <v>58.6</v>
      </c>
      <c r="CW27">
        <f t="shared" si="35"/>
        <v>7.32</v>
      </c>
      <c r="CX27">
        <f t="shared" si="36"/>
        <v>0</v>
      </c>
      <c r="CY27">
        <f t="shared" si="37"/>
        <v>851.74739999999986</v>
      </c>
      <c r="CZ27">
        <f t="shared" si="38"/>
        <v>546.80079999999998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1003</v>
      </c>
      <c r="DV27" t="s">
        <v>15</v>
      </c>
      <c r="DW27" t="str">
        <f>'1.Смета.или.Акт'!D54</f>
        <v>100 м</v>
      </c>
      <c r="DX27">
        <v>100</v>
      </c>
      <c r="EE27">
        <v>32653241</v>
      </c>
      <c r="EF27">
        <v>2</v>
      </c>
      <c r="EG27" t="s">
        <v>20</v>
      </c>
      <c r="EH27">
        <v>0</v>
      </c>
      <c r="EI27" t="s">
        <v>3</v>
      </c>
      <c r="EJ27">
        <v>2</v>
      </c>
      <c r="EK27">
        <v>108001</v>
      </c>
      <c r="EL27" t="s">
        <v>21</v>
      </c>
      <c r="EM27" t="s">
        <v>22</v>
      </c>
      <c r="EO27" t="s">
        <v>3</v>
      </c>
      <c r="EQ27">
        <v>0</v>
      </c>
      <c r="ER27">
        <f>ES27+ET27+EV27</f>
        <v>845.07</v>
      </c>
      <c r="ES27" s="56">
        <f>'1.Смета.или.Акт'!F58</f>
        <v>78.66</v>
      </c>
      <c r="ET27" s="56">
        <f>'1.Смета.или.Акт'!F56</f>
        <v>202.68</v>
      </c>
      <c r="EU27" s="56">
        <f>'1.Смета.или.Акт'!F57</f>
        <v>74.73</v>
      </c>
      <c r="EV27" s="56">
        <f>'1.Смета.или.Акт'!F55</f>
        <v>563.73</v>
      </c>
      <c r="EW27">
        <f>'1.Смета.или.Акт'!E61</f>
        <v>58.6</v>
      </c>
      <c r="EX27">
        <v>7.32</v>
      </c>
      <c r="EY27">
        <v>1</v>
      </c>
      <c r="FQ27">
        <v>0</v>
      </c>
      <c r="FR27">
        <f t="shared" si="39"/>
        <v>0</v>
      </c>
      <c r="FS27">
        <v>0</v>
      </c>
      <c r="FV27" t="s">
        <v>24</v>
      </c>
      <c r="FW27" t="s">
        <v>25</v>
      </c>
      <c r="FX27">
        <v>95</v>
      </c>
      <c r="FY27">
        <v>65</v>
      </c>
      <c r="GA27" t="s">
        <v>3</v>
      </c>
      <c r="GD27">
        <v>0</v>
      </c>
      <c r="GF27">
        <v>1668575944</v>
      </c>
      <c r="GG27">
        <v>2</v>
      </c>
      <c r="GH27">
        <v>1</v>
      </c>
      <c r="GI27">
        <v>4</v>
      </c>
      <c r="GJ27">
        <v>0</v>
      </c>
      <c r="GK27">
        <f>ROUND(R27*(S12)/100,2)</f>
        <v>0</v>
      </c>
      <c r="GL27">
        <f t="shared" si="40"/>
        <v>0</v>
      </c>
      <c r="GM27">
        <f t="shared" si="41"/>
        <v>2555.0300000000002</v>
      </c>
      <c r="GN27">
        <f t="shared" si="42"/>
        <v>0</v>
      </c>
      <c r="GO27">
        <f t="shared" si="43"/>
        <v>2555.0300000000002</v>
      </c>
      <c r="GP27">
        <f t="shared" si="44"/>
        <v>0</v>
      </c>
      <c r="GR27">
        <v>0</v>
      </c>
      <c r="GS27">
        <v>3</v>
      </c>
      <c r="GT27">
        <v>0</v>
      </c>
      <c r="GU27" t="s">
        <v>3</v>
      </c>
      <c r="GV27">
        <f t="shared" si="45"/>
        <v>0</v>
      </c>
      <c r="GW27">
        <v>18.3</v>
      </c>
      <c r="GX27">
        <f t="shared" si="46"/>
        <v>0</v>
      </c>
      <c r="HA27">
        <v>0</v>
      </c>
      <c r="HB27">
        <v>0</v>
      </c>
      <c r="IK27">
        <v>0</v>
      </c>
    </row>
    <row r="28" spans="1:255" x14ac:dyDescent="0.2">
      <c r="A28" s="2">
        <v>17</v>
      </c>
      <c r="B28" s="2">
        <v>1</v>
      </c>
      <c r="C28" s="2">
        <f>ROW(SmtRes!A26)</f>
        <v>26</v>
      </c>
      <c r="D28" s="2">
        <f>ROW(EtalonRes!A50)</f>
        <v>50</v>
      </c>
      <c r="E28" s="2" t="s">
        <v>27</v>
      </c>
      <c r="F28" s="2" t="s">
        <v>28</v>
      </c>
      <c r="G28" s="2" t="s">
        <v>29</v>
      </c>
      <c r="H28" s="2" t="s">
        <v>30</v>
      </c>
      <c r="I28" s="2">
        <f>'1.Смета.или.Акт'!E63</f>
        <v>1</v>
      </c>
      <c r="J28" s="2">
        <v>0</v>
      </c>
      <c r="K28" s="2"/>
      <c r="L28" s="2"/>
      <c r="M28" s="2"/>
      <c r="N28" s="2"/>
      <c r="O28" s="2">
        <f t="shared" si="14"/>
        <v>139.99</v>
      </c>
      <c r="P28" s="2">
        <f t="shared" si="15"/>
        <v>0</v>
      </c>
      <c r="Q28" s="2">
        <f t="shared" si="16"/>
        <v>0</v>
      </c>
      <c r="R28" s="2">
        <f t="shared" si="17"/>
        <v>0</v>
      </c>
      <c r="S28" s="2">
        <f t="shared" si="18"/>
        <v>139.99</v>
      </c>
      <c r="T28" s="2">
        <f t="shared" si="19"/>
        <v>0</v>
      </c>
      <c r="U28" s="2">
        <f t="shared" si="20"/>
        <v>10.8</v>
      </c>
      <c r="V28" s="2">
        <f t="shared" si="21"/>
        <v>0</v>
      </c>
      <c r="W28" s="2">
        <f t="shared" si="22"/>
        <v>0</v>
      </c>
      <c r="X28" s="2">
        <f t="shared" si="23"/>
        <v>90.99</v>
      </c>
      <c r="Y28" s="2">
        <f t="shared" si="24"/>
        <v>56</v>
      </c>
      <c r="Z28" s="2"/>
      <c r="AA28" s="2">
        <v>34685330</v>
      </c>
      <c r="AB28" s="2">
        <f t="shared" si="25"/>
        <v>139.99</v>
      </c>
      <c r="AC28" s="2">
        <f t="shared" ref="AC28:AC33" si="50">ROUND((ES28),2)</f>
        <v>0</v>
      </c>
      <c r="AD28" s="2">
        <f t="shared" si="47"/>
        <v>0</v>
      </c>
      <c r="AE28" s="2">
        <f t="shared" si="48"/>
        <v>0</v>
      </c>
      <c r="AF28" s="2">
        <f t="shared" si="48"/>
        <v>139.99</v>
      </c>
      <c r="AG28" s="2">
        <f t="shared" si="26"/>
        <v>0</v>
      </c>
      <c r="AH28" s="2">
        <f t="shared" si="49"/>
        <v>10.8</v>
      </c>
      <c r="AI28" s="2">
        <f t="shared" si="49"/>
        <v>0</v>
      </c>
      <c r="AJ28" s="2">
        <f t="shared" si="27"/>
        <v>0</v>
      </c>
      <c r="AK28" s="2">
        <v>139.99</v>
      </c>
      <c r="AL28" s="2">
        <v>0</v>
      </c>
      <c r="AM28" s="2">
        <v>0</v>
      </c>
      <c r="AN28" s="2">
        <v>0</v>
      </c>
      <c r="AO28" s="2">
        <v>139.99</v>
      </c>
      <c r="AP28" s="2">
        <v>0</v>
      </c>
      <c r="AQ28" s="2">
        <v>10.8</v>
      </c>
      <c r="AR28" s="2">
        <v>0</v>
      </c>
      <c r="AS28" s="2">
        <v>0</v>
      </c>
      <c r="AT28" s="2">
        <v>65</v>
      </c>
      <c r="AU28" s="2">
        <v>40</v>
      </c>
      <c r="AV28" s="2">
        <v>1</v>
      </c>
      <c r="AW28" s="2">
        <v>1</v>
      </c>
      <c r="AX28" s="2"/>
      <c r="AY28" s="2"/>
      <c r="AZ28" s="2">
        <v>1</v>
      </c>
      <c r="BA28" s="2">
        <v>1</v>
      </c>
      <c r="BB28" s="2">
        <v>1</v>
      </c>
      <c r="BC28" s="2">
        <v>1</v>
      </c>
      <c r="BD28" s="2" t="s">
        <v>3</v>
      </c>
      <c r="BE28" s="2" t="s">
        <v>3</v>
      </c>
      <c r="BF28" s="2" t="s">
        <v>3</v>
      </c>
      <c r="BG28" s="2" t="s">
        <v>3</v>
      </c>
      <c r="BH28" s="2">
        <v>0</v>
      </c>
      <c r="BI28" s="2">
        <v>4</v>
      </c>
      <c r="BJ28" s="2" t="s">
        <v>31</v>
      </c>
      <c r="BK28" s="2"/>
      <c r="BL28" s="2"/>
      <c r="BM28" s="2">
        <v>200001</v>
      </c>
      <c r="BN28" s="2">
        <v>0</v>
      </c>
      <c r="BO28" s="2" t="s">
        <v>3</v>
      </c>
      <c r="BP28" s="2">
        <v>0</v>
      </c>
      <c r="BQ28" s="2">
        <v>5</v>
      </c>
      <c r="BR28" s="2">
        <v>0</v>
      </c>
      <c r="BS28" s="2">
        <v>1</v>
      </c>
      <c r="BT28" s="2">
        <v>1</v>
      </c>
      <c r="BU28" s="2">
        <v>1</v>
      </c>
      <c r="BV28" s="2">
        <v>1</v>
      </c>
      <c r="BW28" s="2">
        <v>1</v>
      </c>
      <c r="BX28" s="2">
        <v>1</v>
      </c>
      <c r="BY28" s="2" t="s">
        <v>3</v>
      </c>
      <c r="BZ28" s="2">
        <v>65</v>
      </c>
      <c r="CA28" s="2">
        <v>40</v>
      </c>
      <c r="CB28" s="2"/>
      <c r="CC28" s="2"/>
      <c r="CD28" s="2"/>
      <c r="CE28" s="2"/>
      <c r="CF28" s="2">
        <v>0</v>
      </c>
      <c r="CG28" s="2">
        <v>0</v>
      </c>
      <c r="CH28" s="2"/>
      <c r="CI28" s="2"/>
      <c r="CJ28" s="2"/>
      <c r="CK28" s="2"/>
      <c r="CL28" s="2"/>
      <c r="CM28" s="2">
        <v>0</v>
      </c>
      <c r="CN28" s="2" t="s">
        <v>3</v>
      </c>
      <c r="CO28" s="2">
        <v>0</v>
      </c>
      <c r="CP28" s="2">
        <f t="shared" si="28"/>
        <v>139.99</v>
      </c>
      <c r="CQ28" s="2">
        <f t="shared" si="29"/>
        <v>0</v>
      </c>
      <c r="CR28" s="2">
        <f t="shared" si="30"/>
        <v>0</v>
      </c>
      <c r="CS28" s="2">
        <f t="shared" si="31"/>
        <v>0</v>
      </c>
      <c r="CT28" s="2">
        <f t="shared" si="32"/>
        <v>139.99</v>
      </c>
      <c r="CU28" s="2">
        <f t="shared" si="33"/>
        <v>0</v>
      </c>
      <c r="CV28" s="2">
        <f t="shared" si="34"/>
        <v>10.8</v>
      </c>
      <c r="CW28" s="2">
        <f t="shared" si="35"/>
        <v>0</v>
      </c>
      <c r="CX28" s="2">
        <f t="shared" si="36"/>
        <v>0</v>
      </c>
      <c r="CY28" s="2">
        <f t="shared" si="37"/>
        <v>90.993499999999997</v>
      </c>
      <c r="CZ28" s="2">
        <f t="shared" si="38"/>
        <v>55.996000000000002</v>
      </c>
      <c r="DA28" s="2"/>
      <c r="DB28" s="2"/>
      <c r="DC28" s="2" t="s">
        <v>3</v>
      </c>
      <c r="DD28" s="2" t="s">
        <v>3</v>
      </c>
      <c r="DE28" s="2" t="s">
        <v>3</v>
      </c>
      <c r="DF28" s="2" t="s">
        <v>3</v>
      </c>
      <c r="DG28" s="2" t="s">
        <v>3</v>
      </c>
      <c r="DH28" s="2" t="s">
        <v>3</v>
      </c>
      <c r="DI28" s="2" t="s">
        <v>3</v>
      </c>
      <c r="DJ28" s="2" t="s">
        <v>3</v>
      </c>
      <c r="DK28" s="2" t="s">
        <v>3</v>
      </c>
      <c r="DL28" s="2" t="s">
        <v>3</v>
      </c>
      <c r="DM28" s="2" t="s">
        <v>3</v>
      </c>
      <c r="DN28" s="2">
        <v>0</v>
      </c>
      <c r="DO28" s="2">
        <v>0</v>
      </c>
      <c r="DP28" s="2">
        <v>1</v>
      </c>
      <c r="DQ28" s="2">
        <v>1</v>
      </c>
      <c r="DR28" s="2"/>
      <c r="DS28" s="2"/>
      <c r="DT28" s="2"/>
      <c r="DU28" s="2">
        <v>1013</v>
      </c>
      <c r="DV28" s="2" t="s">
        <v>30</v>
      </c>
      <c r="DW28" s="2" t="s">
        <v>30</v>
      </c>
      <c r="DX28" s="2">
        <v>1</v>
      </c>
      <c r="DY28" s="2"/>
      <c r="DZ28" s="2"/>
      <c r="EA28" s="2"/>
      <c r="EB28" s="2"/>
      <c r="EC28" s="2"/>
      <c r="ED28" s="2"/>
      <c r="EE28" s="2">
        <v>32653283</v>
      </c>
      <c r="EF28" s="2">
        <v>5</v>
      </c>
      <c r="EG28" s="2" t="s">
        <v>32</v>
      </c>
      <c r="EH28" s="2">
        <v>0</v>
      </c>
      <c r="EI28" s="2" t="s">
        <v>3</v>
      </c>
      <c r="EJ28" s="2">
        <v>4</v>
      </c>
      <c r="EK28" s="2">
        <v>200001</v>
      </c>
      <c r="EL28" s="2" t="s">
        <v>33</v>
      </c>
      <c r="EM28" s="2" t="s">
        <v>34</v>
      </c>
      <c r="EN28" s="2"/>
      <c r="EO28" s="2" t="s">
        <v>3</v>
      </c>
      <c r="EP28" s="2"/>
      <c r="EQ28" s="2">
        <v>0</v>
      </c>
      <c r="ER28" s="2">
        <v>139.99</v>
      </c>
      <c r="ES28" s="2">
        <v>0</v>
      </c>
      <c r="ET28" s="2">
        <v>0</v>
      </c>
      <c r="EU28" s="2">
        <v>0</v>
      </c>
      <c r="EV28" s="2">
        <v>139.99</v>
      </c>
      <c r="EW28" s="2">
        <v>10.8</v>
      </c>
      <c r="EX28" s="2">
        <v>0</v>
      </c>
      <c r="EY28" s="2">
        <v>0</v>
      </c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>
        <v>0</v>
      </c>
      <c r="FR28" s="2">
        <f t="shared" si="39"/>
        <v>0</v>
      </c>
      <c r="FS28" s="2">
        <v>0</v>
      </c>
      <c r="FT28" s="2"/>
      <c r="FU28" s="2"/>
      <c r="FV28" s="2"/>
      <c r="FW28" s="2"/>
      <c r="FX28" s="2">
        <v>65</v>
      </c>
      <c r="FY28" s="2">
        <v>40</v>
      </c>
      <c r="FZ28" s="2"/>
      <c r="GA28" s="2" t="s">
        <v>3</v>
      </c>
      <c r="GB28" s="2"/>
      <c r="GC28" s="2"/>
      <c r="GD28" s="2">
        <v>0</v>
      </c>
      <c r="GE28" s="2"/>
      <c r="GF28" s="2">
        <v>-876333902</v>
      </c>
      <c r="GG28" s="2">
        <v>2</v>
      </c>
      <c r="GH28" s="2">
        <v>1</v>
      </c>
      <c r="GI28" s="2">
        <v>-2</v>
      </c>
      <c r="GJ28" s="2">
        <v>0</v>
      </c>
      <c r="GK28" s="2">
        <f>ROUND(R28*(R12)/100,2)</f>
        <v>0</v>
      </c>
      <c r="GL28" s="2">
        <f t="shared" si="40"/>
        <v>0</v>
      </c>
      <c r="GM28" s="2">
        <f t="shared" si="41"/>
        <v>286.98</v>
      </c>
      <c r="GN28" s="2">
        <f t="shared" si="42"/>
        <v>0</v>
      </c>
      <c r="GO28" s="2">
        <f t="shared" si="43"/>
        <v>0</v>
      </c>
      <c r="GP28" s="2">
        <f t="shared" si="44"/>
        <v>286.98</v>
      </c>
      <c r="GQ28" s="2"/>
      <c r="GR28" s="2">
        <v>0</v>
      </c>
      <c r="GS28" s="2">
        <v>3</v>
      </c>
      <c r="GT28" s="2">
        <v>0</v>
      </c>
      <c r="GU28" s="2" t="s">
        <v>3</v>
      </c>
      <c r="GV28" s="2">
        <f t="shared" si="45"/>
        <v>0</v>
      </c>
      <c r="GW28" s="2">
        <v>1</v>
      </c>
      <c r="GX28" s="2">
        <f t="shared" si="46"/>
        <v>0</v>
      </c>
      <c r="GY28" s="2"/>
      <c r="GZ28" s="2"/>
      <c r="HA28" s="2">
        <v>0</v>
      </c>
      <c r="HB28" s="2">
        <v>0</v>
      </c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>
        <v>0</v>
      </c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x14ac:dyDescent="0.2">
      <c r="A29">
        <v>17</v>
      </c>
      <c r="B29">
        <v>1</v>
      </c>
      <c r="C29">
        <f>ROW(SmtRes!A28)</f>
        <v>28</v>
      </c>
      <c r="D29">
        <f>ROW(EtalonRes!A52)</f>
        <v>52</v>
      </c>
      <c r="E29" t="s">
        <v>27</v>
      </c>
      <c r="F29" t="s">
        <v>28</v>
      </c>
      <c r="G29" t="s">
        <v>29</v>
      </c>
      <c r="H29" t="s">
        <v>30</v>
      </c>
      <c r="I29">
        <f>'1.Смета.или.Акт'!E63</f>
        <v>1</v>
      </c>
      <c r="J29">
        <v>0</v>
      </c>
      <c r="O29">
        <f t="shared" si="14"/>
        <v>2561.8200000000002</v>
      </c>
      <c r="P29">
        <f t="shared" si="15"/>
        <v>0</v>
      </c>
      <c r="Q29">
        <f t="shared" si="16"/>
        <v>0</v>
      </c>
      <c r="R29">
        <f t="shared" si="17"/>
        <v>0</v>
      </c>
      <c r="S29">
        <f t="shared" si="18"/>
        <v>2561.8200000000002</v>
      </c>
      <c r="T29">
        <f t="shared" si="19"/>
        <v>0</v>
      </c>
      <c r="U29">
        <f t="shared" si="20"/>
        <v>10.8</v>
      </c>
      <c r="V29">
        <f t="shared" si="21"/>
        <v>0</v>
      </c>
      <c r="W29">
        <f t="shared" si="22"/>
        <v>0</v>
      </c>
      <c r="X29">
        <f t="shared" si="23"/>
        <v>1409</v>
      </c>
      <c r="Y29">
        <f t="shared" si="24"/>
        <v>819.78</v>
      </c>
      <c r="AA29">
        <v>34685331</v>
      </c>
      <c r="AB29">
        <f t="shared" si="25"/>
        <v>139.99</v>
      </c>
      <c r="AC29">
        <f t="shared" si="50"/>
        <v>0</v>
      </c>
      <c r="AD29">
        <f t="shared" si="47"/>
        <v>0</v>
      </c>
      <c r="AE29">
        <f t="shared" si="48"/>
        <v>0</v>
      </c>
      <c r="AF29">
        <f t="shared" si="48"/>
        <v>139.99</v>
      </c>
      <c r="AG29">
        <f t="shared" si="26"/>
        <v>0</v>
      </c>
      <c r="AH29">
        <f t="shared" si="49"/>
        <v>10.8</v>
      </c>
      <c r="AI29">
        <f t="shared" si="49"/>
        <v>0</v>
      </c>
      <c r="AJ29">
        <f t="shared" si="27"/>
        <v>0</v>
      </c>
      <c r="AK29">
        <f>AL29+AM29+AO29</f>
        <v>139.99</v>
      </c>
      <c r="AL29">
        <v>0</v>
      </c>
      <c r="AM29">
        <v>0</v>
      </c>
      <c r="AN29">
        <v>0</v>
      </c>
      <c r="AO29" s="56">
        <f>'1.Смета.или.Акт'!F64</f>
        <v>139.99</v>
      </c>
      <c r="AP29">
        <v>0</v>
      </c>
      <c r="AQ29">
        <f>'1.Смета.или.Акт'!E67</f>
        <v>10.8</v>
      </c>
      <c r="AR29">
        <v>0</v>
      </c>
      <c r="AS29">
        <v>0</v>
      </c>
      <c r="AT29">
        <v>55</v>
      </c>
      <c r="AU29">
        <v>32</v>
      </c>
      <c r="AV29">
        <v>1</v>
      </c>
      <c r="AW29">
        <v>1</v>
      </c>
      <c r="AZ29">
        <v>1</v>
      </c>
      <c r="BA29">
        <f>'1.Смета.или.Акт'!J64</f>
        <v>18.3</v>
      </c>
      <c r="BB29">
        <v>18.3</v>
      </c>
      <c r="BC29">
        <v>18.3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4</v>
      </c>
      <c r="BJ29" t="s">
        <v>31</v>
      </c>
      <c r="BM29">
        <v>200001</v>
      </c>
      <c r="BN29">
        <v>0</v>
      </c>
      <c r="BO29" t="s">
        <v>3</v>
      </c>
      <c r="BP29">
        <v>0</v>
      </c>
      <c r="BQ29">
        <v>5</v>
      </c>
      <c r="BR29">
        <v>0</v>
      </c>
      <c r="BS29">
        <v>18.3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65</v>
      </c>
      <c r="CA29">
        <v>40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28"/>
        <v>2561.8200000000002</v>
      </c>
      <c r="CQ29">
        <f t="shared" si="29"/>
        <v>0</v>
      </c>
      <c r="CR29">
        <f t="shared" si="30"/>
        <v>0</v>
      </c>
      <c r="CS29">
        <f t="shared" si="31"/>
        <v>0</v>
      </c>
      <c r="CT29">
        <f t="shared" si="32"/>
        <v>2561.8170000000005</v>
      </c>
      <c r="CU29">
        <f t="shared" si="33"/>
        <v>0</v>
      </c>
      <c r="CV29">
        <f t="shared" si="34"/>
        <v>10.8</v>
      </c>
      <c r="CW29">
        <f t="shared" si="35"/>
        <v>0</v>
      </c>
      <c r="CX29">
        <f t="shared" si="36"/>
        <v>0</v>
      </c>
      <c r="CY29">
        <f t="shared" si="37"/>
        <v>1409.001</v>
      </c>
      <c r="CZ29">
        <f t="shared" si="38"/>
        <v>819.78240000000005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1013</v>
      </c>
      <c r="DV29" t="s">
        <v>30</v>
      </c>
      <c r="DW29" t="str">
        <f>'1.Смета.или.Акт'!D63</f>
        <v>ШТ</v>
      </c>
      <c r="DX29">
        <v>1</v>
      </c>
      <c r="EE29">
        <v>32653283</v>
      </c>
      <c r="EF29">
        <v>5</v>
      </c>
      <c r="EG29" t="s">
        <v>32</v>
      </c>
      <c r="EH29">
        <v>0</v>
      </c>
      <c r="EI29" t="s">
        <v>3</v>
      </c>
      <c r="EJ29">
        <v>4</v>
      </c>
      <c r="EK29">
        <v>200001</v>
      </c>
      <c r="EL29" t="s">
        <v>33</v>
      </c>
      <c r="EM29" t="s">
        <v>34</v>
      </c>
      <c r="EO29" t="s">
        <v>3</v>
      </c>
      <c r="EQ29">
        <v>0</v>
      </c>
      <c r="ER29">
        <f>ES29+ET29+EV29</f>
        <v>139.99</v>
      </c>
      <c r="ES29">
        <v>0</v>
      </c>
      <c r="ET29">
        <v>0</v>
      </c>
      <c r="EU29">
        <v>0</v>
      </c>
      <c r="EV29" s="56">
        <f>'1.Смета.или.Акт'!F64</f>
        <v>139.99</v>
      </c>
      <c r="EW29">
        <f>'1.Смета.или.Акт'!E67</f>
        <v>10.8</v>
      </c>
      <c r="EX29">
        <v>0</v>
      </c>
      <c r="EY29">
        <v>0</v>
      </c>
      <c r="FQ29">
        <v>0</v>
      </c>
      <c r="FR29">
        <f t="shared" si="39"/>
        <v>0</v>
      </c>
      <c r="FS29">
        <v>0</v>
      </c>
      <c r="FV29" t="s">
        <v>24</v>
      </c>
      <c r="FW29" t="s">
        <v>25</v>
      </c>
      <c r="FX29">
        <v>65</v>
      </c>
      <c r="FY29">
        <v>40</v>
      </c>
      <c r="GA29" t="s">
        <v>3</v>
      </c>
      <c r="GD29">
        <v>0</v>
      </c>
      <c r="GF29">
        <v>-876333902</v>
      </c>
      <c r="GG29">
        <v>2</v>
      </c>
      <c r="GH29">
        <v>1</v>
      </c>
      <c r="GI29">
        <v>4</v>
      </c>
      <c r="GJ29">
        <v>0</v>
      </c>
      <c r="GK29">
        <f>ROUND(R29*(S12)/100,2)</f>
        <v>0</v>
      </c>
      <c r="GL29">
        <f t="shared" si="40"/>
        <v>0</v>
      </c>
      <c r="GM29">
        <f t="shared" si="41"/>
        <v>4790.6000000000004</v>
      </c>
      <c r="GN29">
        <f t="shared" si="42"/>
        <v>0</v>
      </c>
      <c r="GO29">
        <f t="shared" si="43"/>
        <v>0</v>
      </c>
      <c r="GP29">
        <f t="shared" si="44"/>
        <v>4790.6000000000004</v>
      </c>
      <c r="GR29">
        <v>0</v>
      </c>
      <c r="GS29">
        <v>3</v>
      </c>
      <c r="GT29">
        <v>0</v>
      </c>
      <c r="GU29" t="s">
        <v>3</v>
      </c>
      <c r="GV29">
        <f t="shared" si="45"/>
        <v>0</v>
      </c>
      <c r="GW29">
        <v>18.3</v>
      </c>
      <c r="GX29">
        <f t="shared" si="46"/>
        <v>0</v>
      </c>
      <c r="HA29">
        <v>0</v>
      </c>
      <c r="HB29">
        <v>0</v>
      </c>
      <c r="IK29">
        <v>0</v>
      </c>
    </row>
    <row r="30" spans="1:255" x14ac:dyDescent="0.2">
      <c r="A30" s="2">
        <v>17</v>
      </c>
      <c r="B30" s="2">
        <v>1</v>
      </c>
      <c r="C30" s="2">
        <f>ROW(SmtRes!A30)</f>
        <v>30</v>
      </c>
      <c r="D30" s="2">
        <f>ROW(EtalonRes!A54)</f>
        <v>54</v>
      </c>
      <c r="E30" s="2" t="s">
        <v>35</v>
      </c>
      <c r="F30" s="2" t="s">
        <v>36</v>
      </c>
      <c r="G30" s="2" t="s">
        <v>37</v>
      </c>
      <c r="H30" s="2" t="s">
        <v>30</v>
      </c>
      <c r="I30" s="2">
        <f>'1.Смета.или.Акт'!E69</f>
        <v>1</v>
      </c>
      <c r="J30" s="2">
        <v>0</v>
      </c>
      <c r="K30" s="2"/>
      <c r="L30" s="2"/>
      <c r="M30" s="2"/>
      <c r="N30" s="2"/>
      <c r="O30" s="2">
        <f t="shared" si="14"/>
        <v>20.75</v>
      </c>
      <c r="P30" s="2">
        <f t="shared" si="15"/>
        <v>0</v>
      </c>
      <c r="Q30" s="2">
        <f t="shared" si="16"/>
        <v>0</v>
      </c>
      <c r="R30" s="2">
        <f t="shared" si="17"/>
        <v>0</v>
      </c>
      <c r="S30" s="2">
        <f t="shared" si="18"/>
        <v>20.75</v>
      </c>
      <c r="T30" s="2">
        <f t="shared" si="19"/>
        <v>0</v>
      </c>
      <c r="U30" s="2">
        <f t="shared" si="20"/>
        <v>1.62</v>
      </c>
      <c r="V30" s="2">
        <f t="shared" si="21"/>
        <v>0</v>
      </c>
      <c r="W30" s="2">
        <f t="shared" si="22"/>
        <v>0</v>
      </c>
      <c r="X30" s="2">
        <f t="shared" si="23"/>
        <v>13.49</v>
      </c>
      <c r="Y30" s="2">
        <f t="shared" si="24"/>
        <v>8.3000000000000007</v>
      </c>
      <c r="Z30" s="2"/>
      <c r="AA30" s="2">
        <v>34685330</v>
      </c>
      <c r="AB30" s="2">
        <f t="shared" si="25"/>
        <v>20.75</v>
      </c>
      <c r="AC30" s="2">
        <f t="shared" si="50"/>
        <v>0</v>
      </c>
      <c r="AD30" s="2">
        <f t="shared" si="47"/>
        <v>0</v>
      </c>
      <c r="AE30" s="2">
        <f t="shared" si="48"/>
        <v>0</v>
      </c>
      <c r="AF30" s="2">
        <f t="shared" si="48"/>
        <v>20.75</v>
      </c>
      <c r="AG30" s="2">
        <f t="shared" si="26"/>
        <v>0</v>
      </c>
      <c r="AH30" s="2">
        <f t="shared" si="49"/>
        <v>1.62</v>
      </c>
      <c r="AI30" s="2">
        <f t="shared" si="49"/>
        <v>0</v>
      </c>
      <c r="AJ30" s="2">
        <f t="shared" si="27"/>
        <v>0</v>
      </c>
      <c r="AK30" s="2">
        <v>20.75</v>
      </c>
      <c r="AL30" s="2">
        <v>0</v>
      </c>
      <c r="AM30" s="2">
        <v>0</v>
      </c>
      <c r="AN30" s="2">
        <v>0</v>
      </c>
      <c r="AO30" s="2">
        <v>20.75</v>
      </c>
      <c r="AP30" s="2">
        <v>0</v>
      </c>
      <c r="AQ30" s="2">
        <v>1.62</v>
      </c>
      <c r="AR30" s="2">
        <v>0</v>
      </c>
      <c r="AS30" s="2">
        <v>0</v>
      </c>
      <c r="AT30" s="2">
        <v>65</v>
      </c>
      <c r="AU30" s="2">
        <v>40</v>
      </c>
      <c r="AV30" s="2">
        <v>1</v>
      </c>
      <c r="AW30" s="2">
        <v>1</v>
      </c>
      <c r="AX30" s="2"/>
      <c r="AY30" s="2"/>
      <c r="AZ30" s="2">
        <v>1</v>
      </c>
      <c r="BA30" s="2">
        <v>1</v>
      </c>
      <c r="BB30" s="2">
        <v>1</v>
      </c>
      <c r="BC30" s="2">
        <v>1</v>
      </c>
      <c r="BD30" s="2" t="s">
        <v>3</v>
      </c>
      <c r="BE30" s="2" t="s">
        <v>3</v>
      </c>
      <c r="BF30" s="2" t="s">
        <v>3</v>
      </c>
      <c r="BG30" s="2" t="s">
        <v>3</v>
      </c>
      <c r="BH30" s="2">
        <v>0</v>
      </c>
      <c r="BI30" s="2">
        <v>4</v>
      </c>
      <c r="BJ30" s="2" t="s">
        <v>38</v>
      </c>
      <c r="BK30" s="2"/>
      <c r="BL30" s="2"/>
      <c r="BM30" s="2">
        <v>200001</v>
      </c>
      <c r="BN30" s="2">
        <v>0</v>
      </c>
      <c r="BO30" s="2" t="s">
        <v>3</v>
      </c>
      <c r="BP30" s="2">
        <v>0</v>
      </c>
      <c r="BQ30" s="2">
        <v>5</v>
      </c>
      <c r="BR30" s="2">
        <v>0</v>
      </c>
      <c r="BS30" s="2">
        <v>1</v>
      </c>
      <c r="BT30" s="2">
        <v>1</v>
      </c>
      <c r="BU30" s="2">
        <v>1</v>
      </c>
      <c r="BV30" s="2">
        <v>1</v>
      </c>
      <c r="BW30" s="2">
        <v>1</v>
      </c>
      <c r="BX30" s="2">
        <v>1</v>
      </c>
      <c r="BY30" s="2" t="s">
        <v>3</v>
      </c>
      <c r="BZ30" s="2">
        <v>65</v>
      </c>
      <c r="CA30" s="2">
        <v>40</v>
      </c>
      <c r="CB30" s="2"/>
      <c r="CC30" s="2"/>
      <c r="CD30" s="2"/>
      <c r="CE30" s="2"/>
      <c r="CF30" s="2">
        <v>0</v>
      </c>
      <c r="CG30" s="2">
        <v>0</v>
      </c>
      <c r="CH30" s="2"/>
      <c r="CI30" s="2"/>
      <c r="CJ30" s="2"/>
      <c r="CK30" s="2"/>
      <c r="CL30" s="2"/>
      <c r="CM30" s="2">
        <v>0</v>
      </c>
      <c r="CN30" s="2" t="s">
        <v>3</v>
      </c>
      <c r="CO30" s="2">
        <v>0</v>
      </c>
      <c r="CP30" s="2">
        <f t="shared" si="28"/>
        <v>20.75</v>
      </c>
      <c r="CQ30" s="2">
        <f t="shared" si="29"/>
        <v>0</v>
      </c>
      <c r="CR30" s="2">
        <f t="shared" si="30"/>
        <v>0</v>
      </c>
      <c r="CS30" s="2">
        <f t="shared" si="31"/>
        <v>0</v>
      </c>
      <c r="CT30" s="2">
        <f t="shared" si="32"/>
        <v>20.75</v>
      </c>
      <c r="CU30" s="2">
        <f t="shared" si="33"/>
        <v>0</v>
      </c>
      <c r="CV30" s="2">
        <f t="shared" si="34"/>
        <v>1.62</v>
      </c>
      <c r="CW30" s="2">
        <f t="shared" si="35"/>
        <v>0</v>
      </c>
      <c r="CX30" s="2">
        <f t="shared" si="36"/>
        <v>0</v>
      </c>
      <c r="CY30" s="2">
        <f t="shared" si="37"/>
        <v>13.487500000000001</v>
      </c>
      <c r="CZ30" s="2">
        <f t="shared" si="38"/>
        <v>8.3000000000000007</v>
      </c>
      <c r="DA30" s="2"/>
      <c r="DB30" s="2"/>
      <c r="DC30" s="2" t="s">
        <v>3</v>
      </c>
      <c r="DD30" s="2" t="s">
        <v>3</v>
      </c>
      <c r="DE30" s="2" t="s">
        <v>3</v>
      </c>
      <c r="DF30" s="2" t="s">
        <v>3</v>
      </c>
      <c r="DG30" s="2" t="s">
        <v>3</v>
      </c>
      <c r="DH30" s="2" t="s">
        <v>3</v>
      </c>
      <c r="DI30" s="2" t="s">
        <v>3</v>
      </c>
      <c r="DJ30" s="2" t="s">
        <v>3</v>
      </c>
      <c r="DK30" s="2" t="s">
        <v>3</v>
      </c>
      <c r="DL30" s="2" t="s">
        <v>3</v>
      </c>
      <c r="DM30" s="2" t="s">
        <v>3</v>
      </c>
      <c r="DN30" s="2">
        <v>0</v>
      </c>
      <c r="DO30" s="2">
        <v>0</v>
      </c>
      <c r="DP30" s="2">
        <v>1</v>
      </c>
      <c r="DQ30" s="2">
        <v>1</v>
      </c>
      <c r="DR30" s="2"/>
      <c r="DS30" s="2"/>
      <c r="DT30" s="2"/>
      <c r="DU30" s="2">
        <v>1013</v>
      </c>
      <c r="DV30" s="2" t="s">
        <v>30</v>
      </c>
      <c r="DW30" s="2" t="s">
        <v>30</v>
      </c>
      <c r="DX30" s="2">
        <v>1</v>
      </c>
      <c r="DY30" s="2"/>
      <c r="DZ30" s="2"/>
      <c r="EA30" s="2"/>
      <c r="EB30" s="2"/>
      <c r="EC30" s="2"/>
      <c r="ED30" s="2"/>
      <c r="EE30" s="2">
        <v>32653283</v>
      </c>
      <c r="EF30" s="2">
        <v>5</v>
      </c>
      <c r="EG30" s="2" t="s">
        <v>32</v>
      </c>
      <c r="EH30" s="2">
        <v>0</v>
      </c>
      <c r="EI30" s="2" t="s">
        <v>3</v>
      </c>
      <c r="EJ30" s="2">
        <v>4</v>
      </c>
      <c r="EK30" s="2">
        <v>200001</v>
      </c>
      <c r="EL30" s="2" t="s">
        <v>33</v>
      </c>
      <c r="EM30" s="2" t="s">
        <v>34</v>
      </c>
      <c r="EN30" s="2"/>
      <c r="EO30" s="2" t="s">
        <v>3</v>
      </c>
      <c r="EP30" s="2"/>
      <c r="EQ30" s="2">
        <v>0</v>
      </c>
      <c r="ER30" s="2">
        <v>20.75</v>
      </c>
      <c r="ES30" s="2">
        <v>0</v>
      </c>
      <c r="ET30" s="2">
        <v>0</v>
      </c>
      <c r="EU30" s="2">
        <v>0</v>
      </c>
      <c r="EV30" s="2">
        <v>20.75</v>
      </c>
      <c r="EW30" s="2">
        <v>1.62</v>
      </c>
      <c r="EX30" s="2">
        <v>0</v>
      </c>
      <c r="EY30" s="2">
        <v>0</v>
      </c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>
        <v>0</v>
      </c>
      <c r="FR30" s="2">
        <f t="shared" si="39"/>
        <v>0</v>
      </c>
      <c r="FS30" s="2">
        <v>0</v>
      </c>
      <c r="FT30" s="2"/>
      <c r="FU30" s="2"/>
      <c r="FV30" s="2"/>
      <c r="FW30" s="2"/>
      <c r="FX30" s="2">
        <v>65</v>
      </c>
      <c r="FY30" s="2">
        <v>40</v>
      </c>
      <c r="FZ30" s="2"/>
      <c r="GA30" s="2" t="s">
        <v>3</v>
      </c>
      <c r="GB30" s="2"/>
      <c r="GC30" s="2"/>
      <c r="GD30" s="2">
        <v>0</v>
      </c>
      <c r="GE30" s="2"/>
      <c r="GF30" s="2">
        <v>1412928019</v>
      </c>
      <c r="GG30" s="2">
        <v>2</v>
      </c>
      <c r="GH30" s="2">
        <v>1</v>
      </c>
      <c r="GI30" s="2">
        <v>-2</v>
      </c>
      <c r="GJ30" s="2">
        <v>0</v>
      </c>
      <c r="GK30" s="2">
        <f>ROUND(R30*(R12)/100,2)</f>
        <v>0</v>
      </c>
      <c r="GL30" s="2">
        <f t="shared" si="40"/>
        <v>0</v>
      </c>
      <c r="GM30" s="2">
        <f t="shared" si="41"/>
        <v>42.54</v>
      </c>
      <c r="GN30" s="2">
        <f t="shared" si="42"/>
        <v>0</v>
      </c>
      <c r="GO30" s="2">
        <f t="shared" si="43"/>
        <v>0</v>
      </c>
      <c r="GP30" s="2">
        <f t="shared" si="44"/>
        <v>42.54</v>
      </c>
      <c r="GQ30" s="2"/>
      <c r="GR30" s="2">
        <v>0</v>
      </c>
      <c r="GS30" s="2">
        <v>3</v>
      </c>
      <c r="GT30" s="2">
        <v>0</v>
      </c>
      <c r="GU30" s="2" t="s">
        <v>3</v>
      </c>
      <c r="GV30" s="2">
        <f t="shared" si="45"/>
        <v>0</v>
      </c>
      <c r="GW30" s="2">
        <v>1</v>
      </c>
      <c r="GX30" s="2">
        <f t="shared" si="46"/>
        <v>0</v>
      </c>
      <c r="GY30" s="2"/>
      <c r="GZ30" s="2"/>
      <c r="HA30" s="2">
        <v>0</v>
      </c>
      <c r="HB30" s="2">
        <v>0</v>
      </c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>
        <v>0</v>
      </c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x14ac:dyDescent="0.2">
      <c r="A31">
        <v>17</v>
      </c>
      <c r="B31">
        <v>1</v>
      </c>
      <c r="C31">
        <f>ROW(SmtRes!A32)</f>
        <v>32</v>
      </c>
      <c r="D31">
        <f>ROW(EtalonRes!A56)</f>
        <v>56</v>
      </c>
      <c r="E31" t="s">
        <v>35</v>
      </c>
      <c r="F31" t="s">
        <v>36</v>
      </c>
      <c r="G31" t="s">
        <v>37</v>
      </c>
      <c r="H31" t="s">
        <v>30</v>
      </c>
      <c r="I31">
        <f>'1.Смета.или.Акт'!E69</f>
        <v>1</v>
      </c>
      <c r="J31">
        <v>0</v>
      </c>
      <c r="O31">
        <f t="shared" si="14"/>
        <v>379.73</v>
      </c>
      <c r="P31">
        <f t="shared" si="15"/>
        <v>0</v>
      </c>
      <c r="Q31">
        <f t="shared" si="16"/>
        <v>0</v>
      </c>
      <c r="R31">
        <f t="shared" si="17"/>
        <v>0</v>
      </c>
      <c r="S31">
        <f t="shared" si="18"/>
        <v>379.73</v>
      </c>
      <c r="T31">
        <f t="shared" si="19"/>
        <v>0</v>
      </c>
      <c r="U31">
        <f t="shared" si="20"/>
        <v>1.62</v>
      </c>
      <c r="V31">
        <f t="shared" si="21"/>
        <v>0</v>
      </c>
      <c r="W31">
        <f t="shared" si="22"/>
        <v>0</v>
      </c>
      <c r="X31">
        <f t="shared" si="23"/>
        <v>208.85</v>
      </c>
      <c r="Y31">
        <f t="shared" si="24"/>
        <v>121.51</v>
      </c>
      <c r="AA31">
        <v>34685331</v>
      </c>
      <c r="AB31">
        <f t="shared" si="25"/>
        <v>20.75</v>
      </c>
      <c r="AC31">
        <f t="shared" si="50"/>
        <v>0</v>
      </c>
      <c r="AD31">
        <f t="shared" si="47"/>
        <v>0</v>
      </c>
      <c r="AE31">
        <f t="shared" si="48"/>
        <v>0</v>
      </c>
      <c r="AF31">
        <f t="shared" si="48"/>
        <v>20.75</v>
      </c>
      <c r="AG31">
        <f t="shared" si="26"/>
        <v>0</v>
      </c>
      <c r="AH31">
        <f t="shared" si="49"/>
        <v>1.62</v>
      </c>
      <c r="AI31">
        <f t="shared" si="49"/>
        <v>0</v>
      </c>
      <c r="AJ31">
        <f t="shared" si="27"/>
        <v>0</v>
      </c>
      <c r="AK31">
        <f>AL31+AM31+AO31</f>
        <v>20.75</v>
      </c>
      <c r="AL31">
        <v>0</v>
      </c>
      <c r="AM31">
        <v>0</v>
      </c>
      <c r="AN31">
        <v>0</v>
      </c>
      <c r="AO31" s="56">
        <f>'1.Смета.или.Акт'!F70</f>
        <v>20.75</v>
      </c>
      <c r="AP31">
        <v>0</v>
      </c>
      <c r="AQ31">
        <f>'1.Смета.или.Акт'!E73</f>
        <v>1.62</v>
      </c>
      <c r="AR31">
        <v>0</v>
      </c>
      <c r="AS31">
        <v>0</v>
      </c>
      <c r="AT31">
        <v>55</v>
      </c>
      <c r="AU31">
        <v>32</v>
      </c>
      <c r="AV31">
        <v>1</v>
      </c>
      <c r="AW31">
        <v>1</v>
      </c>
      <c r="AZ31">
        <v>1</v>
      </c>
      <c r="BA31">
        <f>'1.Смета.или.Акт'!J70</f>
        <v>18.3</v>
      </c>
      <c r="BB31">
        <v>18.3</v>
      </c>
      <c r="BC31">
        <v>18.3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4</v>
      </c>
      <c r="BJ31" t="s">
        <v>38</v>
      </c>
      <c r="BM31">
        <v>200001</v>
      </c>
      <c r="BN31">
        <v>0</v>
      </c>
      <c r="BO31" t="s">
        <v>3</v>
      </c>
      <c r="BP31">
        <v>0</v>
      </c>
      <c r="BQ31">
        <v>5</v>
      </c>
      <c r="BR31">
        <v>0</v>
      </c>
      <c r="BS31">
        <v>18.3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65</v>
      </c>
      <c r="CA31">
        <v>40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28"/>
        <v>379.73</v>
      </c>
      <c r="CQ31">
        <f t="shared" si="29"/>
        <v>0</v>
      </c>
      <c r="CR31">
        <f t="shared" si="30"/>
        <v>0</v>
      </c>
      <c r="CS31">
        <f t="shared" si="31"/>
        <v>0</v>
      </c>
      <c r="CT31">
        <f t="shared" si="32"/>
        <v>379.72500000000002</v>
      </c>
      <c r="CU31">
        <f t="shared" si="33"/>
        <v>0</v>
      </c>
      <c r="CV31">
        <f t="shared" si="34"/>
        <v>1.62</v>
      </c>
      <c r="CW31">
        <f t="shared" si="35"/>
        <v>0</v>
      </c>
      <c r="CX31">
        <f t="shared" si="36"/>
        <v>0</v>
      </c>
      <c r="CY31">
        <f t="shared" si="37"/>
        <v>208.85150000000002</v>
      </c>
      <c r="CZ31">
        <f t="shared" si="38"/>
        <v>121.51360000000001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1013</v>
      </c>
      <c r="DV31" t="s">
        <v>30</v>
      </c>
      <c r="DW31" t="str">
        <f>'1.Смета.или.Акт'!D69</f>
        <v>ШТ</v>
      </c>
      <c r="DX31">
        <v>1</v>
      </c>
      <c r="EE31">
        <v>32653283</v>
      </c>
      <c r="EF31">
        <v>5</v>
      </c>
      <c r="EG31" t="s">
        <v>32</v>
      </c>
      <c r="EH31">
        <v>0</v>
      </c>
      <c r="EI31" t="s">
        <v>3</v>
      </c>
      <c r="EJ31">
        <v>4</v>
      </c>
      <c r="EK31">
        <v>200001</v>
      </c>
      <c r="EL31" t="s">
        <v>33</v>
      </c>
      <c r="EM31" t="s">
        <v>34</v>
      </c>
      <c r="EO31" t="s">
        <v>3</v>
      </c>
      <c r="EQ31">
        <v>0</v>
      </c>
      <c r="ER31">
        <f>ES31+ET31+EV31</f>
        <v>20.75</v>
      </c>
      <c r="ES31">
        <v>0</v>
      </c>
      <c r="ET31">
        <v>0</v>
      </c>
      <c r="EU31">
        <v>0</v>
      </c>
      <c r="EV31" s="56">
        <f>'1.Смета.или.Акт'!F70</f>
        <v>20.75</v>
      </c>
      <c r="EW31">
        <f>'1.Смета.или.Акт'!E73</f>
        <v>1.62</v>
      </c>
      <c r="EX31">
        <v>0</v>
      </c>
      <c r="EY31">
        <v>0</v>
      </c>
      <c r="FQ31">
        <v>0</v>
      </c>
      <c r="FR31">
        <f t="shared" si="39"/>
        <v>0</v>
      </c>
      <c r="FS31">
        <v>0</v>
      </c>
      <c r="FV31" t="s">
        <v>24</v>
      </c>
      <c r="FW31" t="s">
        <v>25</v>
      </c>
      <c r="FX31">
        <v>65</v>
      </c>
      <c r="FY31">
        <v>40</v>
      </c>
      <c r="GA31" t="s">
        <v>3</v>
      </c>
      <c r="GD31">
        <v>0</v>
      </c>
      <c r="GF31">
        <v>1412928019</v>
      </c>
      <c r="GG31">
        <v>2</v>
      </c>
      <c r="GH31">
        <v>1</v>
      </c>
      <c r="GI31">
        <v>4</v>
      </c>
      <c r="GJ31">
        <v>0</v>
      </c>
      <c r="GK31">
        <f>ROUND(R31*(S12)/100,2)</f>
        <v>0</v>
      </c>
      <c r="GL31">
        <f t="shared" si="40"/>
        <v>0</v>
      </c>
      <c r="GM31">
        <f t="shared" si="41"/>
        <v>710.09</v>
      </c>
      <c r="GN31">
        <f t="shared" si="42"/>
        <v>0</v>
      </c>
      <c r="GO31">
        <f t="shared" si="43"/>
        <v>0</v>
      </c>
      <c r="GP31">
        <f t="shared" si="44"/>
        <v>710.09</v>
      </c>
      <c r="GR31">
        <v>0</v>
      </c>
      <c r="GS31">
        <v>3</v>
      </c>
      <c r="GT31">
        <v>0</v>
      </c>
      <c r="GU31" t="s">
        <v>3</v>
      </c>
      <c r="GV31">
        <f t="shared" si="45"/>
        <v>0</v>
      </c>
      <c r="GW31">
        <v>18.3</v>
      </c>
      <c r="GX31">
        <f t="shared" si="46"/>
        <v>0</v>
      </c>
      <c r="HA31">
        <v>0</v>
      </c>
      <c r="HB31">
        <v>0</v>
      </c>
      <c r="IK31">
        <v>0</v>
      </c>
    </row>
    <row r="32" spans="1:255" x14ac:dyDescent="0.2">
      <c r="A32" s="2">
        <v>17</v>
      </c>
      <c r="B32" s="2">
        <v>1</v>
      </c>
      <c r="C32" s="2"/>
      <c r="D32" s="2"/>
      <c r="E32" s="2" t="s">
        <v>39</v>
      </c>
      <c r="F32" s="2" t="s">
        <v>40</v>
      </c>
      <c r="G32" s="2" t="s">
        <v>41</v>
      </c>
      <c r="H32" s="2" t="s">
        <v>42</v>
      </c>
      <c r="I32" s="2">
        <f>'1.Смета.или.Акт'!E75</f>
        <v>1</v>
      </c>
      <c r="J32" s="2">
        <v>0</v>
      </c>
      <c r="K32" s="2"/>
      <c r="L32" s="2"/>
      <c r="M32" s="2"/>
      <c r="N32" s="2"/>
      <c r="O32" s="2">
        <f t="shared" si="14"/>
        <v>32119.73</v>
      </c>
      <c r="P32" s="2">
        <f t="shared" si="15"/>
        <v>32119.73</v>
      </c>
      <c r="Q32" s="2">
        <f t="shared" si="16"/>
        <v>0</v>
      </c>
      <c r="R32" s="2">
        <f t="shared" si="17"/>
        <v>0</v>
      </c>
      <c r="S32" s="2">
        <f t="shared" si="18"/>
        <v>0</v>
      </c>
      <c r="T32" s="2">
        <f t="shared" si="19"/>
        <v>0</v>
      </c>
      <c r="U32" s="2">
        <f t="shared" si="20"/>
        <v>0</v>
      </c>
      <c r="V32" s="2">
        <f t="shared" si="21"/>
        <v>0</v>
      </c>
      <c r="W32" s="2">
        <f t="shared" si="22"/>
        <v>0</v>
      </c>
      <c r="X32" s="2">
        <f t="shared" si="23"/>
        <v>0</v>
      </c>
      <c r="Y32" s="2">
        <f t="shared" si="24"/>
        <v>0</v>
      </c>
      <c r="Z32" s="2"/>
      <c r="AA32" s="2">
        <v>34685330</v>
      </c>
      <c r="AB32" s="2">
        <f t="shared" si="25"/>
        <v>32119.73</v>
      </c>
      <c r="AC32" s="2">
        <f t="shared" si="50"/>
        <v>32119.73</v>
      </c>
      <c r="AD32" s="2">
        <f t="shared" si="47"/>
        <v>0</v>
      </c>
      <c r="AE32" s="2">
        <f t="shared" si="48"/>
        <v>0</v>
      </c>
      <c r="AF32" s="2">
        <f t="shared" si="48"/>
        <v>0</v>
      </c>
      <c r="AG32" s="2">
        <f t="shared" si="26"/>
        <v>0</v>
      </c>
      <c r="AH32" s="2">
        <f t="shared" si="49"/>
        <v>0</v>
      </c>
      <c r="AI32" s="2">
        <f t="shared" si="49"/>
        <v>0</v>
      </c>
      <c r="AJ32" s="2">
        <f t="shared" si="27"/>
        <v>0</v>
      </c>
      <c r="AK32" s="2">
        <v>32119.73</v>
      </c>
      <c r="AL32" s="2">
        <v>32119.73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1</v>
      </c>
      <c r="AW32" s="2">
        <v>1</v>
      </c>
      <c r="AX32" s="2"/>
      <c r="AY32" s="2"/>
      <c r="AZ32" s="2">
        <v>1</v>
      </c>
      <c r="BA32" s="2">
        <v>1</v>
      </c>
      <c r="BB32" s="2">
        <v>1</v>
      </c>
      <c r="BC32" s="2">
        <v>1</v>
      </c>
      <c r="BD32" s="2" t="s">
        <v>3</v>
      </c>
      <c r="BE32" s="2" t="s">
        <v>3</v>
      </c>
      <c r="BF32" s="2" t="s">
        <v>3</v>
      </c>
      <c r="BG32" s="2" t="s">
        <v>3</v>
      </c>
      <c r="BH32" s="2">
        <v>3</v>
      </c>
      <c r="BI32" s="2">
        <v>1</v>
      </c>
      <c r="BJ32" s="2" t="s">
        <v>3</v>
      </c>
      <c r="BK32" s="2"/>
      <c r="BL32" s="2"/>
      <c r="BM32" s="2">
        <v>1100</v>
      </c>
      <c r="BN32" s="2">
        <v>0</v>
      </c>
      <c r="BO32" s="2" t="s">
        <v>3</v>
      </c>
      <c r="BP32" s="2">
        <v>0</v>
      </c>
      <c r="BQ32" s="2">
        <v>20</v>
      </c>
      <c r="BR32" s="2">
        <v>0</v>
      </c>
      <c r="BS32" s="2">
        <v>1</v>
      </c>
      <c r="BT32" s="2">
        <v>1</v>
      </c>
      <c r="BU32" s="2">
        <v>1</v>
      </c>
      <c r="BV32" s="2">
        <v>1</v>
      </c>
      <c r="BW32" s="2">
        <v>1</v>
      </c>
      <c r="BX32" s="2">
        <v>1</v>
      </c>
      <c r="BY32" s="2" t="s">
        <v>3</v>
      </c>
      <c r="BZ32" s="2">
        <v>0</v>
      </c>
      <c r="CA32" s="2">
        <v>0</v>
      </c>
      <c r="CB32" s="2"/>
      <c r="CC32" s="2"/>
      <c r="CD32" s="2"/>
      <c r="CE32" s="2"/>
      <c r="CF32" s="2">
        <v>0</v>
      </c>
      <c r="CG32" s="2">
        <v>0</v>
      </c>
      <c r="CH32" s="2"/>
      <c r="CI32" s="2"/>
      <c r="CJ32" s="2"/>
      <c r="CK32" s="2"/>
      <c r="CL32" s="2"/>
      <c r="CM32" s="2">
        <v>0</v>
      </c>
      <c r="CN32" s="2" t="s">
        <v>3</v>
      </c>
      <c r="CO32" s="2">
        <v>0</v>
      </c>
      <c r="CP32" s="2">
        <f t="shared" si="28"/>
        <v>32119.73</v>
      </c>
      <c r="CQ32" s="2">
        <f t="shared" si="29"/>
        <v>32119.73</v>
      </c>
      <c r="CR32" s="2">
        <f t="shared" si="30"/>
        <v>0</v>
      </c>
      <c r="CS32" s="2">
        <f t="shared" si="31"/>
        <v>0</v>
      </c>
      <c r="CT32" s="2">
        <f t="shared" si="32"/>
        <v>0</v>
      </c>
      <c r="CU32" s="2">
        <f t="shared" si="33"/>
        <v>0</v>
      </c>
      <c r="CV32" s="2">
        <f t="shared" si="34"/>
        <v>0</v>
      </c>
      <c r="CW32" s="2">
        <f t="shared" si="35"/>
        <v>0</v>
      </c>
      <c r="CX32" s="2">
        <f t="shared" si="36"/>
        <v>0</v>
      </c>
      <c r="CY32" s="2">
        <f t="shared" si="37"/>
        <v>0</v>
      </c>
      <c r="CZ32" s="2">
        <f t="shared" si="38"/>
        <v>0</v>
      </c>
      <c r="DA32" s="2"/>
      <c r="DB32" s="2"/>
      <c r="DC32" s="2" t="s">
        <v>3</v>
      </c>
      <c r="DD32" s="2" t="s">
        <v>3</v>
      </c>
      <c r="DE32" s="2" t="s">
        <v>3</v>
      </c>
      <c r="DF32" s="2" t="s">
        <v>3</v>
      </c>
      <c r="DG32" s="2" t="s">
        <v>3</v>
      </c>
      <c r="DH32" s="2" t="s">
        <v>3</v>
      </c>
      <c r="DI32" s="2" t="s">
        <v>3</v>
      </c>
      <c r="DJ32" s="2" t="s">
        <v>3</v>
      </c>
      <c r="DK32" s="2" t="s">
        <v>3</v>
      </c>
      <c r="DL32" s="2" t="s">
        <v>3</v>
      </c>
      <c r="DM32" s="2" t="s">
        <v>3</v>
      </c>
      <c r="DN32" s="2">
        <v>0</v>
      </c>
      <c r="DO32" s="2">
        <v>0</v>
      </c>
      <c r="DP32" s="2">
        <v>1</v>
      </c>
      <c r="DQ32" s="2">
        <v>1</v>
      </c>
      <c r="DR32" s="2"/>
      <c r="DS32" s="2"/>
      <c r="DT32" s="2"/>
      <c r="DU32" s="2">
        <v>1010</v>
      </c>
      <c r="DV32" s="2" t="s">
        <v>42</v>
      </c>
      <c r="DW32" s="2" t="s">
        <v>42</v>
      </c>
      <c r="DX32" s="2">
        <v>1</v>
      </c>
      <c r="DY32" s="2"/>
      <c r="DZ32" s="2"/>
      <c r="EA32" s="2"/>
      <c r="EB32" s="2"/>
      <c r="EC32" s="2"/>
      <c r="ED32" s="2"/>
      <c r="EE32" s="2">
        <v>32653538</v>
      </c>
      <c r="EF32" s="2">
        <v>20</v>
      </c>
      <c r="EG32" s="2" t="s">
        <v>43</v>
      </c>
      <c r="EH32" s="2">
        <v>0</v>
      </c>
      <c r="EI32" s="2" t="s">
        <v>3</v>
      </c>
      <c r="EJ32" s="2">
        <v>1</v>
      </c>
      <c r="EK32" s="2">
        <v>1100</v>
      </c>
      <c r="EL32" s="2" t="s">
        <v>44</v>
      </c>
      <c r="EM32" s="2" t="s">
        <v>45</v>
      </c>
      <c r="EN32" s="2"/>
      <c r="EO32" s="2" t="s">
        <v>3</v>
      </c>
      <c r="EP32" s="2"/>
      <c r="EQ32" s="2">
        <v>0</v>
      </c>
      <c r="ER32" s="2">
        <v>0</v>
      </c>
      <c r="ES32" s="2">
        <v>32119.73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>
        <v>0</v>
      </c>
      <c r="FR32" s="2">
        <f t="shared" si="39"/>
        <v>0</v>
      </c>
      <c r="FS32" s="2">
        <v>0</v>
      </c>
      <c r="FT32" s="2"/>
      <c r="FU32" s="2"/>
      <c r="FV32" s="2"/>
      <c r="FW32" s="2"/>
      <c r="FX32" s="2">
        <v>0</v>
      </c>
      <c r="FY32" s="2">
        <v>0</v>
      </c>
      <c r="FZ32" s="2"/>
      <c r="GA32" s="2" t="s">
        <v>46</v>
      </c>
      <c r="GB32" s="2"/>
      <c r="GC32" s="2"/>
      <c r="GD32" s="2">
        <v>0</v>
      </c>
      <c r="GE32" s="2"/>
      <c r="GF32" s="2">
        <v>-249500381</v>
      </c>
      <c r="GG32" s="2">
        <v>2</v>
      </c>
      <c r="GH32" s="2">
        <v>4</v>
      </c>
      <c r="GI32" s="2">
        <v>-2</v>
      </c>
      <c r="GJ32" s="2">
        <v>0</v>
      </c>
      <c r="GK32" s="2">
        <f>ROUND(R32*(R12)/100,2)</f>
        <v>0</v>
      </c>
      <c r="GL32" s="2">
        <f t="shared" si="40"/>
        <v>0</v>
      </c>
      <c r="GM32" s="2">
        <f t="shared" si="41"/>
        <v>32119.73</v>
      </c>
      <c r="GN32" s="2">
        <f t="shared" si="42"/>
        <v>32119.73</v>
      </c>
      <c r="GO32" s="2">
        <f t="shared" si="43"/>
        <v>0</v>
      </c>
      <c r="GP32" s="2">
        <f t="shared" si="44"/>
        <v>0</v>
      </c>
      <c r="GQ32" s="2"/>
      <c r="GR32" s="2">
        <v>0</v>
      </c>
      <c r="GS32" s="2">
        <v>2</v>
      </c>
      <c r="GT32" s="2">
        <v>0</v>
      </c>
      <c r="GU32" s="2" t="s">
        <v>3</v>
      </c>
      <c r="GV32" s="2">
        <f t="shared" si="45"/>
        <v>0</v>
      </c>
      <c r="GW32" s="2">
        <v>1</v>
      </c>
      <c r="GX32" s="2">
        <f t="shared" si="46"/>
        <v>0</v>
      </c>
      <c r="GY32" s="2"/>
      <c r="GZ32" s="2"/>
      <c r="HA32" s="2">
        <v>0</v>
      </c>
      <c r="HB32" s="2">
        <v>0</v>
      </c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>
        <v>0</v>
      </c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45" x14ac:dyDescent="0.2">
      <c r="A33">
        <v>17</v>
      </c>
      <c r="B33">
        <v>1</v>
      </c>
      <c r="E33" t="s">
        <v>39</v>
      </c>
      <c r="F33" t="str">
        <f>'1.Смета.или.Акт'!B75</f>
        <v>Прайс-лист</v>
      </c>
      <c r="G33" t="str">
        <f>'1.Смета.или.Акт'!C75</f>
        <v xml:space="preserve">Трансформатор ТМГ-11-400 кВА </v>
      </c>
      <c r="H33" t="s">
        <v>42</v>
      </c>
      <c r="I33">
        <f>'1.Смета.или.Акт'!E75</f>
        <v>1</v>
      </c>
      <c r="J33">
        <v>0</v>
      </c>
      <c r="O33">
        <f t="shared" si="14"/>
        <v>240897.98</v>
      </c>
      <c r="P33">
        <f t="shared" si="15"/>
        <v>240897.98</v>
      </c>
      <c r="Q33">
        <f t="shared" si="16"/>
        <v>0</v>
      </c>
      <c r="R33">
        <f t="shared" si="17"/>
        <v>0</v>
      </c>
      <c r="S33">
        <f t="shared" si="18"/>
        <v>0</v>
      </c>
      <c r="T33">
        <f t="shared" si="19"/>
        <v>0</v>
      </c>
      <c r="U33">
        <f t="shared" si="20"/>
        <v>0</v>
      </c>
      <c r="V33">
        <f t="shared" si="21"/>
        <v>0</v>
      </c>
      <c r="W33">
        <f t="shared" si="22"/>
        <v>0</v>
      </c>
      <c r="X33">
        <f t="shared" si="23"/>
        <v>0</v>
      </c>
      <c r="Y33">
        <f t="shared" si="24"/>
        <v>0</v>
      </c>
      <c r="AA33">
        <v>34685331</v>
      </c>
      <c r="AB33">
        <f t="shared" si="25"/>
        <v>32119.73</v>
      </c>
      <c r="AC33">
        <f t="shared" si="50"/>
        <v>32119.73</v>
      </c>
      <c r="AD33">
        <f t="shared" si="47"/>
        <v>0</v>
      </c>
      <c r="AE33">
        <f t="shared" si="48"/>
        <v>0</v>
      </c>
      <c r="AF33">
        <f t="shared" si="48"/>
        <v>0</v>
      </c>
      <c r="AG33">
        <f t="shared" si="26"/>
        <v>0</v>
      </c>
      <c r="AH33">
        <f t="shared" si="49"/>
        <v>0</v>
      </c>
      <c r="AI33">
        <f t="shared" si="49"/>
        <v>0</v>
      </c>
      <c r="AJ33">
        <f t="shared" si="27"/>
        <v>0</v>
      </c>
      <c r="AK33">
        <v>32119.73</v>
      </c>
      <c r="AL33" s="56">
        <f>'1.Смета.или.Акт'!F75</f>
        <v>32119.73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f>'1.Смета.или.Акт'!J75</f>
        <v>7.5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1</v>
      </c>
      <c r="BJ33" t="s">
        <v>3</v>
      </c>
      <c r="BM33">
        <v>1100</v>
      </c>
      <c r="BN33">
        <v>0</v>
      </c>
      <c r="BO33" t="s">
        <v>3</v>
      </c>
      <c r="BP33">
        <v>0</v>
      </c>
      <c r="BQ33">
        <v>20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28"/>
        <v>240897.98</v>
      </c>
      <c r="CQ33">
        <f t="shared" si="29"/>
        <v>240897.97500000001</v>
      </c>
      <c r="CR33">
        <f t="shared" si="30"/>
        <v>0</v>
      </c>
      <c r="CS33">
        <f t="shared" si="31"/>
        <v>0</v>
      </c>
      <c r="CT33">
        <f t="shared" si="32"/>
        <v>0</v>
      </c>
      <c r="CU33">
        <f t="shared" si="33"/>
        <v>0</v>
      </c>
      <c r="CV33">
        <f t="shared" si="34"/>
        <v>0</v>
      </c>
      <c r="CW33">
        <f t="shared" si="35"/>
        <v>0</v>
      </c>
      <c r="CX33">
        <f t="shared" si="36"/>
        <v>0</v>
      </c>
      <c r="CY33">
        <f t="shared" si="37"/>
        <v>0</v>
      </c>
      <c r="CZ33">
        <f t="shared" si="38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1010</v>
      </c>
      <c r="DV33" t="s">
        <v>42</v>
      </c>
      <c r="DW33" t="str">
        <f>'1.Смета.или.Акт'!D75</f>
        <v>шт.</v>
      </c>
      <c r="DX33">
        <v>1</v>
      </c>
      <c r="EE33">
        <v>32653538</v>
      </c>
      <c r="EF33">
        <v>20</v>
      </c>
      <c r="EG33" t="s">
        <v>43</v>
      </c>
      <c r="EH33">
        <v>0</v>
      </c>
      <c r="EI33" t="s">
        <v>3</v>
      </c>
      <c r="EJ33">
        <v>1</v>
      </c>
      <c r="EK33">
        <v>1100</v>
      </c>
      <c r="EL33" t="s">
        <v>44</v>
      </c>
      <c r="EM33" t="s">
        <v>45</v>
      </c>
      <c r="EO33" t="s">
        <v>3</v>
      </c>
      <c r="EQ33">
        <v>0</v>
      </c>
      <c r="ER33">
        <v>32119.73</v>
      </c>
      <c r="ES33" s="56">
        <f>'1.Смета.или.Акт'!F75</f>
        <v>32119.73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EZ33">
        <v>5</v>
      </c>
      <c r="FC33">
        <v>0</v>
      </c>
      <c r="FD33">
        <v>18</v>
      </c>
      <c r="FF33">
        <v>240898</v>
      </c>
      <c r="FQ33">
        <v>0</v>
      </c>
      <c r="FR33">
        <f t="shared" si="39"/>
        <v>0</v>
      </c>
      <c r="FS33">
        <v>0</v>
      </c>
      <c r="FX33">
        <v>0</v>
      </c>
      <c r="FY33">
        <v>0</v>
      </c>
      <c r="GA33" t="s">
        <v>46</v>
      </c>
      <c r="GD33">
        <v>0</v>
      </c>
      <c r="GF33">
        <v>-249500381</v>
      </c>
      <c r="GG33">
        <v>2</v>
      </c>
      <c r="GH33">
        <v>3</v>
      </c>
      <c r="GI33">
        <v>4</v>
      </c>
      <c r="GJ33">
        <v>0</v>
      </c>
      <c r="GK33">
        <f>ROUND(R33*(S12)/100,2)</f>
        <v>0</v>
      </c>
      <c r="GL33">
        <f t="shared" si="40"/>
        <v>0</v>
      </c>
      <c r="GM33">
        <f t="shared" si="41"/>
        <v>240897.98</v>
      </c>
      <c r="GN33">
        <f t="shared" si="42"/>
        <v>240897.98</v>
      </c>
      <c r="GO33">
        <f t="shared" si="43"/>
        <v>0</v>
      </c>
      <c r="GP33">
        <f t="shared" si="44"/>
        <v>0</v>
      </c>
      <c r="GR33">
        <v>1</v>
      </c>
      <c r="GS33">
        <v>1</v>
      </c>
      <c r="GT33">
        <v>0</v>
      </c>
      <c r="GU33" t="s">
        <v>3</v>
      </c>
      <c r="GV33">
        <f t="shared" si="45"/>
        <v>0</v>
      </c>
      <c r="GW33">
        <v>1</v>
      </c>
      <c r="GX33">
        <f t="shared" si="46"/>
        <v>0</v>
      </c>
      <c r="HA33">
        <v>0</v>
      </c>
      <c r="HB33">
        <v>0</v>
      </c>
      <c r="IK33">
        <v>0</v>
      </c>
    </row>
    <row r="35" spans="1:245" x14ac:dyDescent="0.2">
      <c r="A35" s="3">
        <v>51</v>
      </c>
      <c r="B35" s="3">
        <f>B20</f>
        <v>1</v>
      </c>
      <c r="C35" s="3">
        <f>A20</f>
        <v>3</v>
      </c>
      <c r="D35" s="3">
        <f>ROW(A20)</f>
        <v>20</v>
      </c>
      <c r="E35" s="3"/>
      <c r="F35" s="3" t="str">
        <f>IF(F20&lt;&gt;"",F20,"")</f>
        <v>Новая локальная смета</v>
      </c>
      <c r="G35" s="3" t="str">
        <f>IF(G20&lt;&gt;"",G20,"")</f>
        <v>Новая локальная смета</v>
      </c>
      <c r="H35" s="3">
        <v>0</v>
      </c>
      <c r="I35" s="3"/>
      <c r="J35" s="3"/>
      <c r="K35" s="3"/>
      <c r="L35" s="3"/>
      <c r="M35" s="3"/>
      <c r="N35" s="3"/>
      <c r="O35" s="3">
        <f t="shared" ref="O35:T35" si="51">ROUND(AB35,2)</f>
        <v>32390.87</v>
      </c>
      <c r="P35" s="3">
        <f t="shared" si="51"/>
        <v>32119.77</v>
      </c>
      <c r="Q35" s="3">
        <f t="shared" si="51"/>
        <v>29.18</v>
      </c>
      <c r="R35" s="3">
        <f t="shared" si="51"/>
        <v>10.77</v>
      </c>
      <c r="S35" s="3">
        <f t="shared" si="51"/>
        <v>241.92</v>
      </c>
      <c r="T35" s="3">
        <f t="shared" si="51"/>
        <v>0</v>
      </c>
      <c r="U35" s="3">
        <f>AH35</f>
        <v>20.8584</v>
      </c>
      <c r="V35" s="3">
        <f>AI35</f>
        <v>1.3176000000000001</v>
      </c>
      <c r="W35" s="3">
        <f>ROUND(AJ35,2)</f>
        <v>0</v>
      </c>
      <c r="X35" s="3">
        <f>ROUND(AK35,2)</f>
        <v>191.84</v>
      </c>
      <c r="Y35" s="3">
        <f>ROUND(AL35,2)</f>
        <v>124.07</v>
      </c>
      <c r="Z35" s="3"/>
      <c r="AA35" s="3"/>
      <c r="AB35" s="3">
        <f>ROUND(SUMIF(AA24:AA33,"=34685330",O24:O33),2)</f>
        <v>32390.87</v>
      </c>
      <c r="AC35" s="3">
        <f>ROUND(SUMIF(AA24:AA33,"=34685330",P24:P33),2)</f>
        <v>32119.77</v>
      </c>
      <c r="AD35" s="3">
        <f>ROUND(SUMIF(AA24:AA33,"=34685330",Q24:Q33),2)</f>
        <v>29.18</v>
      </c>
      <c r="AE35" s="3">
        <f>ROUND(SUMIF(AA24:AA33,"=34685330",R24:R33),2)</f>
        <v>10.77</v>
      </c>
      <c r="AF35" s="3">
        <f>ROUND(SUMIF(AA24:AA33,"=34685330",S24:S33),2)</f>
        <v>241.92</v>
      </c>
      <c r="AG35" s="3">
        <f>ROUND(SUMIF(AA24:AA33,"=34685330",T24:T33),2)</f>
        <v>0</v>
      </c>
      <c r="AH35" s="3">
        <f>SUMIF(AA24:AA33,"=34685330",U24:U33)</f>
        <v>20.8584</v>
      </c>
      <c r="AI35" s="3">
        <f>SUMIF(AA24:AA33,"=34685330",V24:V33)</f>
        <v>1.3176000000000001</v>
      </c>
      <c r="AJ35" s="3">
        <f>ROUND(SUMIF(AA24:AA33,"=34685330",W24:W33),2)</f>
        <v>0</v>
      </c>
      <c r="AK35" s="3">
        <f>ROUND(SUMIF(AA24:AA33,"=34685330",X24:X33),2)</f>
        <v>191.84</v>
      </c>
      <c r="AL35" s="3">
        <f>ROUND(SUMIF(AA24:AA33,"=34685330",Y24:Y33),2)</f>
        <v>124.07</v>
      </c>
      <c r="AM35" s="3"/>
      <c r="AN35" s="3"/>
      <c r="AO35" s="3">
        <f t="shared" ref="AO35:BC35" si="52">ROUND(BX35,2)</f>
        <v>0</v>
      </c>
      <c r="AP35" s="3">
        <f t="shared" si="52"/>
        <v>0</v>
      </c>
      <c r="AQ35" s="3">
        <f t="shared" si="52"/>
        <v>0</v>
      </c>
      <c r="AR35" s="3">
        <f t="shared" si="52"/>
        <v>32706.78</v>
      </c>
      <c r="AS35" s="3">
        <f t="shared" si="52"/>
        <v>32119.73</v>
      </c>
      <c r="AT35" s="3">
        <f t="shared" si="52"/>
        <v>257.52999999999997</v>
      </c>
      <c r="AU35" s="3">
        <f t="shared" si="52"/>
        <v>329.52</v>
      </c>
      <c r="AV35" s="3">
        <f t="shared" si="52"/>
        <v>32119.77</v>
      </c>
      <c r="AW35" s="3">
        <f t="shared" si="52"/>
        <v>32119.77</v>
      </c>
      <c r="AX35" s="3">
        <f t="shared" si="52"/>
        <v>0</v>
      </c>
      <c r="AY35" s="3">
        <f t="shared" si="52"/>
        <v>32119.77</v>
      </c>
      <c r="AZ35" s="3">
        <f t="shared" si="52"/>
        <v>0</v>
      </c>
      <c r="BA35" s="3">
        <f t="shared" si="52"/>
        <v>0</v>
      </c>
      <c r="BB35" s="3">
        <f t="shared" si="52"/>
        <v>0</v>
      </c>
      <c r="BC35" s="3">
        <f t="shared" si="52"/>
        <v>0</v>
      </c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>
        <f>ROUND(SUMIF(AA24:AA33,"=34685330",FQ24:FQ33),2)</f>
        <v>0</v>
      </c>
      <c r="BY35" s="3">
        <f>ROUND(SUMIF(AA24:AA33,"=34685330",FR24:FR33),2)</f>
        <v>0</v>
      </c>
      <c r="BZ35" s="3">
        <f>ROUND(SUMIF(AA24:AA33,"=34685330",GL24:GL33),2)</f>
        <v>0</v>
      </c>
      <c r="CA35" s="3">
        <f>ROUND(SUMIF(AA24:AA33,"=34685330",GM24:GM33),2)</f>
        <v>32706.78</v>
      </c>
      <c r="CB35" s="3">
        <f>ROUND(SUMIF(AA24:AA33,"=34685330",GN24:GN33),2)</f>
        <v>32119.73</v>
      </c>
      <c r="CC35" s="3">
        <f>ROUND(SUMIF(AA24:AA33,"=34685330",GO24:GO33),2)</f>
        <v>257.52999999999997</v>
      </c>
      <c r="CD35" s="3">
        <f>ROUND(SUMIF(AA24:AA33,"=34685330",GP24:GP33),2)</f>
        <v>329.52</v>
      </c>
      <c r="CE35" s="3">
        <f>AC35-BX35</f>
        <v>32119.77</v>
      </c>
      <c r="CF35" s="3">
        <f>AC35-BY35</f>
        <v>32119.77</v>
      </c>
      <c r="CG35" s="3">
        <f>BX35-BZ35</f>
        <v>0</v>
      </c>
      <c r="CH35" s="3">
        <f>AC35-BX35-BY35+BZ35</f>
        <v>32119.77</v>
      </c>
      <c r="CI35" s="3">
        <f>BY35-BZ35</f>
        <v>0</v>
      </c>
      <c r="CJ35" s="3">
        <f>ROUND(SUMIF(AA24:AA33,"=34685330",GX24:GX33),2)</f>
        <v>0</v>
      </c>
      <c r="CK35" s="3">
        <f>ROUND(SUMIF(AA24:AA33,"=34685330",GY24:GY33),2)</f>
        <v>0</v>
      </c>
      <c r="CL35" s="3">
        <f>ROUND(SUMIF(AA24:AA33,"=34685330",GZ24:GZ33),2)</f>
        <v>0</v>
      </c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4">
        <f t="shared" ref="DG35:DL35" si="53">ROUND(DT35,2)</f>
        <v>245689.9</v>
      </c>
      <c r="DH35" s="4">
        <f t="shared" si="53"/>
        <v>240897.98</v>
      </c>
      <c r="DI35" s="4">
        <f t="shared" si="53"/>
        <v>364.83</v>
      </c>
      <c r="DJ35" s="4">
        <f t="shared" si="53"/>
        <v>196.93</v>
      </c>
      <c r="DK35" s="4">
        <f t="shared" si="53"/>
        <v>4427.09</v>
      </c>
      <c r="DL35" s="4">
        <f t="shared" si="53"/>
        <v>0</v>
      </c>
      <c r="DM35" s="4">
        <f>DZ35</f>
        <v>20.8584</v>
      </c>
      <c r="DN35" s="4">
        <f>EA35</f>
        <v>1.3176000000000001</v>
      </c>
      <c r="DO35" s="4">
        <f>ROUND(EB35,2)</f>
        <v>0</v>
      </c>
      <c r="DP35" s="4">
        <f>ROUND(EC35,2)</f>
        <v>2980.65</v>
      </c>
      <c r="DQ35" s="4">
        <f>ROUND(ED35,2)</f>
        <v>1816.17</v>
      </c>
      <c r="DR35" s="4"/>
      <c r="DS35" s="4"/>
      <c r="DT35" s="4">
        <f>ROUND(SUMIF(AA24:AA33,"=34685331",O24:O33),2)</f>
        <v>245689.9</v>
      </c>
      <c r="DU35" s="4">
        <f>ROUND(SUMIF(AA24:AA33,"=34685331",P24:P33),2)</f>
        <v>240897.98</v>
      </c>
      <c r="DV35" s="4">
        <f>ROUND(SUMIF(AA24:AA33,"=34685331",Q24:Q33),2)</f>
        <v>364.83</v>
      </c>
      <c r="DW35" s="4">
        <f>ROUND(SUMIF(AA24:AA33,"=34685331",R24:R33),2)</f>
        <v>196.93</v>
      </c>
      <c r="DX35" s="4">
        <f>ROUND(SUMIF(AA24:AA33,"=34685331",S24:S33),2)</f>
        <v>4427.09</v>
      </c>
      <c r="DY35" s="4">
        <f>ROUND(SUMIF(AA24:AA33,"=34685331",T24:T33),2)</f>
        <v>0</v>
      </c>
      <c r="DZ35" s="4">
        <f>SUMIF(AA24:AA33,"=34685331",U24:U33)</f>
        <v>20.8584</v>
      </c>
      <c r="EA35" s="4">
        <f>SUMIF(AA24:AA33,"=34685331",V24:V33)</f>
        <v>1.3176000000000001</v>
      </c>
      <c r="EB35" s="4">
        <f>ROUND(SUMIF(AA24:AA33,"=34685331",W24:W33),2)</f>
        <v>0</v>
      </c>
      <c r="EC35" s="4">
        <f>ROUND(SUMIF(AA24:AA33,"=34685331",X24:X33),2)</f>
        <v>2980.65</v>
      </c>
      <c r="ED35" s="4">
        <f>ROUND(SUMIF(AA24:AA33,"=34685331",Y24:Y33),2)</f>
        <v>1816.17</v>
      </c>
      <c r="EE35" s="4"/>
      <c r="EF35" s="4"/>
      <c r="EG35" s="4">
        <f t="shared" ref="EG35:EU35" si="54">ROUND(FP35,2)</f>
        <v>0</v>
      </c>
      <c r="EH35" s="4">
        <f t="shared" si="54"/>
        <v>0</v>
      </c>
      <c r="EI35" s="4">
        <f t="shared" si="54"/>
        <v>0</v>
      </c>
      <c r="EJ35" s="4">
        <f t="shared" si="54"/>
        <v>250486.72</v>
      </c>
      <c r="EK35" s="4">
        <f t="shared" si="54"/>
        <v>240897.98</v>
      </c>
      <c r="EL35" s="4">
        <f t="shared" si="54"/>
        <v>4088.05</v>
      </c>
      <c r="EM35" s="4">
        <f t="shared" si="54"/>
        <v>5500.69</v>
      </c>
      <c r="EN35" s="4">
        <f t="shared" si="54"/>
        <v>240897.98</v>
      </c>
      <c r="EO35" s="4">
        <f t="shared" si="54"/>
        <v>240897.98</v>
      </c>
      <c r="EP35" s="4">
        <f t="shared" si="54"/>
        <v>0</v>
      </c>
      <c r="EQ35" s="4">
        <f t="shared" si="54"/>
        <v>240897.98</v>
      </c>
      <c r="ER35" s="4">
        <f t="shared" si="54"/>
        <v>0</v>
      </c>
      <c r="ES35" s="4">
        <f t="shared" si="54"/>
        <v>0</v>
      </c>
      <c r="ET35" s="4">
        <f t="shared" si="54"/>
        <v>0</v>
      </c>
      <c r="EU35" s="4">
        <f t="shared" si="54"/>
        <v>0</v>
      </c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>
        <f>ROUND(SUMIF(AA24:AA33,"=34685331",FQ24:FQ33),2)</f>
        <v>0</v>
      </c>
      <c r="FQ35" s="4">
        <f>ROUND(SUMIF(AA24:AA33,"=34685331",FR24:FR33),2)</f>
        <v>0</v>
      </c>
      <c r="FR35" s="4">
        <f>ROUND(SUMIF(AA24:AA33,"=34685331",GL24:GL33),2)</f>
        <v>0</v>
      </c>
      <c r="FS35" s="4">
        <f>ROUND(SUMIF(AA24:AA33,"=34685331",GM24:GM33),2)</f>
        <v>250486.72</v>
      </c>
      <c r="FT35" s="4">
        <f>ROUND(SUMIF(AA24:AA33,"=34685331",GN24:GN33),2)</f>
        <v>240897.98</v>
      </c>
      <c r="FU35" s="4">
        <f>ROUND(SUMIF(AA24:AA33,"=34685331",GO24:GO33),2)</f>
        <v>4088.05</v>
      </c>
      <c r="FV35" s="4">
        <f>ROUND(SUMIF(AA24:AA33,"=34685331",GP24:GP33),2)</f>
        <v>5500.69</v>
      </c>
      <c r="FW35" s="4">
        <f>DU35-FP35</f>
        <v>240897.98</v>
      </c>
      <c r="FX35" s="4">
        <f>DU35-FQ35</f>
        <v>240897.98</v>
      </c>
      <c r="FY35" s="4">
        <f>FP35-FR35</f>
        <v>0</v>
      </c>
      <c r="FZ35" s="4">
        <f>DU35-FP35-FQ35+FR35</f>
        <v>240897.98</v>
      </c>
      <c r="GA35" s="4">
        <f>FQ35-FR35</f>
        <v>0</v>
      </c>
      <c r="GB35" s="4">
        <f>ROUND(SUMIF(AA24:AA33,"=34685331",GX24:GX33),2)</f>
        <v>0</v>
      </c>
      <c r="GC35" s="4">
        <f>ROUND(SUMIF(AA24:AA33,"=34685331",GY24:GY33),2)</f>
        <v>0</v>
      </c>
      <c r="GD35" s="4">
        <f>ROUND(SUMIF(AA24:AA33,"=34685331",GZ24:GZ33),2)</f>
        <v>0</v>
      </c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>
        <v>0</v>
      </c>
    </row>
    <row r="37" spans="1:245" x14ac:dyDescent="0.2">
      <c r="A37" s="5">
        <v>50</v>
      </c>
      <c r="B37" s="5">
        <v>0</v>
      </c>
      <c r="C37" s="5">
        <v>0</v>
      </c>
      <c r="D37" s="5">
        <v>1</v>
      </c>
      <c r="E37" s="5">
        <v>201</v>
      </c>
      <c r="F37" s="5">
        <f>ROUND(Source!O35,O37)</f>
        <v>32390.87</v>
      </c>
      <c r="G37" s="5" t="s">
        <v>47</v>
      </c>
      <c r="H37" s="5" t="s">
        <v>48</v>
      </c>
      <c r="I37" s="5"/>
      <c r="J37" s="5"/>
      <c r="K37" s="5">
        <v>201</v>
      </c>
      <c r="L37" s="5">
        <v>1</v>
      </c>
      <c r="M37" s="5">
        <v>3</v>
      </c>
      <c r="N37" s="5" t="s">
        <v>3</v>
      </c>
      <c r="O37" s="5">
        <v>2</v>
      </c>
      <c r="P37" s="5">
        <f>ROUND(Source!DG35,O37)</f>
        <v>245689.9</v>
      </c>
      <c r="Q37" s="5"/>
      <c r="R37" s="5"/>
      <c r="S37" s="5"/>
      <c r="T37" s="5"/>
      <c r="U37" s="5"/>
      <c r="V37" s="5"/>
      <c r="W37" s="5"/>
    </row>
    <row r="38" spans="1:245" x14ac:dyDescent="0.2">
      <c r="A38" s="5">
        <v>50</v>
      </c>
      <c r="B38" s="5">
        <v>0</v>
      </c>
      <c r="C38" s="5">
        <v>0</v>
      </c>
      <c r="D38" s="5">
        <v>1</v>
      </c>
      <c r="E38" s="5">
        <v>202</v>
      </c>
      <c r="F38" s="5">
        <f>ROUND(Source!P35,O38)</f>
        <v>32119.77</v>
      </c>
      <c r="G38" s="5" t="s">
        <v>49</v>
      </c>
      <c r="H38" s="5" t="s">
        <v>50</v>
      </c>
      <c r="I38" s="5"/>
      <c r="J38" s="5"/>
      <c r="K38" s="5">
        <v>202</v>
      </c>
      <c r="L38" s="5">
        <v>2</v>
      </c>
      <c r="M38" s="5">
        <v>3</v>
      </c>
      <c r="N38" s="5" t="s">
        <v>3</v>
      </c>
      <c r="O38" s="5">
        <v>2</v>
      </c>
      <c r="P38" s="5">
        <f>ROUND(Source!DH35,O38)</f>
        <v>240897.98</v>
      </c>
      <c r="Q38" s="5"/>
      <c r="R38" s="5"/>
      <c r="S38" s="5"/>
      <c r="T38" s="5"/>
      <c r="U38" s="5"/>
      <c r="V38" s="5"/>
      <c r="W38" s="5"/>
    </row>
    <row r="39" spans="1:245" x14ac:dyDescent="0.2">
      <c r="A39" s="5">
        <v>50</v>
      </c>
      <c r="B39" s="5">
        <v>0</v>
      </c>
      <c r="C39" s="5">
        <v>0</v>
      </c>
      <c r="D39" s="5">
        <v>1</v>
      </c>
      <c r="E39" s="5">
        <v>222</v>
      </c>
      <c r="F39" s="5">
        <f>ROUND(Source!AO35,O39)</f>
        <v>0</v>
      </c>
      <c r="G39" s="5" t="s">
        <v>51</v>
      </c>
      <c r="H39" s="5" t="s">
        <v>52</v>
      </c>
      <c r="I39" s="5"/>
      <c r="J39" s="5"/>
      <c r="K39" s="5">
        <v>222</v>
      </c>
      <c r="L39" s="5">
        <v>3</v>
      </c>
      <c r="M39" s="5">
        <v>3</v>
      </c>
      <c r="N39" s="5" t="s">
        <v>3</v>
      </c>
      <c r="O39" s="5">
        <v>2</v>
      </c>
      <c r="P39" s="5">
        <f>ROUND(Source!EG35,O39)</f>
        <v>0</v>
      </c>
      <c r="Q39" s="5"/>
      <c r="R39" s="5"/>
      <c r="S39" s="5"/>
      <c r="T39" s="5"/>
      <c r="U39" s="5"/>
      <c r="V39" s="5"/>
      <c r="W39" s="5"/>
    </row>
    <row r="40" spans="1:245" x14ac:dyDescent="0.2">
      <c r="A40" s="5">
        <v>50</v>
      </c>
      <c r="B40" s="5">
        <v>0</v>
      </c>
      <c r="C40" s="5">
        <v>0</v>
      </c>
      <c r="D40" s="5">
        <v>1</v>
      </c>
      <c r="E40" s="5">
        <v>225</v>
      </c>
      <c r="F40" s="5">
        <f>ROUND(Source!AV35,O40)</f>
        <v>32119.77</v>
      </c>
      <c r="G40" s="5" t="s">
        <v>53</v>
      </c>
      <c r="H40" s="5" t="s">
        <v>54</v>
      </c>
      <c r="I40" s="5"/>
      <c r="J40" s="5"/>
      <c r="K40" s="5">
        <v>225</v>
      </c>
      <c r="L40" s="5">
        <v>4</v>
      </c>
      <c r="M40" s="5">
        <v>3</v>
      </c>
      <c r="N40" s="5" t="s">
        <v>3</v>
      </c>
      <c r="O40" s="5">
        <v>2</v>
      </c>
      <c r="P40" s="5">
        <f>ROUND(Source!EN35,O40)</f>
        <v>240897.98</v>
      </c>
      <c r="Q40" s="5"/>
      <c r="R40" s="5"/>
      <c r="S40" s="5"/>
      <c r="T40" s="5"/>
      <c r="U40" s="5"/>
      <c r="V40" s="5"/>
      <c r="W40" s="5"/>
    </row>
    <row r="41" spans="1:245" x14ac:dyDescent="0.2">
      <c r="A41" s="5">
        <v>50</v>
      </c>
      <c r="B41" s="5">
        <v>0</v>
      </c>
      <c r="C41" s="5">
        <v>0</v>
      </c>
      <c r="D41" s="5">
        <v>1</v>
      </c>
      <c r="E41" s="5">
        <v>226</v>
      </c>
      <c r="F41" s="5">
        <f>ROUND(Source!AW35,O41)</f>
        <v>32119.77</v>
      </c>
      <c r="G41" s="5" t="s">
        <v>55</v>
      </c>
      <c r="H41" s="5" t="s">
        <v>56</v>
      </c>
      <c r="I41" s="5"/>
      <c r="J41" s="5"/>
      <c r="K41" s="5">
        <v>226</v>
      </c>
      <c r="L41" s="5">
        <v>5</v>
      </c>
      <c r="M41" s="5">
        <v>3</v>
      </c>
      <c r="N41" s="5" t="s">
        <v>3</v>
      </c>
      <c r="O41" s="5">
        <v>2</v>
      </c>
      <c r="P41" s="5">
        <f>ROUND(Source!EO35,O41)</f>
        <v>240897.98</v>
      </c>
      <c r="Q41" s="5"/>
      <c r="R41" s="5"/>
      <c r="S41" s="5"/>
      <c r="T41" s="5"/>
      <c r="U41" s="5"/>
      <c r="V41" s="5"/>
      <c r="W41" s="5"/>
    </row>
    <row r="42" spans="1:245" x14ac:dyDescent="0.2">
      <c r="A42" s="5">
        <v>50</v>
      </c>
      <c r="B42" s="5">
        <v>0</v>
      </c>
      <c r="C42" s="5">
        <v>0</v>
      </c>
      <c r="D42" s="5">
        <v>1</v>
      </c>
      <c r="E42" s="5">
        <v>227</v>
      </c>
      <c r="F42" s="5">
        <f>ROUND(Source!AX35,O42)</f>
        <v>0</v>
      </c>
      <c r="G42" s="5" t="s">
        <v>57</v>
      </c>
      <c r="H42" s="5" t="s">
        <v>58</v>
      </c>
      <c r="I42" s="5"/>
      <c r="J42" s="5"/>
      <c r="K42" s="5">
        <v>227</v>
      </c>
      <c r="L42" s="5">
        <v>6</v>
      </c>
      <c r="M42" s="5">
        <v>3</v>
      </c>
      <c r="N42" s="5" t="s">
        <v>3</v>
      </c>
      <c r="O42" s="5">
        <v>2</v>
      </c>
      <c r="P42" s="5">
        <f>ROUND(Source!EP35,O42)</f>
        <v>0</v>
      </c>
      <c r="Q42" s="5"/>
      <c r="R42" s="5"/>
      <c r="S42" s="5"/>
      <c r="T42" s="5"/>
      <c r="U42" s="5"/>
      <c r="V42" s="5"/>
      <c r="W42" s="5"/>
    </row>
    <row r="43" spans="1:245" x14ac:dyDescent="0.2">
      <c r="A43" s="5">
        <v>50</v>
      </c>
      <c r="B43" s="5">
        <v>0</v>
      </c>
      <c r="C43" s="5">
        <v>0</v>
      </c>
      <c r="D43" s="5">
        <v>1</v>
      </c>
      <c r="E43" s="5">
        <v>228</v>
      </c>
      <c r="F43" s="5">
        <f>ROUND(Source!AY35,O43)</f>
        <v>32119.77</v>
      </c>
      <c r="G43" s="5" t="s">
        <v>59</v>
      </c>
      <c r="H43" s="5" t="s">
        <v>60</v>
      </c>
      <c r="I43" s="5"/>
      <c r="J43" s="5"/>
      <c r="K43" s="5">
        <v>228</v>
      </c>
      <c r="L43" s="5">
        <v>7</v>
      </c>
      <c r="M43" s="5">
        <v>3</v>
      </c>
      <c r="N43" s="5" t="s">
        <v>3</v>
      </c>
      <c r="O43" s="5">
        <v>2</v>
      </c>
      <c r="P43" s="5">
        <f>ROUND(Source!EQ35,O43)</f>
        <v>240897.98</v>
      </c>
      <c r="Q43" s="5"/>
      <c r="R43" s="5"/>
      <c r="S43" s="5"/>
      <c r="T43" s="5"/>
      <c r="U43" s="5"/>
      <c r="V43" s="5"/>
      <c r="W43" s="5"/>
    </row>
    <row r="44" spans="1:245" x14ac:dyDescent="0.2">
      <c r="A44" s="5">
        <v>50</v>
      </c>
      <c r="B44" s="5">
        <v>0</v>
      </c>
      <c r="C44" s="5">
        <v>0</v>
      </c>
      <c r="D44" s="5">
        <v>1</v>
      </c>
      <c r="E44" s="5">
        <v>216</v>
      </c>
      <c r="F44" s="5">
        <f>ROUND(Source!AP35,O44)</f>
        <v>0</v>
      </c>
      <c r="G44" s="5" t="s">
        <v>61</v>
      </c>
      <c r="H44" s="5" t="s">
        <v>62</v>
      </c>
      <c r="I44" s="5"/>
      <c r="J44" s="5"/>
      <c r="K44" s="5">
        <v>216</v>
      </c>
      <c r="L44" s="5">
        <v>8</v>
      </c>
      <c r="M44" s="5">
        <v>3</v>
      </c>
      <c r="N44" s="5" t="s">
        <v>3</v>
      </c>
      <c r="O44" s="5">
        <v>2</v>
      </c>
      <c r="P44" s="5">
        <f>ROUND(Source!EH35,O44)</f>
        <v>0</v>
      </c>
      <c r="Q44" s="5"/>
      <c r="R44" s="5"/>
      <c r="S44" s="5"/>
      <c r="T44" s="5"/>
      <c r="U44" s="5"/>
      <c r="V44" s="5"/>
      <c r="W44" s="5"/>
    </row>
    <row r="45" spans="1:245" x14ac:dyDescent="0.2">
      <c r="A45" s="5">
        <v>50</v>
      </c>
      <c r="B45" s="5">
        <v>0</v>
      </c>
      <c r="C45" s="5">
        <v>0</v>
      </c>
      <c r="D45" s="5">
        <v>1</v>
      </c>
      <c r="E45" s="5">
        <v>223</v>
      </c>
      <c r="F45" s="5">
        <f>ROUND(Source!AQ35,O45)</f>
        <v>0</v>
      </c>
      <c r="G45" s="5" t="s">
        <v>63</v>
      </c>
      <c r="H45" s="5" t="s">
        <v>64</v>
      </c>
      <c r="I45" s="5"/>
      <c r="J45" s="5"/>
      <c r="K45" s="5">
        <v>223</v>
      </c>
      <c r="L45" s="5">
        <v>9</v>
      </c>
      <c r="M45" s="5">
        <v>3</v>
      </c>
      <c r="N45" s="5" t="s">
        <v>3</v>
      </c>
      <c r="O45" s="5">
        <v>2</v>
      </c>
      <c r="P45" s="5">
        <f>ROUND(Source!EI35,O45)</f>
        <v>0</v>
      </c>
      <c r="Q45" s="5"/>
      <c r="R45" s="5"/>
      <c r="S45" s="5"/>
      <c r="T45" s="5"/>
      <c r="U45" s="5"/>
      <c r="V45" s="5"/>
      <c r="W45" s="5"/>
    </row>
    <row r="46" spans="1:245" x14ac:dyDescent="0.2">
      <c r="A46" s="5">
        <v>50</v>
      </c>
      <c r="B46" s="5">
        <v>0</v>
      </c>
      <c r="C46" s="5">
        <v>0</v>
      </c>
      <c r="D46" s="5">
        <v>1</v>
      </c>
      <c r="E46" s="5">
        <v>229</v>
      </c>
      <c r="F46" s="5">
        <f>ROUND(Source!AZ35,O46)</f>
        <v>0</v>
      </c>
      <c r="G46" s="5" t="s">
        <v>65</v>
      </c>
      <c r="H46" s="5" t="s">
        <v>66</v>
      </c>
      <c r="I46" s="5"/>
      <c r="J46" s="5"/>
      <c r="K46" s="5">
        <v>229</v>
      </c>
      <c r="L46" s="5">
        <v>10</v>
      </c>
      <c r="M46" s="5">
        <v>3</v>
      </c>
      <c r="N46" s="5" t="s">
        <v>3</v>
      </c>
      <c r="O46" s="5">
        <v>2</v>
      </c>
      <c r="P46" s="5">
        <f>ROUND(Source!ER35,O46)</f>
        <v>0</v>
      </c>
      <c r="Q46" s="5"/>
      <c r="R46" s="5"/>
      <c r="S46" s="5"/>
      <c r="T46" s="5"/>
      <c r="U46" s="5"/>
      <c r="V46" s="5"/>
      <c r="W46" s="5"/>
    </row>
    <row r="47" spans="1:245" x14ac:dyDescent="0.2">
      <c r="A47" s="5">
        <v>50</v>
      </c>
      <c r="B47" s="5">
        <v>0</v>
      </c>
      <c r="C47" s="5">
        <v>0</v>
      </c>
      <c r="D47" s="5">
        <v>1</v>
      </c>
      <c r="E47" s="5">
        <v>203</v>
      </c>
      <c r="F47" s="5">
        <f>ROUND(Source!Q35,O47)</f>
        <v>29.18</v>
      </c>
      <c r="G47" s="5" t="s">
        <v>67</v>
      </c>
      <c r="H47" s="5" t="s">
        <v>68</v>
      </c>
      <c r="I47" s="5"/>
      <c r="J47" s="5"/>
      <c r="K47" s="5">
        <v>203</v>
      </c>
      <c r="L47" s="5">
        <v>11</v>
      </c>
      <c r="M47" s="5">
        <v>3</v>
      </c>
      <c r="N47" s="5" t="s">
        <v>3</v>
      </c>
      <c r="O47" s="5">
        <v>2</v>
      </c>
      <c r="P47" s="5">
        <f>ROUND(Source!DI35,O47)</f>
        <v>364.83</v>
      </c>
      <c r="Q47" s="5"/>
      <c r="R47" s="5"/>
      <c r="S47" s="5"/>
      <c r="T47" s="5"/>
      <c r="U47" s="5"/>
      <c r="V47" s="5"/>
      <c r="W47" s="5"/>
    </row>
    <row r="48" spans="1:245" x14ac:dyDescent="0.2">
      <c r="A48" s="5">
        <v>50</v>
      </c>
      <c r="B48" s="5">
        <v>0</v>
      </c>
      <c r="C48" s="5">
        <v>0</v>
      </c>
      <c r="D48" s="5">
        <v>1</v>
      </c>
      <c r="E48" s="5">
        <v>231</v>
      </c>
      <c r="F48" s="5">
        <f>ROUND(Source!BB35,O48)</f>
        <v>0</v>
      </c>
      <c r="G48" s="5" t="s">
        <v>69</v>
      </c>
      <c r="H48" s="5" t="s">
        <v>70</v>
      </c>
      <c r="I48" s="5"/>
      <c r="J48" s="5"/>
      <c r="K48" s="5">
        <v>231</v>
      </c>
      <c r="L48" s="5">
        <v>12</v>
      </c>
      <c r="M48" s="5">
        <v>3</v>
      </c>
      <c r="N48" s="5" t="s">
        <v>3</v>
      </c>
      <c r="O48" s="5">
        <v>2</v>
      </c>
      <c r="P48" s="5">
        <f>ROUND(Source!ET35,O48)</f>
        <v>0</v>
      </c>
      <c r="Q48" s="5"/>
      <c r="R48" s="5"/>
      <c r="S48" s="5"/>
      <c r="T48" s="5"/>
      <c r="U48" s="5"/>
      <c r="V48" s="5"/>
      <c r="W48" s="5"/>
    </row>
    <row r="49" spans="1:206" x14ac:dyDescent="0.2">
      <c r="A49" s="5">
        <v>50</v>
      </c>
      <c r="B49" s="5">
        <v>0</v>
      </c>
      <c r="C49" s="5">
        <v>0</v>
      </c>
      <c r="D49" s="5">
        <v>1</v>
      </c>
      <c r="E49" s="5">
        <v>204</v>
      </c>
      <c r="F49" s="5">
        <f>ROUND(Source!R35,O49)</f>
        <v>10.77</v>
      </c>
      <c r="G49" s="5" t="s">
        <v>71</v>
      </c>
      <c r="H49" s="5" t="s">
        <v>72</v>
      </c>
      <c r="I49" s="5"/>
      <c r="J49" s="5"/>
      <c r="K49" s="5">
        <v>204</v>
      </c>
      <c r="L49" s="5">
        <v>13</v>
      </c>
      <c r="M49" s="5">
        <v>3</v>
      </c>
      <c r="N49" s="5" t="s">
        <v>3</v>
      </c>
      <c r="O49" s="5">
        <v>2</v>
      </c>
      <c r="P49" s="5">
        <f>ROUND(Source!DJ35,O49)</f>
        <v>196.93</v>
      </c>
      <c r="Q49" s="5"/>
      <c r="R49" s="5"/>
      <c r="S49" s="5"/>
      <c r="T49" s="5"/>
      <c r="U49" s="5"/>
      <c r="V49" s="5"/>
      <c r="W49" s="5"/>
    </row>
    <row r="50" spans="1:206" x14ac:dyDescent="0.2">
      <c r="A50" s="5">
        <v>50</v>
      </c>
      <c r="B50" s="5">
        <v>0</v>
      </c>
      <c r="C50" s="5">
        <v>0</v>
      </c>
      <c r="D50" s="5">
        <v>1</v>
      </c>
      <c r="E50" s="5">
        <v>205</v>
      </c>
      <c r="F50" s="5">
        <f>ROUND(Source!S35,O50)</f>
        <v>241.92</v>
      </c>
      <c r="G50" s="5" t="s">
        <v>73</v>
      </c>
      <c r="H50" s="5" t="s">
        <v>74</v>
      </c>
      <c r="I50" s="5"/>
      <c r="J50" s="5"/>
      <c r="K50" s="5">
        <v>205</v>
      </c>
      <c r="L50" s="5">
        <v>14</v>
      </c>
      <c r="M50" s="5">
        <v>3</v>
      </c>
      <c r="N50" s="5" t="s">
        <v>3</v>
      </c>
      <c r="O50" s="5">
        <v>2</v>
      </c>
      <c r="P50" s="5">
        <f>ROUND(Source!DK35,O50)</f>
        <v>4427.09</v>
      </c>
      <c r="Q50" s="5"/>
      <c r="R50" s="5"/>
      <c r="S50" s="5"/>
      <c r="T50" s="5"/>
      <c r="U50" s="5"/>
      <c r="V50" s="5"/>
      <c r="W50" s="5"/>
    </row>
    <row r="51" spans="1:206" x14ac:dyDescent="0.2">
      <c r="A51" s="5">
        <v>50</v>
      </c>
      <c r="B51" s="5">
        <v>0</v>
      </c>
      <c r="C51" s="5">
        <v>0</v>
      </c>
      <c r="D51" s="5">
        <v>1</v>
      </c>
      <c r="E51" s="5">
        <v>232</v>
      </c>
      <c r="F51" s="5">
        <f>ROUND(Source!BC35,O51)</f>
        <v>0</v>
      </c>
      <c r="G51" s="5" t="s">
        <v>75</v>
      </c>
      <c r="H51" s="5" t="s">
        <v>76</v>
      </c>
      <c r="I51" s="5"/>
      <c r="J51" s="5"/>
      <c r="K51" s="5">
        <v>232</v>
      </c>
      <c r="L51" s="5">
        <v>15</v>
      </c>
      <c r="M51" s="5">
        <v>3</v>
      </c>
      <c r="N51" s="5" t="s">
        <v>3</v>
      </c>
      <c r="O51" s="5">
        <v>2</v>
      </c>
      <c r="P51" s="5">
        <f>ROUND(Source!EU35,O51)</f>
        <v>0</v>
      </c>
      <c r="Q51" s="5"/>
      <c r="R51" s="5"/>
      <c r="S51" s="5"/>
      <c r="T51" s="5"/>
      <c r="U51" s="5"/>
      <c r="V51" s="5"/>
      <c r="W51" s="5"/>
    </row>
    <row r="52" spans="1:206" x14ac:dyDescent="0.2">
      <c r="A52" s="5">
        <v>50</v>
      </c>
      <c r="B52" s="5">
        <v>0</v>
      </c>
      <c r="C52" s="5">
        <v>0</v>
      </c>
      <c r="D52" s="5">
        <v>1</v>
      </c>
      <c r="E52" s="5">
        <v>214</v>
      </c>
      <c r="F52" s="5">
        <f>ROUND(Source!AS35,O52)</f>
        <v>32119.73</v>
      </c>
      <c r="G52" s="5" t="s">
        <v>77</v>
      </c>
      <c r="H52" s="5" t="s">
        <v>78</v>
      </c>
      <c r="I52" s="5"/>
      <c r="J52" s="5"/>
      <c r="K52" s="5">
        <v>214</v>
      </c>
      <c r="L52" s="5">
        <v>16</v>
      </c>
      <c r="M52" s="5">
        <v>3</v>
      </c>
      <c r="N52" s="5" t="s">
        <v>3</v>
      </c>
      <c r="O52" s="5">
        <v>2</v>
      </c>
      <c r="P52" s="5">
        <f>ROUND(Source!EK35,O52)</f>
        <v>240897.98</v>
      </c>
      <c r="Q52" s="5"/>
      <c r="R52" s="5"/>
      <c r="S52" s="5"/>
      <c r="T52" s="5"/>
      <c r="U52" s="5"/>
      <c r="V52" s="5"/>
      <c r="W52" s="5"/>
    </row>
    <row r="53" spans="1:206" x14ac:dyDescent="0.2">
      <c r="A53" s="5">
        <v>50</v>
      </c>
      <c r="B53" s="5">
        <v>0</v>
      </c>
      <c r="C53" s="5">
        <v>0</v>
      </c>
      <c r="D53" s="5">
        <v>1</v>
      </c>
      <c r="E53" s="5">
        <v>215</v>
      </c>
      <c r="F53" s="5">
        <f>ROUND(Source!AT35,O53)</f>
        <v>257.52999999999997</v>
      </c>
      <c r="G53" s="5" t="s">
        <v>79</v>
      </c>
      <c r="H53" s="5" t="s">
        <v>80</v>
      </c>
      <c r="I53" s="5"/>
      <c r="J53" s="5"/>
      <c r="K53" s="5">
        <v>215</v>
      </c>
      <c r="L53" s="5">
        <v>17</v>
      </c>
      <c r="M53" s="5">
        <v>3</v>
      </c>
      <c r="N53" s="5" t="s">
        <v>3</v>
      </c>
      <c r="O53" s="5">
        <v>2</v>
      </c>
      <c r="P53" s="5">
        <f>ROUND(Source!EL35,O53)</f>
        <v>4088.05</v>
      </c>
      <c r="Q53" s="5"/>
      <c r="R53" s="5"/>
      <c r="S53" s="5"/>
      <c r="T53" s="5"/>
      <c r="U53" s="5"/>
      <c r="V53" s="5"/>
      <c r="W53" s="5"/>
    </row>
    <row r="54" spans="1:206" x14ac:dyDescent="0.2">
      <c r="A54" s="5">
        <v>50</v>
      </c>
      <c r="B54" s="5">
        <v>0</v>
      </c>
      <c r="C54" s="5">
        <v>0</v>
      </c>
      <c r="D54" s="5">
        <v>1</v>
      </c>
      <c r="E54" s="5">
        <v>217</v>
      </c>
      <c r="F54" s="5">
        <f>ROUND(Source!AU35,O54)</f>
        <v>329.52</v>
      </c>
      <c r="G54" s="5" t="s">
        <v>81</v>
      </c>
      <c r="H54" s="5" t="s">
        <v>82</v>
      </c>
      <c r="I54" s="5"/>
      <c r="J54" s="5"/>
      <c r="K54" s="5">
        <v>217</v>
      </c>
      <c r="L54" s="5">
        <v>18</v>
      </c>
      <c r="M54" s="5">
        <v>3</v>
      </c>
      <c r="N54" s="5" t="s">
        <v>3</v>
      </c>
      <c r="O54" s="5">
        <v>2</v>
      </c>
      <c r="P54" s="5">
        <f>ROUND(Source!EM35,O54)</f>
        <v>5500.69</v>
      </c>
      <c r="Q54" s="5"/>
      <c r="R54" s="5"/>
      <c r="S54" s="5"/>
      <c r="T54" s="5"/>
      <c r="U54" s="5"/>
      <c r="V54" s="5"/>
      <c r="W54" s="5"/>
    </row>
    <row r="55" spans="1:206" x14ac:dyDescent="0.2">
      <c r="A55" s="5">
        <v>50</v>
      </c>
      <c r="B55" s="5">
        <v>0</v>
      </c>
      <c r="C55" s="5">
        <v>0</v>
      </c>
      <c r="D55" s="5">
        <v>1</v>
      </c>
      <c r="E55" s="5">
        <v>230</v>
      </c>
      <c r="F55" s="5">
        <f>ROUND(Source!BA35,O55)</f>
        <v>0</v>
      </c>
      <c r="G55" s="5" t="s">
        <v>83</v>
      </c>
      <c r="H55" s="5" t="s">
        <v>84</v>
      </c>
      <c r="I55" s="5"/>
      <c r="J55" s="5"/>
      <c r="K55" s="5">
        <v>230</v>
      </c>
      <c r="L55" s="5">
        <v>19</v>
      </c>
      <c r="M55" s="5">
        <v>3</v>
      </c>
      <c r="N55" s="5" t="s">
        <v>3</v>
      </c>
      <c r="O55" s="5">
        <v>2</v>
      </c>
      <c r="P55" s="5">
        <f>ROUND(Source!ES35,O55)</f>
        <v>0</v>
      </c>
      <c r="Q55" s="5"/>
      <c r="R55" s="5"/>
      <c r="S55" s="5"/>
      <c r="T55" s="5"/>
      <c r="U55" s="5"/>
      <c r="V55" s="5"/>
      <c r="W55" s="5"/>
    </row>
    <row r="56" spans="1:206" x14ac:dyDescent="0.2">
      <c r="A56" s="5">
        <v>50</v>
      </c>
      <c r="B56" s="5">
        <v>0</v>
      </c>
      <c r="C56" s="5">
        <v>0</v>
      </c>
      <c r="D56" s="5">
        <v>1</v>
      </c>
      <c r="E56" s="5">
        <v>206</v>
      </c>
      <c r="F56" s="5">
        <f>ROUND(Source!T35,O56)</f>
        <v>0</v>
      </c>
      <c r="G56" s="5" t="s">
        <v>85</v>
      </c>
      <c r="H56" s="5" t="s">
        <v>86</v>
      </c>
      <c r="I56" s="5"/>
      <c r="J56" s="5"/>
      <c r="K56" s="5">
        <v>206</v>
      </c>
      <c r="L56" s="5">
        <v>20</v>
      </c>
      <c r="M56" s="5">
        <v>3</v>
      </c>
      <c r="N56" s="5" t="s">
        <v>3</v>
      </c>
      <c r="O56" s="5">
        <v>2</v>
      </c>
      <c r="P56" s="5">
        <f>ROUND(Source!DL35,O56)</f>
        <v>0</v>
      </c>
      <c r="Q56" s="5"/>
      <c r="R56" s="5"/>
      <c r="S56" s="5"/>
      <c r="T56" s="5"/>
      <c r="U56" s="5"/>
      <c r="V56" s="5"/>
      <c r="W56" s="5"/>
    </row>
    <row r="57" spans="1:206" x14ac:dyDescent="0.2">
      <c r="A57" s="5">
        <v>50</v>
      </c>
      <c r="B57" s="5">
        <v>0</v>
      </c>
      <c r="C57" s="5">
        <v>0</v>
      </c>
      <c r="D57" s="5">
        <v>1</v>
      </c>
      <c r="E57" s="5">
        <v>207</v>
      </c>
      <c r="F57" s="5">
        <f>Source!U35</f>
        <v>20.8584</v>
      </c>
      <c r="G57" s="5" t="s">
        <v>87</v>
      </c>
      <c r="H57" s="5" t="s">
        <v>88</v>
      </c>
      <c r="I57" s="5"/>
      <c r="J57" s="5"/>
      <c r="K57" s="5">
        <v>207</v>
      </c>
      <c r="L57" s="5">
        <v>21</v>
      </c>
      <c r="M57" s="5">
        <v>3</v>
      </c>
      <c r="N57" s="5" t="s">
        <v>3</v>
      </c>
      <c r="O57" s="5">
        <v>-1</v>
      </c>
      <c r="P57" s="5">
        <f>Source!DM35</f>
        <v>20.8584</v>
      </c>
      <c r="Q57" s="5"/>
      <c r="R57" s="5"/>
      <c r="S57" s="5"/>
      <c r="T57" s="5"/>
      <c r="U57" s="5"/>
      <c r="V57" s="5"/>
      <c r="W57" s="5"/>
    </row>
    <row r="58" spans="1:206" x14ac:dyDescent="0.2">
      <c r="A58" s="5">
        <v>50</v>
      </c>
      <c r="B58" s="5">
        <v>0</v>
      </c>
      <c r="C58" s="5">
        <v>0</v>
      </c>
      <c r="D58" s="5">
        <v>1</v>
      </c>
      <c r="E58" s="5">
        <v>208</v>
      </c>
      <c r="F58" s="5">
        <f>Source!V35</f>
        <v>1.3176000000000001</v>
      </c>
      <c r="G58" s="5" t="s">
        <v>89</v>
      </c>
      <c r="H58" s="5" t="s">
        <v>90</v>
      </c>
      <c r="I58" s="5"/>
      <c r="J58" s="5"/>
      <c r="K58" s="5">
        <v>208</v>
      </c>
      <c r="L58" s="5">
        <v>22</v>
      </c>
      <c r="M58" s="5">
        <v>3</v>
      </c>
      <c r="N58" s="5" t="s">
        <v>3</v>
      </c>
      <c r="O58" s="5">
        <v>-1</v>
      </c>
      <c r="P58" s="5">
        <f>Source!DN35</f>
        <v>1.3176000000000001</v>
      </c>
      <c r="Q58" s="5"/>
      <c r="R58" s="5"/>
      <c r="S58" s="5"/>
      <c r="T58" s="5"/>
      <c r="U58" s="5"/>
      <c r="V58" s="5"/>
      <c r="W58" s="5"/>
    </row>
    <row r="59" spans="1:206" x14ac:dyDescent="0.2">
      <c r="A59" s="5">
        <v>50</v>
      </c>
      <c r="B59" s="5">
        <v>0</v>
      </c>
      <c r="C59" s="5">
        <v>0</v>
      </c>
      <c r="D59" s="5">
        <v>1</v>
      </c>
      <c r="E59" s="5">
        <v>209</v>
      </c>
      <c r="F59" s="5">
        <f>ROUND(Source!W35,O59)</f>
        <v>0</v>
      </c>
      <c r="G59" s="5" t="s">
        <v>91</v>
      </c>
      <c r="H59" s="5" t="s">
        <v>92</v>
      </c>
      <c r="I59" s="5"/>
      <c r="J59" s="5"/>
      <c r="K59" s="5">
        <v>209</v>
      </c>
      <c r="L59" s="5">
        <v>23</v>
      </c>
      <c r="M59" s="5">
        <v>3</v>
      </c>
      <c r="N59" s="5" t="s">
        <v>3</v>
      </c>
      <c r="O59" s="5">
        <v>2</v>
      </c>
      <c r="P59" s="5">
        <f>ROUND(Source!DO35,O59)</f>
        <v>0</v>
      </c>
      <c r="Q59" s="5"/>
      <c r="R59" s="5"/>
      <c r="S59" s="5"/>
      <c r="T59" s="5"/>
      <c r="U59" s="5"/>
      <c r="V59" s="5"/>
      <c r="W59" s="5"/>
    </row>
    <row r="60" spans="1:206" x14ac:dyDescent="0.2">
      <c r="A60" s="5">
        <v>50</v>
      </c>
      <c r="B60" s="5">
        <v>0</v>
      </c>
      <c r="C60" s="5">
        <v>0</v>
      </c>
      <c r="D60" s="5">
        <v>1</v>
      </c>
      <c r="E60" s="5">
        <v>210</v>
      </c>
      <c r="F60" s="5">
        <f>ROUND(Source!X35,O60)</f>
        <v>191.84</v>
      </c>
      <c r="G60" s="5" t="s">
        <v>93</v>
      </c>
      <c r="H60" s="5" t="s">
        <v>94</v>
      </c>
      <c r="I60" s="5"/>
      <c r="J60" s="5"/>
      <c r="K60" s="5">
        <v>210</v>
      </c>
      <c r="L60" s="5">
        <v>24</v>
      </c>
      <c r="M60" s="5">
        <v>3</v>
      </c>
      <c r="N60" s="5" t="s">
        <v>3</v>
      </c>
      <c r="O60" s="5">
        <v>2</v>
      </c>
      <c r="P60" s="5">
        <f>ROUND(Source!DP35,O60)</f>
        <v>2980.65</v>
      </c>
      <c r="Q60" s="5"/>
      <c r="R60" s="5"/>
      <c r="S60" s="5"/>
      <c r="T60" s="5"/>
      <c r="U60" s="5"/>
      <c r="V60" s="5"/>
      <c r="W60" s="5"/>
    </row>
    <row r="61" spans="1:206" x14ac:dyDescent="0.2">
      <c r="A61" s="5">
        <v>50</v>
      </c>
      <c r="B61" s="5">
        <v>0</v>
      </c>
      <c r="C61" s="5">
        <v>0</v>
      </c>
      <c r="D61" s="5">
        <v>1</v>
      </c>
      <c r="E61" s="5">
        <v>211</v>
      </c>
      <c r="F61" s="5">
        <f>ROUND(Source!Y35,O61)</f>
        <v>124.07</v>
      </c>
      <c r="G61" s="5" t="s">
        <v>95</v>
      </c>
      <c r="H61" s="5" t="s">
        <v>96</v>
      </c>
      <c r="I61" s="5"/>
      <c r="J61" s="5"/>
      <c r="K61" s="5">
        <v>211</v>
      </c>
      <c r="L61" s="5">
        <v>25</v>
      </c>
      <c r="M61" s="5">
        <v>3</v>
      </c>
      <c r="N61" s="5" t="s">
        <v>3</v>
      </c>
      <c r="O61" s="5">
        <v>2</v>
      </c>
      <c r="P61" s="5">
        <f>ROUND(Source!DQ35,O61)</f>
        <v>1816.17</v>
      </c>
      <c r="Q61" s="5"/>
      <c r="R61" s="5"/>
      <c r="S61" s="5"/>
      <c r="T61" s="5"/>
      <c r="U61" s="5"/>
      <c r="V61" s="5"/>
      <c r="W61" s="5"/>
    </row>
    <row r="62" spans="1:206" x14ac:dyDescent="0.2">
      <c r="A62" s="5">
        <v>50</v>
      </c>
      <c r="B62" s="5">
        <v>0</v>
      </c>
      <c r="C62" s="5">
        <v>0</v>
      </c>
      <c r="D62" s="5">
        <v>1</v>
      </c>
      <c r="E62" s="5">
        <v>224</v>
      </c>
      <c r="F62" s="5">
        <f>ROUND(Source!AR35,O62)</f>
        <v>32706.78</v>
      </c>
      <c r="G62" s="5" t="s">
        <v>97</v>
      </c>
      <c r="H62" s="5" t="s">
        <v>98</v>
      </c>
      <c r="I62" s="5"/>
      <c r="J62" s="5"/>
      <c r="K62" s="5">
        <v>224</v>
      </c>
      <c r="L62" s="5">
        <v>26</v>
      </c>
      <c r="M62" s="5">
        <v>3</v>
      </c>
      <c r="N62" s="5" t="s">
        <v>3</v>
      </c>
      <c r="O62" s="5">
        <v>2</v>
      </c>
      <c r="P62" s="5">
        <f>ROUND(Source!EJ35,O62)</f>
        <v>250486.72</v>
      </c>
      <c r="Q62" s="5"/>
      <c r="R62" s="5"/>
      <c r="S62" s="5"/>
      <c r="T62" s="5"/>
      <c r="U62" s="5"/>
      <c r="V62" s="5"/>
      <c r="W62" s="5"/>
    </row>
    <row r="64" spans="1:206" x14ac:dyDescent="0.2">
      <c r="A64" s="3">
        <v>51</v>
      </c>
      <c r="B64" s="3">
        <f>B12</f>
        <v>127</v>
      </c>
      <c r="C64" s="3">
        <f>A12</f>
        <v>1</v>
      </c>
      <c r="D64" s="3">
        <f>ROW(A12)</f>
        <v>12</v>
      </c>
      <c r="E64" s="3"/>
      <c r="F64" s="3" t="str">
        <f>IF(F12&lt;&gt;"",F12,"")</f>
        <v/>
      </c>
      <c r="G64" s="3" t="str">
        <f>IF(G12&lt;&gt;"",G12,"")</f>
        <v>400'Техническое перевооружение ТП,РП. Замена силовых трансформаторов 400 кВА</v>
      </c>
      <c r="H64" s="3">
        <v>0</v>
      </c>
      <c r="I64" s="3"/>
      <c r="J64" s="3"/>
      <c r="K64" s="3"/>
      <c r="L64" s="3"/>
      <c r="M64" s="3"/>
      <c r="N64" s="3"/>
      <c r="O64" s="3">
        <f t="shared" ref="O64:T64" si="55">ROUND(O35,2)</f>
        <v>32390.87</v>
      </c>
      <c r="P64" s="3">
        <f t="shared" si="55"/>
        <v>32119.77</v>
      </c>
      <c r="Q64" s="3">
        <f t="shared" si="55"/>
        <v>29.18</v>
      </c>
      <c r="R64" s="3">
        <f t="shared" si="55"/>
        <v>10.77</v>
      </c>
      <c r="S64" s="3">
        <f t="shared" si="55"/>
        <v>241.92</v>
      </c>
      <c r="T64" s="3">
        <f t="shared" si="55"/>
        <v>0</v>
      </c>
      <c r="U64" s="3">
        <f>U35</f>
        <v>20.8584</v>
      </c>
      <c r="V64" s="3">
        <f>V35</f>
        <v>1.3176000000000001</v>
      </c>
      <c r="W64" s="3">
        <f>ROUND(W35,2)</f>
        <v>0</v>
      </c>
      <c r="X64" s="3">
        <f>ROUND(X35,2)</f>
        <v>191.84</v>
      </c>
      <c r="Y64" s="3">
        <f>ROUND(Y35,2)</f>
        <v>124.07</v>
      </c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>
        <f t="shared" ref="AO64:BC64" si="56">ROUND(AO35,2)</f>
        <v>0</v>
      </c>
      <c r="AP64" s="3">
        <f t="shared" si="56"/>
        <v>0</v>
      </c>
      <c r="AQ64" s="3">
        <f t="shared" si="56"/>
        <v>0</v>
      </c>
      <c r="AR64" s="3">
        <f t="shared" si="56"/>
        <v>32706.78</v>
      </c>
      <c r="AS64" s="3">
        <f t="shared" si="56"/>
        <v>32119.73</v>
      </c>
      <c r="AT64" s="3">
        <f t="shared" si="56"/>
        <v>257.52999999999997</v>
      </c>
      <c r="AU64" s="3">
        <f t="shared" si="56"/>
        <v>329.52</v>
      </c>
      <c r="AV64" s="3">
        <f t="shared" si="56"/>
        <v>32119.77</v>
      </c>
      <c r="AW64" s="3">
        <f t="shared" si="56"/>
        <v>32119.77</v>
      </c>
      <c r="AX64" s="3">
        <f t="shared" si="56"/>
        <v>0</v>
      </c>
      <c r="AY64" s="3">
        <f t="shared" si="56"/>
        <v>32119.77</v>
      </c>
      <c r="AZ64" s="3">
        <f t="shared" si="56"/>
        <v>0</v>
      </c>
      <c r="BA64" s="3">
        <f t="shared" si="56"/>
        <v>0</v>
      </c>
      <c r="BB64" s="3">
        <f t="shared" si="56"/>
        <v>0</v>
      </c>
      <c r="BC64" s="3">
        <f t="shared" si="56"/>
        <v>0</v>
      </c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4">
        <f t="shared" ref="DG64:DL64" si="57">ROUND(DG35,2)</f>
        <v>245689.9</v>
      </c>
      <c r="DH64" s="4">
        <f t="shared" si="57"/>
        <v>240897.98</v>
      </c>
      <c r="DI64" s="4">
        <f t="shared" si="57"/>
        <v>364.83</v>
      </c>
      <c r="DJ64" s="4">
        <f t="shared" si="57"/>
        <v>196.93</v>
      </c>
      <c r="DK64" s="4">
        <f t="shared" si="57"/>
        <v>4427.09</v>
      </c>
      <c r="DL64" s="4">
        <f t="shared" si="57"/>
        <v>0</v>
      </c>
      <c r="DM64" s="4">
        <f>DM35</f>
        <v>20.8584</v>
      </c>
      <c r="DN64" s="4">
        <f>DN35</f>
        <v>1.3176000000000001</v>
      </c>
      <c r="DO64" s="4">
        <f>ROUND(DO35,2)</f>
        <v>0</v>
      </c>
      <c r="DP64" s="4">
        <f>ROUND(DP35,2)</f>
        <v>2980.65</v>
      </c>
      <c r="DQ64" s="4">
        <f>ROUND(DQ35,2)</f>
        <v>1816.17</v>
      </c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>
        <f t="shared" ref="EG64:EU64" si="58">ROUND(EG35,2)</f>
        <v>0</v>
      </c>
      <c r="EH64" s="4">
        <f t="shared" si="58"/>
        <v>0</v>
      </c>
      <c r="EI64" s="4">
        <f t="shared" si="58"/>
        <v>0</v>
      </c>
      <c r="EJ64" s="4">
        <f t="shared" si="58"/>
        <v>250486.72</v>
      </c>
      <c r="EK64" s="4">
        <f t="shared" si="58"/>
        <v>240897.98</v>
      </c>
      <c r="EL64" s="4">
        <f t="shared" si="58"/>
        <v>4088.05</v>
      </c>
      <c r="EM64" s="4">
        <f t="shared" si="58"/>
        <v>5500.69</v>
      </c>
      <c r="EN64" s="4">
        <f t="shared" si="58"/>
        <v>240897.98</v>
      </c>
      <c r="EO64" s="4">
        <f t="shared" si="58"/>
        <v>240897.98</v>
      </c>
      <c r="EP64" s="4">
        <f t="shared" si="58"/>
        <v>0</v>
      </c>
      <c r="EQ64" s="4">
        <f t="shared" si="58"/>
        <v>240897.98</v>
      </c>
      <c r="ER64" s="4">
        <f t="shared" si="58"/>
        <v>0</v>
      </c>
      <c r="ES64" s="4">
        <f t="shared" si="58"/>
        <v>0</v>
      </c>
      <c r="ET64" s="4">
        <f t="shared" si="58"/>
        <v>0</v>
      </c>
      <c r="EU64" s="4">
        <f t="shared" si="58"/>
        <v>0</v>
      </c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>
        <v>0</v>
      </c>
    </row>
    <row r="66" spans="1:23" x14ac:dyDescent="0.2">
      <c r="A66" s="5">
        <v>50</v>
      </c>
      <c r="B66" s="5">
        <v>0</v>
      </c>
      <c r="C66" s="5">
        <v>0</v>
      </c>
      <c r="D66" s="5">
        <v>1</v>
      </c>
      <c r="E66" s="5">
        <v>201</v>
      </c>
      <c r="F66" s="5">
        <f>ROUND(Source!O64,O66)</f>
        <v>32390.87</v>
      </c>
      <c r="G66" s="5" t="s">
        <v>47</v>
      </c>
      <c r="H66" s="5" t="s">
        <v>48</v>
      </c>
      <c r="I66" s="5"/>
      <c r="J66" s="5"/>
      <c r="K66" s="5">
        <v>201</v>
      </c>
      <c r="L66" s="5">
        <v>1</v>
      </c>
      <c r="M66" s="5">
        <v>3</v>
      </c>
      <c r="N66" s="5" t="s">
        <v>3</v>
      </c>
      <c r="O66" s="5">
        <v>2</v>
      </c>
      <c r="P66" s="5">
        <f>ROUND(Source!DG64,O66)</f>
        <v>245689.9</v>
      </c>
      <c r="Q66" s="5"/>
      <c r="R66" s="5"/>
      <c r="S66" s="5"/>
      <c r="T66" s="5"/>
      <c r="U66" s="5"/>
      <c r="V66" s="5"/>
      <c r="W66" s="5"/>
    </row>
    <row r="67" spans="1:23" x14ac:dyDescent="0.2">
      <c r="A67" s="5">
        <v>50</v>
      </c>
      <c r="B67" s="5">
        <v>0</v>
      </c>
      <c r="C67" s="5">
        <v>0</v>
      </c>
      <c r="D67" s="5">
        <v>1</v>
      </c>
      <c r="E67" s="5">
        <v>202</v>
      </c>
      <c r="F67" s="5">
        <f>ROUND(Source!P64,O67)</f>
        <v>32119.77</v>
      </c>
      <c r="G67" s="5" t="s">
        <v>49</v>
      </c>
      <c r="H67" s="5" t="s">
        <v>50</v>
      </c>
      <c r="I67" s="5"/>
      <c r="J67" s="5"/>
      <c r="K67" s="5">
        <v>202</v>
      </c>
      <c r="L67" s="5">
        <v>2</v>
      </c>
      <c r="M67" s="5">
        <v>3</v>
      </c>
      <c r="N67" s="5" t="s">
        <v>3</v>
      </c>
      <c r="O67" s="5">
        <v>2</v>
      </c>
      <c r="P67" s="5">
        <f>ROUND(Source!DH64,O67)</f>
        <v>240897.98</v>
      </c>
      <c r="Q67" s="5"/>
      <c r="R67" s="5"/>
      <c r="S67" s="5"/>
      <c r="T67" s="5"/>
      <c r="U67" s="5"/>
      <c r="V67" s="5"/>
      <c r="W67" s="5"/>
    </row>
    <row r="68" spans="1:23" x14ac:dyDescent="0.2">
      <c r="A68" s="5">
        <v>50</v>
      </c>
      <c r="B68" s="5">
        <v>0</v>
      </c>
      <c r="C68" s="5">
        <v>0</v>
      </c>
      <c r="D68" s="5">
        <v>1</v>
      </c>
      <c r="E68" s="5">
        <v>222</v>
      </c>
      <c r="F68" s="5">
        <f>ROUND(Source!AO64,O68)</f>
        <v>0</v>
      </c>
      <c r="G68" s="5" t="s">
        <v>51</v>
      </c>
      <c r="H68" s="5" t="s">
        <v>52</v>
      </c>
      <c r="I68" s="5"/>
      <c r="J68" s="5"/>
      <c r="K68" s="5">
        <v>222</v>
      </c>
      <c r="L68" s="5">
        <v>3</v>
      </c>
      <c r="M68" s="5">
        <v>3</v>
      </c>
      <c r="N68" s="5" t="s">
        <v>3</v>
      </c>
      <c r="O68" s="5">
        <v>2</v>
      </c>
      <c r="P68" s="5">
        <f>ROUND(Source!EG64,O68)</f>
        <v>0</v>
      </c>
      <c r="Q68" s="5"/>
      <c r="R68" s="5"/>
      <c r="S68" s="5"/>
      <c r="T68" s="5"/>
      <c r="U68" s="5"/>
      <c r="V68" s="5"/>
      <c r="W68" s="5"/>
    </row>
    <row r="69" spans="1:23" x14ac:dyDescent="0.2">
      <c r="A69" s="5">
        <v>50</v>
      </c>
      <c r="B69" s="5">
        <v>0</v>
      </c>
      <c r="C69" s="5">
        <v>0</v>
      </c>
      <c r="D69" s="5">
        <v>1</v>
      </c>
      <c r="E69" s="5">
        <v>225</v>
      </c>
      <c r="F69" s="5">
        <f>ROUND(Source!AV64,O69)</f>
        <v>32119.77</v>
      </c>
      <c r="G69" s="5" t="s">
        <v>53</v>
      </c>
      <c r="H69" s="5" t="s">
        <v>54</v>
      </c>
      <c r="I69" s="5"/>
      <c r="J69" s="5"/>
      <c r="K69" s="5">
        <v>225</v>
      </c>
      <c r="L69" s="5">
        <v>4</v>
      </c>
      <c r="M69" s="5">
        <v>3</v>
      </c>
      <c r="N69" s="5" t="s">
        <v>3</v>
      </c>
      <c r="O69" s="5">
        <v>2</v>
      </c>
      <c r="P69" s="5">
        <f>ROUND(Source!EN64,O69)</f>
        <v>240897.98</v>
      </c>
      <c r="Q69" s="5"/>
      <c r="R69" s="5"/>
      <c r="S69" s="5"/>
      <c r="T69" s="5"/>
      <c r="U69" s="5"/>
      <c r="V69" s="5"/>
      <c r="W69" s="5"/>
    </row>
    <row r="70" spans="1:23" x14ac:dyDescent="0.2">
      <c r="A70" s="5">
        <v>50</v>
      </c>
      <c r="B70" s="5">
        <v>0</v>
      </c>
      <c r="C70" s="5">
        <v>0</v>
      </c>
      <c r="D70" s="5">
        <v>1</v>
      </c>
      <c r="E70" s="5">
        <v>226</v>
      </c>
      <c r="F70" s="5">
        <f>ROUND(Source!AW64,O70)</f>
        <v>32119.77</v>
      </c>
      <c r="G70" s="5" t="s">
        <v>55</v>
      </c>
      <c r="H70" s="5" t="s">
        <v>56</v>
      </c>
      <c r="I70" s="5"/>
      <c r="J70" s="5"/>
      <c r="K70" s="5">
        <v>226</v>
      </c>
      <c r="L70" s="5">
        <v>5</v>
      </c>
      <c r="M70" s="5">
        <v>3</v>
      </c>
      <c r="N70" s="5" t="s">
        <v>3</v>
      </c>
      <c r="O70" s="5">
        <v>2</v>
      </c>
      <c r="P70" s="5">
        <f>ROUND(Source!EO64,O70)</f>
        <v>240897.98</v>
      </c>
      <c r="Q70" s="5"/>
      <c r="R70" s="5"/>
      <c r="S70" s="5"/>
      <c r="T70" s="5"/>
      <c r="U70" s="5"/>
      <c r="V70" s="5"/>
      <c r="W70" s="5"/>
    </row>
    <row r="71" spans="1:23" x14ac:dyDescent="0.2">
      <c r="A71" s="5">
        <v>50</v>
      </c>
      <c r="B71" s="5">
        <v>0</v>
      </c>
      <c r="C71" s="5">
        <v>0</v>
      </c>
      <c r="D71" s="5">
        <v>1</v>
      </c>
      <c r="E71" s="5">
        <v>227</v>
      </c>
      <c r="F71" s="5">
        <f>ROUND(Source!AX64,O71)</f>
        <v>0</v>
      </c>
      <c r="G71" s="5" t="s">
        <v>57</v>
      </c>
      <c r="H71" s="5" t="s">
        <v>58</v>
      </c>
      <c r="I71" s="5"/>
      <c r="J71" s="5"/>
      <c r="K71" s="5">
        <v>227</v>
      </c>
      <c r="L71" s="5">
        <v>6</v>
      </c>
      <c r="M71" s="5">
        <v>3</v>
      </c>
      <c r="N71" s="5" t="s">
        <v>3</v>
      </c>
      <c r="O71" s="5">
        <v>2</v>
      </c>
      <c r="P71" s="5">
        <f>ROUND(Source!EP64,O71)</f>
        <v>0</v>
      </c>
      <c r="Q71" s="5"/>
      <c r="R71" s="5"/>
      <c r="S71" s="5"/>
      <c r="T71" s="5"/>
      <c r="U71" s="5"/>
      <c r="V71" s="5"/>
      <c r="W71" s="5"/>
    </row>
    <row r="72" spans="1:23" x14ac:dyDescent="0.2">
      <c r="A72" s="5">
        <v>50</v>
      </c>
      <c r="B72" s="5">
        <v>0</v>
      </c>
      <c r="C72" s="5">
        <v>0</v>
      </c>
      <c r="D72" s="5">
        <v>1</v>
      </c>
      <c r="E72" s="5">
        <v>228</v>
      </c>
      <c r="F72" s="5">
        <f>ROUND(Source!AY64,O72)</f>
        <v>32119.77</v>
      </c>
      <c r="G72" s="5" t="s">
        <v>59</v>
      </c>
      <c r="H72" s="5" t="s">
        <v>60</v>
      </c>
      <c r="I72" s="5"/>
      <c r="J72" s="5"/>
      <c r="K72" s="5">
        <v>228</v>
      </c>
      <c r="L72" s="5">
        <v>7</v>
      </c>
      <c r="M72" s="5">
        <v>3</v>
      </c>
      <c r="N72" s="5" t="s">
        <v>3</v>
      </c>
      <c r="O72" s="5">
        <v>2</v>
      </c>
      <c r="P72" s="5">
        <f>ROUND(Source!EQ64,O72)</f>
        <v>240897.98</v>
      </c>
      <c r="Q72" s="5"/>
      <c r="R72" s="5"/>
      <c r="S72" s="5"/>
      <c r="T72" s="5"/>
      <c r="U72" s="5"/>
      <c r="V72" s="5"/>
      <c r="W72" s="5"/>
    </row>
    <row r="73" spans="1:23" x14ac:dyDescent="0.2">
      <c r="A73" s="5">
        <v>50</v>
      </c>
      <c r="B73" s="5">
        <v>0</v>
      </c>
      <c r="C73" s="5">
        <v>0</v>
      </c>
      <c r="D73" s="5">
        <v>1</v>
      </c>
      <c r="E73" s="5">
        <v>216</v>
      </c>
      <c r="F73" s="5">
        <f>ROUND(Source!AP64,O73)</f>
        <v>0</v>
      </c>
      <c r="G73" s="5" t="s">
        <v>61</v>
      </c>
      <c r="H73" s="5" t="s">
        <v>62</v>
      </c>
      <c r="I73" s="5"/>
      <c r="J73" s="5"/>
      <c r="K73" s="5">
        <v>216</v>
      </c>
      <c r="L73" s="5">
        <v>8</v>
      </c>
      <c r="M73" s="5">
        <v>3</v>
      </c>
      <c r="N73" s="5" t="s">
        <v>3</v>
      </c>
      <c r="O73" s="5">
        <v>2</v>
      </c>
      <c r="P73" s="5">
        <f>ROUND(Source!EH64,O73)</f>
        <v>0</v>
      </c>
      <c r="Q73" s="5"/>
      <c r="R73" s="5"/>
      <c r="S73" s="5"/>
      <c r="T73" s="5"/>
      <c r="U73" s="5"/>
      <c r="V73" s="5"/>
      <c r="W73" s="5"/>
    </row>
    <row r="74" spans="1:23" x14ac:dyDescent="0.2">
      <c r="A74" s="5">
        <v>50</v>
      </c>
      <c r="B74" s="5">
        <v>0</v>
      </c>
      <c r="C74" s="5">
        <v>0</v>
      </c>
      <c r="D74" s="5">
        <v>1</v>
      </c>
      <c r="E74" s="5">
        <v>223</v>
      </c>
      <c r="F74" s="5">
        <f>ROUND(Source!AQ64,O74)</f>
        <v>0</v>
      </c>
      <c r="G74" s="5" t="s">
        <v>63</v>
      </c>
      <c r="H74" s="5" t="s">
        <v>64</v>
      </c>
      <c r="I74" s="5"/>
      <c r="J74" s="5"/>
      <c r="K74" s="5">
        <v>223</v>
      </c>
      <c r="L74" s="5">
        <v>9</v>
      </c>
      <c r="M74" s="5">
        <v>3</v>
      </c>
      <c r="N74" s="5" t="s">
        <v>3</v>
      </c>
      <c r="O74" s="5">
        <v>2</v>
      </c>
      <c r="P74" s="5">
        <f>ROUND(Source!EI64,O74)</f>
        <v>0</v>
      </c>
      <c r="Q74" s="5"/>
      <c r="R74" s="5"/>
      <c r="S74" s="5"/>
      <c r="T74" s="5"/>
      <c r="U74" s="5"/>
      <c r="V74" s="5"/>
      <c r="W74" s="5"/>
    </row>
    <row r="75" spans="1:23" x14ac:dyDescent="0.2">
      <c r="A75" s="5">
        <v>50</v>
      </c>
      <c r="B75" s="5">
        <v>0</v>
      </c>
      <c r="C75" s="5">
        <v>0</v>
      </c>
      <c r="D75" s="5">
        <v>1</v>
      </c>
      <c r="E75" s="5">
        <v>229</v>
      </c>
      <c r="F75" s="5">
        <f>ROUND(Source!AZ64,O75)</f>
        <v>0</v>
      </c>
      <c r="G75" s="5" t="s">
        <v>65</v>
      </c>
      <c r="H75" s="5" t="s">
        <v>66</v>
      </c>
      <c r="I75" s="5"/>
      <c r="J75" s="5"/>
      <c r="K75" s="5">
        <v>229</v>
      </c>
      <c r="L75" s="5">
        <v>10</v>
      </c>
      <c r="M75" s="5">
        <v>3</v>
      </c>
      <c r="N75" s="5" t="s">
        <v>3</v>
      </c>
      <c r="O75" s="5">
        <v>2</v>
      </c>
      <c r="P75" s="5">
        <f>ROUND(Source!ER64,O75)</f>
        <v>0</v>
      </c>
      <c r="Q75" s="5"/>
      <c r="R75" s="5"/>
      <c r="S75" s="5"/>
      <c r="T75" s="5"/>
      <c r="U75" s="5"/>
      <c r="V75" s="5"/>
      <c r="W75" s="5"/>
    </row>
    <row r="76" spans="1:23" x14ac:dyDescent="0.2">
      <c r="A76" s="5">
        <v>50</v>
      </c>
      <c r="B76" s="5">
        <v>0</v>
      </c>
      <c r="C76" s="5">
        <v>0</v>
      </c>
      <c r="D76" s="5">
        <v>1</v>
      </c>
      <c r="E76" s="5">
        <v>203</v>
      </c>
      <c r="F76" s="5">
        <f>ROUND(Source!Q64,O76)</f>
        <v>29.18</v>
      </c>
      <c r="G76" s="5" t="s">
        <v>67</v>
      </c>
      <c r="H76" s="5" t="s">
        <v>68</v>
      </c>
      <c r="I76" s="5"/>
      <c r="J76" s="5"/>
      <c r="K76" s="5">
        <v>203</v>
      </c>
      <c r="L76" s="5">
        <v>11</v>
      </c>
      <c r="M76" s="5">
        <v>3</v>
      </c>
      <c r="N76" s="5" t="s">
        <v>3</v>
      </c>
      <c r="O76" s="5">
        <v>2</v>
      </c>
      <c r="P76" s="5">
        <f>ROUND(Source!DI64,O76)</f>
        <v>364.83</v>
      </c>
      <c r="Q76" s="5"/>
      <c r="R76" s="5"/>
      <c r="S76" s="5"/>
      <c r="T76" s="5"/>
      <c r="U76" s="5"/>
      <c r="V76" s="5"/>
      <c r="W76" s="5"/>
    </row>
    <row r="77" spans="1:23" x14ac:dyDescent="0.2">
      <c r="A77" s="5">
        <v>50</v>
      </c>
      <c r="B77" s="5">
        <v>0</v>
      </c>
      <c r="C77" s="5">
        <v>0</v>
      </c>
      <c r="D77" s="5">
        <v>1</v>
      </c>
      <c r="E77" s="5">
        <v>231</v>
      </c>
      <c r="F77" s="5">
        <f>ROUND(Source!BB64,O77)</f>
        <v>0</v>
      </c>
      <c r="G77" s="5" t="s">
        <v>69</v>
      </c>
      <c r="H77" s="5" t="s">
        <v>70</v>
      </c>
      <c r="I77" s="5"/>
      <c r="J77" s="5"/>
      <c r="K77" s="5">
        <v>231</v>
      </c>
      <c r="L77" s="5">
        <v>12</v>
      </c>
      <c r="M77" s="5">
        <v>3</v>
      </c>
      <c r="N77" s="5" t="s">
        <v>3</v>
      </c>
      <c r="O77" s="5">
        <v>2</v>
      </c>
      <c r="P77" s="5">
        <f>ROUND(Source!ET64,O77)</f>
        <v>0</v>
      </c>
      <c r="Q77" s="5"/>
      <c r="R77" s="5"/>
      <c r="S77" s="5"/>
      <c r="T77" s="5"/>
      <c r="U77" s="5"/>
      <c r="V77" s="5"/>
      <c r="W77" s="5"/>
    </row>
    <row r="78" spans="1:23" x14ac:dyDescent="0.2">
      <c r="A78" s="5">
        <v>50</v>
      </c>
      <c r="B78" s="5">
        <v>0</v>
      </c>
      <c r="C78" s="5">
        <v>0</v>
      </c>
      <c r="D78" s="5">
        <v>1</v>
      </c>
      <c r="E78" s="5">
        <v>204</v>
      </c>
      <c r="F78" s="5">
        <f>ROUND(Source!R64,O78)</f>
        <v>10.77</v>
      </c>
      <c r="G78" s="5" t="s">
        <v>71</v>
      </c>
      <c r="H78" s="5" t="s">
        <v>72</v>
      </c>
      <c r="I78" s="5"/>
      <c r="J78" s="5"/>
      <c r="K78" s="5">
        <v>204</v>
      </c>
      <c r="L78" s="5">
        <v>13</v>
      </c>
      <c r="M78" s="5">
        <v>3</v>
      </c>
      <c r="N78" s="5" t="s">
        <v>3</v>
      </c>
      <c r="O78" s="5">
        <v>2</v>
      </c>
      <c r="P78" s="5">
        <f>ROUND(Source!DJ64,O78)</f>
        <v>196.93</v>
      </c>
      <c r="Q78" s="5"/>
      <c r="R78" s="5"/>
      <c r="S78" s="5"/>
      <c r="T78" s="5"/>
      <c r="U78" s="5"/>
      <c r="V78" s="5"/>
      <c r="W78" s="5"/>
    </row>
    <row r="79" spans="1:23" x14ac:dyDescent="0.2">
      <c r="A79" s="5">
        <v>50</v>
      </c>
      <c r="B79" s="5">
        <v>0</v>
      </c>
      <c r="C79" s="5">
        <v>0</v>
      </c>
      <c r="D79" s="5">
        <v>1</v>
      </c>
      <c r="E79" s="5">
        <v>205</v>
      </c>
      <c r="F79" s="5">
        <f>ROUND(Source!S64,O79)</f>
        <v>241.92</v>
      </c>
      <c r="G79" s="5" t="s">
        <v>73</v>
      </c>
      <c r="H79" s="5" t="s">
        <v>74</v>
      </c>
      <c r="I79" s="5"/>
      <c r="J79" s="5"/>
      <c r="K79" s="5">
        <v>205</v>
      </c>
      <c r="L79" s="5">
        <v>14</v>
      </c>
      <c r="M79" s="5">
        <v>3</v>
      </c>
      <c r="N79" s="5" t="s">
        <v>3</v>
      </c>
      <c r="O79" s="5">
        <v>2</v>
      </c>
      <c r="P79" s="5">
        <f>ROUND(Source!DK64,O79)</f>
        <v>4427.09</v>
      </c>
      <c r="Q79" s="5"/>
      <c r="R79" s="5"/>
      <c r="S79" s="5"/>
      <c r="T79" s="5"/>
      <c r="U79" s="5"/>
      <c r="V79" s="5"/>
      <c r="W79" s="5"/>
    </row>
    <row r="80" spans="1:23" x14ac:dyDescent="0.2">
      <c r="A80" s="5">
        <v>50</v>
      </c>
      <c r="B80" s="5">
        <v>0</v>
      </c>
      <c r="C80" s="5">
        <v>0</v>
      </c>
      <c r="D80" s="5">
        <v>1</v>
      </c>
      <c r="E80" s="5">
        <v>232</v>
      </c>
      <c r="F80" s="5">
        <f>ROUND(Source!BC64,O80)</f>
        <v>0</v>
      </c>
      <c r="G80" s="5" t="s">
        <v>75</v>
      </c>
      <c r="H80" s="5" t="s">
        <v>76</v>
      </c>
      <c r="I80" s="5"/>
      <c r="J80" s="5"/>
      <c r="K80" s="5">
        <v>232</v>
      </c>
      <c r="L80" s="5">
        <v>15</v>
      </c>
      <c r="M80" s="5">
        <v>3</v>
      </c>
      <c r="N80" s="5" t="s">
        <v>3</v>
      </c>
      <c r="O80" s="5">
        <v>2</v>
      </c>
      <c r="P80" s="5">
        <f>ROUND(Source!EU64,O80)</f>
        <v>0</v>
      </c>
      <c r="Q80" s="5"/>
      <c r="R80" s="5"/>
      <c r="S80" s="5"/>
      <c r="T80" s="5"/>
      <c r="U80" s="5"/>
      <c r="V80" s="5"/>
      <c r="W80" s="5"/>
    </row>
    <row r="81" spans="1:23" x14ac:dyDescent="0.2">
      <c r="A81" s="5">
        <v>50</v>
      </c>
      <c r="B81" s="5">
        <v>0</v>
      </c>
      <c r="C81" s="5">
        <v>0</v>
      </c>
      <c r="D81" s="5">
        <v>1</v>
      </c>
      <c r="E81" s="5">
        <v>214</v>
      </c>
      <c r="F81" s="5">
        <f>ROUND(Source!AS64,O81)</f>
        <v>32119.73</v>
      </c>
      <c r="G81" s="5" t="s">
        <v>77</v>
      </c>
      <c r="H81" s="5" t="s">
        <v>78</v>
      </c>
      <c r="I81" s="5"/>
      <c r="J81" s="5"/>
      <c r="K81" s="5">
        <v>214</v>
      </c>
      <c r="L81" s="5">
        <v>16</v>
      </c>
      <c r="M81" s="5">
        <v>3</v>
      </c>
      <c r="N81" s="5" t="s">
        <v>3</v>
      </c>
      <c r="O81" s="5">
        <v>2</v>
      </c>
      <c r="P81" s="5">
        <f>ROUND(Source!EK64,O81)</f>
        <v>240897.98</v>
      </c>
      <c r="Q81" s="5"/>
      <c r="R81" s="5"/>
      <c r="S81" s="5"/>
      <c r="T81" s="5"/>
      <c r="U81" s="5"/>
      <c r="V81" s="5"/>
      <c r="W81" s="5"/>
    </row>
    <row r="82" spans="1:23" x14ac:dyDescent="0.2">
      <c r="A82" s="5">
        <v>50</v>
      </c>
      <c r="B82" s="5">
        <v>0</v>
      </c>
      <c r="C82" s="5">
        <v>0</v>
      </c>
      <c r="D82" s="5">
        <v>1</v>
      </c>
      <c r="E82" s="5">
        <v>215</v>
      </c>
      <c r="F82" s="5">
        <f>ROUND(Source!AT64,O82)</f>
        <v>257.52999999999997</v>
      </c>
      <c r="G82" s="5" t="s">
        <v>79</v>
      </c>
      <c r="H82" s="5" t="s">
        <v>80</v>
      </c>
      <c r="I82" s="5"/>
      <c r="J82" s="5"/>
      <c r="K82" s="5">
        <v>215</v>
      </c>
      <c r="L82" s="5">
        <v>17</v>
      </c>
      <c r="M82" s="5">
        <v>3</v>
      </c>
      <c r="N82" s="5" t="s">
        <v>3</v>
      </c>
      <c r="O82" s="5">
        <v>2</v>
      </c>
      <c r="P82" s="5">
        <f>ROUND(Source!EL64,O82)</f>
        <v>4088.05</v>
      </c>
      <c r="Q82" s="5"/>
      <c r="R82" s="5"/>
      <c r="S82" s="5"/>
      <c r="T82" s="5"/>
      <c r="U82" s="5"/>
      <c r="V82" s="5"/>
      <c r="W82" s="5"/>
    </row>
    <row r="83" spans="1:23" x14ac:dyDescent="0.2">
      <c r="A83" s="5">
        <v>50</v>
      </c>
      <c r="B83" s="5">
        <v>0</v>
      </c>
      <c r="C83" s="5">
        <v>0</v>
      </c>
      <c r="D83" s="5">
        <v>1</v>
      </c>
      <c r="E83" s="5">
        <v>217</v>
      </c>
      <c r="F83" s="5">
        <f>ROUND(Source!AU64,O83)</f>
        <v>329.52</v>
      </c>
      <c r="G83" s="5" t="s">
        <v>81</v>
      </c>
      <c r="H83" s="5" t="s">
        <v>82</v>
      </c>
      <c r="I83" s="5"/>
      <c r="J83" s="5"/>
      <c r="K83" s="5">
        <v>217</v>
      </c>
      <c r="L83" s="5">
        <v>18</v>
      </c>
      <c r="M83" s="5">
        <v>3</v>
      </c>
      <c r="N83" s="5" t="s">
        <v>3</v>
      </c>
      <c r="O83" s="5">
        <v>2</v>
      </c>
      <c r="P83" s="5">
        <f>ROUND(Source!EM64,O83)</f>
        <v>5500.69</v>
      </c>
      <c r="Q83" s="5"/>
      <c r="R83" s="5"/>
      <c r="S83" s="5"/>
      <c r="T83" s="5"/>
      <c r="U83" s="5"/>
      <c r="V83" s="5"/>
      <c r="W83" s="5"/>
    </row>
    <row r="84" spans="1:23" x14ac:dyDescent="0.2">
      <c r="A84" s="5">
        <v>50</v>
      </c>
      <c r="B84" s="5">
        <v>0</v>
      </c>
      <c r="C84" s="5">
        <v>0</v>
      </c>
      <c r="D84" s="5">
        <v>1</v>
      </c>
      <c r="E84" s="5">
        <v>230</v>
      </c>
      <c r="F84" s="5">
        <f>ROUND(Source!BA64,O84)</f>
        <v>0</v>
      </c>
      <c r="G84" s="5" t="s">
        <v>83</v>
      </c>
      <c r="H84" s="5" t="s">
        <v>84</v>
      </c>
      <c r="I84" s="5"/>
      <c r="J84" s="5"/>
      <c r="K84" s="5">
        <v>230</v>
      </c>
      <c r="L84" s="5">
        <v>19</v>
      </c>
      <c r="M84" s="5">
        <v>3</v>
      </c>
      <c r="N84" s="5" t="s">
        <v>3</v>
      </c>
      <c r="O84" s="5">
        <v>2</v>
      </c>
      <c r="P84" s="5">
        <f>ROUND(Source!ES64,O84)</f>
        <v>0</v>
      </c>
      <c r="Q84" s="5"/>
      <c r="R84" s="5"/>
      <c r="S84" s="5"/>
      <c r="T84" s="5"/>
      <c r="U84" s="5"/>
      <c r="V84" s="5"/>
      <c r="W84" s="5"/>
    </row>
    <row r="85" spans="1:23" x14ac:dyDescent="0.2">
      <c r="A85" s="5">
        <v>50</v>
      </c>
      <c r="B85" s="5">
        <v>0</v>
      </c>
      <c r="C85" s="5">
        <v>0</v>
      </c>
      <c r="D85" s="5">
        <v>1</v>
      </c>
      <c r="E85" s="5">
        <v>206</v>
      </c>
      <c r="F85" s="5">
        <f>ROUND(Source!T64,O85)</f>
        <v>0</v>
      </c>
      <c r="G85" s="5" t="s">
        <v>85</v>
      </c>
      <c r="H85" s="5" t="s">
        <v>86</v>
      </c>
      <c r="I85" s="5"/>
      <c r="J85" s="5"/>
      <c r="K85" s="5">
        <v>206</v>
      </c>
      <c r="L85" s="5">
        <v>20</v>
      </c>
      <c r="M85" s="5">
        <v>3</v>
      </c>
      <c r="N85" s="5" t="s">
        <v>3</v>
      </c>
      <c r="O85" s="5">
        <v>2</v>
      </c>
      <c r="P85" s="5">
        <f>ROUND(Source!DL64,O85)</f>
        <v>0</v>
      </c>
      <c r="Q85" s="5"/>
      <c r="R85" s="5"/>
      <c r="S85" s="5"/>
      <c r="T85" s="5"/>
      <c r="U85" s="5"/>
      <c r="V85" s="5"/>
      <c r="W85" s="5"/>
    </row>
    <row r="86" spans="1:23" x14ac:dyDescent="0.2">
      <c r="A86" s="5">
        <v>50</v>
      </c>
      <c r="B86" s="5">
        <v>0</v>
      </c>
      <c r="C86" s="5">
        <v>0</v>
      </c>
      <c r="D86" s="5">
        <v>1</v>
      </c>
      <c r="E86" s="5">
        <v>207</v>
      </c>
      <c r="F86" s="5">
        <f>Source!U64</f>
        <v>20.8584</v>
      </c>
      <c r="G86" s="5" t="s">
        <v>87</v>
      </c>
      <c r="H86" s="5" t="s">
        <v>88</v>
      </c>
      <c r="I86" s="5"/>
      <c r="J86" s="5"/>
      <c r="K86" s="5">
        <v>207</v>
      </c>
      <c r="L86" s="5">
        <v>21</v>
      </c>
      <c r="M86" s="5">
        <v>3</v>
      </c>
      <c r="N86" s="5" t="s">
        <v>3</v>
      </c>
      <c r="O86" s="5">
        <v>-1</v>
      </c>
      <c r="P86" s="5">
        <f>Source!DM64</f>
        <v>20.8584</v>
      </c>
      <c r="Q86" s="5"/>
      <c r="R86" s="5"/>
      <c r="S86" s="5"/>
      <c r="T86" s="5"/>
      <c r="U86" s="5"/>
      <c r="V86" s="5"/>
      <c r="W86" s="5"/>
    </row>
    <row r="87" spans="1:23" x14ac:dyDescent="0.2">
      <c r="A87" s="5">
        <v>50</v>
      </c>
      <c r="B87" s="5">
        <v>0</v>
      </c>
      <c r="C87" s="5">
        <v>0</v>
      </c>
      <c r="D87" s="5">
        <v>1</v>
      </c>
      <c r="E87" s="5">
        <v>208</v>
      </c>
      <c r="F87" s="5">
        <f>Source!V64</f>
        <v>1.3176000000000001</v>
      </c>
      <c r="G87" s="5" t="s">
        <v>89</v>
      </c>
      <c r="H87" s="5" t="s">
        <v>90</v>
      </c>
      <c r="I87" s="5"/>
      <c r="J87" s="5"/>
      <c r="K87" s="5">
        <v>208</v>
      </c>
      <c r="L87" s="5">
        <v>22</v>
      </c>
      <c r="M87" s="5">
        <v>3</v>
      </c>
      <c r="N87" s="5" t="s">
        <v>3</v>
      </c>
      <c r="O87" s="5">
        <v>-1</v>
      </c>
      <c r="P87" s="5">
        <f>Source!DN64</f>
        <v>1.3176000000000001</v>
      </c>
      <c r="Q87" s="5"/>
      <c r="R87" s="5"/>
      <c r="S87" s="5"/>
      <c r="T87" s="5"/>
      <c r="U87" s="5"/>
      <c r="V87" s="5"/>
      <c r="W87" s="5"/>
    </row>
    <row r="88" spans="1:23" x14ac:dyDescent="0.2">
      <c r="A88" s="5">
        <v>50</v>
      </c>
      <c r="B88" s="5">
        <v>0</v>
      </c>
      <c r="C88" s="5">
        <v>0</v>
      </c>
      <c r="D88" s="5">
        <v>1</v>
      </c>
      <c r="E88" s="5">
        <v>209</v>
      </c>
      <c r="F88" s="5">
        <f>ROUND(Source!W64,O88)</f>
        <v>0</v>
      </c>
      <c r="G88" s="5" t="s">
        <v>91</v>
      </c>
      <c r="H88" s="5" t="s">
        <v>92</v>
      </c>
      <c r="I88" s="5"/>
      <c r="J88" s="5"/>
      <c r="K88" s="5">
        <v>209</v>
      </c>
      <c r="L88" s="5">
        <v>23</v>
      </c>
      <c r="M88" s="5">
        <v>3</v>
      </c>
      <c r="N88" s="5" t="s">
        <v>3</v>
      </c>
      <c r="O88" s="5">
        <v>2</v>
      </c>
      <c r="P88" s="5">
        <f>ROUND(Source!DO64,O88)</f>
        <v>0</v>
      </c>
      <c r="Q88" s="5"/>
      <c r="R88" s="5"/>
      <c r="S88" s="5"/>
      <c r="T88" s="5"/>
      <c r="U88" s="5"/>
      <c r="V88" s="5"/>
      <c r="W88" s="5"/>
    </row>
    <row r="89" spans="1:23" x14ac:dyDescent="0.2">
      <c r="A89" s="5">
        <v>50</v>
      </c>
      <c r="B89" s="5">
        <v>0</v>
      </c>
      <c r="C89" s="5">
        <v>0</v>
      </c>
      <c r="D89" s="5">
        <v>1</v>
      </c>
      <c r="E89" s="5">
        <v>210</v>
      </c>
      <c r="F89" s="5">
        <f>ROUND(Source!X64,O89)</f>
        <v>191.84</v>
      </c>
      <c r="G89" s="5" t="s">
        <v>93</v>
      </c>
      <c r="H89" s="5" t="s">
        <v>94</v>
      </c>
      <c r="I89" s="5"/>
      <c r="J89" s="5"/>
      <c r="K89" s="5">
        <v>210</v>
      </c>
      <c r="L89" s="5">
        <v>24</v>
      </c>
      <c r="M89" s="5">
        <v>3</v>
      </c>
      <c r="N89" s="5" t="s">
        <v>3</v>
      </c>
      <c r="O89" s="5">
        <v>2</v>
      </c>
      <c r="P89" s="5">
        <f>ROUND(Source!DP64,O89)</f>
        <v>2980.65</v>
      </c>
      <c r="Q89" s="5"/>
      <c r="R89" s="5"/>
      <c r="S89" s="5"/>
      <c r="T89" s="5"/>
      <c r="U89" s="5"/>
      <c r="V89" s="5"/>
      <c r="W89" s="5"/>
    </row>
    <row r="90" spans="1:23" x14ac:dyDescent="0.2">
      <c r="A90" s="5">
        <v>50</v>
      </c>
      <c r="B90" s="5">
        <v>0</v>
      </c>
      <c r="C90" s="5">
        <v>0</v>
      </c>
      <c r="D90" s="5">
        <v>1</v>
      </c>
      <c r="E90" s="5">
        <v>211</v>
      </c>
      <c r="F90" s="5">
        <f>ROUND(Source!Y64,O90)</f>
        <v>124.07</v>
      </c>
      <c r="G90" s="5" t="s">
        <v>95</v>
      </c>
      <c r="H90" s="5" t="s">
        <v>96</v>
      </c>
      <c r="I90" s="5"/>
      <c r="J90" s="5"/>
      <c r="K90" s="5">
        <v>211</v>
      </c>
      <c r="L90" s="5">
        <v>25</v>
      </c>
      <c r="M90" s="5">
        <v>3</v>
      </c>
      <c r="N90" s="5" t="s">
        <v>3</v>
      </c>
      <c r="O90" s="5">
        <v>2</v>
      </c>
      <c r="P90" s="5">
        <f>ROUND(Source!DQ64,O90)</f>
        <v>1816.17</v>
      </c>
      <c r="Q90" s="5"/>
      <c r="R90" s="5"/>
      <c r="S90" s="5"/>
      <c r="T90" s="5"/>
      <c r="U90" s="5"/>
      <c r="V90" s="5"/>
      <c r="W90" s="5"/>
    </row>
    <row r="91" spans="1:23" x14ac:dyDescent="0.2">
      <c r="A91" s="5">
        <v>50</v>
      </c>
      <c r="B91" s="5">
        <v>0</v>
      </c>
      <c r="C91" s="5">
        <v>0</v>
      </c>
      <c r="D91" s="5">
        <v>1</v>
      </c>
      <c r="E91" s="5">
        <v>224</v>
      </c>
      <c r="F91" s="5">
        <f>ROUND(Source!AR64,O91)</f>
        <v>32706.78</v>
      </c>
      <c r="G91" s="5" t="s">
        <v>97</v>
      </c>
      <c r="H91" s="5" t="s">
        <v>98</v>
      </c>
      <c r="I91" s="5"/>
      <c r="J91" s="5"/>
      <c r="K91" s="5">
        <v>224</v>
      </c>
      <c r="L91" s="5">
        <v>26</v>
      </c>
      <c r="M91" s="5">
        <v>3</v>
      </c>
      <c r="N91" s="5" t="s">
        <v>3</v>
      </c>
      <c r="O91" s="5">
        <v>2</v>
      </c>
      <c r="P91" s="5">
        <f>ROUND(Source!EJ64,O91)</f>
        <v>250486.72</v>
      </c>
      <c r="Q91" s="5"/>
      <c r="R91" s="5"/>
      <c r="S91" s="5"/>
      <c r="T91" s="5"/>
      <c r="U91" s="5"/>
      <c r="V91" s="5"/>
      <c r="W91" s="5"/>
    </row>
    <row r="94" spans="1:23" x14ac:dyDescent="0.2">
      <c r="A94">
        <v>70</v>
      </c>
      <c r="B94">
        <v>1</v>
      </c>
      <c r="D94">
        <v>1</v>
      </c>
      <c r="E94" t="s">
        <v>99</v>
      </c>
      <c r="F94" t="s">
        <v>100</v>
      </c>
      <c r="G94">
        <v>1</v>
      </c>
      <c r="H94">
        <v>0</v>
      </c>
      <c r="I94" t="s">
        <v>101</v>
      </c>
      <c r="J94">
        <v>0</v>
      </c>
      <c r="K94">
        <v>0</v>
      </c>
      <c r="L94" t="s">
        <v>3</v>
      </c>
      <c r="M94" t="s">
        <v>3</v>
      </c>
      <c r="N94">
        <v>0</v>
      </c>
      <c r="O94">
        <v>1</v>
      </c>
    </row>
    <row r="95" spans="1:23" x14ac:dyDescent="0.2">
      <c r="A95">
        <v>70</v>
      </c>
      <c r="B95">
        <v>1</v>
      </c>
      <c r="D95">
        <v>2</v>
      </c>
      <c r="E95" t="s">
        <v>102</v>
      </c>
      <c r="F95" t="s">
        <v>103</v>
      </c>
      <c r="G95">
        <v>0</v>
      </c>
      <c r="H95">
        <v>0</v>
      </c>
      <c r="I95" t="s">
        <v>101</v>
      </c>
      <c r="J95">
        <v>0</v>
      </c>
      <c r="K95">
        <v>0</v>
      </c>
      <c r="L95" t="s">
        <v>3</v>
      </c>
      <c r="M95" t="s">
        <v>3</v>
      </c>
      <c r="N95">
        <v>0</v>
      </c>
      <c r="O95">
        <v>0</v>
      </c>
    </row>
    <row r="96" spans="1:23" x14ac:dyDescent="0.2">
      <c r="A96">
        <v>70</v>
      </c>
      <c r="B96">
        <v>1</v>
      </c>
      <c r="D96">
        <v>3</v>
      </c>
      <c r="E96" t="s">
        <v>104</v>
      </c>
      <c r="F96" t="s">
        <v>105</v>
      </c>
      <c r="G96">
        <v>0</v>
      </c>
      <c r="H96">
        <v>0</v>
      </c>
      <c r="I96" t="s">
        <v>101</v>
      </c>
      <c r="J96">
        <v>0</v>
      </c>
      <c r="K96">
        <v>0</v>
      </c>
      <c r="L96" t="s">
        <v>3</v>
      </c>
      <c r="M96" t="s">
        <v>3</v>
      </c>
      <c r="N96">
        <v>0</v>
      </c>
      <c r="O96">
        <v>0</v>
      </c>
    </row>
    <row r="97" spans="1:15" x14ac:dyDescent="0.2">
      <c r="A97">
        <v>70</v>
      </c>
      <c r="B97">
        <v>1</v>
      </c>
      <c r="D97">
        <v>4</v>
      </c>
      <c r="E97" t="s">
        <v>106</v>
      </c>
      <c r="F97" t="s">
        <v>107</v>
      </c>
      <c r="G97">
        <v>0</v>
      </c>
      <c r="H97">
        <v>0</v>
      </c>
      <c r="I97" t="s">
        <v>101</v>
      </c>
      <c r="J97">
        <v>0</v>
      </c>
      <c r="K97">
        <v>0</v>
      </c>
      <c r="L97" t="s">
        <v>3</v>
      </c>
      <c r="M97" t="s">
        <v>3</v>
      </c>
      <c r="N97">
        <v>0</v>
      </c>
      <c r="O97">
        <v>0</v>
      </c>
    </row>
    <row r="98" spans="1:15" x14ac:dyDescent="0.2">
      <c r="A98">
        <v>70</v>
      </c>
      <c r="B98">
        <v>1</v>
      </c>
      <c r="D98">
        <v>5</v>
      </c>
      <c r="E98" t="s">
        <v>108</v>
      </c>
      <c r="F98" t="s">
        <v>109</v>
      </c>
      <c r="G98">
        <v>0</v>
      </c>
      <c r="H98">
        <v>0</v>
      </c>
      <c r="I98" t="s">
        <v>101</v>
      </c>
      <c r="J98">
        <v>0</v>
      </c>
      <c r="K98">
        <v>0</v>
      </c>
      <c r="L98" t="s">
        <v>3</v>
      </c>
      <c r="M98" t="s">
        <v>3</v>
      </c>
      <c r="N98">
        <v>0</v>
      </c>
      <c r="O98">
        <v>0</v>
      </c>
    </row>
    <row r="99" spans="1:15" x14ac:dyDescent="0.2">
      <c r="A99">
        <v>70</v>
      </c>
      <c r="B99">
        <v>1</v>
      </c>
      <c r="D99">
        <v>6</v>
      </c>
      <c r="E99" t="s">
        <v>110</v>
      </c>
      <c r="F99" t="s">
        <v>111</v>
      </c>
      <c r="G99">
        <v>0</v>
      </c>
      <c r="H99">
        <v>0</v>
      </c>
      <c r="I99" t="s">
        <v>101</v>
      </c>
      <c r="J99">
        <v>0</v>
      </c>
      <c r="K99">
        <v>0</v>
      </c>
      <c r="L99" t="s">
        <v>3</v>
      </c>
      <c r="M99" t="s">
        <v>3</v>
      </c>
      <c r="N99">
        <v>0</v>
      </c>
      <c r="O99">
        <v>0</v>
      </c>
    </row>
    <row r="100" spans="1:15" x14ac:dyDescent="0.2">
      <c r="A100">
        <v>70</v>
      </c>
      <c r="B100">
        <v>1</v>
      </c>
      <c r="D100">
        <v>7</v>
      </c>
      <c r="E100" t="s">
        <v>112</v>
      </c>
      <c r="F100" t="s">
        <v>113</v>
      </c>
      <c r="G100">
        <v>0</v>
      </c>
      <c r="H100">
        <v>0</v>
      </c>
      <c r="I100" t="s">
        <v>101</v>
      </c>
      <c r="J100">
        <v>0</v>
      </c>
      <c r="K100">
        <v>0</v>
      </c>
      <c r="L100" t="s">
        <v>3</v>
      </c>
      <c r="M100" t="s">
        <v>3</v>
      </c>
      <c r="N100">
        <v>0</v>
      </c>
      <c r="O100">
        <v>0</v>
      </c>
    </row>
    <row r="101" spans="1:15" x14ac:dyDescent="0.2">
      <c r="A101">
        <v>70</v>
      </c>
      <c r="B101">
        <v>1</v>
      </c>
      <c r="D101">
        <v>8</v>
      </c>
      <c r="E101" t="s">
        <v>114</v>
      </c>
      <c r="F101" t="s">
        <v>115</v>
      </c>
      <c r="G101">
        <v>0</v>
      </c>
      <c r="H101">
        <v>0</v>
      </c>
      <c r="I101" t="s">
        <v>101</v>
      </c>
      <c r="J101">
        <v>0</v>
      </c>
      <c r="K101">
        <v>0</v>
      </c>
      <c r="L101" t="s">
        <v>3</v>
      </c>
      <c r="M101" t="s">
        <v>3</v>
      </c>
      <c r="N101">
        <v>0</v>
      </c>
      <c r="O101">
        <v>0</v>
      </c>
    </row>
    <row r="102" spans="1:15" x14ac:dyDescent="0.2">
      <c r="A102">
        <v>70</v>
      </c>
      <c r="B102">
        <v>1</v>
      </c>
      <c r="D102">
        <v>9</v>
      </c>
      <c r="E102" t="s">
        <v>116</v>
      </c>
      <c r="F102" t="s">
        <v>117</v>
      </c>
      <c r="G102">
        <v>0</v>
      </c>
      <c r="H102">
        <v>0</v>
      </c>
      <c r="I102" t="s">
        <v>101</v>
      </c>
      <c r="J102">
        <v>0</v>
      </c>
      <c r="K102">
        <v>0</v>
      </c>
      <c r="L102" t="s">
        <v>3</v>
      </c>
      <c r="M102" t="s">
        <v>3</v>
      </c>
      <c r="N102">
        <v>0</v>
      </c>
      <c r="O102">
        <v>0</v>
      </c>
    </row>
    <row r="103" spans="1:15" x14ac:dyDescent="0.2">
      <c r="A103">
        <v>70</v>
      </c>
      <c r="B103">
        <v>1</v>
      </c>
      <c r="D103">
        <v>1</v>
      </c>
      <c r="E103" t="s">
        <v>118</v>
      </c>
      <c r="F103" t="s">
        <v>119</v>
      </c>
      <c r="G103">
        <v>1</v>
      </c>
      <c r="H103">
        <v>1</v>
      </c>
      <c r="I103" t="s">
        <v>101</v>
      </c>
      <c r="J103">
        <v>0</v>
      </c>
      <c r="K103">
        <v>0</v>
      </c>
      <c r="L103" t="s">
        <v>3</v>
      </c>
      <c r="M103" t="s">
        <v>3</v>
      </c>
      <c r="N103">
        <v>0</v>
      </c>
      <c r="O103">
        <v>1</v>
      </c>
    </row>
    <row r="104" spans="1:15" x14ac:dyDescent="0.2">
      <c r="A104">
        <v>70</v>
      </c>
      <c r="B104">
        <v>1</v>
      </c>
      <c r="D104">
        <v>2</v>
      </c>
      <c r="E104" t="s">
        <v>120</v>
      </c>
      <c r="F104" t="s">
        <v>121</v>
      </c>
      <c r="G104">
        <v>1</v>
      </c>
      <c r="H104">
        <v>1</v>
      </c>
      <c r="I104" t="s">
        <v>101</v>
      </c>
      <c r="J104">
        <v>0</v>
      </c>
      <c r="K104">
        <v>0</v>
      </c>
      <c r="L104" t="s">
        <v>3</v>
      </c>
      <c r="M104" t="s">
        <v>3</v>
      </c>
      <c r="N104">
        <v>0</v>
      </c>
      <c r="O104">
        <v>1</v>
      </c>
    </row>
    <row r="105" spans="1:15" x14ac:dyDescent="0.2">
      <c r="A105">
        <v>70</v>
      </c>
      <c r="B105">
        <v>1</v>
      </c>
      <c r="D105">
        <v>3</v>
      </c>
      <c r="E105" t="s">
        <v>122</v>
      </c>
      <c r="F105" t="s">
        <v>123</v>
      </c>
      <c r="G105">
        <v>1</v>
      </c>
      <c r="H105">
        <v>0</v>
      </c>
      <c r="I105" t="s">
        <v>101</v>
      </c>
      <c r="J105">
        <v>0</v>
      </c>
      <c r="K105">
        <v>0</v>
      </c>
      <c r="L105" t="s">
        <v>3</v>
      </c>
      <c r="M105" t="s">
        <v>3</v>
      </c>
      <c r="N105">
        <v>0</v>
      </c>
      <c r="O105">
        <v>1</v>
      </c>
    </row>
    <row r="106" spans="1:15" x14ac:dyDescent="0.2">
      <c r="A106">
        <v>70</v>
      </c>
      <c r="B106">
        <v>1</v>
      </c>
      <c r="D106">
        <v>4</v>
      </c>
      <c r="E106" t="s">
        <v>124</v>
      </c>
      <c r="F106" t="s">
        <v>125</v>
      </c>
      <c r="G106">
        <v>1</v>
      </c>
      <c r="H106">
        <v>0</v>
      </c>
      <c r="I106" t="s">
        <v>101</v>
      </c>
      <c r="J106">
        <v>0</v>
      </c>
      <c r="K106">
        <v>0</v>
      </c>
      <c r="L106" t="s">
        <v>3</v>
      </c>
      <c r="M106" t="s">
        <v>3</v>
      </c>
      <c r="N106">
        <v>0</v>
      </c>
      <c r="O106">
        <v>1</v>
      </c>
    </row>
    <row r="107" spans="1:15" x14ac:dyDescent="0.2">
      <c r="A107">
        <v>70</v>
      </c>
      <c r="B107">
        <v>1</v>
      </c>
      <c r="D107">
        <v>5</v>
      </c>
      <c r="E107" t="s">
        <v>126</v>
      </c>
      <c r="F107" t="s">
        <v>127</v>
      </c>
      <c r="G107">
        <v>1</v>
      </c>
      <c r="H107">
        <v>0</v>
      </c>
      <c r="I107" t="s">
        <v>101</v>
      </c>
      <c r="J107">
        <v>0</v>
      </c>
      <c r="K107">
        <v>0</v>
      </c>
      <c r="L107" t="s">
        <v>3</v>
      </c>
      <c r="M107" t="s">
        <v>3</v>
      </c>
      <c r="N107">
        <v>0</v>
      </c>
      <c r="O107">
        <v>0.85</v>
      </c>
    </row>
    <row r="108" spans="1:15" x14ac:dyDescent="0.2">
      <c r="A108">
        <v>70</v>
      </c>
      <c r="B108">
        <v>1</v>
      </c>
      <c r="D108">
        <v>6</v>
      </c>
      <c r="E108" t="s">
        <v>128</v>
      </c>
      <c r="F108" t="s">
        <v>129</v>
      </c>
      <c r="G108">
        <v>1</v>
      </c>
      <c r="H108">
        <v>0</v>
      </c>
      <c r="I108" t="s">
        <v>101</v>
      </c>
      <c r="J108">
        <v>0</v>
      </c>
      <c r="K108">
        <v>0</v>
      </c>
      <c r="L108" t="s">
        <v>3</v>
      </c>
      <c r="M108" t="s">
        <v>3</v>
      </c>
      <c r="N108">
        <v>0</v>
      </c>
      <c r="O108">
        <v>0.8</v>
      </c>
    </row>
    <row r="109" spans="1:15" x14ac:dyDescent="0.2">
      <c r="A109">
        <v>70</v>
      </c>
      <c r="B109">
        <v>1</v>
      </c>
      <c r="D109">
        <v>7</v>
      </c>
      <c r="E109" t="s">
        <v>130</v>
      </c>
      <c r="F109" t="s">
        <v>131</v>
      </c>
      <c r="G109">
        <v>1</v>
      </c>
      <c r="H109">
        <v>0</v>
      </c>
      <c r="I109" t="s">
        <v>101</v>
      </c>
      <c r="J109">
        <v>0</v>
      </c>
      <c r="K109">
        <v>0</v>
      </c>
      <c r="L109" t="s">
        <v>3</v>
      </c>
      <c r="M109" t="s">
        <v>3</v>
      </c>
      <c r="N109">
        <v>0</v>
      </c>
      <c r="O109">
        <v>1</v>
      </c>
    </row>
    <row r="110" spans="1:15" x14ac:dyDescent="0.2">
      <c r="A110">
        <v>70</v>
      </c>
      <c r="B110">
        <v>1</v>
      </c>
      <c r="D110">
        <v>8</v>
      </c>
      <c r="E110" t="s">
        <v>132</v>
      </c>
      <c r="F110" t="s">
        <v>133</v>
      </c>
      <c r="G110">
        <v>1</v>
      </c>
      <c r="H110">
        <v>0.8</v>
      </c>
      <c r="I110" t="s">
        <v>101</v>
      </c>
      <c r="J110">
        <v>0</v>
      </c>
      <c r="K110">
        <v>0</v>
      </c>
      <c r="L110" t="s">
        <v>3</v>
      </c>
      <c r="M110" t="s">
        <v>3</v>
      </c>
      <c r="N110">
        <v>0</v>
      </c>
      <c r="O110">
        <v>1</v>
      </c>
    </row>
    <row r="111" spans="1:15" x14ac:dyDescent="0.2">
      <c r="A111">
        <v>70</v>
      </c>
      <c r="B111">
        <v>1</v>
      </c>
      <c r="D111">
        <v>9</v>
      </c>
      <c r="E111" t="s">
        <v>134</v>
      </c>
      <c r="F111" t="s">
        <v>135</v>
      </c>
      <c r="G111">
        <v>1</v>
      </c>
      <c r="H111">
        <v>0.85</v>
      </c>
      <c r="I111" t="s">
        <v>101</v>
      </c>
      <c r="J111">
        <v>0</v>
      </c>
      <c r="K111">
        <v>0</v>
      </c>
      <c r="L111" t="s">
        <v>3</v>
      </c>
      <c r="M111" t="s">
        <v>3</v>
      </c>
      <c r="N111">
        <v>0</v>
      </c>
      <c r="O111">
        <v>1</v>
      </c>
    </row>
    <row r="112" spans="1:15" x14ac:dyDescent="0.2">
      <c r="A112">
        <v>70</v>
      </c>
      <c r="B112">
        <v>1</v>
      </c>
      <c r="D112">
        <v>10</v>
      </c>
      <c r="E112" t="s">
        <v>136</v>
      </c>
      <c r="F112" t="s">
        <v>137</v>
      </c>
      <c r="G112">
        <v>1</v>
      </c>
      <c r="H112">
        <v>0</v>
      </c>
      <c r="I112" t="s">
        <v>101</v>
      </c>
      <c r="J112">
        <v>0</v>
      </c>
      <c r="K112">
        <v>0</v>
      </c>
      <c r="L112" t="s">
        <v>3</v>
      </c>
      <c r="M112" t="s">
        <v>3</v>
      </c>
      <c r="N112">
        <v>0</v>
      </c>
      <c r="O112">
        <v>1</v>
      </c>
    </row>
    <row r="113" spans="1:15" x14ac:dyDescent="0.2">
      <c r="A113">
        <v>70</v>
      </c>
      <c r="B113">
        <v>1</v>
      </c>
      <c r="D113">
        <v>11</v>
      </c>
      <c r="E113" t="s">
        <v>138</v>
      </c>
      <c r="F113" t="s">
        <v>139</v>
      </c>
      <c r="G113">
        <v>1</v>
      </c>
      <c r="H113">
        <v>0</v>
      </c>
      <c r="I113" t="s">
        <v>101</v>
      </c>
      <c r="J113">
        <v>0</v>
      </c>
      <c r="K113">
        <v>0</v>
      </c>
      <c r="L113" t="s">
        <v>3</v>
      </c>
      <c r="M113" t="s">
        <v>3</v>
      </c>
      <c r="N113">
        <v>0</v>
      </c>
      <c r="O113">
        <v>0.94</v>
      </c>
    </row>
    <row r="114" spans="1:15" x14ac:dyDescent="0.2">
      <c r="A114">
        <v>70</v>
      </c>
      <c r="B114">
        <v>1</v>
      </c>
      <c r="D114">
        <v>12</v>
      </c>
      <c r="E114" t="s">
        <v>140</v>
      </c>
      <c r="F114" t="s">
        <v>141</v>
      </c>
      <c r="G114">
        <v>1</v>
      </c>
      <c r="H114">
        <v>0</v>
      </c>
      <c r="I114" t="s">
        <v>101</v>
      </c>
      <c r="J114">
        <v>0</v>
      </c>
      <c r="K114">
        <v>0</v>
      </c>
      <c r="L114" t="s">
        <v>3</v>
      </c>
      <c r="M114" t="s">
        <v>3</v>
      </c>
      <c r="N114">
        <v>0</v>
      </c>
      <c r="O114">
        <v>0.9</v>
      </c>
    </row>
    <row r="115" spans="1:15" x14ac:dyDescent="0.2">
      <c r="A115">
        <v>70</v>
      </c>
      <c r="B115">
        <v>1</v>
      </c>
      <c r="D115">
        <v>13</v>
      </c>
      <c r="E115" t="s">
        <v>142</v>
      </c>
      <c r="F115" t="s">
        <v>143</v>
      </c>
      <c r="G115">
        <v>0.6</v>
      </c>
      <c r="H115">
        <v>0</v>
      </c>
      <c r="I115" t="s">
        <v>101</v>
      </c>
      <c r="J115">
        <v>0</v>
      </c>
      <c r="K115">
        <v>0</v>
      </c>
      <c r="L115" t="s">
        <v>3</v>
      </c>
      <c r="M115" t="s">
        <v>3</v>
      </c>
      <c r="N115">
        <v>0</v>
      </c>
      <c r="O115">
        <v>0.6</v>
      </c>
    </row>
    <row r="116" spans="1:15" x14ac:dyDescent="0.2">
      <c r="A116">
        <v>70</v>
      </c>
      <c r="B116">
        <v>1</v>
      </c>
      <c r="D116">
        <v>14</v>
      </c>
      <c r="E116" t="s">
        <v>144</v>
      </c>
      <c r="F116" t="s">
        <v>145</v>
      </c>
      <c r="G116">
        <v>1</v>
      </c>
      <c r="H116">
        <v>0</v>
      </c>
      <c r="I116" t="s">
        <v>101</v>
      </c>
      <c r="J116">
        <v>0</v>
      </c>
      <c r="K116">
        <v>0</v>
      </c>
      <c r="L116" t="s">
        <v>3</v>
      </c>
      <c r="M116" t="s">
        <v>3</v>
      </c>
      <c r="N116">
        <v>0</v>
      </c>
      <c r="O116">
        <v>1</v>
      </c>
    </row>
    <row r="117" spans="1:15" x14ac:dyDescent="0.2">
      <c r="A117">
        <v>70</v>
      </c>
      <c r="B117">
        <v>1</v>
      </c>
      <c r="D117">
        <v>15</v>
      </c>
      <c r="E117" t="s">
        <v>146</v>
      </c>
      <c r="F117" t="s">
        <v>147</v>
      </c>
      <c r="G117">
        <v>1.2</v>
      </c>
      <c r="H117">
        <v>0</v>
      </c>
      <c r="I117" t="s">
        <v>101</v>
      </c>
      <c r="J117">
        <v>0</v>
      </c>
      <c r="K117">
        <v>0</v>
      </c>
      <c r="L117" t="s">
        <v>3</v>
      </c>
      <c r="M117" t="s">
        <v>3</v>
      </c>
      <c r="N117">
        <v>0</v>
      </c>
      <c r="O117">
        <v>1.2</v>
      </c>
    </row>
    <row r="118" spans="1:15" x14ac:dyDescent="0.2">
      <c r="A118">
        <v>70</v>
      </c>
      <c r="B118">
        <v>1</v>
      </c>
      <c r="D118">
        <v>16</v>
      </c>
      <c r="E118" t="s">
        <v>148</v>
      </c>
      <c r="F118" t="s">
        <v>149</v>
      </c>
      <c r="G118">
        <v>1</v>
      </c>
      <c r="H118">
        <v>0</v>
      </c>
      <c r="I118" t="s">
        <v>101</v>
      </c>
      <c r="J118">
        <v>0</v>
      </c>
      <c r="K118">
        <v>0</v>
      </c>
      <c r="L118" t="s">
        <v>3</v>
      </c>
      <c r="M118" t="s">
        <v>3</v>
      </c>
      <c r="N118">
        <v>0</v>
      </c>
      <c r="O118">
        <v>1</v>
      </c>
    </row>
    <row r="119" spans="1:15" x14ac:dyDescent="0.2">
      <c r="A119">
        <v>70</v>
      </c>
      <c r="B119">
        <v>1</v>
      </c>
      <c r="D119">
        <v>17</v>
      </c>
      <c r="E119" t="s">
        <v>150</v>
      </c>
      <c r="F119" t="s">
        <v>151</v>
      </c>
      <c r="G119">
        <v>1</v>
      </c>
      <c r="H119">
        <v>0</v>
      </c>
      <c r="I119" t="s">
        <v>101</v>
      </c>
      <c r="J119">
        <v>0</v>
      </c>
      <c r="K119">
        <v>0</v>
      </c>
      <c r="L119" t="s">
        <v>3</v>
      </c>
      <c r="M119" t="s">
        <v>3</v>
      </c>
      <c r="N119">
        <v>0</v>
      </c>
      <c r="O119">
        <v>1</v>
      </c>
    </row>
    <row r="120" spans="1:15" x14ac:dyDescent="0.2">
      <c r="A120">
        <v>70</v>
      </c>
      <c r="B120">
        <v>1</v>
      </c>
      <c r="D120">
        <v>18</v>
      </c>
      <c r="E120" t="s">
        <v>152</v>
      </c>
      <c r="F120" t="s">
        <v>153</v>
      </c>
      <c r="G120">
        <v>1</v>
      </c>
      <c r="H120">
        <v>0</v>
      </c>
      <c r="I120" t="s">
        <v>101</v>
      </c>
      <c r="J120">
        <v>0</v>
      </c>
      <c r="K120">
        <v>0</v>
      </c>
      <c r="L120" t="s">
        <v>3</v>
      </c>
      <c r="M120" t="s">
        <v>3</v>
      </c>
      <c r="N120">
        <v>0</v>
      </c>
      <c r="O120">
        <v>1</v>
      </c>
    </row>
    <row r="121" spans="1:15" x14ac:dyDescent="0.2">
      <c r="A121">
        <v>70</v>
      </c>
      <c r="B121">
        <v>1</v>
      </c>
      <c r="D121">
        <v>19</v>
      </c>
      <c r="E121" t="s">
        <v>154</v>
      </c>
      <c r="F121" t="s">
        <v>151</v>
      </c>
      <c r="G121">
        <v>1</v>
      </c>
      <c r="H121">
        <v>0</v>
      </c>
      <c r="I121" t="s">
        <v>101</v>
      </c>
      <c r="J121">
        <v>0</v>
      </c>
      <c r="K121">
        <v>0</v>
      </c>
      <c r="L121" t="s">
        <v>3</v>
      </c>
      <c r="M121" t="s">
        <v>3</v>
      </c>
      <c r="N121">
        <v>0</v>
      </c>
      <c r="O121">
        <v>1</v>
      </c>
    </row>
    <row r="122" spans="1:15" x14ac:dyDescent="0.2">
      <c r="A122">
        <v>70</v>
      </c>
      <c r="B122">
        <v>1</v>
      </c>
      <c r="D122">
        <v>20</v>
      </c>
      <c r="E122" t="s">
        <v>155</v>
      </c>
      <c r="F122" t="s">
        <v>153</v>
      </c>
      <c r="G122">
        <v>1</v>
      </c>
      <c r="H122">
        <v>0</v>
      </c>
      <c r="I122" t="s">
        <v>101</v>
      </c>
      <c r="J122">
        <v>0</v>
      </c>
      <c r="K122">
        <v>0</v>
      </c>
      <c r="L122" t="s">
        <v>3</v>
      </c>
      <c r="M122" t="s">
        <v>3</v>
      </c>
      <c r="N122">
        <v>0</v>
      </c>
      <c r="O122">
        <v>1</v>
      </c>
    </row>
    <row r="123" spans="1:15" x14ac:dyDescent="0.2">
      <c r="A123">
        <v>70</v>
      </c>
      <c r="B123">
        <v>1</v>
      </c>
      <c r="D123">
        <v>21</v>
      </c>
      <c r="E123" t="s">
        <v>156</v>
      </c>
      <c r="F123" t="s">
        <v>157</v>
      </c>
      <c r="G123">
        <v>0</v>
      </c>
      <c r="H123">
        <v>0</v>
      </c>
      <c r="I123" t="s">
        <v>101</v>
      </c>
      <c r="J123">
        <v>0</v>
      </c>
      <c r="K123">
        <v>0</v>
      </c>
      <c r="L123" t="s">
        <v>3</v>
      </c>
      <c r="M123" t="s">
        <v>3</v>
      </c>
      <c r="N123">
        <v>0</v>
      </c>
      <c r="O123">
        <v>0</v>
      </c>
    </row>
    <row r="125" spans="1:15" x14ac:dyDescent="0.2">
      <c r="A125">
        <v>-1</v>
      </c>
    </row>
    <row r="127" spans="1:15" x14ac:dyDescent="0.2">
      <c r="A127" s="4">
        <v>75</v>
      </c>
      <c r="B127" s="4" t="s">
        <v>158</v>
      </c>
      <c r="C127" s="4">
        <v>2000</v>
      </c>
      <c r="D127" s="4">
        <v>0</v>
      </c>
      <c r="E127" s="4">
        <v>1</v>
      </c>
      <c r="F127" s="4">
        <v>0</v>
      </c>
      <c r="G127" s="4">
        <v>0</v>
      </c>
      <c r="H127" s="4">
        <v>1</v>
      </c>
      <c r="I127" s="4">
        <v>0</v>
      </c>
      <c r="J127" s="4">
        <v>4</v>
      </c>
      <c r="K127" s="4">
        <v>0</v>
      </c>
      <c r="L127" s="4">
        <v>0</v>
      </c>
      <c r="M127" s="4">
        <v>0</v>
      </c>
      <c r="N127" s="4">
        <v>34685330</v>
      </c>
      <c r="O127" s="4">
        <v>1</v>
      </c>
    </row>
    <row r="128" spans="1:15" x14ac:dyDescent="0.2">
      <c r="A128" s="4">
        <v>75</v>
      </c>
      <c r="B128" s="4" t="s">
        <v>159</v>
      </c>
      <c r="C128" s="4">
        <v>2018</v>
      </c>
      <c r="D128" s="4">
        <v>1</v>
      </c>
      <c r="E128" s="4">
        <v>0</v>
      </c>
      <c r="F128" s="4">
        <v>0</v>
      </c>
      <c r="G128" s="4">
        <v>0</v>
      </c>
      <c r="H128" s="4">
        <v>1</v>
      </c>
      <c r="I128" s="4">
        <v>0</v>
      </c>
      <c r="J128" s="4">
        <v>4</v>
      </c>
      <c r="K128" s="4">
        <v>0</v>
      </c>
      <c r="L128" s="4">
        <v>0</v>
      </c>
      <c r="M128" s="4">
        <v>1</v>
      </c>
      <c r="N128" s="4">
        <v>34685331</v>
      </c>
      <c r="O128" s="4">
        <v>2</v>
      </c>
    </row>
    <row r="129" spans="1:34" x14ac:dyDescent="0.2">
      <c r="A129" s="6">
        <v>3</v>
      </c>
      <c r="B129" s="6" t="s">
        <v>160</v>
      </c>
      <c r="C129" s="6">
        <v>12.5</v>
      </c>
      <c r="D129" s="6">
        <v>7.5</v>
      </c>
      <c r="E129" s="6">
        <v>12.5</v>
      </c>
      <c r="F129" s="6">
        <v>18.3</v>
      </c>
      <c r="G129" s="6">
        <v>18.3</v>
      </c>
      <c r="H129" s="6">
        <v>7.5</v>
      </c>
      <c r="I129" s="6">
        <v>18.3</v>
      </c>
      <c r="J129" s="6">
        <v>2</v>
      </c>
      <c r="K129" s="6">
        <v>18.3</v>
      </c>
      <c r="L129" s="6">
        <v>12.5</v>
      </c>
      <c r="M129" s="6">
        <v>12.5</v>
      </c>
      <c r="N129" s="6">
        <v>7.5</v>
      </c>
      <c r="O129" s="6">
        <v>7.5</v>
      </c>
      <c r="P129" s="6">
        <v>18.3</v>
      </c>
      <c r="Q129" s="6">
        <v>18.3</v>
      </c>
      <c r="R129" s="6">
        <v>12.5</v>
      </c>
      <c r="S129" s="6" t="s">
        <v>3</v>
      </c>
      <c r="T129" s="6" t="s">
        <v>3</v>
      </c>
      <c r="U129" s="6" t="s">
        <v>3</v>
      </c>
      <c r="V129" s="6" t="s">
        <v>3</v>
      </c>
      <c r="W129" s="6" t="s">
        <v>3</v>
      </c>
      <c r="X129" s="6" t="s">
        <v>3</v>
      </c>
      <c r="Y129" s="6" t="s">
        <v>3</v>
      </c>
      <c r="Z129" s="6" t="s">
        <v>3</v>
      </c>
      <c r="AA129" s="6" t="s">
        <v>3</v>
      </c>
      <c r="AB129" s="6" t="s">
        <v>3</v>
      </c>
      <c r="AC129" s="6" t="s">
        <v>3</v>
      </c>
      <c r="AD129" s="6" t="s">
        <v>3</v>
      </c>
      <c r="AE129" s="6" t="s">
        <v>3</v>
      </c>
      <c r="AF129" s="6" t="s">
        <v>3</v>
      </c>
      <c r="AG129" s="6" t="s">
        <v>3</v>
      </c>
      <c r="AH129" s="6" t="s">
        <v>3</v>
      </c>
    </row>
    <row r="133" spans="1:34" x14ac:dyDescent="0.2">
      <c r="A133">
        <v>65</v>
      </c>
      <c r="C133">
        <v>1</v>
      </c>
      <c r="D133">
        <v>0</v>
      </c>
      <c r="E133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2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161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16331</v>
      </c>
      <c r="M1">
        <v>10</v>
      </c>
    </row>
    <row r="12" spans="1:133" x14ac:dyDescent="0.2">
      <c r="A12" s="1">
        <v>1</v>
      </c>
      <c r="B12" s="1">
        <v>50</v>
      </c>
      <c r="C12" s="1">
        <v>0</v>
      </c>
      <c r="D12" s="1"/>
      <c r="E12" s="1">
        <v>0</v>
      </c>
      <c r="F12" s="1" t="s">
        <v>3</v>
      </c>
      <c r="G12" s="1" t="s">
        <v>4</v>
      </c>
      <c r="H12" s="1" t="s">
        <v>3</v>
      </c>
      <c r="I12" s="1">
        <v>0</v>
      </c>
      <c r="J12" s="1" t="s">
        <v>3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2</v>
      </c>
      <c r="R12" s="1">
        <v>0</v>
      </c>
      <c r="S12" s="1">
        <v>0</v>
      </c>
      <c r="T12" s="1"/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/>
      <c r="BC12" s="1"/>
      <c r="BD12" s="1"/>
      <c r="BE12" s="1"/>
      <c r="BF12" s="1"/>
      <c r="BG12" s="1"/>
      <c r="BH12" s="1" t="s">
        <v>5</v>
      </c>
      <c r="BI12" s="1" t="s">
        <v>6</v>
      </c>
      <c r="BJ12" s="1">
        <v>1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7</v>
      </c>
      <c r="BZ12" s="1" t="s">
        <v>8</v>
      </c>
      <c r="CA12" s="1" t="s">
        <v>9</v>
      </c>
      <c r="CB12" s="1" t="s">
        <v>9</v>
      </c>
      <c r="CC12" s="1" t="s">
        <v>9</v>
      </c>
      <c r="CD12" s="1" t="s">
        <v>9</v>
      </c>
      <c r="CE12" s="1" t="s">
        <v>10</v>
      </c>
      <c r="CF12" s="1">
        <v>0</v>
      </c>
      <c r="CG12" s="1">
        <v>0</v>
      </c>
      <c r="CH12" s="1">
        <v>565769</v>
      </c>
      <c r="CI12" s="1" t="s">
        <v>3</v>
      </c>
      <c r="CJ12" s="1" t="s">
        <v>3</v>
      </c>
      <c r="CK12" s="1">
        <v>4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0</v>
      </c>
      <c r="C14" s="1">
        <v>0</v>
      </c>
      <c r="D14" s="1">
        <v>34685330</v>
      </c>
      <c r="E14" s="1">
        <v>34685331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7">
        <v>3</v>
      </c>
      <c r="B16" s="7">
        <v>1</v>
      </c>
      <c r="C16" s="7" t="s">
        <v>11</v>
      </c>
      <c r="D16" s="7" t="s">
        <v>11</v>
      </c>
      <c r="E16" s="8">
        <f>(Source!F52)/1000</f>
        <v>32.119729999999997</v>
      </c>
      <c r="F16" s="8">
        <f>(Source!F53)/1000</f>
        <v>0.25752999999999998</v>
      </c>
      <c r="G16" s="8">
        <f>(Source!F44)/1000</f>
        <v>0</v>
      </c>
      <c r="H16" s="8">
        <f>(Source!F54)/1000+(Source!F55)/1000</f>
        <v>0.32951999999999998</v>
      </c>
      <c r="I16" s="8">
        <f>E16+F16+G16+H16</f>
        <v>32.706780000000002</v>
      </c>
      <c r="J16" s="8">
        <f>(Source!F50)/1000</f>
        <v>0.24192</v>
      </c>
      <c r="T16" s="9">
        <f>(Source!P52)/1000</f>
        <v>240.89798000000002</v>
      </c>
      <c r="U16" s="9">
        <f>(Source!P53)/1000</f>
        <v>4.08805</v>
      </c>
      <c r="V16" s="9">
        <f>(Source!P44)/1000</f>
        <v>0</v>
      </c>
      <c r="W16" s="9">
        <f>(Source!P54)/1000+(Source!P55)/1000</f>
        <v>5.5006899999999996</v>
      </c>
      <c r="X16" s="9">
        <f>T16+U16+V16+W16</f>
        <v>250.48672000000002</v>
      </c>
      <c r="Y16" s="9">
        <f>(Source!P50)/1000</f>
        <v>4.4270899999999997</v>
      </c>
      <c r="AI16" s="7">
        <v>0</v>
      </c>
      <c r="AJ16" s="7">
        <v>0</v>
      </c>
      <c r="AK16" s="7" t="s">
        <v>3</v>
      </c>
      <c r="AL16" s="7" t="s">
        <v>3</v>
      </c>
      <c r="AM16" s="7" t="s">
        <v>3</v>
      </c>
      <c r="AN16" s="7">
        <v>0</v>
      </c>
      <c r="AO16" s="7" t="s">
        <v>3</v>
      </c>
      <c r="AP16" s="7" t="s">
        <v>3</v>
      </c>
      <c r="AT16" s="8">
        <v>32390.87</v>
      </c>
      <c r="AU16" s="8">
        <v>32119.77</v>
      </c>
      <c r="AV16" s="8">
        <v>0</v>
      </c>
      <c r="AW16" s="8">
        <v>0</v>
      </c>
      <c r="AX16" s="8">
        <v>0</v>
      </c>
      <c r="AY16" s="8">
        <v>29.18</v>
      </c>
      <c r="AZ16" s="8">
        <v>10.77</v>
      </c>
      <c r="BA16" s="8">
        <v>241.92</v>
      </c>
      <c r="BB16" s="8">
        <v>32119.73</v>
      </c>
      <c r="BC16" s="8">
        <v>257.52999999999997</v>
      </c>
      <c r="BD16" s="8">
        <v>329.52</v>
      </c>
      <c r="BE16" s="8">
        <v>0</v>
      </c>
      <c r="BF16" s="8">
        <v>20.8584</v>
      </c>
      <c r="BG16" s="8">
        <v>1.3176000000000001</v>
      </c>
      <c r="BH16" s="8">
        <v>0</v>
      </c>
      <c r="BI16" s="8">
        <v>191.84</v>
      </c>
      <c r="BJ16" s="8">
        <v>124.07</v>
      </c>
      <c r="BK16" s="8">
        <v>32706.78</v>
      </c>
      <c r="BR16" s="9">
        <v>245690.22</v>
      </c>
      <c r="BS16" s="9">
        <v>240898.3</v>
      </c>
      <c r="BT16" s="9">
        <v>0</v>
      </c>
      <c r="BU16" s="9">
        <v>0</v>
      </c>
      <c r="BV16" s="9">
        <v>0</v>
      </c>
      <c r="BW16" s="9">
        <v>364.83</v>
      </c>
      <c r="BX16" s="9">
        <v>196.93</v>
      </c>
      <c r="BY16" s="9">
        <v>4427.09</v>
      </c>
      <c r="BZ16" s="9">
        <v>240897.98</v>
      </c>
      <c r="CA16" s="9">
        <v>4088.37</v>
      </c>
      <c r="CB16" s="9">
        <v>5500.69</v>
      </c>
      <c r="CC16" s="9">
        <v>0</v>
      </c>
      <c r="CD16" s="9">
        <v>20.8584</v>
      </c>
      <c r="CE16" s="9">
        <v>1.3176000000000001</v>
      </c>
      <c r="CF16" s="9">
        <v>0</v>
      </c>
      <c r="CG16" s="9">
        <v>2980.65</v>
      </c>
      <c r="CH16" s="9">
        <v>1816.17</v>
      </c>
      <c r="CI16" s="9">
        <v>250487.04000000001</v>
      </c>
    </row>
    <row r="18" spans="1:40" x14ac:dyDescent="0.2">
      <c r="A18">
        <v>51</v>
      </c>
      <c r="E18" s="10">
        <f>SUMIF(A16:A17,3,E16:E17)</f>
        <v>32.119729999999997</v>
      </c>
      <c r="F18" s="10">
        <f>SUMIF(A16:A17,3,F16:F17)</f>
        <v>0.25752999999999998</v>
      </c>
      <c r="G18" s="10">
        <f>SUMIF(A16:A17,3,G16:G17)</f>
        <v>0</v>
      </c>
      <c r="H18" s="10">
        <f>SUMIF(A16:A17,3,H16:H17)</f>
        <v>0.32951999999999998</v>
      </c>
      <c r="I18" s="10">
        <f>SUMIF(A16:A17,3,I16:I17)</f>
        <v>32.706780000000002</v>
      </c>
      <c r="J18" s="10">
        <f>SUMIF(A16:A17,3,J16:J17)</f>
        <v>0.24192</v>
      </c>
      <c r="K18" s="10"/>
      <c r="L18" s="10"/>
      <c r="M18" s="10"/>
      <c r="N18" s="10"/>
      <c r="O18" s="10"/>
      <c r="P18" s="10"/>
      <c r="Q18" s="10"/>
      <c r="R18" s="10"/>
      <c r="S18" s="10"/>
      <c r="T18" s="3">
        <f>SUMIF(A16:A17,3,T16:T17)</f>
        <v>240.89798000000002</v>
      </c>
      <c r="U18" s="3">
        <f>SUMIF(A16:A17,3,U16:U17)</f>
        <v>4.08805</v>
      </c>
      <c r="V18" s="3">
        <f>SUMIF(A16:A17,3,V16:V17)</f>
        <v>0</v>
      </c>
      <c r="W18" s="3">
        <f>SUMIF(A16:A17,3,W16:W17)</f>
        <v>5.5006899999999996</v>
      </c>
      <c r="X18" s="3">
        <f>SUMIF(A16:A17,3,X16:X17)</f>
        <v>250.48672000000002</v>
      </c>
      <c r="Y18" s="3">
        <f>SUMIF(A16:A17,3,Y16:Y17)</f>
        <v>4.4270899999999997</v>
      </c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20" spans="1:40" x14ac:dyDescent="0.2">
      <c r="A20" s="5">
        <v>50</v>
      </c>
      <c r="B20" s="5">
        <v>0</v>
      </c>
      <c r="C20" s="5">
        <v>0</v>
      </c>
      <c r="D20" s="5">
        <v>1</v>
      </c>
      <c r="E20" s="5">
        <v>201</v>
      </c>
      <c r="F20" s="5">
        <v>32390.87</v>
      </c>
      <c r="G20" s="5" t="s">
        <v>47</v>
      </c>
      <c r="H20" s="5" t="s">
        <v>48</v>
      </c>
      <c r="I20" s="5"/>
      <c r="J20" s="5"/>
      <c r="K20" s="5">
        <v>201</v>
      </c>
      <c r="L20" s="5">
        <v>1</v>
      </c>
      <c r="M20" s="5">
        <v>3</v>
      </c>
      <c r="N20" s="5" t="s">
        <v>3</v>
      </c>
      <c r="O20" s="5">
        <v>2</v>
      </c>
      <c r="P20" s="5">
        <v>245690.22</v>
      </c>
    </row>
    <row r="21" spans="1:40" x14ac:dyDescent="0.2">
      <c r="A21" s="5">
        <v>50</v>
      </c>
      <c r="B21" s="5">
        <v>0</v>
      </c>
      <c r="C21" s="5">
        <v>0</v>
      </c>
      <c r="D21" s="5">
        <v>1</v>
      </c>
      <c r="E21" s="5">
        <v>202</v>
      </c>
      <c r="F21" s="5">
        <v>32119.77</v>
      </c>
      <c r="G21" s="5" t="s">
        <v>49</v>
      </c>
      <c r="H21" s="5" t="s">
        <v>50</v>
      </c>
      <c r="I21" s="5"/>
      <c r="J21" s="5"/>
      <c r="K21" s="5">
        <v>202</v>
      </c>
      <c r="L21" s="5">
        <v>2</v>
      </c>
      <c r="M21" s="5">
        <v>3</v>
      </c>
      <c r="N21" s="5" t="s">
        <v>3</v>
      </c>
      <c r="O21" s="5">
        <v>2</v>
      </c>
      <c r="P21" s="5">
        <v>240898.3</v>
      </c>
    </row>
    <row r="22" spans="1:40" x14ac:dyDescent="0.2">
      <c r="A22" s="5">
        <v>50</v>
      </c>
      <c r="B22" s="5">
        <v>0</v>
      </c>
      <c r="C22" s="5">
        <v>0</v>
      </c>
      <c r="D22" s="5">
        <v>1</v>
      </c>
      <c r="E22" s="5">
        <v>222</v>
      </c>
      <c r="F22" s="5">
        <v>0</v>
      </c>
      <c r="G22" s="5" t="s">
        <v>51</v>
      </c>
      <c r="H22" s="5" t="s">
        <v>52</v>
      </c>
      <c r="I22" s="5"/>
      <c r="J22" s="5"/>
      <c r="K22" s="5">
        <v>222</v>
      </c>
      <c r="L22" s="5">
        <v>3</v>
      </c>
      <c r="M22" s="5">
        <v>3</v>
      </c>
      <c r="N22" s="5" t="s">
        <v>3</v>
      </c>
      <c r="O22" s="5">
        <v>2</v>
      </c>
      <c r="P22" s="5">
        <v>0</v>
      </c>
    </row>
    <row r="23" spans="1:40" x14ac:dyDescent="0.2">
      <c r="A23" s="5">
        <v>50</v>
      </c>
      <c r="B23" s="5">
        <v>0</v>
      </c>
      <c r="C23" s="5">
        <v>0</v>
      </c>
      <c r="D23" s="5">
        <v>1</v>
      </c>
      <c r="E23" s="5">
        <v>225</v>
      </c>
      <c r="F23" s="5">
        <v>32119.77</v>
      </c>
      <c r="G23" s="5" t="s">
        <v>53</v>
      </c>
      <c r="H23" s="5" t="s">
        <v>54</v>
      </c>
      <c r="I23" s="5"/>
      <c r="J23" s="5"/>
      <c r="K23" s="5">
        <v>225</v>
      </c>
      <c r="L23" s="5">
        <v>4</v>
      </c>
      <c r="M23" s="5">
        <v>3</v>
      </c>
      <c r="N23" s="5" t="s">
        <v>3</v>
      </c>
      <c r="O23" s="5">
        <v>2</v>
      </c>
      <c r="P23" s="5">
        <v>240898.3</v>
      </c>
    </row>
    <row r="24" spans="1:40" x14ac:dyDescent="0.2">
      <c r="A24" s="5">
        <v>50</v>
      </c>
      <c r="B24" s="5">
        <v>0</v>
      </c>
      <c r="C24" s="5">
        <v>0</v>
      </c>
      <c r="D24" s="5">
        <v>1</v>
      </c>
      <c r="E24" s="5">
        <v>226</v>
      </c>
      <c r="F24" s="5">
        <v>32119.77</v>
      </c>
      <c r="G24" s="5" t="s">
        <v>55</v>
      </c>
      <c r="H24" s="5" t="s">
        <v>56</v>
      </c>
      <c r="I24" s="5"/>
      <c r="J24" s="5"/>
      <c r="K24" s="5">
        <v>226</v>
      </c>
      <c r="L24" s="5">
        <v>5</v>
      </c>
      <c r="M24" s="5">
        <v>3</v>
      </c>
      <c r="N24" s="5" t="s">
        <v>3</v>
      </c>
      <c r="O24" s="5">
        <v>2</v>
      </c>
      <c r="P24" s="5">
        <v>240898.3</v>
      </c>
    </row>
    <row r="25" spans="1:40" x14ac:dyDescent="0.2">
      <c r="A25" s="5">
        <v>50</v>
      </c>
      <c r="B25" s="5">
        <v>0</v>
      </c>
      <c r="C25" s="5">
        <v>0</v>
      </c>
      <c r="D25" s="5">
        <v>1</v>
      </c>
      <c r="E25" s="5">
        <v>227</v>
      </c>
      <c r="F25" s="5">
        <v>0</v>
      </c>
      <c r="G25" s="5" t="s">
        <v>57</v>
      </c>
      <c r="H25" s="5" t="s">
        <v>58</v>
      </c>
      <c r="I25" s="5"/>
      <c r="J25" s="5"/>
      <c r="K25" s="5">
        <v>227</v>
      </c>
      <c r="L25" s="5">
        <v>6</v>
      </c>
      <c r="M25" s="5">
        <v>3</v>
      </c>
      <c r="N25" s="5" t="s">
        <v>3</v>
      </c>
      <c r="O25" s="5">
        <v>2</v>
      </c>
      <c r="P25" s="5">
        <v>0</v>
      </c>
    </row>
    <row r="26" spans="1:40" x14ac:dyDescent="0.2">
      <c r="A26" s="5">
        <v>50</v>
      </c>
      <c r="B26" s="5">
        <v>0</v>
      </c>
      <c r="C26" s="5">
        <v>0</v>
      </c>
      <c r="D26" s="5">
        <v>1</v>
      </c>
      <c r="E26" s="5">
        <v>228</v>
      </c>
      <c r="F26" s="5">
        <v>32119.77</v>
      </c>
      <c r="G26" s="5" t="s">
        <v>59</v>
      </c>
      <c r="H26" s="5" t="s">
        <v>60</v>
      </c>
      <c r="I26" s="5"/>
      <c r="J26" s="5"/>
      <c r="K26" s="5">
        <v>228</v>
      </c>
      <c r="L26" s="5">
        <v>7</v>
      </c>
      <c r="M26" s="5">
        <v>3</v>
      </c>
      <c r="N26" s="5" t="s">
        <v>3</v>
      </c>
      <c r="O26" s="5">
        <v>2</v>
      </c>
      <c r="P26" s="5">
        <v>240898.3</v>
      </c>
    </row>
    <row r="27" spans="1:40" x14ac:dyDescent="0.2">
      <c r="A27" s="5">
        <v>50</v>
      </c>
      <c r="B27" s="5">
        <v>0</v>
      </c>
      <c r="C27" s="5">
        <v>0</v>
      </c>
      <c r="D27" s="5">
        <v>1</v>
      </c>
      <c r="E27" s="5">
        <v>216</v>
      </c>
      <c r="F27" s="5">
        <v>0</v>
      </c>
      <c r="G27" s="5" t="s">
        <v>61</v>
      </c>
      <c r="H27" s="5" t="s">
        <v>62</v>
      </c>
      <c r="I27" s="5"/>
      <c r="J27" s="5"/>
      <c r="K27" s="5">
        <v>216</v>
      </c>
      <c r="L27" s="5">
        <v>8</v>
      </c>
      <c r="M27" s="5">
        <v>3</v>
      </c>
      <c r="N27" s="5" t="s">
        <v>3</v>
      </c>
      <c r="O27" s="5">
        <v>2</v>
      </c>
      <c r="P27" s="5">
        <v>0</v>
      </c>
    </row>
    <row r="28" spans="1:40" x14ac:dyDescent="0.2">
      <c r="A28" s="5">
        <v>50</v>
      </c>
      <c r="B28" s="5">
        <v>0</v>
      </c>
      <c r="C28" s="5">
        <v>0</v>
      </c>
      <c r="D28" s="5">
        <v>1</v>
      </c>
      <c r="E28" s="5">
        <v>223</v>
      </c>
      <c r="F28" s="5">
        <v>0</v>
      </c>
      <c r="G28" s="5" t="s">
        <v>63</v>
      </c>
      <c r="H28" s="5" t="s">
        <v>64</v>
      </c>
      <c r="I28" s="5"/>
      <c r="J28" s="5"/>
      <c r="K28" s="5">
        <v>223</v>
      </c>
      <c r="L28" s="5">
        <v>9</v>
      </c>
      <c r="M28" s="5">
        <v>3</v>
      </c>
      <c r="N28" s="5" t="s">
        <v>3</v>
      </c>
      <c r="O28" s="5">
        <v>2</v>
      </c>
      <c r="P28" s="5">
        <v>0</v>
      </c>
    </row>
    <row r="29" spans="1:40" x14ac:dyDescent="0.2">
      <c r="A29" s="5">
        <v>50</v>
      </c>
      <c r="B29" s="5">
        <v>0</v>
      </c>
      <c r="C29" s="5">
        <v>0</v>
      </c>
      <c r="D29" s="5">
        <v>1</v>
      </c>
      <c r="E29" s="5">
        <v>229</v>
      </c>
      <c r="F29" s="5">
        <v>0</v>
      </c>
      <c r="G29" s="5" t="s">
        <v>65</v>
      </c>
      <c r="H29" s="5" t="s">
        <v>66</v>
      </c>
      <c r="I29" s="5"/>
      <c r="J29" s="5"/>
      <c r="K29" s="5">
        <v>229</v>
      </c>
      <c r="L29" s="5">
        <v>10</v>
      </c>
      <c r="M29" s="5">
        <v>3</v>
      </c>
      <c r="N29" s="5" t="s">
        <v>3</v>
      </c>
      <c r="O29" s="5">
        <v>2</v>
      </c>
      <c r="P29" s="5">
        <v>0</v>
      </c>
    </row>
    <row r="30" spans="1:40" x14ac:dyDescent="0.2">
      <c r="A30" s="5">
        <v>50</v>
      </c>
      <c r="B30" s="5">
        <v>0</v>
      </c>
      <c r="C30" s="5">
        <v>0</v>
      </c>
      <c r="D30" s="5">
        <v>1</v>
      </c>
      <c r="E30" s="5">
        <v>203</v>
      </c>
      <c r="F30" s="5">
        <v>29.18</v>
      </c>
      <c r="G30" s="5" t="s">
        <v>67</v>
      </c>
      <c r="H30" s="5" t="s">
        <v>68</v>
      </c>
      <c r="I30" s="5"/>
      <c r="J30" s="5"/>
      <c r="K30" s="5">
        <v>203</v>
      </c>
      <c r="L30" s="5">
        <v>11</v>
      </c>
      <c r="M30" s="5">
        <v>3</v>
      </c>
      <c r="N30" s="5" t="s">
        <v>3</v>
      </c>
      <c r="O30" s="5">
        <v>2</v>
      </c>
      <c r="P30" s="5">
        <v>364.83</v>
      </c>
    </row>
    <row r="31" spans="1:40" x14ac:dyDescent="0.2">
      <c r="A31" s="5">
        <v>50</v>
      </c>
      <c r="B31" s="5">
        <v>0</v>
      </c>
      <c r="C31" s="5">
        <v>0</v>
      </c>
      <c r="D31" s="5">
        <v>1</v>
      </c>
      <c r="E31" s="5">
        <v>231</v>
      </c>
      <c r="F31" s="5">
        <v>0</v>
      </c>
      <c r="G31" s="5" t="s">
        <v>69</v>
      </c>
      <c r="H31" s="5" t="s">
        <v>70</v>
      </c>
      <c r="I31" s="5"/>
      <c r="J31" s="5"/>
      <c r="K31" s="5">
        <v>231</v>
      </c>
      <c r="L31" s="5">
        <v>12</v>
      </c>
      <c r="M31" s="5">
        <v>3</v>
      </c>
      <c r="N31" s="5" t="s">
        <v>3</v>
      </c>
      <c r="O31" s="5">
        <v>2</v>
      </c>
      <c r="P31" s="5">
        <v>0</v>
      </c>
    </row>
    <row r="32" spans="1:40" x14ac:dyDescent="0.2">
      <c r="A32" s="5">
        <v>50</v>
      </c>
      <c r="B32" s="5">
        <v>0</v>
      </c>
      <c r="C32" s="5">
        <v>0</v>
      </c>
      <c r="D32" s="5">
        <v>1</v>
      </c>
      <c r="E32" s="5">
        <v>204</v>
      </c>
      <c r="F32" s="5">
        <v>10.77</v>
      </c>
      <c r="G32" s="5" t="s">
        <v>71</v>
      </c>
      <c r="H32" s="5" t="s">
        <v>72</v>
      </c>
      <c r="I32" s="5"/>
      <c r="J32" s="5"/>
      <c r="K32" s="5">
        <v>204</v>
      </c>
      <c r="L32" s="5">
        <v>13</v>
      </c>
      <c r="M32" s="5">
        <v>3</v>
      </c>
      <c r="N32" s="5" t="s">
        <v>3</v>
      </c>
      <c r="O32" s="5">
        <v>2</v>
      </c>
      <c r="P32" s="5">
        <v>196.93</v>
      </c>
    </row>
    <row r="33" spans="1:16" x14ac:dyDescent="0.2">
      <c r="A33" s="5">
        <v>50</v>
      </c>
      <c r="B33" s="5">
        <v>0</v>
      </c>
      <c r="C33" s="5">
        <v>0</v>
      </c>
      <c r="D33" s="5">
        <v>1</v>
      </c>
      <c r="E33" s="5">
        <v>205</v>
      </c>
      <c r="F33" s="5">
        <v>241.92</v>
      </c>
      <c r="G33" s="5" t="s">
        <v>73</v>
      </c>
      <c r="H33" s="5" t="s">
        <v>74</v>
      </c>
      <c r="I33" s="5"/>
      <c r="J33" s="5"/>
      <c r="K33" s="5">
        <v>205</v>
      </c>
      <c r="L33" s="5">
        <v>14</v>
      </c>
      <c r="M33" s="5">
        <v>3</v>
      </c>
      <c r="N33" s="5" t="s">
        <v>3</v>
      </c>
      <c r="O33" s="5">
        <v>2</v>
      </c>
      <c r="P33" s="5">
        <v>4427.09</v>
      </c>
    </row>
    <row r="34" spans="1:16" x14ac:dyDescent="0.2">
      <c r="A34" s="5">
        <v>50</v>
      </c>
      <c r="B34" s="5">
        <v>0</v>
      </c>
      <c r="C34" s="5">
        <v>0</v>
      </c>
      <c r="D34" s="5">
        <v>1</v>
      </c>
      <c r="E34" s="5">
        <v>232</v>
      </c>
      <c r="F34" s="5">
        <v>0</v>
      </c>
      <c r="G34" s="5" t="s">
        <v>75</v>
      </c>
      <c r="H34" s="5" t="s">
        <v>76</v>
      </c>
      <c r="I34" s="5"/>
      <c r="J34" s="5"/>
      <c r="K34" s="5">
        <v>232</v>
      </c>
      <c r="L34" s="5">
        <v>15</v>
      </c>
      <c r="M34" s="5">
        <v>3</v>
      </c>
      <c r="N34" s="5" t="s">
        <v>3</v>
      </c>
      <c r="O34" s="5">
        <v>2</v>
      </c>
      <c r="P34" s="5">
        <v>0</v>
      </c>
    </row>
    <row r="35" spans="1:16" x14ac:dyDescent="0.2">
      <c r="A35" s="5">
        <v>50</v>
      </c>
      <c r="B35" s="5">
        <v>0</v>
      </c>
      <c r="C35" s="5">
        <v>0</v>
      </c>
      <c r="D35" s="5">
        <v>1</v>
      </c>
      <c r="E35" s="5">
        <v>214</v>
      </c>
      <c r="F35" s="5">
        <v>32119.73</v>
      </c>
      <c r="G35" s="5" t="s">
        <v>77</v>
      </c>
      <c r="H35" s="5" t="s">
        <v>78</v>
      </c>
      <c r="I35" s="5"/>
      <c r="J35" s="5"/>
      <c r="K35" s="5">
        <v>214</v>
      </c>
      <c r="L35" s="5">
        <v>16</v>
      </c>
      <c r="M35" s="5">
        <v>3</v>
      </c>
      <c r="N35" s="5" t="s">
        <v>3</v>
      </c>
      <c r="O35" s="5">
        <v>2</v>
      </c>
      <c r="P35" s="5">
        <v>240897.98</v>
      </c>
    </row>
    <row r="36" spans="1:16" x14ac:dyDescent="0.2">
      <c r="A36" s="5">
        <v>50</v>
      </c>
      <c r="B36" s="5">
        <v>0</v>
      </c>
      <c r="C36" s="5">
        <v>0</v>
      </c>
      <c r="D36" s="5">
        <v>1</v>
      </c>
      <c r="E36" s="5">
        <v>215</v>
      </c>
      <c r="F36" s="5">
        <v>257.52999999999997</v>
      </c>
      <c r="G36" s="5" t="s">
        <v>79</v>
      </c>
      <c r="H36" s="5" t="s">
        <v>80</v>
      </c>
      <c r="I36" s="5"/>
      <c r="J36" s="5"/>
      <c r="K36" s="5">
        <v>215</v>
      </c>
      <c r="L36" s="5">
        <v>17</v>
      </c>
      <c r="M36" s="5">
        <v>3</v>
      </c>
      <c r="N36" s="5" t="s">
        <v>3</v>
      </c>
      <c r="O36" s="5">
        <v>2</v>
      </c>
      <c r="P36" s="5">
        <v>4088.37</v>
      </c>
    </row>
    <row r="37" spans="1:16" x14ac:dyDescent="0.2">
      <c r="A37" s="5">
        <v>50</v>
      </c>
      <c r="B37" s="5">
        <v>0</v>
      </c>
      <c r="C37" s="5">
        <v>0</v>
      </c>
      <c r="D37" s="5">
        <v>1</v>
      </c>
      <c r="E37" s="5">
        <v>217</v>
      </c>
      <c r="F37" s="5">
        <v>329.52</v>
      </c>
      <c r="G37" s="5" t="s">
        <v>81</v>
      </c>
      <c r="H37" s="5" t="s">
        <v>82</v>
      </c>
      <c r="I37" s="5"/>
      <c r="J37" s="5"/>
      <c r="K37" s="5">
        <v>217</v>
      </c>
      <c r="L37" s="5">
        <v>18</v>
      </c>
      <c r="M37" s="5">
        <v>3</v>
      </c>
      <c r="N37" s="5" t="s">
        <v>3</v>
      </c>
      <c r="O37" s="5">
        <v>2</v>
      </c>
      <c r="P37" s="5">
        <v>5500.69</v>
      </c>
    </row>
    <row r="38" spans="1:16" x14ac:dyDescent="0.2">
      <c r="A38" s="5">
        <v>50</v>
      </c>
      <c r="B38" s="5">
        <v>0</v>
      </c>
      <c r="C38" s="5">
        <v>0</v>
      </c>
      <c r="D38" s="5">
        <v>1</v>
      </c>
      <c r="E38" s="5">
        <v>230</v>
      </c>
      <c r="F38" s="5">
        <v>0</v>
      </c>
      <c r="G38" s="5" t="s">
        <v>83</v>
      </c>
      <c r="H38" s="5" t="s">
        <v>84</v>
      </c>
      <c r="I38" s="5"/>
      <c r="J38" s="5"/>
      <c r="K38" s="5">
        <v>230</v>
      </c>
      <c r="L38" s="5">
        <v>19</v>
      </c>
      <c r="M38" s="5">
        <v>3</v>
      </c>
      <c r="N38" s="5" t="s">
        <v>3</v>
      </c>
      <c r="O38" s="5">
        <v>2</v>
      </c>
      <c r="P38" s="5">
        <v>0</v>
      </c>
    </row>
    <row r="39" spans="1:16" x14ac:dyDescent="0.2">
      <c r="A39" s="5">
        <v>50</v>
      </c>
      <c r="B39" s="5">
        <v>0</v>
      </c>
      <c r="C39" s="5">
        <v>0</v>
      </c>
      <c r="D39" s="5">
        <v>1</v>
      </c>
      <c r="E39" s="5">
        <v>206</v>
      </c>
      <c r="F39" s="5">
        <v>0</v>
      </c>
      <c r="G39" s="5" t="s">
        <v>85</v>
      </c>
      <c r="H39" s="5" t="s">
        <v>86</v>
      </c>
      <c r="I39" s="5"/>
      <c r="J39" s="5"/>
      <c r="K39" s="5">
        <v>206</v>
      </c>
      <c r="L39" s="5">
        <v>20</v>
      </c>
      <c r="M39" s="5">
        <v>3</v>
      </c>
      <c r="N39" s="5" t="s">
        <v>3</v>
      </c>
      <c r="O39" s="5">
        <v>2</v>
      </c>
      <c r="P39" s="5">
        <v>0</v>
      </c>
    </row>
    <row r="40" spans="1:16" x14ac:dyDescent="0.2">
      <c r="A40" s="5">
        <v>50</v>
      </c>
      <c r="B40" s="5">
        <v>0</v>
      </c>
      <c r="C40" s="5">
        <v>0</v>
      </c>
      <c r="D40" s="5">
        <v>1</v>
      </c>
      <c r="E40" s="5">
        <v>207</v>
      </c>
      <c r="F40" s="5">
        <v>20.8584</v>
      </c>
      <c r="G40" s="5" t="s">
        <v>87</v>
      </c>
      <c r="H40" s="5" t="s">
        <v>88</v>
      </c>
      <c r="I40" s="5"/>
      <c r="J40" s="5"/>
      <c r="K40" s="5">
        <v>207</v>
      </c>
      <c r="L40" s="5">
        <v>21</v>
      </c>
      <c r="M40" s="5">
        <v>3</v>
      </c>
      <c r="N40" s="5" t="s">
        <v>3</v>
      </c>
      <c r="O40" s="5">
        <v>-1</v>
      </c>
      <c r="P40" s="5">
        <v>20.8584</v>
      </c>
    </row>
    <row r="41" spans="1:16" x14ac:dyDescent="0.2">
      <c r="A41" s="5">
        <v>50</v>
      </c>
      <c r="B41" s="5">
        <v>0</v>
      </c>
      <c r="C41" s="5">
        <v>0</v>
      </c>
      <c r="D41" s="5">
        <v>1</v>
      </c>
      <c r="E41" s="5">
        <v>208</v>
      </c>
      <c r="F41" s="5">
        <v>1.3176000000000001</v>
      </c>
      <c r="G41" s="5" t="s">
        <v>89</v>
      </c>
      <c r="H41" s="5" t="s">
        <v>90</v>
      </c>
      <c r="I41" s="5"/>
      <c r="J41" s="5"/>
      <c r="K41" s="5">
        <v>208</v>
      </c>
      <c r="L41" s="5">
        <v>22</v>
      </c>
      <c r="M41" s="5">
        <v>3</v>
      </c>
      <c r="N41" s="5" t="s">
        <v>3</v>
      </c>
      <c r="O41" s="5">
        <v>-1</v>
      </c>
      <c r="P41" s="5">
        <v>1.3176000000000001</v>
      </c>
    </row>
    <row r="42" spans="1:16" x14ac:dyDescent="0.2">
      <c r="A42" s="5">
        <v>50</v>
      </c>
      <c r="B42" s="5">
        <v>0</v>
      </c>
      <c r="C42" s="5">
        <v>0</v>
      </c>
      <c r="D42" s="5">
        <v>1</v>
      </c>
      <c r="E42" s="5">
        <v>209</v>
      </c>
      <c r="F42" s="5">
        <v>0</v>
      </c>
      <c r="G42" s="5" t="s">
        <v>91</v>
      </c>
      <c r="H42" s="5" t="s">
        <v>92</v>
      </c>
      <c r="I42" s="5"/>
      <c r="J42" s="5"/>
      <c r="K42" s="5">
        <v>209</v>
      </c>
      <c r="L42" s="5">
        <v>23</v>
      </c>
      <c r="M42" s="5">
        <v>3</v>
      </c>
      <c r="N42" s="5" t="s">
        <v>3</v>
      </c>
      <c r="O42" s="5">
        <v>2</v>
      </c>
      <c r="P42" s="5">
        <v>0</v>
      </c>
    </row>
    <row r="43" spans="1:16" x14ac:dyDescent="0.2">
      <c r="A43" s="5">
        <v>50</v>
      </c>
      <c r="B43" s="5">
        <v>0</v>
      </c>
      <c r="C43" s="5">
        <v>0</v>
      </c>
      <c r="D43" s="5">
        <v>1</v>
      </c>
      <c r="E43" s="5">
        <v>210</v>
      </c>
      <c r="F43" s="5">
        <v>191.84</v>
      </c>
      <c r="G43" s="5" t="s">
        <v>93</v>
      </c>
      <c r="H43" s="5" t="s">
        <v>94</v>
      </c>
      <c r="I43" s="5"/>
      <c r="J43" s="5"/>
      <c r="K43" s="5">
        <v>210</v>
      </c>
      <c r="L43" s="5">
        <v>24</v>
      </c>
      <c r="M43" s="5">
        <v>3</v>
      </c>
      <c r="N43" s="5" t="s">
        <v>3</v>
      </c>
      <c r="O43" s="5">
        <v>2</v>
      </c>
      <c r="P43" s="5">
        <v>2980.65</v>
      </c>
    </row>
    <row r="44" spans="1:16" x14ac:dyDescent="0.2">
      <c r="A44" s="5">
        <v>50</v>
      </c>
      <c r="B44" s="5">
        <v>0</v>
      </c>
      <c r="C44" s="5">
        <v>0</v>
      </c>
      <c r="D44" s="5">
        <v>1</v>
      </c>
      <c r="E44" s="5">
        <v>211</v>
      </c>
      <c r="F44" s="5">
        <v>124.07</v>
      </c>
      <c r="G44" s="5" t="s">
        <v>95</v>
      </c>
      <c r="H44" s="5" t="s">
        <v>96</v>
      </c>
      <c r="I44" s="5"/>
      <c r="J44" s="5"/>
      <c r="K44" s="5">
        <v>211</v>
      </c>
      <c r="L44" s="5">
        <v>25</v>
      </c>
      <c r="M44" s="5">
        <v>3</v>
      </c>
      <c r="N44" s="5" t="s">
        <v>3</v>
      </c>
      <c r="O44" s="5">
        <v>2</v>
      </c>
      <c r="P44" s="5">
        <v>1816.17</v>
      </c>
    </row>
    <row r="45" spans="1:16" x14ac:dyDescent="0.2">
      <c r="A45" s="5">
        <v>50</v>
      </c>
      <c r="B45" s="5">
        <v>0</v>
      </c>
      <c r="C45" s="5">
        <v>0</v>
      </c>
      <c r="D45" s="5">
        <v>1</v>
      </c>
      <c r="E45" s="5">
        <v>224</v>
      </c>
      <c r="F45" s="5">
        <v>32706.78</v>
      </c>
      <c r="G45" s="5" t="s">
        <v>97</v>
      </c>
      <c r="H45" s="5" t="s">
        <v>98</v>
      </c>
      <c r="I45" s="5"/>
      <c r="J45" s="5"/>
      <c r="K45" s="5">
        <v>224</v>
      </c>
      <c r="L45" s="5">
        <v>26</v>
      </c>
      <c r="M45" s="5">
        <v>3</v>
      </c>
      <c r="N45" s="5" t="s">
        <v>3</v>
      </c>
      <c r="O45" s="5">
        <v>2</v>
      </c>
      <c r="P45" s="5">
        <v>250487.04000000001</v>
      </c>
    </row>
    <row r="47" spans="1:16" x14ac:dyDescent="0.2">
      <c r="A47">
        <v>-1</v>
      </c>
    </row>
    <row r="50" spans="1:34" x14ac:dyDescent="0.2">
      <c r="A50" s="4">
        <v>75</v>
      </c>
      <c r="B50" s="4" t="s">
        <v>158</v>
      </c>
      <c r="C50" s="4">
        <v>2000</v>
      </c>
      <c r="D50" s="4">
        <v>0</v>
      </c>
      <c r="E50" s="4">
        <v>1</v>
      </c>
      <c r="F50" s="4">
        <v>0</v>
      </c>
      <c r="G50" s="4">
        <v>0</v>
      </c>
      <c r="H50" s="4">
        <v>1</v>
      </c>
      <c r="I50" s="4">
        <v>0</v>
      </c>
      <c r="J50" s="4">
        <v>4</v>
      </c>
      <c r="K50" s="4">
        <v>0</v>
      </c>
      <c r="L50" s="4">
        <v>0</v>
      </c>
      <c r="M50" s="4">
        <v>0</v>
      </c>
      <c r="N50" s="4">
        <v>34685330</v>
      </c>
      <c r="O50" s="4">
        <v>1</v>
      </c>
    </row>
    <row r="51" spans="1:34" x14ac:dyDescent="0.2">
      <c r="A51" s="4">
        <v>75</v>
      </c>
      <c r="B51" s="4" t="s">
        <v>159</v>
      </c>
      <c r="C51" s="4">
        <v>2018</v>
      </c>
      <c r="D51" s="4">
        <v>1</v>
      </c>
      <c r="E51" s="4">
        <v>0</v>
      </c>
      <c r="F51" s="4">
        <v>0</v>
      </c>
      <c r="G51" s="4">
        <v>0</v>
      </c>
      <c r="H51" s="4">
        <v>1</v>
      </c>
      <c r="I51" s="4">
        <v>0</v>
      </c>
      <c r="J51" s="4">
        <v>4</v>
      </c>
      <c r="K51" s="4">
        <v>0</v>
      </c>
      <c r="L51" s="4">
        <v>0</v>
      </c>
      <c r="M51" s="4">
        <v>1</v>
      </c>
      <c r="N51" s="4">
        <v>34685331</v>
      </c>
      <c r="O51" s="4">
        <v>2</v>
      </c>
    </row>
    <row r="52" spans="1:34" x14ac:dyDescent="0.2">
      <c r="A52" s="6">
        <v>3</v>
      </c>
      <c r="B52" s="6" t="s">
        <v>160</v>
      </c>
      <c r="C52" s="6">
        <v>12.5</v>
      </c>
      <c r="D52" s="6">
        <v>7.5</v>
      </c>
      <c r="E52" s="6">
        <v>12.5</v>
      </c>
      <c r="F52" s="6">
        <v>18.3</v>
      </c>
      <c r="G52" s="6">
        <v>18.3</v>
      </c>
      <c r="H52" s="6">
        <v>7.5</v>
      </c>
      <c r="I52" s="6">
        <v>18.3</v>
      </c>
      <c r="J52" s="6">
        <v>2</v>
      </c>
      <c r="K52" s="6">
        <v>18.3</v>
      </c>
      <c r="L52" s="6">
        <v>12.5</v>
      </c>
      <c r="M52" s="6">
        <v>12.5</v>
      </c>
      <c r="N52" s="6">
        <v>7.5</v>
      </c>
      <c r="O52" s="6">
        <v>7.5</v>
      </c>
      <c r="P52" s="6">
        <v>18.3</v>
      </c>
      <c r="Q52" s="6">
        <v>18.3</v>
      </c>
      <c r="R52" s="6">
        <v>12.5</v>
      </c>
      <c r="S52" s="6" t="s">
        <v>3</v>
      </c>
      <c r="T52" s="6" t="s">
        <v>3</v>
      </c>
      <c r="U52" s="6" t="s">
        <v>3</v>
      </c>
      <c r="V52" s="6" t="s">
        <v>3</v>
      </c>
      <c r="W52" s="6" t="s">
        <v>3</v>
      </c>
      <c r="X52" s="6" t="s">
        <v>3</v>
      </c>
      <c r="Y52" s="6" t="s">
        <v>3</v>
      </c>
      <c r="Z52" s="6" t="s">
        <v>3</v>
      </c>
      <c r="AA52" s="6" t="s">
        <v>3</v>
      </c>
      <c r="AB52" s="6" t="s">
        <v>3</v>
      </c>
      <c r="AC52" s="6" t="s">
        <v>3</v>
      </c>
      <c r="AD52" s="6" t="s">
        <v>3</v>
      </c>
      <c r="AE52" s="6" t="s">
        <v>3</v>
      </c>
      <c r="AF52" s="6" t="s">
        <v>3</v>
      </c>
      <c r="AG52" s="6" t="s">
        <v>3</v>
      </c>
      <c r="AH52" s="6" t="s">
        <v>3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2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06" x14ac:dyDescent="0.2">
      <c r="A1">
        <f>ROW(Source!A24)</f>
        <v>24</v>
      </c>
      <c r="B1">
        <v>34685330</v>
      </c>
      <c r="C1">
        <v>34685393</v>
      </c>
      <c r="D1">
        <v>31715651</v>
      </c>
      <c r="E1">
        <v>1</v>
      </c>
      <c r="F1">
        <v>1</v>
      </c>
      <c r="G1">
        <v>1</v>
      </c>
      <c r="H1">
        <v>1</v>
      </c>
      <c r="I1" t="s">
        <v>162</v>
      </c>
      <c r="J1" t="s">
        <v>3</v>
      </c>
      <c r="K1" t="s">
        <v>163</v>
      </c>
      <c r="L1">
        <v>1191</v>
      </c>
      <c r="N1">
        <v>1013</v>
      </c>
      <c r="O1" t="s">
        <v>164</v>
      </c>
      <c r="P1" t="s">
        <v>164</v>
      </c>
      <c r="Q1">
        <v>1</v>
      </c>
      <c r="W1">
        <v>0</v>
      </c>
      <c r="X1">
        <v>1069510174</v>
      </c>
      <c r="Y1">
        <v>35.159999999999997</v>
      </c>
      <c r="AA1">
        <v>0</v>
      </c>
      <c r="AB1">
        <v>0</v>
      </c>
      <c r="AC1">
        <v>0</v>
      </c>
      <c r="AD1">
        <v>9.6199999999999992</v>
      </c>
      <c r="AE1">
        <v>0</v>
      </c>
      <c r="AF1">
        <v>0</v>
      </c>
      <c r="AG1">
        <v>0</v>
      </c>
      <c r="AH1">
        <v>9.6199999999999992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</v>
      </c>
      <c r="AT1">
        <v>58.6</v>
      </c>
      <c r="AU1" t="s">
        <v>19</v>
      </c>
      <c r="AV1">
        <v>1</v>
      </c>
      <c r="AW1">
        <v>2</v>
      </c>
      <c r="AX1">
        <v>34685400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3.1643999999999997</v>
      </c>
      <c r="CY1">
        <f>AD1</f>
        <v>9.6199999999999992</v>
      </c>
      <c r="CZ1">
        <f>AH1</f>
        <v>9.6199999999999992</v>
      </c>
      <c r="DA1">
        <f>AL1</f>
        <v>1</v>
      </c>
      <c r="DB1">
        <v>0</v>
      </c>
    </row>
    <row r="2" spans="1:106" x14ac:dyDescent="0.2">
      <c r="A2">
        <f>ROW(Source!A24)</f>
        <v>24</v>
      </c>
      <c r="B2">
        <v>34685330</v>
      </c>
      <c r="C2">
        <v>34685393</v>
      </c>
      <c r="D2">
        <v>31709492</v>
      </c>
      <c r="E2">
        <v>1</v>
      </c>
      <c r="F2">
        <v>1</v>
      </c>
      <c r="G2">
        <v>1</v>
      </c>
      <c r="H2">
        <v>1</v>
      </c>
      <c r="I2" t="s">
        <v>165</v>
      </c>
      <c r="J2" t="s">
        <v>3</v>
      </c>
      <c r="K2" t="s">
        <v>166</v>
      </c>
      <c r="L2">
        <v>1191</v>
      </c>
      <c r="N2">
        <v>1013</v>
      </c>
      <c r="O2" t="s">
        <v>164</v>
      </c>
      <c r="P2" t="s">
        <v>164</v>
      </c>
      <c r="Q2">
        <v>1</v>
      </c>
      <c r="W2">
        <v>0</v>
      </c>
      <c r="X2">
        <v>-1417349443</v>
      </c>
      <c r="Y2">
        <v>7.32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7.32</v>
      </c>
      <c r="AU2" t="s">
        <v>3</v>
      </c>
      <c r="AV2">
        <v>2</v>
      </c>
      <c r="AW2">
        <v>2</v>
      </c>
      <c r="AX2">
        <v>34685401</v>
      </c>
      <c r="AY2">
        <v>1</v>
      </c>
      <c r="AZ2">
        <v>2048</v>
      </c>
      <c r="BA2">
        <v>2</v>
      </c>
      <c r="BB2">
        <v>2</v>
      </c>
      <c r="BC2">
        <v>0</v>
      </c>
      <c r="BD2">
        <v>0</v>
      </c>
      <c r="BE2">
        <v>0</v>
      </c>
      <c r="BF2">
        <v>0</v>
      </c>
      <c r="BG2">
        <v>0</v>
      </c>
      <c r="BH2">
        <v>2.9279999999999999</v>
      </c>
      <c r="BI2">
        <v>1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0.65880000000000005</v>
      </c>
      <c r="CY2">
        <f>AD2</f>
        <v>0</v>
      </c>
      <c r="CZ2">
        <f>AH2</f>
        <v>0</v>
      </c>
      <c r="DA2">
        <f>AL2</f>
        <v>1</v>
      </c>
      <c r="DB2">
        <v>0</v>
      </c>
    </row>
    <row r="3" spans="1:106" x14ac:dyDescent="0.2">
      <c r="A3">
        <f>ROW(Source!A24)</f>
        <v>24</v>
      </c>
      <c r="B3">
        <v>34685330</v>
      </c>
      <c r="C3">
        <v>34685393</v>
      </c>
      <c r="D3">
        <v>31526753</v>
      </c>
      <c r="E3">
        <v>1</v>
      </c>
      <c r="F3">
        <v>1</v>
      </c>
      <c r="G3">
        <v>1</v>
      </c>
      <c r="H3">
        <v>2</v>
      </c>
      <c r="I3" t="s">
        <v>167</v>
      </c>
      <c r="J3" t="s">
        <v>168</v>
      </c>
      <c r="K3" t="s">
        <v>169</v>
      </c>
      <c r="L3">
        <v>1368</v>
      </c>
      <c r="N3">
        <v>1011</v>
      </c>
      <c r="O3" t="s">
        <v>170</v>
      </c>
      <c r="P3" t="s">
        <v>170</v>
      </c>
      <c r="Q3">
        <v>1</v>
      </c>
      <c r="W3">
        <v>0</v>
      </c>
      <c r="X3">
        <v>-1718674368</v>
      </c>
      <c r="Y3">
        <v>0.13200000000000001</v>
      </c>
      <c r="AA3">
        <v>0</v>
      </c>
      <c r="AB3">
        <v>111.99</v>
      </c>
      <c r="AC3">
        <v>13.5</v>
      </c>
      <c r="AD3">
        <v>0</v>
      </c>
      <c r="AE3">
        <v>0</v>
      </c>
      <c r="AF3">
        <v>111.99</v>
      </c>
      <c r="AG3">
        <v>13.5</v>
      </c>
      <c r="AH3">
        <v>0</v>
      </c>
      <c r="AI3">
        <v>1</v>
      </c>
      <c r="AJ3">
        <v>1</v>
      </c>
      <c r="AK3">
        <v>1</v>
      </c>
      <c r="AL3">
        <v>1</v>
      </c>
      <c r="AN3">
        <v>0</v>
      </c>
      <c r="AO3">
        <v>1</v>
      </c>
      <c r="AP3">
        <v>1</v>
      </c>
      <c r="AQ3">
        <v>0</v>
      </c>
      <c r="AR3">
        <v>0</v>
      </c>
      <c r="AS3" t="s">
        <v>3</v>
      </c>
      <c r="AT3">
        <v>0.22</v>
      </c>
      <c r="AU3" t="s">
        <v>19</v>
      </c>
      <c r="AV3">
        <v>0</v>
      </c>
      <c r="AW3">
        <v>2</v>
      </c>
      <c r="AX3">
        <v>34685402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1.188E-2</v>
      </c>
      <c r="CY3">
        <f>AB3</f>
        <v>111.99</v>
      </c>
      <c r="CZ3">
        <f>AF3</f>
        <v>111.99</v>
      </c>
      <c r="DA3">
        <f>AJ3</f>
        <v>1</v>
      </c>
      <c r="DB3">
        <v>0</v>
      </c>
    </row>
    <row r="4" spans="1:106" x14ac:dyDescent="0.2">
      <c r="A4">
        <f>ROW(Source!A24)</f>
        <v>24</v>
      </c>
      <c r="B4">
        <v>34685330</v>
      </c>
      <c r="C4">
        <v>34685393</v>
      </c>
      <c r="D4">
        <v>31528142</v>
      </c>
      <c r="E4">
        <v>1</v>
      </c>
      <c r="F4">
        <v>1</v>
      </c>
      <c r="G4">
        <v>1</v>
      </c>
      <c r="H4">
        <v>2</v>
      </c>
      <c r="I4" t="s">
        <v>171</v>
      </c>
      <c r="J4" t="s">
        <v>172</v>
      </c>
      <c r="K4" t="s">
        <v>173</v>
      </c>
      <c r="L4">
        <v>1368</v>
      </c>
      <c r="N4">
        <v>1011</v>
      </c>
      <c r="O4" t="s">
        <v>170</v>
      </c>
      <c r="P4" t="s">
        <v>170</v>
      </c>
      <c r="Q4">
        <v>1</v>
      </c>
      <c r="W4">
        <v>0</v>
      </c>
      <c r="X4">
        <v>1372534845</v>
      </c>
      <c r="Y4">
        <v>0.13200000000000001</v>
      </c>
      <c r="AA4">
        <v>0</v>
      </c>
      <c r="AB4">
        <v>65.709999999999994</v>
      </c>
      <c r="AC4">
        <v>11.6</v>
      </c>
      <c r="AD4">
        <v>0</v>
      </c>
      <c r="AE4">
        <v>0</v>
      </c>
      <c r="AF4">
        <v>65.709999999999994</v>
      </c>
      <c r="AG4">
        <v>11.6</v>
      </c>
      <c r="AH4">
        <v>0</v>
      </c>
      <c r="AI4">
        <v>1</v>
      </c>
      <c r="AJ4">
        <v>1</v>
      </c>
      <c r="AK4">
        <v>1</v>
      </c>
      <c r="AL4">
        <v>1</v>
      </c>
      <c r="AN4">
        <v>0</v>
      </c>
      <c r="AO4">
        <v>1</v>
      </c>
      <c r="AP4">
        <v>1</v>
      </c>
      <c r="AQ4">
        <v>0</v>
      </c>
      <c r="AR4">
        <v>0</v>
      </c>
      <c r="AS4" t="s">
        <v>3</v>
      </c>
      <c r="AT4">
        <v>0.22</v>
      </c>
      <c r="AU4" t="s">
        <v>19</v>
      </c>
      <c r="AV4">
        <v>0</v>
      </c>
      <c r="AW4">
        <v>2</v>
      </c>
      <c r="AX4">
        <v>34685403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Y4*Source!I24</f>
        <v>1.188E-2</v>
      </c>
      <c r="CY4">
        <f>AB4</f>
        <v>65.709999999999994</v>
      </c>
      <c r="CZ4">
        <f>AF4</f>
        <v>65.709999999999994</v>
      </c>
      <c r="DA4">
        <f>AJ4</f>
        <v>1</v>
      </c>
      <c r="DB4">
        <v>0</v>
      </c>
    </row>
    <row r="5" spans="1:106" x14ac:dyDescent="0.2">
      <c r="A5">
        <f>ROW(Source!A24)</f>
        <v>24</v>
      </c>
      <c r="B5">
        <v>34685330</v>
      </c>
      <c r="C5">
        <v>34685393</v>
      </c>
      <c r="D5">
        <v>31528446</v>
      </c>
      <c r="E5">
        <v>1</v>
      </c>
      <c r="F5">
        <v>1</v>
      </c>
      <c r="G5">
        <v>1</v>
      </c>
      <c r="H5">
        <v>2</v>
      </c>
      <c r="I5" t="s">
        <v>174</v>
      </c>
      <c r="J5" t="s">
        <v>175</v>
      </c>
      <c r="K5" t="s">
        <v>176</v>
      </c>
      <c r="L5">
        <v>1368</v>
      </c>
      <c r="N5">
        <v>1011</v>
      </c>
      <c r="O5" t="s">
        <v>170</v>
      </c>
      <c r="P5" t="s">
        <v>170</v>
      </c>
      <c r="Q5">
        <v>1</v>
      </c>
      <c r="W5">
        <v>0</v>
      </c>
      <c r="X5">
        <v>-353815937</v>
      </c>
      <c r="Y5">
        <v>4.3499999999999996</v>
      </c>
      <c r="AA5">
        <v>0</v>
      </c>
      <c r="AB5">
        <v>8.1</v>
      </c>
      <c r="AC5">
        <v>0</v>
      </c>
      <c r="AD5">
        <v>0</v>
      </c>
      <c r="AE5">
        <v>0</v>
      </c>
      <c r="AF5">
        <v>8.1</v>
      </c>
      <c r="AG5">
        <v>0</v>
      </c>
      <c r="AH5">
        <v>0</v>
      </c>
      <c r="AI5">
        <v>1</v>
      </c>
      <c r="AJ5">
        <v>1</v>
      </c>
      <c r="AK5">
        <v>1</v>
      </c>
      <c r="AL5">
        <v>1</v>
      </c>
      <c r="AN5">
        <v>0</v>
      </c>
      <c r="AO5">
        <v>1</v>
      </c>
      <c r="AP5">
        <v>1</v>
      </c>
      <c r="AQ5">
        <v>0</v>
      </c>
      <c r="AR5">
        <v>0</v>
      </c>
      <c r="AS5" t="s">
        <v>3</v>
      </c>
      <c r="AT5">
        <v>7.25</v>
      </c>
      <c r="AU5" t="s">
        <v>19</v>
      </c>
      <c r="AV5">
        <v>0</v>
      </c>
      <c r="AW5">
        <v>2</v>
      </c>
      <c r="AX5">
        <v>34685404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Y5*Source!I24</f>
        <v>0.39149999999999996</v>
      </c>
      <c r="CY5">
        <f>AB5</f>
        <v>8.1</v>
      </c>
      <c r="CZ5">
        <f>AF5</f>
        <v>8.1</v>
      </c>
      <c r="DA5">
        <f>AJ5</f>
        <v>1</v>
      </c>
      <c r="DB5">
        <v>0</v>
      </c>
    </row>
    <row r="6" spans="1:106" x14ac:dyDescent="0.2">
      <c r="A6">
        <f>ROW(Source!A24)</f>
        <v>24</v>
      </c>
      <c r="B6">
        <v>34685330</v>
      </c>
      <c r="C6">
        <v>34685393</v>
      </c>
      <c r="D6">
        <v>31529331</v>
      </c>
      <c r="E6">
        <v>1</v>
      </c>
      <c r="F6">
        <v>1</v>
      </c>
      <c r="G6">
        <v>1</v>
      </c>
      <c r="H6">
        <v>2</v>
      </c>
      <c r="I6" t="s">
        <v>177</v>
      </c>
      <c r="J6" t="s">
        <v>178</v>
      </c>
      <c r="K6" t="s">
        <v>179</v>
      </c>
      <c r="L6">
        <v>1368</v>
      </c>
      <c r="N6">
        <v>1011</v>
      </c>
      <c r="O6" t="s">
        <v>170</v>
      </c>
      <c r="P6" t="s">
        <v>170</v>
      </c>
      <c r="Q6">
        <v>1</v>
      </c>
      <c r="W6">
        <v>0</v>
      </c>
      <c r="X6">
        <v>-734522426</v>
      </c>
      <c r="Y6">
        <v>4.1280000000000001</v>
      </c>
      <c r="AA6">
        <v>0</v>
      </c>
      <c r="AB6">
        <v>15.24</v>
      </c>
      <c r="AC6">
        <v>10.06</v>
      </c>
      <c r="AD6">
        <v>0</v>
      </c>
      <c r="AE6">
        <v>0</v>
      </c>
      <c r="AF6">
        <v>15.24</v>
      </c>
      <c r="AG6">
        <v>10.06</v>
      </c>
      <c r="AH6">
        <v>0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1</v>
      </c>
      <c r="AQ6">
        <v>0</v>
      </c>
      <c r="AR6">
        <v>0</v>
      </c>
      <c r="AS6" t="s">
        <v>3</v>
      </c>
      <c r="AT6">
        <v>6.88</v>
      </c>
      <c r="AU6" t="s">
        <v>19</v>
      </c>
      <c r="AV6">
        <v>0</v>
      </c>
      <c r="AW6">
        <v>2</v>
      </c>
      <c r="AX6">
        <v>34685405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Y6*Source!I24</f>
        <v>0.37152000000000002</v>
      </c>
      <c r="CY6">
        <f>AB6</f>
        <v>15.24</v>
      </c>
      <c r="CZ6">
        <f>AF6</f>
        <v>15.24</v>
      </c>
      <c r="DA6">
        <f>AJ6</f>
        <v>1</v>
      </c>
      <c r="DB6">
        <v>0</v>
      </c>
    </row>
    <row r="7" spans="1:106" x14ac:dyDescent="0.2">
      <c r="A7">
        <f>ROW(Source!A25)</f>
        <v>25</v>
      </c>
      <c r="B7">
        <v>34685331</v>
      </c>
      <c r="C7">
        <v>34685393</v>
      </c>
      <c r="D7">
        <v>31715651</v>
      </c>
      <c r="E7">
        <v>1</v>
      </c>
      <c r="F7">
        <v>1</v>
      </c>
      <c r="G7">
        <v>1</v>
      </c>
      <c r="H7">
        <v>1</v>
      </c>
      <c r="I7" t="s">
        <v>162</v>
      </c>
      <c r="J7" t="s">
        <v>3</v>
      </c>
      <c r="K7" t="s">
        <v>163</v>
      </c>
      <c r="L7">
        <v>1191</v>
      </c>
      <c r="N7">
        <v>1013</v>
      </c>
      <c r="O7" t="s">
        <v>164</v>
      </c>
      <c r="P7" t="s">
        <v>164</v>
      </c>
      <c r="Q7">
        <v>1</v>
      </c>
      <c r="W7">
        <v>0</v>
      </c>
      <c r="X7">
        <v>1069510174</v>
      </c>
      <c r="Y7">
        <v>35.159999999999997</v>
      </c>
      <c r="AA7">
        <v>0</v>
      </c>
      <c r="AB7">
        <v>0</v>
      </c>
      <c r="AC7">
        <v>0</v>
      </c>
      <c r="AD7">
        <v>176.05</v>
      </c>
      <c r="AE7">
        <v>0</v>
      </c>
      <c r="AF7">
        <v>0</v>
      </c>
      <c r="AG7">
        <v>0</v>
      </c>
      <c r="AH7">
        <v>9.6199999999999992</v>
      </c>
      <c r="AI7">
        <v>1</v>
      </c>
      <c r="AJ7">
        <v>1</v>
      </c>
      <c r="AK7">
        <v>1</v>
      </c>
      <c r="AL7">
        <v>18.3</v>
      </c>
      <c r="AN7">
        <v>0</v>
      </c>
      <c r="AO7">
        <v>1</v>
      </c>
      <c r="AP7">
        <v>1</v>
      </c>
      <c r="AQ7">
        <v>0</v>
      </c>
      <c r="AR7">
        <v>0</v>
      </c>
      <c r="AS7" t="s">
        <v>3</v>
      </c>
      <c r="AT7">
        <v>58.6</v>
      </c>
      <c r="AU7" t="s">
        <v>19</v>
      </c>
      <c r="AV7">
        <v>1</v>
      </c>
      <c r="AW7">
        <v>2</v>
      </c>
      <c r="AX7">
        <v>34685400</v>
      </c>
      <c r="AY7">
        <v>1</v>
      </c>
      <c r="AZ7">
        <v>0</v>
      </c>
      <c r="BA7">
        <v>13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Y7*Source!I25</f>
        <v>3.1643999999999997</v>
      </c>
      <c r="CY7">
        <f>AD7</f>
        <v>176.05</v>
      </c>
      <c r="CZ7">
        <f>AH7</f>
        <v>9.6199999999999992</v>
      </c>
      <c r="DA7">
        <f>AL7</f>
        <v>18.3</v>
      </c>
      <c r="DB7">
        <v>0</v>
      </c>
    </row>
    <row r="8" spans="1:106" x14ac:dyDescent="0.2">
      <c r="A8">
        <f>ROW(Source!A25)</f>
        <v>25</v>
      </c>
      <c r="B8">
        <v>34685331</v>
      </c>
      <c r="C8">
        <v>34685393</v>
      </c>
      <c r="D8">
        <v>31709492</v>
      </c>
      <c r="E8">
        <v>1</v>
      </c>
      <c r="F8">
        <v>1</v>
      </c>
      <c r="G8">
        <v>1</v>
      </c>
      <c r="H8">
        <v>1</v>
      </c>
      <c r="I8" t="s">
        <v>165</v>
      </c>
      <c r="J8" t="s">
        <v>3</v>
      </c>
      <c r="K8" t="s">
        <v>166</v>
      </c>
      <c r="L8">
        <v>1191</v>
      </c>
      <c r="N8">
        <v>1013</v>
      </c>
      <c r="O8" t="s">
        <v>164</v>
      </c>
      <c r="P8" t="s">
        <v>164</v>
      </c>
      <c r="Q8">
        <v>1</v>
      </c>
      <c r="W8">
        <v>0</v>
      </c>
      <c r="X8">
        <v>-1417349443</v>
      </c>
      <c r="Y8">
        <v>7.32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1</v>
      </c>
      <c r="AJ8">
        <v>1</v>
      </c>
      <c r="AK8">
        <v>18.3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7.32</v>
      </c>
      <c r="AU8" t="s">
        <v>3</v>
      </c>
      <c r="AV8">
        <v>2</v>
      </c>
      <c r="AW8">
        <v>2</v>
      </c>
      <c r="AX8">
        <v>34685401</v>
      </c>
      <c r="AY8">
        <v>1</v>
      </c>
      <c r="AZ8">
        <v>2048</v>
      </c>
      <c r="BA8">
        <v>14</v>
      </c>
      <c r="BB8">
        <v>2</v>
      </c>
      <c r="BC8">
        <v>0</v>
      </c>
      <c r="BD8">
        <v>0</v>
      </c>
      <c r="BE8">
        <v>0</v>
      </c>
      <c r="BF8">
        <v>0</v>
      </c>
      <c r="BG8">
        <v>0</v>
      </c>
      <c r="BH8">
        <v>2.9279999999999999</v>
      </c>
      <c r="BI8">
        <v>1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Y8*Source!I25</f>
        <v>0.65880000000000005</v>
      </c>
      <c r="CY8">
        <f>AD8</f>
        <v>0</v>
      </c>
      <c r="CZ8">
        <f>AH8</f>
        <v>0</v>
      </c>
      <c r="DA8">
        <f>AL8</f>
        <v>1</v>
      </c>
      <c r="DB8">
        <v>0</v>
      </c>
    </row>
    <row r="9" spans="1:106" x14ac:dyDescent="0.2">
      <c r="A9">
        <f>ROW(Source!A25)</f>
        <v>25</v>
      </c>
      <c r="B9">
        <v>34685331</v>
      </c>
      <c r="C9">
        <v>34685393</v>
      </c>
      <c r="D9">
        <v>31526753</v>
      </c>
      <c r="E9">
        <v>1</v>
      </c>
      <c r="F9">
        <v>1</v>
      </c>
      <c r="G9">
        <v>1</v>
      </c>
      <c r="H9">
        <v>2</v>
      </c>
      <c r="I9" t="s">
        <v>167</v>
      </c>
      <c r="J9" t="s">
        <v>168</v>
      </c>
      <c r="K9" t="s">
        <v>169</v>
      </c>
      <c r="L9">
        <v>1368</v>
      </c>
      <c r="N9">
        <v>1011</v>
      </c>
      <c r="O9" t="s">
        <v>170</v>
      </c>
      <c r="P9" t="s">
        <v>170</v>
      </c>
      <c r="Q9">
        <v>1</v>
      </c>
      <c r="W9">
        <v>0</v>
      </c>
      <c r="X9">
        <v>-1718674368</v>
      </c>
      <c r="Y9">
        <v>0.13200000000000001</v>
      </c>
      <c r="AA9">
        <v>0</v>
      </c>
      <c r="AB9">
        <v>1399.88</v>
      </c>
      <c r="AC9">
        <v>247.05</v>
      </c>
      <c r="AD9">
        <v>0</v>
      </c>
      <c r="AE9">
        <v>0</v>
      </c>
      <c r="AF9">
        <v>111.99</v>
      </c>
      <c r="AG9">
        <v>13.5</v>
      </c>
      <c r="AH9">
        <v>0</v>
      </c>
      <c r="AI9">
        <v>1</v>
      </c>
      <c r="AJ9">
        <v>12.5</v>
      </c>
      <c r="AK9">
        <v>18.3</v>
      </c>
      <c r="AL9">
        <v>1</v>
      </c>
      <c r="AN9">
        <v>0</v>
      </c>
      <c r="AO9">
        <v>1</v>
      </c>
      <c r="AP9">
        <v>1</v>
      </c>
      <c r="AQ9">
        <v>0</v>
      </c>
      <c r="AR9">
        <v>0</v>
      </c>
      <c r="AS9" t="s">
        <v>3</v>
      </c>
      <c r="AT9">
        <v>0.22</v>
      </c>
      <c r="AU9" t="s">
        <v>19</v>
      </c>
      <c r="AV9">
        <v>0</v>
      </c>
      <c r="AW9">
        <v>2</v>
      </c>
      <c r="AX9">
        <v>34685402</v>
      </c>
      <c r="AY9">
        <v>1</v>
      </c>
      <c r="AZ9">
        <v>0</v>
      </c>
      <c r="BA9">
        <v>15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Y9*Source!I25</f>
        <v>1.188E-2</v>
      </c>
      <c r="CY9">
        <f>AB9</f>
        <v>1399.88</v>
      </c>
      <c r="CZ9">
        <f>AF9</f>
        <v>111.99</v>
      </c>
      <c r="DA9">
        <f>AJ9</f>
        <v>12.5</v>
      </c>
      <c r="DB9">
        <v>0</v>
      </c>
    </row>
    <row r="10" spans="1:106" x14ac:dyDescent="0.2">
      <c r="A10">
        <f>ROW(Source!A25)</f>
        <v>25</v>
      </c>
      <c r="B10">
        <v>34685331</v>
      </c>
      <c r="C10">
        <v>34685393</v>
      </c>
      <c r="D10">
        <v>31528142</v>
      </c>
      <c r="E10">
        <v>1</v>
      </c>
      <c r="F10">
        <v>1</v>
      </c>
      <c r="G10">
        <v>1</v>
      </c>
      <c r="H10">
        <v>2</v>
      </c>
      <c r="I10" t="s">
        <v>171</v>
      </c>
      <c r="J10" t="s">
        <v>172</v>
      </c>
      <c r="K10" t="s">
        <v>173</v>
      </c>
      <c r="L10">
        <v>1368</v>
      </c>
      <c r="N10">
        <v>1011</v>
      </c>
      <c r="O10" t="s">
        <v>170</v>
      </c>
      <c r="P10" t="s">
        <v>170</v>
      </c>
      <c r="Q10">
        <v>1</v>
      </c>
      <c r="W10">
        <v>0</v>
      </c>
      <c r="X10">
        <v>1372534845</v>
      </c>
      <c r="Y10">
        <v>0.13200000000000001</v>
      </c>
      <c r="AA10">
        <v>0</v>
      </c>
      <c r="AB10">
        <v>821.38</v>
      </c>
      <c r="AC10">
        <v>212.28</v>
      </c>
      <c r="AD10">
        <v>0</v>
      </c>
      <c r="AE10">
        <v>0</v>
      </c>
      <c r="AF10">
        <v>65.709999999999994</v>
      </c>
      <c r="AG10">
        <v>11.6</v>
      </c>
      <c r="AH10">
        <v>0</v>
      </c>
      <c r="AI10">
        <v>1</v>
      </c>
      <c r="AJ10">
        <v>12.5</v>
      </c>
      <c r="AK10">
        <v>18.3</v>
      </c>
      <c r="AL10">
        <v>1</v>
      </c>
      <c r="AN10">
        <v>0</v>
      </c>
      <c r="AO10">
        <v>1</v>
      </c>
      <c r="AP10">
        <v>1</v>
      </c>
      <c r="AQ10">
        <v>0</v>
      </c>
      <c r="AR10">
        <v>0</v>
      </c>
      <c r="AS10" t="s">
        <v>3</v>
      </c>
      <c r="AT10">
        <v>0.22</v>
      </c>
      <c r="AU10" t="s">
        <v>19</v>
      </c>
      <c r="AV10">
        <v>0</v>
      </c>
      <c r="AW10">
        <v>2</v>
      </c>
      <c r="AX10">
        <v>34685403</v>
      </c>
      <c r="AY10">
        <v>1</v>
      </c>
      <c r="AZ10">
        <v>0</v>
      </c>
      <c r="BA10">
        <v>16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Y10*Source!I25</f>
        <v>1.188E-2</v>
      </c>
      <c r="CY10">
        <f>AB10</f>
        <v>821.38</v>
      </c>
      <c r="CZ10">
        <f>AF10</f>
        <v>65.709999999999994</v>
      </c>
      <c r="DA10">
        <f>AJ10</f>
        <v>12.5</v>
      </c>
      <c r="DB10">
        <v>0</v>
      </c>
    </row>
    <row r="11" spans="1:106" x14ac:dyDescent="0.2">
      <c r="A11">
        <f>ROW(Source!A25)</f>
        <v>25</v>
      </c>
      <c r="B11">
        <v>34685331</v>
      </c>
      <c r="C11">
        <v>34685393</v>
      </c>
      <c r="D11">
        <v>31528446</v>
      </c>
      <c r="E11">
        <v>1</v>
      </c>
      <c r="F11">
        <v>1</v>
      </c>
      <c r="G11">
        <v>1</v>
      </c>
      <c r="H11">
        <v>2</v>
      </c>
      <c r="I11" t="s">
        <v>174</v>
      </c>
      <c r="J11" t="s">
        <v>175</v>
      </c>
      <c r="K11" t="s">
        <v>176</v>
      </c>
      <c r="L11">
        <v>1368</v>
      </c>
      <c r="N11">
        <v>1011</v>
      </c>
      <c r="O11" t="s">
        <v>170</v>
      </c>
      <c r="P11" t="s">
        <v>170</v>
      </c>
      <c r="Q11">
        <v>1</v>
      </c>
      <c r="W11">
        <v>0</v>
      </c>
      <c r="X11">
        <v>-353815937</v>
      </c>
      <c r="Y11">
        <v>4.3499999999999996</v>
      </c>
      <c r="AA11">
        <v>0</v>
      </c>
      <c r="AB11">
        <v>101.25</v>
      </c>
      <c r="AC11">
        <v>0</v>
      </c>
      <c r="AD11">
        <v>0</v>
      </c>
      <c r="AE11">
        <v>0</v>
      </c>
      <c r="AF11">
        <v>8.1</v>
      </c>
      <c r="AG11">
        <v>0</v>
      </c>
      <c r="AH11">
        <v>0</v>
      </c>
      <c r="AI11">
        <v>1</v>
      </c>
      <c r="AJ11">
        <v>12.5</v>
      </c>
      <c r="AK11">
        <v>18.3</v>
      </c>
      <c r="AL11">
        <v>1</v>
      </c>
      <c r="AN11">
        <v>0</v>
      </c>
      <c r="AO11">
        <v>1</v>
      </c>
      <c r="AP11">
        <v>1</v>
      </c>
      <c r="AQ11">
        <v>0</v>
      </c>
      <c r="AR11">
        <v>0</v>
      </c>
      <c r="AS11" t="s">
        <v>3</v>
      </c>
      <c r="AT11">
        <v>7.25</v>
      </c>
      <c r="AU11" t="s">
        <v>19</v>
      </c>
      <c r="AV11">
        <v>0</v>
      </c>
      <c r="AW11">
        <v>2</v>
      </c>
      <c r="AX11">
        <v>34685404</v>
      </c>
      <c r="AY11">
        <v>1</v>
      </c>
      <c r="AZ11">
        <v>0</v>
      </c>
      <c r="BA11">
        <v>17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Y11*Source!I25</f>
        <v>0.39149999999999996</v>
      </c>
      <c r="CY11">
        <f>AB11</f>
        <v>101.25</v>
      </c>
      <c r="CZ11">
        <f>AF11</f>
        <v>8.1</v>
      </c>
      <c r="DA11">
        <f>AJ11</f>
        <v>12.5</v>
      </c>
      <c r="DB11">
        <v>0</v>
      </c>
    </row>
    <row r="12" spans="1:106" x14ac:dyDescent="0.2">
      <c r="A12">
        <f>ROW(Source!A25)</f>
        <v>25</v>
      </c>
      <c r="B12">
        <v>34685331</v>
      </c>
      <c r="C12">
        <v>34685393</v>
      </c>
      <c r="D12">
        <v>31529331</v>
      </c>
      <c r="E12">
        <v>1</v>
      </c>
      <c r="F12">
        <v>1</v>
      </c>
      <c r="G12">
        <v>1</v>
      </c>
      <c r="H12">
        <v>2</v>
      </c>
      <c r="I12" t="s">
        <v>177</v>
      </c>
      <c r="J12" t="s">
        <v>178</v>
      </c>
      <c r="K12" t="s">
        <v>179</v>
      </c>
      <c r="L12">
        <v>1368</v>
      </c>
      <c r="N12">
        <v>1011</v>
      </c>
      <c r="O12" t="s">
        <v>170</v>
      </c>
      <c r="P12" t="s">
        <v>170</v>
      </c>
      <c r="Q12">
        <v>1</v>
      </c>
      <c r="W12">
        <v>0</v>
      </c>
      <c r="X12">
        <v>-734522426</v>
      </c>
      <c r="Y12">
        <v>4.1280000000000001</v>
      </c>
      <c r="AA12">
        <v>0</v>
      </c>
      <c r="AB12">
        <v>190.5</v>
      </c>
      <c r="AC12">
        <v>184.1</v>
      </c>
      <c r="AD12">
        <v>0</v>
      </c>
      <c r="AE12">
        <v>0</v>
      </c>
      <c r="AF12">
        <v>15.24</v>
      </c>
      <c r="AG12">
        <v>10.06</v>
      </c>
      <c r="AH12">
        <v>0</v>
      </c>
      <c r="AI12">
        <v>1</v>
      </c>
      <c r="AJ12">
        <v>12.5</v>
      </c>
      <c r="AK12">
        <v>18.3</v>
      </c>
      <c r="AL12">
        <v>1</v>
      </c>
      <c r="AN12">
        <v>0</v>
      </c>
      <c r="AO12">
        <v>1</v>
      </c>
      <c r="AP12">
        <v>1</v>
      </c>
      <c r="AQ12">
        <v>0</v>
      </c>
      <c r="AR12">
        <v>0</v>
      </c>
      <c r="AS12" t="s">
        <v>3</v>
      </c>
      <c r="AT12">
        <v>6.88</v>
      </c>
      <c r="AU12" t="s">
        <v>19</v>
      </c>
      <c r="AV12">
        <v>0</v>
      </c>
      <c r="AW12">
        <v>2</v>
      </c>
      <c r="AX12">
        <v>34685405</v>
      </c>
      <c r="AY12">
        <v>1</v>
      </c>
      <c r="AZ12">
        <v>0</v>
      </c>
      <c r="BA12">
        <v>18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Y12*Source!I25</f>
        <v>0.37152000000000002</v>
      </c>
      <c r="CY12">
        <f>AB12</f>
        <v>190.5</v>
      </c>
      <c r="CZ12">
        <f>AF12</f>
        <v>15.24</v>
      </c>
      <c r="DA12">
        <f>AJ12</f>
        <v>12.5</v>
      </c>
      <c r="DB12">
        <v>0</v>
      </c>
    </row>
    <row r="13" spans="1:106" x14ac:dyDescent="0.2">
      <c r="A13">
        <f>ROW(Source!A26)</f>
        <v>26</v>
      </c>
      <c r="B13">
        <v>34685330</v>
      </c>
      <c r="C13">
        <v>34685412</v>
      </c>
      <c r="D13">
        <v>31715651</v>
      </c>
      <c r="E13">
        <v>1</v>
      </c>
      <c r="F13">
        <v>1</v>
      </c>
      <c r="G13">
        <v>1</v>
      </c>
      <c r="H13">
        <v>1</v>
      </c>
      <c r="I13" t="s">
        <v>162</v>
      </c>
      <c r="J13" t="s">
        <v>3</v>
      </c>
      <c r="K13" t="s">
        <v>163</v>
      </c>
      <c r="L13">
        <v>1191</v>
      </c>
      <c r="N13">
        <v>1013</v>
      </c>
      <c r="O13" t="s">
        <v>164</v>
      </c>
      <c r="P13" t="s">
        <v>164</v>
      </c>
      <c r="Q13">
        <v>1</v>
      </c>
      <c r="W13">
        <v>0</v>
      </c>
      <c r="X13">
        <v>1069510174</v>
      </c>
      <c r="Y13">
        <v>58.6</v>
      </c>
      <c r="AA13">
        <v>0</v>
      </c>
      <c r="AB13">
        <v>0</v>
      </c>
      <c r="AC13">
        <v>0</v>
      </c>
      <c r="AD13">
        <v>9.6199999999999992</v>
      </c>
      <c r="AE13">
        <v>0</v>
      </c>
      <c r="AF13">
        <v>0</v>
      </c>
      <c r="AG13">
        <v>0</v>
      </c>
      <c r="AH13">
        <v>9.6199999999999992</v>
      </c>
      <c r="AI13">
        <v>1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58.6</v>
      </c>
      <c r="AU13" t="s">
        <v>3</v>
      </c>
      <c r="AV13">
        <v>1</v>
      </c>
      <c r="AW13">
        <v>2</v>
      </c>
      <c r="AX13">
        <v>34685419</v>
      </c>
      <c r="AY13">
        <v>1</v>
      </c>
      <c r="AZ13">
        <v>0</v>
      </c>
      <c r="BA13">
        <v>25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Y13*Source!I26</f>
        <v>5.274</v>
      </c>
      <c r="CY13">
        <f>AD13</f>
        <v>9.6199999999999992</v>
      </c>
      <c r="CZ13">
        <f>AH13</f>
        <v>9.6199999999999992</v>
      </c>
      <c r="DA13">
        <f>AL13</f>
        <v>1</v>
      </c>
      <c r="DB13">
        <v>0</v>
      </c>
    </row>
    <row r="14" spans="1:106" x14ac:dyDescent="0.2">
      <c r="A14">
        <f>ROW(Source!A26)</f>
        <v>26</v>
      </c>
      <c r="B14">
        <v>34685330</v>
      </c>
      <c r="C14">
        <v>34685412</v>
      </c>
      <c r="D14">
        <v>31709492</v>
      </c>
      <c r="E14">
        <v>1</v>
      </c>
      <c r="F14">
        <v>1</v>
      </c>
      <c r="G14">
        <v>1</v>
      </c>
      <c r="H14">
        <v>1</v>
      </c>
      <c r="I14" t="s">
        <v>165</v>
      </c>
      <c r="J14" t="s">
        <v>3</v>
      </c>
      <c r="K14" t="s">
        <v>166</v>
      </c>
      <c r="L14">
        <v>1191</v>
      </c>
      <c r="N14">
        <v>1013</v>
      </c>
      <c r="O14" t="s">
        <v>164</v>
      </c>
      <c r="P14" t="s">
        <v>164</v>
      </c>
      <c r="Q14">
        <v>1</v>
      </c>
      <c r="W14">
        <v>0</v>
      </c>
      <c r="X14">
        <v>-1417349443</v>
      </c>
      <c r="Y14">
        <v>7.32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7.32</v>
      </c>
      <c r="AU14" t="s">
        <v>3</v>
      </c>
      <c r="AV14">
        <v>2</v>
      </c>
      <c r="AW14">
        <v>2</v>
      </c>
      <c r="AX14">
        <v>34685420</v>
      </c>
      <c r="AY14">
        <v>1</v>
      </c>
      <c r="AZ14">
        <v>0</v>
      </c>
      <c r="BA14">
        <v>26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Y14*Source!I26</f>
        <v>0.65880000000000005</v>
      </c>
      <c r="CY14">
        <f>AD14</f>
        <v>0</v>
      </c>
      <c r="CZ14">
        <f>AH14</f>
        <v>0</v>
      </c>
      <c r="DA14">
        <f>AL14</f>
        <v>1</v>
      </c>
      <c r="DB14">
        <v>0</v>
      </c>
    </row>
    <row r="15" spans="1:106" x14ac:dyDescent="0.2">
      <c r="A15">
        <f>ROW(Source!A26)</f>
        <v>26</v>
      </c>
      <c r="B15">
        <v>34685330</v>
      </c>
      <c r="C15">
        <v>34685412</v>
      </c>
      <c r="D15">
        <v>31526753</v>
      </c>
      <c r="E15">
        <v>1</v>
      </c>
      <c r="F15">
        <v>1</v>
      </c>
      <c r="G15">
        <v>1</v>
      </c>
      <c r="H15">
        <v>2</v>
      </c>
      <c r="I15" t="s">
        <v>167</v>
      </c>
      <c r="J15" t="s">
        <v>168</v>
      </c>
      <c r="K15" t="s">
        <v>169</v>
      </c>
      <c r="L15">
        <v>1368</v>
      </c>
      <c r="N15">
        <v>1011</v>
      </c>
      <c r="O15" t="s">
        <v>170</v>
      </c>
      <c r="P15" t="s">
        <v>170</v>
      </c>
      <c r="Q15">
        <v>1</v>
      </c>
      <c r="W15">
        <v>0</v>
      </c>
      <c r="X15">
        <v>-1718674368</v>
      </c>
      <c r="Y15">
        <v>0.22</v>
      </c>
      <c r="AA15">
        <v>0</v>
      </c>
      <c r="AB15">
        <v>111.99</v>
      </c>
      <c r="AC15">
        <v>13.5</v>
      </c>
      <c r="AD15">
        <v>0</v>
      </c>
      <c r="AE15">
        <v>0</v>
      </c>
      <c r="AF15">
        <v>111.99</v>
      </c>
      <c r="AG15">
        <v>13.5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0.22</v>
      </c>
      <c r="AU15" t="s">
        <v>3</v>
      </c>
      <c r="AV15">
        <v>0</v>
      </c>
      <c r="AW15">
        <v>2</v>
      </c>
      <c r="AX15">
        <v>34685421</v>
      </c>
      <c r="AY15">
        <v>1</v>
      </c>
      <c r="AZ15">
        <v>0</v>
      </c>
      <c r="BA15">
        <v>27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Y15*Source!I26</f>
        <v>1.9799999999999998E-2</v>
      </c>
      <c r="CY15">
        <f>AB15</f>
        <v>111.99</v>
      </c>
      <c r="CZ15">
        <f>AF15</f>
        <v>111.99</v>
      </c>
      <c r="DA15">
        <f>AJ15</f>
        <v>1</v>
      </c>
      <c r="DB15">
        <v>0</v>
      </c>
    </row>
    <row r="16" spans="1:106" x14ac:dyDescent="0.2">
      <c r="A16">
        <f>ROW(Source!A26)</f>
        <v>26</v>
      </c>
      <c r="B16">
        <v>34685330</v>
      </c>
      <c r="C16">
        <v>34685412</v>
      </c>
      <c r="D16">
        <v>31528142</v>
      </c>
      <c r="E16">
        <v>1</v>
      </c>
      <c r="F16">
        <v>1</v>
      </c>
      <c r="G16">
        <v>1</v>
      </c>
      <c r="H16">
        <v>2</v>
      </c>
      <c r="I16" t="s">
        <v>171</v>
      </c>
      <c r="J16" t="s">
        <v>172</v>
      </c>
      <c r="K16" t="s">
        <v>173</v>
      </c>
      <c r="L16">
        <v>1368</v>
      </c>
      <c r="N16">
        <v>1011</v>
      </c>
      <c r="O16" t="s">
        <v>170</v>
      </c>
      <c r="P16" t="s">
        <v>170</v>
      </c>
      <c r="Q16">
        <v>1</v>
      </c>
      <c r="W16">
        <v>0</v>
      </c>
      <c r="X16">
        <v>1372534845</v>
      </c>
      <c r="Y16">
        <v>0.22</v>
      </c>
      <c r="AA16">
        <v>0</v>
      </c>
      <c r="AB16">
        <v>65.709999999999994</v>
      </c>
      <c r="AC16">
        <v>11.6</v>
      </c>
      <c r="AD16">
        <v>0</v>
      </c>
      <c r="AE16">
        <v>0</v>
      </c>
      <c r="AF16">
        <v>65.709999999999994</v>
      </c>
      <c r="AG16">
        <v>11.6</v>
      </c>
      <c r="AH16">
        <v>0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0.22</v>
      </c>
      <c r="AU16" t="s">
        <v>3</v>
      </c>
      <c r="AV16">
        <v>0</v>
      </c>
      <c r="AW16">
        <v>2</v>
      </c>
      <c r="AX16">
        <v>34685422</v>
      </c>
      <c r="AY16">
        <v>1</v>
      </c>
      <c r="AZ16">
        <v>0</v>
      </c>
      <c r="BA16">
        <v>28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Y16*Source!I26</f>
        <v>1.9799999999999998E-2</v>
      </c>
      <c r="CY16">
        <f>AB16</f>
        <v>65.709999999999994</v>
      </c>
      <c r="CZ16">
        <f>AF16</f>
        <v>65.709999999999994</v>
      </c>
      <c r="DA16">
        <f>AJ16</f>
        <v>1</v>
      </c>
      <c r="DB16">
        <v>0</v>
      </c>
    </row>
    <row r="17" spans="1:106" x14ac:dyDescent="0.2">
      <c r="A17">
        <f>ROW(Source!A26)</f>
        <v>26</v>
      </c>
      <c r="B17">
        <v>34685330</v>
      </c>
      <c r="C17">
        <v>34685412</v>
      </c>
      <c r="D17">
        <v>31528446</v>
      </c>
      <c r="E17">
        <v>1</v>
      </c>
      <c r="F17">
        <v>1</v>
      </c>
      <c r="G17">
        <v>1</v>
      </c>
      <c r="H17">
        <v>2</v>
      </c>
      <c r="I17" t="s">
        <v>174</v>
      </c>
      <c r="J17" t="s">
        <v>175</v>
      </c>
      <c r="K17" t="s">
        <v>176</v>
      </c>
      <c r="L17">
        <v>1368</v>
      </c>
      <c r="N17">
        <v>1011</v>
      </c>
      <c r="O17" t="s">
        <v>170</v>
      </c>
      <c r="P17" t="s">
        <v>170</v>
      </c>
      <c r="Q17">
        <v>1</v>
      </c>
      <c r="W17">
        <v>0</v>
      </c>
      <c r="X17">
        <v>-353815937</v>
      </c>
      <c r="Y17">
        <v>7.25</v>
      </c>
      <c r="AA17">
        <v>0</v>
      </c>
      <c r="AB17">
        <v>8.1</v>
      </c>
      <c r="AC17">
        <v>0</v>
      </c>
      <c r="AD17">
        <v>0</v>
      </c>
      <c r="AE17">
        <v>0</v>
      </c>
      <c r="AF17">
        <v>8.1</v>
      </c>
      <c r="AG17">
        <v>0</v>
      </c>
      <c r="AH17">
        <v>0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7.25</v>
      </c>
      <c r="AU17" t="s">
        <v>3</v>
      </c>
      <c r="AV17">
        <v>0</v>
      </c>
      <c r="AW17">
        <v>2</v>
      </c>
      <c r="AX17">
        <v>34685423</v>
      </c>
      <c r="AY17">
        <v>1</v>
      </c>
      <c r="AZ17">
        <v>0</v>
      </c>
      <c r="BA17">
        <v>29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Y17*Source!I26</f>
        <v>0.65249999999999997</v>
      </c>
      <c r="CY17">
        <f>AB17</f>
        <v>8.1</v>
      </c>
      <c r="CZ17">
        <f>AF17</f>
        <v>8.1</v>
      </c>
      <c r="DA17">
        <f>AJ17</f>
        <v>1</v>
      </c>
      <c r="DB17">
        <v>0</v>
      </c>
    </row>
    <row r="18" spans="1:106" x14ac:dyDescent="0.2">
      <c r="A18">
        <f>ROW(Source!A26)</f>
        <v>26</v>
      </c>
      <c r="B18">
        <v>34685330</v>
      </c>
      <c r="C18">
        <v>34685412</v>
      </c>
      <c r="D18">
        <v>31529331</v>
      </c>
      <c r="E18">
        <v>1</v>
      </c>
      <c r="F18">
        <v>1</v>
      </c>
      <c r="G18">
        <v>1</v>
      </c>
      <c r="H18">
        <v>2</v>
      </c>
      <c r="I18" t="s">
        <v>177</v>
      </c>
      <c r="J18" t="s">
        <v>178</v>
      </c>
      <c r="K18" t="s">
        <v>179</v>
      </c>
      <c r="L18">
        <v>1368</v>
      </c>
      <c r="N18">
        <v>1011</v>
      </c>
      <c r="O18" t="s">
        <v>170</v>
      </c>
      <c r="P18" t="s">
        <v>170</v>
      </c>
      <c r="Q18">
        <v>1</v>
      </c>
      <c r="W18">
        <v>0</v>
      </c>
      <c r="X18">
        <v>-734522426</v>
      </c>
      <c r="Y18">
        <v>6.88</v>
      </c>
      <c r="AA18">
        <v>0</v>
      </c>
      <c r="AB18">
        <v>15.24</v>
      </c>
      <c r="AC18">
        <v>10.06</v>
      </c>
      <c r="AD18">
        <v>0</v>
      </c>
      <c r="AE18">
        <v>0</v>
      </c>
      <c r="AF18">
        <v>15.24</v>
      </c>
      <c r="AG18">
        <v>10.06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6.88</v>
      </c>
      <c r="AU18" t="s">
        <v>3</v>
      </c>
      <c r="AV18">
        <v>0</v>
      </c>
      <c r="AW18">
        <v>2</v>
      </c>
      <c r="AX18">
        <v>34685424</v>
      </c>
      <c r="AY18">
        <v>1</v>
      </c>
      <c r="AZ18">
        <v>0</v>
      </c>
      <c r="BA18">
        <v>30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Y18*Source!I26</f>
        <v>0.61919999999999997</v>
      </c>
      <c r="CY18">
        <f>AB18</f>
        <v>15.24</v>
      </c>
      <c r="CZ18">
        <f>AF18</f>
        <v>15.24</v>
      </c>
      <c r="DA18">
        <f>AJ18</f>
        <v>1</v>
      </c>
      <c r="DB18">
        <v>0</v>
      </c>
    </row>
    <row r="19" spans="1:106" x14ac:dyDescent="0.2">
      <c r="A19">
        <f>ROW(Source!A27)</f>
        <v>27</v>
      </c>
      <c r="B19">
        <v>34685331</v>
      </c>
      <c r="C19">
        <v>34685412</v>
      </c>
      <c r="D19">
        <v>31715651</v>
      </c>
      <c r="E19">
        <v>1</v>
      </c>
      <c r="F19">
        <v>1</v>
      </c>
      <c r="G19">
        <v>1</v>
      </c>
      <c r="H19">
        <v>1</v>
      </c>
      <c r="I19" t="s">
        <v>162</v>
      </c>
      <c r="J19" t="s">
        <v>3</v>
      </c>
      <c r="K19" t="s">
        <v>163</v>
      </c>
      <c r="L19">
        <v>1191</v>
      </c>
      <c r="N19">
        <v>1013</v>
      </c>
      <c r="O19" t="s">
        <v>164</v>
      </c>
      <c r="P19" t="s">
        <v>164</v>
      </c>
      <c r="Q19">
        <v>1</v>
      </c>
      <c r="W19">
        <v>0</v>
      </c>
      <c r="X19">
        <v>1069510174</v>
      </c>
      <c r="Y19">
        <v>58.6</v>
      </c>
      <c r="AA19">
        <v>0</v>
      </c>
      <c r="AB19">
        <v>0</v>
      </c>
      <c r="AC19">
        <v>0</v>
      </c>
      <c r="AD19">
        <v>176.05</v>
      </c>
      <c r="AE19">
        <v>0</v>
      </c>
      <c r="AF19">
        <v>0</v>
      </c>
      <c r="AG19">
        <v>0</v>
      </c>
      <c r="AH19">
        <v>9.6199999999999992</v>
      </c>
      <c r="AI19">
        <v>1</v>
      </c>
      <c r="AJ19">
        <v>1</v>
      </c>
      <c r="AK19">
        <v>1</v>
      </c>
      <c r="AL19">
        <v>18.3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58.6</v>
      </c>
      <c r="AU19" t="s">
        <v>3</v>
      </c>
      <c r="AV19">
        <v>1</v>
      </c>
      <c r="AW19">
        <v>2</v>
      </c>
      <c r="AX19">
        <v>34685419</v>
      </c>
      <c r="AY19">
        <v>1</v>
      </c>
      <c r="AZ19">
        <v>0</v>
      </c>
      <c r="BA19">
        <v>37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Y19*Source!I27</f>
        <v>5.274</v>
      </c>
      <c r="CY19">
        <f>AD19</f>
        <v>176.05</v>
      </c>
      <c r="CZ19">
        <f>AH19</f>
        <v>9.6199999999999992</v>
      </c>
      <c r="DA19">
        <f>AL19</f>
        <v>18.3</v>
      </c>
      <c r="DB19">
        <v>0</v>
      </c>
    </row>
    <row r="20" spans="1:106" x14ac:dyDescent="0.2">
      <c r="A20">
        <f>ROW(Source!A27)</f>
        <v>27</v>
      </c>
      <c r="B20">
        <v>34685331</v>
      </c>
      <c r="C20">
        <v>34685412</v>
      </c>
      <c r="D20">
        <v>31709492</v>
      </c>
      <c r="E20">
        <v>1</v>
      </c>
      <c r="F20">
        <v>1</v>
      </c>
      <c r="G20">
        <v>1</v>
      </c>
      <c r="H20">
        <v>1</v>
      </c>
      <c r="I20" t="s">
        <v>165</v>
      </c>
      <c r="J20" t="s">
        <v>3</v>
      </c>
      <c r="K20" t="s">
        <v>166</v>
      </c>
      <c r="L20">
        <v>1191</v>
      </c>
      <c r="N20">
        <v>1013</v>
      </c>
      <c r="O20" t="s">
        <v>164</v>
      </c>
      <c r="P20" t="s">
        <v>164</v>
      </c>
      <c r="Q20">
        <v>1</v>
      </c>
      <c r="W20">
        <v>0</v>
      </c>
      <c r="X20">
        <v>-1417349443</v>
      </c>
      <c r="Y20">
        <v>7.32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1</v>
      </c>
      <c r="AJ20">
        <v>1</v>
      </c>
      <c r="AK20">
        <v>18.3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7.32</v>
      </c>
      <c r="AU20" t="s">
        <v>3</v>
      </c>
      <c r="AV20">
        <v>2</v>
      </c>
      <c r="AW20">
        <v>2</v>
      </c>
      <c r="AX20">
        <v>34685420</v>
      </c>
      <c r="AY20">
        <v>1</v>
      </c>
      <c r="AZ20">
        <v>0</v>
      </c>
      <c r="BA20">
        <v>38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Y20*Source!I27</f>
        <v>0.65880000000000005</v>
      </c>
      <c r="CY20">
        <f>AD20</f>
        <v>0</v>
      </c>
      <c r="CZ20">
        <f>AH20</f>
        <v>0</v>
      </c>
      <c r="DA20">
        <f>AL20</f>
        <v>1</v>
      </c>
      <c r="DB20">
        <v>0</v>
      </c>
    </row>
    <row r="21" spans="1:106" x14ac:dyDescent="0.2">
      <c r="A21">
        <f>ROW(Source!A27)</f>
        <v>27</v>
      </c>
      <c r="B21">
        <v>34685331</v>
      </c>
      <c r="C21">
        <v>34685412</v>
      </c>
      <c r="D21">
        <v>31526753</v>
      </c>
      <c r="E21">
        <v>1</v>
      </c>
      <c r="F21">
        <v>1</v>
      </c>
      <c r="G21">
        <v>1</v>
      </c>
      <c r="H21">
        <v>2</v>
      </c>
      <c r="I21" t="s">
        <v>167</v>
      </c>
      <c r="J21" t="s">
        <v>168</v>
      </c>
      <c r="K21" t="s">
        <v>169</v>
      </c>
      <c r="L21">
        <v>1368</v>
      </c>
      <c r="N21">
        <v>1011</v>
      </c>
      <c r="O21" t="s">
        <v>170</v>
      </c>
      <c r="P21" t="s">
        <v>170</v>
      </c>
      <c r="Q21">
        <v>1</v>
      </c>
      <c r="W21">
        <v>0</v>
      </c>
      <c r="X21">
        <v>-1718674368</v>
      </c>
      <c r="Y21">
        <v>0.22</v>
      </c>
      <c r="AA21">
        <v>0</v>
      </c>
      <c r="AB21">
        <v>1399.88</v>
      </c>
      <c r="AC21">
        <v>247.05</v>
      </c>
      <c r="AD21">
        <v>0</v>
      </c>
      <c r="AE21">
        <v>0</v>
      </c>
      <c r="AF21">
        <v>111.99</v>
      </c>
      <c r="AG21">
        <v>13.5</v>
      </c>
      <c r="AH21">
        <v>0</v>
      </c>
      <c r="AI21">
        <v>1</v>
      </c>
      <c r="AJ21">
        <v>12.5</v>
      </c>
      <c r="AK21">
        <v>18.3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0.22</v>
      </c>
      <c r="AU21" t="s">
        <v>3</v>
      </c>
      <c r="AV21">
        <v>0</v>
      </c>
      <c r="AW21">
        <v>2</v>
      </c>
      <c r="AX21">
        <v>34685421</v>
      </c>
      <c r="AY21">
        <v>1</v>
      </c>
      <c r="AZ21">
        <v>0</v>
      </c>
      <c r="BA21">
        <v>39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Y21*Source!I27</f>
        <v>1.9799999999999998E-2</v>
      </c>
      <c r="CY21">
        <f>AB21</f>
        <v>1399.88</v>
      </c>
      <c r="CZ21">
        <f>AF21</f>
        <v>111.99</v>
      </c>
      <c r="DA21">
        <f>AJ21</f>
        <v>12.5</v>
      </c>
      <c r="DB21">
        <v>0</v>
      </c>
    </row>
    <row r="22" spans="1:106" x14ac:dyDescent="0.2">
      <c r="A22">
        <f>ROW(Source!A27)</f>
        <v>27</v>
      </c>
      <c r="B22">
        <v>34685331</v>
      </c>
      <c r="C22">
        <v>34685412</v>
      </c>
      <c r="D22">
        <v>31528142</v>
      </c>
      <c r="E22">
        <v>1</v>
      </c>
      <c r="F22">
        <v>1</v>
      </c>
      <c r="G22">
        <v>1</v>
      </c>
      <c r="H22">
        <v>2</v>
      </c>
      <c r="I22" t="s">
        <v>171</v>
      </c>
      <c r="J22" t="s">
        <v>172</v>
      </c>
      <c r="K22" t="s">
        <v>173</v>
      </c>
      <c r="L22">
        <v>1368</v>
      </c>
      <c r="N22">
        <v>1011</v>
      </c>
      <c r="O22" t="s">
        <v>170</v>
      </c>
      <c r="P22" t="s">
        <v>170</v>
      </c>
      <c r="Q22">
        <v>1</v>
      </c>
      <c r="W22">
        <v>0</v>
      </c>
      <c r="X22">
        <v>1372534845</v>
      </c>
      <c r="Y22">
        <v>0.22</v>
      </c>
      <c r="AA22">
        <v>0</v>
      </c>
      <c r="AB22">
        <v>821.38</v>
      </c>
      <c r="AC22">
        <v>212.28</v>
      </c>
      <c r="AD22">
        <v>0</v>
      </c>
      <c r="AE22">
        <v>0</v>
      </c>
      <c r="AF22">
        <v>65.709999999999994</v>
      </c>
      <c r="AG22">
        <v>11.6</v>
      </c>
      <c r="AH22">
        <v>0</v>
      </c>
      <c r="AI22">
        <v>1</v>
      </c>
      <c r="AJ22">
        <v>12.5</v>
      </c>
      <c r="AK22">
        <v>18.3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0.22</v>
      </c>
      <c r="AU22" t="s">
        <v>3</v>
      </c>
      <c r="AV22">
        <v>0</v>
      </c>
      <c r="AW22">
        <v>2</v>
      </c>
      <c r="AX22">
        <v>34685422</v>
      </c>
      <c r="AY22">
        <v>1</v>
      </c>
      <c r="AZ22">
        <v>0</v>
      </c>
      <c r="BA22">
        <v>40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Y22*Source!I27</f>
        <v>1.9799999999999998E-2</v>
      </c>
      <c r="CY22">
        <f>AB22</f>
        <v>821.38</v>
      </c>
      <c r="CZ22">
        <f>AF22</f>
        <v>65.709999999999994</v>
      </c>
      <c r="DA22">
        <f>AJ22</f>
        <v>12.5</v>
      </c>
      <c r="DB22">
        <v>0</v>
      </c>
    </row>
    <row r="23" spans="1:106" x14ac:dyDescent="0.2">
      <c r="A23">
        <f>ROW(Source!A27)</f>
        <v>27</v>
      </c>
      <c r="B23">
        <v>34685331</v>
      </c>
      <c r="C23">
        <v>34685412</v>
      </c>
      <c r="D23">
        <v>31528446</v>
      </c>
      <c r="E23">
        <v>1</v>
      </c>
      <c r="F23">
        <v>1</v>
      </c>
      <c r="G23">
        <v>1</v>
      </c>
      <c r="H23">
        <v>2</v>
      </c>
      <c r="I23" t="s">
        <v>174</v>
      </c>
      <c r="J23" t="s">
        <v>175</v>
      </c>
      <c r="K23" t="s">
        <v>176</v>
      </c>
      <c r="L23">
        <v>1368</v>
      </c>
      <c r="N23">
        <v>1011</v>
      </c>
      <c r="O23" t="s">
        <v>170</v>
      </c>
      <c r="P23" t="s">
        <v>170</v>
      </c>
      <c r="Q23">
        <v>1</v>
      </c>
      <c r="W23">
        <v>0</v>
      </c>
      <c r="X23">
        <v>-353815937</v>
      </c>
      <c r="Y23">
        <v>7.25</v>
      </c>
      <c r="AA23">
        <v>0</v>
      </c>
      <c r="AB23">
        <v>101.25</v>
      </c>
      <c r="AC23">
        <v>0</v>
      </c>
      <c r="AD23">
        <v>0</v>
      </c>
      <c r="AE23">
        <v>0</v>
      </c>
      <c r="AF23">
        <v>8.1</v>
      </c>
      <c r="AG23">
        <v>0</v>
      </c>
      <c r="AH23">
        <v>0</v>
      </c>
      <c r="AI23">
        <v>1</v>
      </c>
      <c r="AJ23">
        <v>12.5</v>
      </c>
      <c r="AK23">
        <v>18.3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7.25</v>
      </c>
      <c r="AU23" t="s">
        <v>3</v>
      </c>
      <c r="AV23">
        <v>0</v>
      </c>
      <c r="AW23">
        <v>2</v>
      </c>
      <c r="AX23">
        <v>34685423</v>
      </c>
      <c r="AY23">
        <v>1</v>
      </c>
      <c r="AZ23">
        <v>0</v>
      </c>
      <c r="BA23">
        <v>41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Y23*Source!I27</f>
        <v>0.65249999999999997</v>
      </c>
      <c r="CY23">
        <f>AB23</f>
        <v>101.25</v>
      </c>
      <c r="CZ23">
        <f>AF23</f>
        <v>8.1</v>
      </c>
      <c r="DA23">
        <f>AJ23</f>
        <v>12.5</v>
      </c>
      <c r="DB23">
        <v>0</v>
      </c>
    </row>
    <row r="24" spans="1:106" x14ac:dyDescent="0.2">
      <c r="A24">
        <f>ROW(Source!A27)</f>
        <v>27</v>
      </c>
      <c r="B24">
        <v>34685331</v>
      </c>
      <c r="C24">
        <v>34685412</v>
      </c>
      <c r="D24">
        <v>31529331</v>
      </c>
      <c r="E24">
        <v>1</v>
      </c>
      <c r="F24">
        <v>1</v>
      </c>
      <c r="G24">
        <v>1</v>
      </c>
      <c r="H24">
        <v>2</v>
      </c>
      <c r="I24" t="s">
        <v>177</v>
      </c>
      <c r="J24" t="s">
        <v>178</v>
      </c>
      <c r="K24" t="s">
        <v>179</v>
      </c>
      <c r="L24">
        <v>1368</v>
      </c>
      <c r="N24">
        <v>1011</v>
      </c>
      <c r="O24" t="s">
        <v>170</v>
      </c>
      <c r="P24" t="s">
        <v>170</v>
      </c>
      <c r="Q24">
        <v>1</v>
      </c>
      <c r="W24">
        <v>0</v>
      </c>
      <c r="X24">
        <v>-734522426</v>
      </c>
      <c r="Y24">
        <v>6.88</v>
      </c>
      <c r="AA24">
        <v>0</v>
      </c>
      <c r="AB24">
        <v>190.5</v>
      </c>
      <c r="AC24">
        <v>184.1</v>
      </c>
      <c r="AD24">
        <v>0</v>
      </c>
      <c r="AE24">
        <v>0</v>
      </c>
      <c r="AF24">
        <v>15.24</v>
      </c>
      <c r="AG24">
        <v>10.06</v>
      </c>
      <c r="AH24">
        <v>0</v>
      </c>
      <c r="AI24">
        <v>1</v>
      </c>
      <c r="AJ24">
        <v>12.5</v>
      </c>
      <c r="AK24">
        <v>18.3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6.88</v>
      </c>
      <c r="AU24" t="s">
        <v>3</v>
      </c>
      <c r="AV24">
        <v>0</v>
      </c>
      <c r="AW24">
        <v>2</v>
      </c>
      <c r="AX24">
        <v>34685424</v>
      </c>
      <c r="AY24">
        <v>1</v>
      </c>
      <c r="AZ24">
        <v>0</v>
      </c>
      <c r="BA24">
        <v>42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Y24*Source!I27</f>
        <v>0.61919999999999997</v>
      </c>
      <c r="CY24">
        <f>AB24</f>
        <v>190.5</v>
      </c>
      <c r="CZ24">
        <f>AF24</f>
        <v>15.24</v>
      </c>
      <c r="DA24">
        <f>AJ24</f>
        <v>12.5</v>
      </c>
      <c r="DB24">
        <v>0</v>
      </c>
    </row>
    <row r="25" spans="1:106" x14ac:dyDescent="0.2">
      <c r="A25">
        <f>ROW(Source!A28)</f>
        <v>28</v>
      </c>
      <c r="B25">
        <v>34685330</v>
      </c>
      <c r="C25">
        <v>34685431</v>
      </c>
      <c r="D25">
        <v>32163326</v>
      </c>
      <c r="E25">
        <v>1</v>
      </c>
      <c r="F25">
        <v>1</v>
      </c>
      <c r="G25">
        <v>1</v>
      </c>
      <c r="H25">
        <v>1</v>
      </c>
      <c r="I25" t="s">
        <v>180</v>
      </c>
      <c r="J25" t="s">
        <v>3</v>
      </c>
      <c r="K25" t="s">
        <v>181</v>
      </c>
      <c r="L25">
        <v>1191</v>
      </c>
      <c r="N25">
        <v>1013</v>
      </c>
      <c r="O25" t="s">
        <v>164</v>
      </c>
      <c r="P25" t="s">
        <v>164</v>
      </c>
      <c r="Q25">
        <v>1</v>
      </c>
      <c r="W25">
        <v>0</v>
      </c>
      <c r="X25">
        <v>-1309109184</v>
      </c>
      <c r="Y25">
        <v>4.32</v>
      </c>
      <c r="AA25">
        <v>0</v>
      </c>
      <c r="AB25">
        <v>0</v>
      </c>
      <c r="AC25">
        <v>0</v>
      </c>
      <c r="AD25">
        <v>9.17</v>
      </c>
      <c r="AE25">
        <v>0</v>
      </c>
      <c r="AF25">
        <v>0</v>
      </c>
      <c r="AG25">
        <v>0</v>
      </c>
      <c r="AH25">
        <v>9.17</v>
      </c>
      <c r="AI25">
        <v>1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4.32</v>
      </c>
      <c r="AU25" t="s">
        <v>3</v>
      </c>
      <c r="AV25">
        <v>1</v>
      </c>
      <c r="AW25">
        <v>2</v>
      </c>
      <c r="AX25">
        <v>34685434</v>
      </c>
      <c r="AY25">
        <v>1</v>
      </c>
      <c r="AZ25">
        <v>0</v>
      </c>
      <c r="BA25">
        <v>49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Y25*Source!I28</f>
        <v>4.32</v>
      </c>
      <c r="CY25">
        <f t="shared" ref="CY25:CY32" si="0">AD25</f>
        <v>9.17</v>
      </c>
      <c r="CZ25">
        <f t="shared" ref="CZ25:CZ32" si="1">AH25</f>
        <v>9.17</v>
      </c>
      <c r="DA25">
        <f t="shared" ref="DA25:DA32" si="2">AL25</f>
        <v>1</v>
      </c>
      <c r="DB25">
        <v>0</v>
      </c>
    </row>
    <row r="26" spans="1:106" x14ac:dyDescent="0.2">
      <c r="A26">
        <f>ROW(Source!A28)</f>
        <v>28</v>
      </c>
      <c r="B26">
        <v>34685330</v>
      </c>
      <c r="C26">
        <v>34685431</v>
      </c>
      <c r="D26">
        <v>32163328</v>
      </c>
      <c r="E26">
        <v>1</v>
      </c>
      <c r="F26">
        <v>1</v>
      </c>
      <c r="G26">
        <v>1</v>
      </c>
      <c r="H26">
        <v>1</v>
      </c>
      <c r="I26" t="s">
        <v>182</v>
      </c>
      <c r="J26" t="s">
        <v>3</v>
      </c>
      <c r="K26" t="s">
        <v>183</v>
      </c>
      <c r="L26">
        <v>1191</v>
      </c>
      <c r="N26">
        <v>1013</v>
      </c>
      <c r="O26" t="s">
        <v>164</v>
      </c>
      <c r="P26" t="s">
        <v>164</v>
      </c>
      <c r="Q26">
        <v>1</v>
      </c>
      <c r="W26">
        <v>0</v>
      </c>
      <c r="X26">
        <v>-876358395</v>
      </c>
      <c r="Y26">
        <v>6.48</v>
      </c>
      <c r="AA26">
        <v>0</v>
      </c>
      <c r="AB26">
        <v>0</v>
      </c>
      <c r="AC26">
        <v>0</v>
      </c>
      <c r="AD26">
        <v>15.49</v>
      </c>
      <c r="AE26">
        <v>0</v>
      </c>
      <c r="AF26">
        <v>0</v>
      </c>
      <c r="AG26">
        <v>0</v>
      </c>
      <c r="AH26">
        <v>15.49</v>
      </c>
      <c r="AI26">
        <v>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6.48</v>
      </c>
      <c r="AU26" t="s">
        <v>3</v>
      </c>
      <c r="AV26">
        <v>1</v>
      </c>
      <c r="AW26">
        <v>2</v>
      </c>
      <c r="AX26">
        <v>34685435</v>
      </c>
      <c r="AY26">
        <v>1</v>
      </c>
      <c r="AZ26">
        <v>0</v>
      </c>
      <c r="BA26">
        <v>50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Y26*Source!I28</f>
        <v>6.48</v>
      </c>
      <c r="CY26">
        <f t="shared" si="0"/>
        <v>15.49</v>
      </c>
      <c r="CZ26">
        <f t="shared" si="1"/>
        <v>15.49</v>
      </c>
      <c r="DA26">
        <f t="shared" si="2"/>
        <v>1</v>
      </c>
      <c r="DB26">
        <v>0</v>
      </c>
    </row>
    <row r="27" spans="1:106" x14ac:dyDescent="0.2">
      <c r="A27">
        <f>ROW(Source!A29)</f>
        <v>29</v>
      </c>
      <c r="B27">
        <v>34685331</v>
      </c>
      <c r="C27">
        <v>34685431</v>
      </c>
      <c r="D27">
        <v>32163326</v>
      </c>
      <c r="E27">
        <v>1</v>
      </c>
      <c r="F27">
        <v>1</v>
      </c>
      <c r="G27">
        <v>1</v>
      </c>
      <c r="H27">
        <v>1</v>
      </c>
      <c r="I27" t="s">
        <v>180</v>
      </c>
      <c r="J27" t="s">
        <v>3</v>
      </c>
      <c r="K27" t="s">
        <v>181</v>
      </c>
      <c r="L27">
        <v>1191</v>
      </c>
      <c r="N27">
        <v>1013</v>
      </c>
      <c r="O27" t="s">
        <v>164</v>
      </c>
      <c r="P27" t="s">
        <v>164</v>
      </c>
      <c r="Q27">
        <v>1</v>
      </c>
      <c r="W27">
        <v>0</v>
      </c>
      <c r="X27">
        <v>-1309109184</v>
      </c>
      <c r="Y27">
        <v>4.32</v>
      </c>
      <c r="AA27">
        <v>0</v>
      </c>
      <c r="AB27">
        <v>0</v>
      </c>
      <c r="AC27">
        <v>0</v>
      </c>
      <c r="AD27">
        <v>167.81</v>
      </c>
      <c r="AE27">
        <v>0</v>
      </c>
      <c r="AF27">
        <v>0</v>
      </c>
      <c r="AG27">
        <v>0</v>
      </c>
      <c r="AH27">
        <v>9.17</v>
      </c>
      <c r="AI27">
        <v>1</v>
      </c>
      <c r="AJ27">
        <v>1</v>
      </c>
      <c r="AK27">
        <v>1</v>
      </c>
      <c r="AL27">
        <v>18.3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4.32</v>
      </c>
      <c r="AU27" t="s">
        <v>3</v>
      </c>
      <c r="AV27">
        <v>1</v>
      </c>
      <c r="AW27">
        <v>2</v>
      </c>
      <c r="AX27">
        <v>34685434</v>
      </c>
      <c r="AY27">
        <v>1</v>
      </c>
      <c r="AZ27">
        <v>0</v>
      </c>
      <c r="BA27">
        <v>51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Y27*Source!I29</f>
        <v>4.32</v>
      </c>
      <c r="CY27">
        <f t="shared" si="0"/>
        <v>167.81</v>
      </c>
      <c r="CZ27">
        <f t="shared" si="1"/>
        <v>9.17</v>
      </c>
      <c r="DA27">
        <f t="shared" si="2"/>
        <v>18.3</v>
      </c>
      <c r="DB27">
        <v>0</v>
      </c>
    </row>
    <row r="28" spans="1:106" x14ac:dyDescent="0.2">
      <c r="A28">
        <f>ROW(Source!A29)</f>
        <v>29</v>
      </c>
      <c r="B28">
        <v>34685331</v>
      </c>
      <c r="C28">
        <v>34685431</v>
      </c>
      <c r="D28">
        <v>32163328</v>
      </c>
      <c r="E28">
        <v>1</v>
      </c>
      <c r="F28">
        <v>1</v>
      </c>
      <c r="G28">
        <v>1</v>
      </c>
      <c r="H28">
        <v>1</v>
      </c>
      <c r="I28" t="s">
        <v>182</v>
      </c>
      <c r="J28" t="s">
        <v>3</v>
      </c>
      <c r="K28" t="s">
        <v>183</v>
      </c>
      <c r="L28">
        <v>1191</v>
      </c>
      <c r="N28">
        <v>1013</v>
      </c>
      <c r="O28" t="s">
        <v>164</v>
      </c>
      <c r="P28" t="s">
        <v>164</v>
      </c>
      <c r="Q28">
        <v>1</v>
      </c>
      <c r="W28">
        <v>0</v>
      </c>
      <c r="X28">
        <v>-876358395</v>
      </c>
      <c r="Y28">
        <v>6.48</v>
      </c>
      <c r="AA28">
        <v>0</v>
      </c>
      <c r="AB28">
        <v>0</v>
      </c>
      <c r="AC28">
        <v>0</v>
      </c>
      <c r="AD28">
        <v>283.47000000000003</v>
      </c>
      <c r="AE28">
        <v>0</v>
      </c>
      <c r="AF28">
        <v>0</v>
      </c>
      <c r="AG28">
        <v>0</v>
      </c>
      <c r="AH28">
        <v>15.49</v>
      </c>
      <c r="AI28">
        <v>1</v>
      </c>
      <c r="AJ28">
        <v>1</v>
      </c>
      <c r="AK28">
        <v>1</v>
      </c>
      <c r="AL28">
        <v>18.3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6.48</v>
      </c>
      <c r="AU28" t="s">
        <v>3</v>
      </c>
      <c r="AV28">
        <v>1</v>
      </c>
      <c r="AW28">
        <v>2</v>
      </c>
      <c r="AX28">
        <v>34685435</v>
      </c>
      <c r="AY28">
        <v>1</v>
      </c>
      <c r="AZ28">
        <v>0</v>
      </c>
      <c r="BA28">
        <v>52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Y28*Source!I29</f>
        <v>6.48</v>
      </c>
      <c r="CY28">
        <f t="shared" si="0"/>
        <v>283.47000000000003</v>
      </c>
      <c r="CZ28">
        <f t="shared" si="1"/>
        <v>15.49</v>
      </c>
      <c r="DA28">
        <f t="shared" si="2"/>
        <v>18.3</v>
      </c>
      <c r="DB28">
        <v>0</v>
      </c>
    </row>
    <row r="29" spans="1:106" x14ac:dyDescent="0.2">
      <c r="A29">
        <f>ROW(Source!A30)</f>
        <v>30</v>
      </c>
      <c r="B29">
        <v>34685330</v>
      </c>
      <c r="C29">
        <v>34685436</v>
      </c>
      <c r="D29">
        <v>32164293</v>
      </c>
      <c r="E29">
        <v>1</v>
      </c>
      <c r="F29">
        <v>1</v>
      </c>
      <c r="G29">
        <v>1</v>
      </c>
      <c r="H29">
        <v>1</v>
      </c>
      <c r="I29" t="s">
        <v>184</v>
      </c>
      <c r="J29" t="s">
        <v>3</v>
      </c>
      <c r="K29" t="s">
        <v>185</v>
      </c>
      <c r="L29">
        <v>1191</v>
      </c>
      <c r="N29">
        <v>1013</v>
      </c>
      <c r="O29" t="s">
        <v>164</v>
      </c>
      <c r="P29" t="s">
        <v>164</v>
      </c>
      <c r="Q29">
        <v>1</v>
      </c>
      <c r="W29">
        <v>0</v>
      </c>
      <c r="X29">
        <v>-1166887252</v>
      </c>
      <c r="Y29">
        <v>0.81</v>
      </c>
      <c r="AA29">
        <v>0</v>
      </c>
      <c r="AB29">
        <v>0</v>
      </c>
      <c r="AC29">
        <v>0</v>
      </c>
      <c r="AD29">
        <v>12.92</v>
      </c>
      <c r="AE29">
        <v>0</v>
      </c>
      <c r="AF29">
        <v>0</v>
      </c>
      <c r="AG29">
        <v>0</v>
      </c>
      <c r="AH29">
        <v>12.92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0.81</v>
      </c>
      <c r="AU29" t="s">
        <v>3</v>
      </c>
      <c r="AV29">
        <v>1</v>
      </c>
      <c r="AW29">
        <v>2</v>
      </c>
      <c r="AX29">
        <v>34685439</v>
      </c>
      <c r="AY29">
        <v>1</v>
      </c>
      <c r="AZ29">
        <v>0</v>
      </c>
      <c r="BA29">
        <v>53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Y29*Source!I30</f>
        <v>0.81</v>
      </c>
      <c r="CY29">
        <f t="shared" si="0"/>
        <v>12.92</v>
      </c>
      <c r="CZ29">
        <f t="shared" si="1"/>
        <v>12.92</v>
      </c>
      <c r="DA29">
        <f t="shared" si="2"/>
        <v>1</v>
      </c>
      <c r="DB29">
        <v>0</v>
      </c>
    </row>
    <row r="30" spans="1:106" x14ac:dyDescent="0.2">
      <c r="A30">
        <f>ROW(Source!A30)</f>
        <v>30</v>
      </c>
      <c r="B30">
        <v>34685330</v>
      </c>
      <c r="C30">
        <v>34685436</v>
      </c>
      <c r="D30">
        <v>32163330</v>
      </c>
      <c r="E30">
        <v>1</v>
      </c>
      <c r="F30">
        <v>1</v>
      </c>
      <c r="G30">
        <v>1</v>
      </c>
      <c r="H30">
        <v>1</v>
      </c>
      <c r="I30" t="s">
        <v>186</v>
      </c>
      <c r="J30" t="s">
        <v>3</v>
      </c>
      <c r="K30" t="s">
        <v>187</v>
      </c>
      <c r="L30">
        <v>1191</v>
      </c>
      <c r="N30">
        <v>1013</v>
      </c>
      <c r="O30" t="s">
        <v>164</v>
      </c>
      <c r="P30" t="s">
        <v>164</v>
      </c>
      <c r="Q30">
        <v>1</v>
      </c>
      <c r="W30">
        <v>0</v>
      </c>
      <c r="X30">
        <v>1776637054</v>
      </c>
      <c r="Y30">
        <v>0.81</v>
      </c>
      <c r="AA30">
        <v>0</v>
      </c>
      <c r="AB30">
        <v>0</v>
      </c>
      <c r="AC30">
        <v>0</v>
      </c>
      <c r="AD30">
        <v>12.69</v>
      </c>
      <c r="AE30">
        <v>0</v>
      </c>
      <c r="AF30">
        <v>0</v>
      </c>
      <c r="AG30">
        <v>0</v>
      </c>
      <c r="AH30">
        <v>12.69</v>
      </c>
      <c r="AI30">
        <v>1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0.81</v>
      </c>
      <c r="AU30" t="s">
        <v>3</v>
      </c>
      <c r="AV30">
        <v>1</v>
      </c>
      <c r="AW30">
        <v>2</v>
      </c>
      <c r="AX30">
        <v>34685440</v>
      </c>
      <c r="AY30">
        <v>1</v>
      </c>
      <c r="AZ30">
        <v>0</v>
      </c>
      <c r="BA30">
        <v>54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Y30*Source!I30</f>
        <v>0.81</v>
      </c>
      <c r="CY30">
        <f t="shared" si="0"/>
        <v>12.69</v>
      </c>
      <c r="CZ30">
        <f t="shared" si="1"/>
        <v>12.69</v>
      </c>
      <c r="DA30">
        <f t="shared" si="2"/>
        <v>1</v>
      </c>
      <c r="DB30">
        <v>0</v>
      </c>
    </row>
    <row r="31" spans="1:106" x14ac:dyDescent="0.2">
      <c r="A31">
        <f>ROW(Source!A31)</f>
        <v>31</v>
      </c>
      <c r="B31">
        <v>34685331</v>
      </c>
      <c r="C31">
        <v>34685436</v>
      </c>
      <c r="D31">
        <v>32164293</v>
      </c>
      <c r="E31">
        <v>1</v>
      </c>
      <c r="F31">
        <v>1</v>
      </c>
      <c r="G31">
        <v>1</v>
      </c>
      <c r="H31">
        <v>1</v>
      </c>
      <c r="I31" t="s">
        <v>184</v>
      </c>
      <c r="J31" t="s">
        <v>3</v>
      </c>
      <c r="K31" t="s">
        <v>185</v>
      </c>
      <c r="L31">
        <v>1191</v>
      </c>
      <c r="N31">
        <v>1013</v>
      </c>
      <c r="O31" t="s">
        <v>164</v>
      </c>
      <c r="P31" t="s">
        <v>164</v>
      </c>
      <c r="Q31">
        <v>1</v>
      </c>
      <c r="W31">
        <v>0</v>
      </c>
      <c r="X31">
        <v>-1166887252</v>
      </c>
      <c r="Y31">
        <v>0.81</v>
      </c>
      <c r="AA31">
        <v>0</v>
      </c>
      <c r="AB31">
        <v>0</v>
      </c>
      <c r="AC31">
        <v>0</v>
      </c>
      <c r="AD31">
        <v>236.44</v>
      </c>
      <c r="AE31">
        <v>0</v>
      </c>
      <c r="AF31">
        <v>0</v>
      </c>
      <c r="AG31">
        <v>0</v>
      </c>
      <c r="AH31">
        <v>12.92</v>
      </c>
      <c r="AI31">
        <v>1</v>
      </c>
      <c r="AJ31">
        <v>1</v>
      </c>
      <c r="AK31">
        <v>1</v>
      </c>
      <c r="AL31">
        <v>18.3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0.81</v>
      </c>
      <c r="AU31" t="s">
        <v>3</v>
      </c>
      <c r="AV31">
        <v>1</v>
      </c>
      <c r="AW31">
        <v>2</v>
      </c>
      <c r="AX31">
        <v>34685439</v>
      </c>
      <c r="AY31">
        <v>1</v>
      </c>
      <c r="AZ31">
        <v>0</v>
      </c>
      <c r="BA31">
        <v>55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Y31*Source!I31</f>
        <v>0.81</v>
      </c>
      <c r="CY31">
        <f t="shared" si="0"/>
        <v>236.44</v>
      </c>
      <c r="CZ31">
        <f t="shared" si="1"/>
        <v>12.92</v>
      </c>
      <c r="DA31">
        <f t="shared" si="2"/>
        <v>18.3</v>
      </c>
      <c r="DB31">
        <v>0</v>
      </c>
    </row>
    <row r="32" spans="1:106" x14ac:dyDescent="0.2">
      <c r="A32">
        <f>ROW(Source!A31)</f>
        <v>31</v>
      </c>
      <c r="B32">
        <v>34685331</v>
      </c>
      <c r="C32">
        <v>34685436</v>
      </c>
      <c r="D32">
        <v>32163330</v>
      </c>
      <c r="E32">
        <v>1</v>
      </c>
      <c r="F32">
        <v>1</v>
      </c>
      <c r="G32">
        <v>1</v>
      </c>
      <c r="H32">
        <v>1</v>
      </c>
      <c r="I32" t="s">
        <v>186</v>
      </c>
      <c r="J32" t="s">
        <v>3</v>
      </c>
      <c r="K32" t="s">
        <v>187</v>
      </c>
      <c r="L32">
        <v>1191</v>
      </c>
      <c r="N32">
        <v>1013</v>
      </c>
      <c r="O32" t="s">
        <v>164</v>
      </c>
      <c r="P32" t="s">
        <v>164</v>
      </c>
      <c r="Q32">
        <v>1</v>
      </c>
      <c r="W32">
        <v>0</v>
      </c>
      <c r="X32">
        <v>1776637054</v>
      </c>
      <c r="Y32">
        <v>0.81</v>
      </c>
      <c r="AA32">
        <v>0</v>
      </c>
      <c r="AB32">
        <v>0</v>
      </c>
      <c r="AC32">
        <v>0</v>
      </c>
      <c r="AD32">
        <v>232.23</v>
      </c>
      <c r="AE32">
        <v>0</v>
      </c>
      <c r="AF32">
        <v>0</v>
      </c>
      <c r="AG32">
        <v>0</v>
      </c>
      <c r="AH32">
        <v>12.69</v>
      </c>
      <c r="AI32">
        <v>1</v>
      </c>
      <c r="AJ32">
        <v>1</v>
      </c>
      <c r="AK32">
        <v>1</v>
      </c>
      <c r="AL32">
        <v>18.3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0.81</v>
      </c>
      <c r="AU32" t="s">
        <v>3</v>
      </c>
      <c r="AV32">
        <v>1</v>
      </c>
      <c r="AW32">
        <v>2</v>
      </c>
      <c r="AX32">
        <v>34685440</v>
      </c>
      <c r="AY32">
        <v>1</v>
      </c>
      <c r="AZ32">
        <v>0</v>
      </c>
      <c r="BA32">
        <v>56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Y32*Source!I31</f>
        <v>0.81</v>
      </c>
      <c r="CY32">
        <f t="shared" si="0"/>
        <v>232.23</v>
      </c>
      <c r="CZ32">
        <f t="shared" si="1"/>
        <v>12.69</v>
      </c>
      <c r="DA32">
        <f t="shared" si="2"/>
        <v>18.3</v>
      </c>
      <c r="DB32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ROW(Source!A24)</f>
        <v>24</v>
      </c>
      <c r="B1">
        <v>34685400</v>
      </c>
      <c r="C1">
        <v>34685393</v>
      </c>
      <c r="D1">
        <v>31715651</v>
      </c>
      <c r="E1">
        <v>1</v>
      </c>
      <c r="F1">
        <v>1</v>
      </c>
      <c r="G1">
        <v>1</v>
      </c>
      <c r="H1">
        <v>1</v>
      </c>
      <c r="I1" t="s">
        <v>162</v>
      </c>
      <c r="J1" t="s">
        <v>3</v>
      </c>
      <c r="K1" t="s">
        <v>163</v>
      </c>
      <c r="L1">
        <v>1191</v>
      </c>
      <c r="N1">
        <v>1013</v>
      </c>
      <c r="O1" t="s">
        <v>164</v>
      </c>
      <c r="P1" t="s">
        <v>164</v>
      </c>
      <c r="Q1">
        <v>1</v>
      </c>
      <c r="X1">
        <v>58.6</v>
      </c>
      <c r="Y1">
        <v>0</v>
      </c>
      <c r="Z1">
        <v>0</v>
      </c>
      <c r="AA1">
        <v>0</v>
      </c>
      <c r="AB1">
        <v>9.6199999999999992</v>
      </c>
      <c r="AC1">
        <v>0</v>
      </c>
      <c r="AD1">
        <v>1</v>
      </c>
      <c r="AE1">
        <v>1</v>
      </c>
      <c r="AF1" t="s">
        <v>19</v>
      </c>
      <c r="AG1">
        <v>35.159999999999997</v>
      </c>
      <c r="AH1">
        <v>2</v>
      </c>
      <c r="AI1">
        <v>34685394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ROW(Source!A24)</f>
        <v>24</v>
      </c>
      <c r="B2">
        <v>34685401</v>
      </c>
      <c r="C2">
        <v>34685393</v>
      </c>
      <c r="D2">
        <v>31709492</v>
      </c>
      <c r="E2">
        <v>1</v>
      </c>
      <c r="F2">
        <v>1</v>
      </c>
      <c r="G2">
        <v>1</v>
      </c>
      <c r="H2">
        <v>1</v>
      </c>
      <c r="I2" t="s">
        <v>165</v>
      </c>
      <c r="J2" t="s">
        <v>3</v>
      </c>
      <c r="K2" t="s">
        <v>166</v>
      </c>
      <c r="L2">
        <v>1191</v>
      </c>
      <c r="N2">
        <v>1013</v>
      </c>
      <c r="O2" t="s">
        <v>164</v>
      </c>
      <c r="P2" t="s">
        <v>164</v>
      </c>
      <c r="Q2">
        <v>1</v>
      </c>
      <c r="X2">
        <v>7.32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19</v>
      </c>
      <c r="AG2">
        <v>4.3920000000000003</v>
      </c>
      <c r="AH2">
        <v>2</v>
      </c>
      <c r="AI2">
        <v>34685395</v>
      </c>
      <c r="AJ2">
        <v>2</v>
      </c>
      <c r="AK2">
        <v>2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ROW(Source!A24)</f>
        <v>24</v>
      </c>
      <c r="B3">
        <v>34685402</v>
      </c>
      <c r="C3">
        <v>34685393</v>
      </c>
      <c r="D3">
        <v>31526753</v>
      </c>
      <c r="E3">
        <v>1</v>
      </c>
      <c r="F3">
        <v>1</v>
      </c>
      <c r="G3">
        <v>1</v>
      </c>
      <c r="H3">
        <v>2</v>
      </c>
      <c r="I3" t="s">
        <v>167</v>
      </c>
      <c r="J3" t="s">
        <v>168</v>
      </c>
      <c r="K3" t="s">
        <v>169</v>
      </c>
      <c r="L3">
        <v>1368</v>
      </c>
      <c r="N3">
        <v>1011</v>
      </c>
      <c r="O3" t="s">
        <v>170</v>
      </c>
      <c r="P3" t="s">
        <v>170</v>
      </c>
      <c r="Q3">
        <v>1</v>
      </c>
      <c r="X3">
        <v>0.22</v>
      </c>
      <c r="Y3">
        <v>0</v>
      </c>
      <c r="Z3">
        <v>111.99</v>
      </c>
      <c r="AA3">
        <v>13.5</v>
      </c>
      <c r="AB3">
        <v>0</v>
      </c>
      <c r="AC3">
        <v>0</v>
      </c>
      <c r="AD3">
        <v>1</v>
      </c>
      <c r="AE3">
        <v>0</v>
      </c>
      <c r="AF3" t="s">
        <v>19</v>
      </c>
      <c r="AG3">
        <v>0.13200000000000001</v>
      </c>
      <c r="AH3">
        <v>2</v>
      </c>
      <c r="AI3">
        <v>34685396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ROW(Source!A24)</f>
        <v>24</v>
      </c>
      <c r="B4">
        <v>34685403</v>
      </c>
      <c r="C4">
        <v>34685393</v>
      </c>
      <c r="D4">
        <v>31528142</v>
      </c>
      <c r="E4">
        <v>1</v>
      </c>
      <c r="F4">
        <v>1</v>
      </c>
      <c r="G4">
        <v>1</v>
      </c>
      <c r="H4">
        <v>2</v>
      </c>
      <c r="I4" t="s">
        <v>171</v>
      </c>
      <c r="J4" t="s">
        <v>172</v>
      </c>
      <c r="K4" t="s">
        <v>173</v>
      </c>
      <c r="L4">
        <v>1368</v>
      </c>
      <c r="N4">
        <v>1011</v>
      </c>
      <c r="O4" t="s">
        <v>170</v>
      </c>
      <c r="P4" t="s">
        <v>170</v>
      </c>
      <c r="Q4">
        <v>1</v>
      </c>
      <c r="X4">
        <v>0.22</v>
      </c>
      <c r="Y4">
        <v>0</v>
      </c>
      <c r="Z4">
        <v>65.709999999999994</v>
      </c>
      <c r="AA4">
        <v>11.6</v>
      </c>
      <c r="AB4">
        <v>0</v>
      </c>
      <c r="AC4">
        <v>0</v>
      </c>
      <c r="AD4">
        <v>1</v>
      </c>
      <c r="AE4">
        <v>0</v>
      </c>
      <c r="AF4" t="s">
        <v>19</v>
      </c>
      <c r="AG4">
        <v>0.13200000000000001</v>
      </c>
      <c r="AH4">
        <v>2</v>
      </c>
      <c r="AI4">
        <v>34685397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ROW(Source!A24)</f>
        <v>24</v>
      </c>
      <c r="B5">
        <v>34685404</v>
      </c>
      <c r="C5">
        <v>34685393</v>
      </c>
      <c r="D5">
        <v>31528446</v>
      </c>
      <c r="E5">
        <v>1</v>
      </c>
      <c r="F5">
        <v>1</v>
      </c>
      <c r="G5">
        <v>1</v>
      </c>
      <c r="H5">
        <v>2</v>
      </c>
      <c r="I5" t="s">
        <v>174</v>
      </c>
      <c r="J5" t="s">
        <v>175</v>
      </c>
      <c r="K5" t="s">
        <v>176</v>
      </c>
      <c r="L5">
        <v>1368</v>
      </c>
      <c r="N5">
        <v>1011</v>
      </c>
      <c r="O5" t="s">
        <v>170</v>
      </c>
      <c r="P5" t="s">
        <v>170</v>
      </c>
      <c r="Q5">
        <v>1</v>
      </c>
      <c r="X5">
        <v>7.25</v>
      </c>
      <c r="Y5">
        <v>0</v>
      </c>
      <c r="Z5">
        <v>8.1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19</v>
      </c>
      <c r="AG5">
        <v>4.3499999999999996</v>
      </c>
      <c r="AH5">
        <v>2</v>
      </c>
      <c r="AI5">
        <v>34685398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ROW(Source!A24)</f>
        <v>24</v>
      </c>
      <c r="B6">
        <v>34685405</v>
      </c>
      <c r="C6">
        <v>34685393</v>
      </c>
      <c r="D6">
        <v>31529331</v>
      </c>
      <c r="E6">
        <v>1</v>
      </c>
      <c r="F6">
        <v>1</v>
      </c>
      <c r="G6">
        <v>1</v>
      </c>
      <c r="H6">
        <v>2</v>
      </c>
      <c r="I6" t="s">
        <v>177</v>
      </c>
      <c r="J6" t="s">
        <v>178</v>
      </c>
      <c r="K6" t="s">
        <v>179</v>
      </c>
      <c r="L6">
        <v>1368</v>
      </c>
      <c r="N6">
        <v>1011</v>
      </c>
      <c r="O6" t="s">
        <v>170</v>
      </c>
      <c r="P6" t="s">
        <v>170</v>
      </c>
      <c r="Q6">
        <v>1</v>
      </c>
      <c r="X6">
        <v>6.88</v>
      </c>
      <c r="Y6">
        <v>0</v>
      </c>
      <c r="Z6">
        <v>15.24</v>
      </c>
      <c r="AA6">
        <v>10.06</v>
      </c>
      <c r="AB6">
        <v>0</v>
      </c>
      <c r="AC6">
        <v>0</v>
      </c>
      <c r="AD6">
        <v>1</v>
      </c>
      <c r="AE6">
        <v>0</v>
      </c>
      <c r="AF6" t="s">
        <v>19</v>
      </c>
      <c r="AG6">
        <v>4.1280000000000001</v>
      </c>
      <c r="AH6">
        <v>2</v>
      </c>
      <c r="AI6">
        <v>34685399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ROW(Source!A24)</f>
        <v>24</v>
      </c>
      <c r="B7">
        <v>34685406</v>
      </c>
      <c r="C7">
        <v>34685393</v>
      </c>
      <c r="D7">
        <v>31444739</v>
      </c>
      <c r="E7">
        <v>1</v>
      </c>
      <c r="F7">
        <v>1</v>
      </c>
      <c r="G7">
        <v>1</v>
      </c>
      <c r="H7">
        <v>3</v>
      </c>
      <c r="I7" t="s">
        <v>188</v>
      </c>
      <c r="J7" t="s">
        <v>189</v>
      </c>
      <c r="K7" t="s">
        <v>190</v>
      </c>
      <c r="L7">
        <v>1339</v>
      </c>
      <c r="N7">
        <v>1007</v>
      </c>
      <c r="O7" t="s">
        <v>191</v>
      </c>
      <c r="P7" t="s">
        <v>191</v>
      </c>
      <c r="Q7">
        <v>1</v>
      </c>
      <c r="X7">
        <v>0.44</v>
      </c>
      <c r="Y7">
        <v>17.86</v>
      </c>
      <c r="Z7">
        <v>0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18</v>
      </c>
      <c r="AG7">
        <v>0</v>
      </c>
      <c r="AH7">
        <v>3</v>
      </c>
      <c r="AI7">
        <v>-1</v>
      </c>
      <c r="AJ7" t="s">
        <v>3</v>
      </c>
      <c r="AK7">
        <v>4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ROW(Source!A24)</f>
        <v>24</v>
      </c>
      <c r="B8">
        <v>34685407</v>
      </c>
      <c r="C8">
        <v>34685393</v>
      </c>
      <c r="D8">
        <v>31448004</v>
      </c>
      <c r="E8">
        <v>1</v>
      </c>
      <c r="F8">
        <v>1</v>
      </c>
      <c r="G8">
        <v>1</v>
      </c>
      <c r="H8">
        <v>3</v>
      </c>
      <c r="I8" t="s">
        <v>192</v>
      </c>
      <c r="J8" t="s">
        <v>193</v>
      </c>
      <c r="K8" t="s">
        <v>194</v>
      </c>
      <c r="L8">
        <v>1346</v>
      </c>
      <c r="N8">
        <v>1009</v>
      </c>
      <c r="O8" t="s">
        <v>195</v>
      </c>
      <c r="P8" t="s">
        <v>195</v>
      </c>
      <c r="Q8">
        <v>1</v>
      </c>
      <c r="X8">
        <v>0.03</v>
      </c>
      <c r="Y8">
        <v>0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18</v>
      </c>
      <c r="AG8">
        <v>0</v>
      </c>
      <c r="AH8">
        <v>3</v>
      </c>
      <c r="AI8">
        <v>-1</v>
      </c>
      <c r="AJ8" t="s">
        <v>3</v>
      </c>
      <c r="AK8">
        <v>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ROW(Source!A24)</f>
        <v>24</v>
      </c>
      <c r="B9">
        <v>34685408</v>
      </c>
      <c r="C9">
        <v>34685393</v>
      </c>
      <c r="D9">
        <v>31472957</v>
      </c>
      <c r="E9">
        <v>1</v>
      </c>
      <c r="F9">
        <v>1</v>
      </c>
      <c r="G9">
        <v>1</v>
      </c>
      <c r="H9">
        <v>3</v>
      </c>
      <c r="I9" t="s">
        <v>196</v>
      </c>
      <c r="J9" t="s">
        <v>197</v>
      </c>
      <c r="K9" t="s">
        <v>198</v>
      </c>
      <c r="L9">
        <v>1348</v>
      </c>
      <c r="N9">
        <v>1009</v>
      </c>
      <c r="O9" t="s">
        <v>199</v>
      </c>
      <c r="P9" t="s">
        <v>199</v>
      </c>
      <c r="Q9">
        <v>1000</v>
      </c>
      <c r="X9">
        <v>1.2999999999999999E-4</v>
      </c>
      <c r="Y9">
        <v>55960.01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18</v>
      </c>
      <c r="AG9">
        <v>0</v>
      </c>
      <c r="AH9">
        <v>3</v>
      </c>
      <c r="AI9">
        <v>-1</v>
      </c>
      <c r="AJ9" t="s">
        <v>3</v>
      </c>
      <c r="AK9">
        <v>4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ROW(Source!A24)</f>
        <v>24</v>
      </c>
      <c r="B10">
        <v>34685409</v>
      </c>
      <c r="C10">
        <v>34685393</v>
      </c>
      <c r="D10">
        <v>31473837</v>
      </c>
      <c r="E10">
        <v>1</v>
      </c>
      <c r="F10">
        <v>1</v>
      </c>
      <c r="G10">
        <v>1</v>
      </c>
      <c r="H10">
        <v>3</v>
      </c>
      <c r="I10" t="s">
        <v>200</v>
      </c>
      <c r="J10" t="s">
        <v>201</v>
      </c>
      <c r="K10" t="s">
        <v>202</v>
      </c>
      <c r="L10">
        <v>1348</v>
      </c>
      <c r="N10">
        <v>1009</v>
      </c>
      <c r="O10" t="s">
        <v>199</v>
      </c>
      <c r="P10" t="s">
        <v>199</v>
      </c>
      <c r="Q10">
        <v>1000</v>
      </c>
      <c r="X10">
        <v>1.8000000000000001E-4</v>
      </c>
      <c r="Y10">
        <v>71640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18</v>
      </c>
      <c r="AG10">
        <v>0</v>
      </c>
      <c r="AH10">
        <v>3</v>
      </c>
      <c r="AI10">
        <v>-1</v>
      </c>
      <c r="AJ10" t="s">
        <v>3</v>
      </c>
      <c r="AK10">
        <v>4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ROW(Source!A24)</f>
        <v>24</v>
      </c>
      <c r="B11">
        <v>34685410</v>
      </c>
      <c r="C11">
        <v>34685393</v>
      </c>
      <c r="D11">
        <v>31482923</v>
      </c>
      <c r="E11">
        <v>1</v>
      </c>
      <c r="F11">
        <v>1</v>
      </c>
      <c r="G11">
        <v>1</v>
      </c>
      <c r="H11">
        <v>3</v>
      </c>
      <c r="I11" t="s">
        <v>203</v>
      </c>
      <c r="J11" t="s">
        <v>204</v>
      </c>
      <c r="K11" t="s">
        <v>205</v>
      </c>
      <c r="L11">
        <v>1346</v>
      </c>
      <c r="N11">
        <v>1009</v>
      </c>
      <c r="O11" t="s">
        <v>195</v>
      </c>
      <c r="P11" t="s">
        <v>195</v>
      </c>
      <c r="Q11">
        <v>1</v>
      </c>
      <c r="X11">
        <v>1.36</v>
      </c>
      <c r="Y11">
        <v>28.6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18</v>
      </c>
      <c r="AG11">
        <v>0</v>
      </c>
      <c r="AH11">
        <v>3</v>
      </c>
      <c r="AI11">
        <v>-1</v>
      </c>
      <c r="AJ11" t="s">
        <v>3</v>
      </c>
      <c r="AK11">
        <v>4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ROW(Source!A24)</f>
        <v>24</v>
      </c>
      <c r="B12">
        <v>34685411</v>
      </c>
      <c r="C12">
        <v>34685393</v>
      </c>
      <c r="D12">
        <v>31443668</v>
      </c>
      <c r="E12">
        <v>17</v>
      </c>
      <c r="F12">
        <v>1</v>
      </c>
      <c r="G12">
        <v>1</v>
      </c>
      <c r="H12">
        <v>3</v>
      </c>
      <c r="I12" t="s">
        <v>206</v>
      </c>
      <c r="J12" t="s">
        <v>3</v>
      </c>
      <c r="K12" t="s">
        <v>207</v>
      </c>
      <c r="L12">
        <v>1374</v>
      </c>
      <c r="N12">
        <v>1013</v>
      </c>
      <c r="O12" t="s">
        <v>208</v>
      </c>
      <c r="P12" t="s">
        <v>208</v>
      </c>
      <c r="Q12">
        <v>1</v>
      </c>
      <c r="X12">
        <v>11.27</v>
      </c>
      <c r="Y12">
        <v>1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18</v>
      </c>
      <c r="AG12">
        <v>0</v>
      </c>
      <c r="AH12">
        <v>3</v>
      </c>
      <c r="AI12">
        <v>-1</v>
      </c>
      <c r="AJ12" t="s">
        <v>3</v>
      </c>
      <c r="AK12">
        <v>4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ROW(Source!A25)</f>
        <v>25</v>
      </c>
      <c r="B13">
        <v>34685400</v>
      </c>
      <c r="C13">
        <v>34685393</v>
      </c>
      <c r="D13">
        <v>31715651</v>
      </c>
      <c r="E13">
        <v>1</v>
      </c>
      <c r="F13">
        <v>1</v>
      </c>
      <c r="G13">
        <v>1</v>
      </c>
      <c r="H13">
        <v>1</v>
      </c>
      <c r="I13" t="s">
        <v>162</v>
      </c>
      <c r="J13" t="s">
        <v>3</v>
      </c>
      <c r="K13" t="s">
        <v>163</v>
      </c>
      <c r="L13">
        <v>1191</v>
      </c>
      <c r="N13">
        <v>1013</v>
      </c>
      <c r="O13" t="s">
        <v>164</v>
      </c>
      <c r="P13" t="s">
        <v>164</v>
      </c>
      <c r="Q13">
        <v>1</v>
      </c>
      <c r="X13">
        <v>58.6</v>
      </c>
      <c r="Y13">
        <v>0</v>
      </c>
      <c r="Z13">
        <v>0</v>
      </c>
      <c r="AA13">
        <v>0</v>
      </c>
      <c r="AB13">
        <v>9.6199999999999992</v>
      </c>
      <c r="AC13">
        <v>0</v>
      </c>
      <c r="AD13">
        <v>1</v>
      </c>
      <c r="AE13">
        <v>1</v>
      </c>
      <c r="AF13" t="s">
        <v>19</v>
      </c>
      <c r="AG13">
        <v>35.159999999999997</v>
      </c>
      <c r="AH13">
        <v>2</v>
      </c>
      <c r="AI13">
        <v>34685394</v>
      </c>
      <c r="AJ13">
        <v>7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ROW(Source!A25)</f>
        <v>25</v>
      </c>
      <c r="B14">
        <v>34685401</v>
      </c>
      <c r="C14">
        <v>34685393</v>
      </c>
      <c r="D14">
        <v>31709492</v>
      </c>
      <c r="E14">
        <v>1</v>
      </c>
      <c r="F14">
        <v>1</v>
      </c>
      <c r="G14">
        <v>1</v>
      </c>
      <c r="H14">
        <v>1</v>
      </c>
      <c r="I14" t="s">
        <v>165</v>
      </c>
      <c r="J14" t="s">
        <v>3</v>
      </c>
      <c r="K14" t="s">
        <v>166</v>
      </c>
      <c r="L14">
        <v>1191</v>
      </c>
      <c r="N14">
        <v>1013</v>
      </c>
      <c r="O14" t="s">
        <v>164</v>
      </c>
      <c r="P14" t="s">
        <v>164</v>
      </c>
      <c r="Q14">
        <v>1</v>
      </c>
      <c r="X14">
        <v>7.32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 t="s">
        <v>19</v>
      </c>
      <c r="AG14">
        <v>4.3920000000000003</v>
      </c>
      <c r="AH14">
        <v>2</v>
      </c>
      <c r="AI14">
        <v>34685395</v>
      </c>
      <c r="AJ14">
        <v>8</v>
      </c>
      <c r="AK14">
        <v>2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ROW(Source!A25)</f>
        <v>25</v>
      </c>
      <c r="B15">
        <v>34685402</v>
      </c>
      <c r="C15">
        <v>34685393</v>
      </c>
      <c r="D15">
        <v>31526753</v>
      </c>
      <c r="E15">
        <v>1</v>
      </c>
      <c r="F15">
        <v>1</v>
      </c>
      <c r="G15">
        <v>1</v>
      </c>
      <c r="H15">
        <v>2</v>
      </c>
      <c r="I15" t="s">
        <v>167</v>
      </c>
      <c r="J15" t="s">
        <v>168</v>
      </c>
      <c r="K15" t="s">
        <v>169</v>
      </c>
      <c r="L15">
        <v>1368</v>
      </c>
      <c r="N15">
        <v>1011</v>
      </c>
      <c r="O15" t="s">
        <v>170</v>
      </c>
      <c r="P15" t="s">
        <v>170</v>
      </c>
      <c r="Q15">
        <v>1</v>
      </c>
      <c r="X15">
        <v>0.22</v>
      </c>
      <c r="Y15">
        <v>0</v>
      </c>
      <c r="Z15">
        <v>111.99</v>
      </c>
      <c r="AA15">
        <v>13.5</v>
      </c>
      <c r="AB15">
        <v>0</v>
      </c>
      <c r="AC15">
        <v>0</v>
      </c>
      <c r="AD15">
        <v>1</v>
      </c>
      <c r="AE15">
        <v>0</v>
      </c>
      <c r="AF15" t="s">
        <v>19</v>
      </c>
      <c r="AG15">
        <v>0.13200000000000001</v>
      </c>
      <c r="AH15">
        <v>2</v>
      </c>
      <c r="AI15">
        <v>34685396</v>
      </c>
      <c r="AJ15">
        <v>9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ROW(Source!A25)</f>
        <v>25</v>
      </c>
      <c r="B16">
        <v>34685403</v>
      </c>
      <c r="C16">
        <v>34685393</v>
      </c>
      <c r="D16">
        <v>31528142</v>
      </c>
      <c r="E16">
        <v>1</v>
      </c>
      <c r="F16">
        <v>1</v>
      </c>
      <c r="G16">
        <v>1</v>
      </c>
      <c r="H16">
        <v>2</v>
      </c>
      <c r="I16" t="s">
        <v>171</v>
      </c>
      <c r="J16" t="s">
        <v>172</v>
      </c>
      <c r="K16" t="s">
        <v>173</v>
      </c>
      <c r="L16">
        <v>1368</v>
      </c>
      <c r="N16">
        <v>1011</v>
      </c>
      <c r="O16" t="s">
        <v>170</v>
      </c>
      <c r="P16" t="s">
        <v>170</v>
      </c>
      <c r="Q16">
        <v>1</v>
      </c>
      <c r="X16">
        <v>0.22</v>
      </c>
      <c r="Y16">
        <v>0</v>
      </c>
      <c r="Z16">
        <v>65.709999999999994</v>
      </c>
      <c r="AA16">
        <v>11.6</v>
      </c>
      <c r="AB16">
        <v>0</v>
      </c>
      <c r="AC16">
        <v>0</v>
      </c>
      <c r="AD16">
        <v>1</v>
      </c>
      <c r="AE16">
        <v>0</v>
      </c>
      <c r="AF16" t="s">
        <v>19</v>
      </c>
      <c r="AG16">
        <v>0.13200000000000001</v>
      </c>
      <c r="AH16">
        <v>2</v>
      </c>
      <c r="AI16">
        <v>34685397</v>
      </c>
      <c r="AJ16">
        <v>10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ROW(Source!A25)</f>
        <v>25</v>
      </c>
      <c r="B17">
        <v>34685404</v>
      </c>
      <c r="C17">
        <v>34685393</v>
      </c>
      <c r="D17">
        <v>31528446</v>
      </c>
      <c r="E17">
        <v>1</v>
      </c>
      <c r="F17">
        <v>1</v>
      </c>
      <c r="G17">
        <v>1</v>
      </c>
      <c r="H17">
        <v>2</v>
      </c>
      <c r="I17" t="s">
        <v>174</v>
      </c>
      <c r="J17" t="s">
        <v>175</v>
      </c>
      <c r="K17" t="s">
        <v>176</v>
      </c>
      <c r="L17">
        <v>1368</v>
      </c>
      <c r="N17">
        <v>1011</v>
      </c>
      <c r="O17" t="s">
        <v>170</v>
      </c>
      <c r="P17" t="s">
        <v>170</v>
      </c>
      <c r="Q17">
        <v>1</v>
      </c>
      <c r="X17">
        <v>7.25</v>
      </c>
      <c r="Y17">
        <v>0</v>
      </c>
      <c r="Z17">
        <v>8.1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19</v>
      </c>
      <c r="AG17">
        <v>4.3499999999999996</v>
      </c>
      <c r="AH17">
        <v>2</v>
      </c>
      <c r="AI17">
        <v>34685398</v>
      </c>
      <c r="AJ17">
        <v>11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ROW(Source!A25)</f>
        <v>25</v>
      </c>
      <c r="B18">
        <v>34685405</v>
      </c>
      <c r="C18">
        <v>34685393</v>
      </c>
      <c r="D18">
        <v>31529331</v>
      </c>
      <c r="E18">
        <v>1</v>
      </c>
      <c r="F18">
        <v>1</v>
      </c>
      <c r="G18">
        <v>1</v>
      </c>
      <c r="H18">
        <v>2</v>
      </c>
      <c r="I18" t="s">
        <v>177</v>
      </c>
      <c r="J18" t="s">
        <v>178</v>
      </c>
      <c r="K18" t="s">
        <v>179</v>
      </c>
      <c r="L18">
        <v>1368</v>
      </c>
      <c r="N18">
        <v>1011</v>
      </c>
      <c r="O18" t="s">
        <v>170</v>
      </c>
      <c r="P18" t="s">
        <v>170</v>
      </c>
      <c r="Q18">
        <v>1</v>
      </c>
      <c r="X18">
        <v>6.88</v>
      </c>
      <c r="Y18">
        <v>0</v>
      </c>
      <c r="Z18">
        <v>15.24</v>
      </c>
      <c r="AA18">
        <v>10.06</v>
      </c>
      <c r="AB18">
        <v>0</v>
      </c>
      <c r="AC18">
        <v>0</v>
      </c>
      <c r="AD18">
        <v>1</v>
      </c>
      <c r="AE18">
        <v>0</v>
      </c>
      <c r="AF18" t="s">
        <v>19</v>
      </c>
      <c r="AG18">
        <v>4.1280000000000001</v>
      </c>
      <c r="AH18">
        <v>2</v>
      </c>
      <c r="AI18">
        <v>34685399</v>
      </c>
      <c r="AJ18">
        <v>12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ROW(Source!A25)</f>
        <v>25</v>
      </c>
      <c r="B19">
        <v>34685406</v>
      </c>
      <c r="C19">
        <v>34685393</v>
      </c>
      <c r="D19">
        <v>31444739</v>
      </c>
      <c r="E19">
        <v>1</v>
      </c>
      <c r="F19">
        <v>1</v>
      </c>
      <c r="G19">
        <v>1</v>
      </c>
      <c r="H19">
        <v>3</v>
      </c>
      <c r="I19" t="s">
        <v>188</v>
      </c>
      <c r="J19" t="s">
        <v>189</v>
      </c>
      <c r="K19" t="s">
        <v>190</v>
      </c>
      <c r="L19">
        <v>1339</v>
      </c>
      <c r="N19">
        <v>1007</v>
      </c>
      <c r="O19" t="s">
        <v>191</v>
      </c>
      <c r="P19" t="s">
        <v>191</v>
      </c>
      <c r="Q19">
        <v>1</v>
      </c>
      <c r="X19">
        <v>0.44</v>
      </c>
      <c r="Y19">
        <v>17.86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18</v>
      </c>
      <c r="AG19">
        <v>0</v>
      </c>
      <c r="AH19">
        <v>3</v>
      </c>
      <c r="AI19">
        <v>-1</v>
      </c>
      <c r="AJ19" t="s">
        <v>3</v>
      </c>
      <c r="AK19">
        <v>4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ROW(Source!A25)</f>
        <v>25</v>
      </c>
      <c r="B20">
        <v>34685407</v>
      </c>
      <c r="C20">
        <v>34685393</v>
      </c>
      <c r="D20">
        <v>31448004</v>
      </c>
      <c r="E20">
        <v>1</v>
      </c>
      <c r="F20">
        <v>1</v>
      </c>
      <c r="G20">
        <v>1</v>
      </c>
      <c r="H20">
        <v>3</v>
      </c>
      <c r="I20" t="s">
        <v>192</v>
      </c>
      <c r="J20" t="s">
        <v>193</v>
      </c>
      <c r="K20" t="s">
        <v>194</v>
      </c>
      <c r="L20">
        <v>1346</v>
      </c>
      <c r="N20">
        <v>1009</v>
      </c>
      <c r="O20" t="s">
        <v>195</v>
      </c>
      <c r="P20" t="s">
        <v>195</v>
      </c>
      <c r="Q20">
        <v>1</v>
      </c>
      <c r="X20">
        <v>0.03</v>
      </c>
      <c r="Y20">
        <v>0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18</v>
      </c>
      <c r="AG20">
        <v>0</v>
      </c>
      <c r="AH20">
        <v>3</v>
      </c>
      <c r="AI20">
        <v>-1</v>
      </c>
      <c r="AJ20" t="s">
        <v>3</v>
      </c>
      <c r="AK20">
        <v>4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ROW(Source!A25)</f>
        <v>25</v>
      </c>
      <c r="B21">
        <v>34685408</v>
      </c>
      <c r="C21">
        <v>34685393</v>
      </c>
      <c r="D21">
        <v>31472957</v>
      </c>
      <c r="E21">
        <v>1</v>
      </c>
      <c r="F21">
        <v>1</v>
      </c>
      <c r="G21">
        <v>1</v>
      </c>
      <c r="H21">
        <v>3</v>
      </c>
      <c r="I21" t="s">
        <v>196</v>
      </c>
      <c r="J21" t="s">
        <v>197</v>
      </c>
      <c r="K21" t="s">
        <v>198</v>
      </c>
      <c r="L21">
        <v>1348</v>
      </c>
      <c r="N21">
        <v>1009</v>
      </c>
      <c r="O21" t="s">
        <v>199</v>
      </c>
      <c r="P21" t="s">
        <v>199</v>
      </c>
      <c r="Q21">
        <v>1000</v>
      </c>
      <c r="X21">
        <v>1.2999999999999999E-4</v>
      </c>
      <c r="Y21">
        <v>55960.01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18</v>
      </c>
      <c r="AG21">
        <v>0</v>
      </c>
      <c r="AH21">
        <v>3</v>
      </c>
      <c r="AI21">
        <v>-1</v>
      </c>
      <c r="AJ21" t="s">
        <v>3</v>
      </c>
      <c r="AK21">
        <v>4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ROW(Source!A25)</f>
        <v>25</v>
      </c>
      <c r="B22">
        <v>34685409</v>
      </c>
      <c r="C22">
        <v>34685393</v>
      </c>
      <c r="D22">
        <v>31473837</v>
      </c>
      <c r="E22">
        <v>1</v>
      </c>
      <c r="F22">
        <v>1</v>
      </c>
      <c r="G22">
        <v>1</v>
      </c>
      <c r="H22">
        <v>3</v>
      </c>
      <c r="I22" t="s">
        <v>200</v>
      </c>
      <c r="J22" t="s">
        <v>201</v>
      </c>
      <c r="K22" t="s">
        <v>202</v>
      </c>
      <c r="L22">
        <v>1348</v>
      </c>
      <c r="N22">
        <v>1009</v>
      </c>
      <c r="O22" t="s">
        <v>199</v>
      </c>
      <c r="P22" t="s">
        <v>199</v>
      </c>
      <c r="Q22">
        <v>1000</v>
      </c>
      <c r="X22">
        <v>1.8000000000000001E-4</v>
      </c>
      <c r="Y22">
        <v>71640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18</v>
      </c>
      <c r="AG22">
        <v>0</v>
      </c>
      <c r="AH22">
        <v>3</v>
      </c>
      <c r="AI22">
        <v>-1</v>
      </c>
      <c r="AJ22" t="s">
        <v>3</v>
      </c>
      <c r="AK22">
        <v>4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ROW(Source!A25)</f>
        <v>25</v>
      </c>
      <c r="B23">
        <v>34685410</v>
      </c>
      <c r="C23">
        <v>34685393</v>
      </c>
      <c r="D23">
        <v>31482923</v>
      </c>
      <c r="E23">
        <v>1</v>
      </c>
      <c r="F23">
        <v>1</v>
      </c>
      <c r="G23">
        <v>1</v>
      </c>
      <c r="H23">
        <v>3</v>
      </c>
      <c r="I23" t="s">
        <v>203</v>
      </c>
      <c r="J23" t="s">
        <v>204</v>
      </c>
      <c r="K23" t="s">
        <v>205</v>
      </c>
      <c r="L23">
        <v>1346</v>
      </c>
      <c r="N23">
        <v>1009</v>
      </c>
      <c r="O23" t="s">
        <v>195</v>
      </c>
      <c r="P23" t="s">
        <v>195</v>
      </c>
      <c r="Q23">
        <v>1</v>
      </c>
      <c r="X23">
        <v>1.36</v>
      </c>
      <c r="Y23">
        <v>28.6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18</v>
      </c>
      <c r="AG23">
        <v>0</v>
      </c>
      <c r="AH23">
        <v>3</v>
      </c>
      <c r="AI23">
        <v>-1</v>
      </c>
      <c r="AJ23" t="s">
        <v>3</v>
      </c>
      <c r="AK23">
        <v>4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ROW(Source!A25)</f>
        <v>25</v>
      </c>
      <c r="B24">
        <v>34685411</v>
      </c>
      <c r="C24">
        <v>34685393</v>
      </c>
      <c r="D24">
        <v>31443668</v>
      </c>
      <c r="E24">
        <v>17</v>
      </c>
      <c r="F24">
        <v>1</v>
      </c>
      <c r="G24">
        <v>1</v>
      </c>
      <c r="H24">
        <v>3</v>
      </c>
      <c r="I24" t="s">
        <v>206</v>
      </c>
      <c r="J24" t="s">
        <v>3</v>
      </c>
      <c r="K24" t="s">
        <v>207</v>
      </c>
      <c r="L24">
        <v>1374</v>
      </c>
      <c r="N24">
        <v>1013</v>
      </c>
      <c r="O24" t="s">
        <v>208</v>
      </c>
      <c r="P24" t="s">
        <v>208</v>
      </c>
      <c r="Q24">
        <v>1</v>
      </c>
      <c r="X24">
        <v>11.27</v>
      </c>
      <c r="Y24">
        <v>1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18</v>
      </c>
      <c r="AG24">
        <v>0</v>
      </c>
      <c r="AH24">
        <v>3</v>
      </c>
      <c r="AI24">
        <v>-1</v>
      </c>
      <c r="AJ24" t="s">
        <v>3</v>
      </c>
      <c r="AK24">
        <v>4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ROW(Source!A26)</f>
        <v>26</v>
      </c>
      <c r="B25">
        <v>34685419</v>
      </c>
      <c r="C25">
        <v>34685412</v>
      </c>
      <c r="D25">
        <v>31715651</v>
      </c>
      <c r="E25">
        <v>1</v>
      </c>
      <c r="F25">
        <v>1</v>
      </c>
      <c r="G25">
        <v>1</v>
      </c>
      <c r="H25">
        <v>1</v>
      </c>
      <c r="I25" t="s">
        <v>162</v>
      </c>
      <c r="J25" t="s">
        <v>3</v>
      </c>
      <c r="K25" t="s">
        <v>163</v>
      </c>
      <c r="L25">
        <v>1191</v>
      </c>
      <c r="N25">
        <v>1013</v>
      </c>
      <c r="O25" t="s">
        <v>164</v>
      </c>
      <c r="P25" t="s">
        <v>164</v>
      </c>
      <c r="Q25">
        <v>1</v>
      </c>
      <c r="X25">
        <v>58.6</v>
      </c>
      <c r="Y25">
        <v>0</v>
      </c>
      <c r="Z25">
        <v>0</v>
      </c>
      <c r="AA25">
        <v>0</v>
      </c>
      <c r="AB25">
        <v>9.6199999999999992</v>
      </c>
      <c r="AC25">
        <v>0</v>
      </c>
      <c r="AD25">
        <v>1</v>
      </c>
      <c r="AE25">
        <v>1</v>
      </c>
      <c r="AF25" t="s">
        <v>3</v>
      </c>
      <c r="AG25">
        <v>58.6</v>
      </c>
      <c r="AH25">
        <v>2</v>
      </c>
      <c r="AI25">
        <v>34685413</v>
      </c>
      <c r="AJ25">
        <v>13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ROW(Source!A26)</f>
        <v>26</v>
      </c>
      <c r="B26">
        <v>34685420</v>
      </c>
      <c r="C26">
        <v>34685412</v>
      </c>
      <c r="D26">
        <v>31709492</v>
      </c>
      <c r="E26">
        <v>1</v>
      </c>
      <c r="F26">
        <v>1</v>
      </c>
      <c r="G26">
        <v>1</v>
      </c>
      <c r="H26">
        <v>1</v>
      </c>
      <c r="I26" t="s">
        <v>165</v>
      </c>
      <c r="J26" t="s">
        <v>3</v>
      </c>
      <c r="K26" t="s">
        <v>166</v>
      </c>
      <c r="L26">
        <v>1191</v>
      </c>
      <c r="N26">
        <v>1013</v>
      </c>
      <c r="O26" t="s">
        <v>164</v>
      </c>
      <c r="P26" t="s">
        <v>164</v>
      </c>
      <c r="Q26">
        <v>1</v>
      </c>
      <c r="X26">
        <v>7.32</v>
      </c>
      <c r="Y26">
        <v>0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2</v>
      </c>
      <c r="AF26" t="s">
        <v>3</v>
      </c>
      <c r="AG26">
        <v>7.32</v>
      </c>
      <c r="AH26">
        <v>2</v>
      </c>
      <c r="AI26">
        <v>34685414</v>
      </c>
      <c r="AJ26">
        <v>14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ROW(Source!A26)</f>
        <v>26</v>
      </c>
      <c r="B27">
        <v>34685421</v>
      </c>
      <c r="C27">
        <v>34685412</v>
      </c>
      <c r="D27">
        <v>31526753</v>
      </c>
      <c r="E27">
        <v>1</v>
      </c>
      <c r="F27">
        <v>1</v>
      </c>
      <c r="G27">
        <v>1</v>
      </c>
      <c r="H27">
        <v>2</v>
      </c>
      <c r="I27" t="s">
        <v>167</v>
      </c>
      <c r="J27" t="s">
        <v>168</v>
      </c>
      <c r="K27" t="s">
        <v>169</v>
      </c>
      <c r="L27">
        <v>1368</v>
      </c>
      <c r="N27">
        <v>1011</v>
      </c>
      <c r="O27" t="s">
        <v>170</v>
      </c>
      <c r="P27" t="s">
        <v>170</v>
      </c>
      <c r="Q27">
        <v>1</v>
      </c>
      <c r="X27">
        <v>0.22</v>
      </c>
      <c r="Y27">
        <v>0</v>
      </c>
      <c r="Z27">
        <v>111.99</v>
      </c>
      <c r="AA27">
        <v>13.5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0.22</v>
      </c>
      <c r="AH27">
        <v>2</v>
      </c>
      <c r="AI27">
        <v>34685415</v>
      </c>
      <c r="AJ27">
        <v>15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ROW(Source!A26)</f>
        <v>26</v>
      </c>
      <c r="B28">
        <v>34685422</v>
      </c>
      <c r="C28">
        <v>34685412</v>
      </c>
      <c r="D28">
        <v>31528142</v>
      </c>
      <c r="E28">
        <v>1</v>
      </c>
      <c r="F28">
        <v>1</v>
      </c>
      <c r="G28">
        <v>1</v>
      </c>
      <c r="H28">
        <v>2</v>
      </c>
      <c r="I28" t="s">
        <v>171</v>
      </c>
      <c r="J28" t="s">
        <v>172</v>
      </c>
      <c r="K28" t="s">
        <v>173</v>
      </c>
      <c r="L28">
        <v>1368</v>
      </c>
      <c r="N28">
        <v>1011</v>
      </c>
      <c r="O28" t="s">
        <v>170</v>
      </c>
      <c r="P28" t="s">
        <v>170</v>
      </c>
      <c r="Q28">
        <v>1</v>
      </c>
      <c r="X28">
        <v>0.22</v>
      </c>
      <c r="Y28">
        <v>0</v>
      </c>
      <c r="Z28">
        <v>65.709999999999994</v>
      </c>
      <c r="AA28">
        <v>11.6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0.22</v>
      </c>
      <c r="AH28">
        <v>2</v>
      </c>
      <c r="AI28">
        <v>34685416</v>
      </c>
      <c r="AJ28">
        <v>16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ROW(Source!A26)</f>
        <v>26</v>
      </c>
      <c r="B29">
        <v>34685423</v>
      </c>
      <c r="C29">
        <v>34685412</v>
      </c>
      <c r="D29">
        <v>31528446</v>
      </c>
      <c r="E29">
        <v>1</v>
      </c>
      <c r="F29">
        <v>1</v>
      </c>
      <c r="G29">
        <v>1</v>
      </c>
      <c r="H29">
        <v>2</v>
      </c>
      <c r="I29" t="s">
        <v>174</v>
      </c>
      <c r="J29" t="s">
        <v>175</v>
      </c>
      <c r="K29" t="s">
        <v>176</v>
      </c>
      <c r="L29">
        <v>1368</v>
      </c>
      <c r="N29">
        <v>1011</v>
      </c>
      <c r="O29" t="s">
        <v>170</v>
      </c>
      <c r="P29" t="s">
        <v>170</v>
      </c>
      <c r="Q29">
        <v>1</v>
      </c>
      <c r="X29">
        <v>7.25</v>
      </c>
      <c r="Y29">
        <v>0</v>
      </c>
      <c r="Z29">
        <v>8.1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7.25</v>
      </c>
      <c r="AH29">
        <v>2</v>
      </c>
      <c r="AI29">
        <v>34685417</v>
      </c>
      <c r="AJ29">
        <v>17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ROW(Source!A26)</f>
        <v>26</v>
      </c>
      <c r="B30">
        <v>34685424</v>
      </c>
      <c r="C30">
        <v>34685412</v>
      </c>
      <c r="D30">
        <v>31529331</v>
      </c>
      <c r="E30">
        <v>1</v>
      </c>
      <c r="F30">
        <v>1</v>
      </c>
      <c r="G30">
        <v>1</v>
      </c>
      <c r="H30">
        <v>2</v>
      </c>
      <c r="I30" t="s">
        <v>177</v>
      </c>
      <c r="J30" t="s">
        <v>178</v>
      </c>
      <c r="K30" t="s">
        <v>179</v>
      </c>
      <c r="L30">
        <v>1368</v>
      </c>
      <c r="N30">
        <v>1011</v>
      </c>
      <c r="O30" t="s">
        <v>170</v>
      </c>
      <c r="P30" t="s">
        <v>170</v>
      </c>
      <c r="Q30">
        <v>1</v>
      </c>
      <c r="X30">
        <v>6.88</v>
      </c>
      <c r="Y30">
        <v>0</v>
      </c>
      <c r="Z30">
        <v>15.24</v>
      </c>
      <c r="AA30">
        <v>10.06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6.88</v>
      </c>
      <c r="AH30">
        <v>2</v>
      </c>
      <c r="AI30">
        <v>34685418</v>
      </c>
      <c r="AJ30">
        <v>18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ROW(Source!A26)</f>
        <v>26</v>
      </c>
      <c r="B31">
        <v>34685425</v>
      </c>
      <c r="C31">
        <v>34685412</v>
      </c>
      <c r="D31">
        <v>31444739</v>
      </c>
      <c r="E31">
        <v>1</v>
      </c>
      <c r="F31">
        <v>1</v>
      </c>
      <c r="G31">
        <v>1</v>
      </c>
      <c r="H31">
        <v>3</v>
      </c>
      <c r="I31" t="s">
        <v>188</v>
      </c>
      <c r="J31" t="s">
        <v>189</v>
      </c>
      <c r="K31" t="s">
        <v>190</v>
      </c>
      <c r="L31">
        <v>1339</v>
      </c>
      <c r="N31">
        <v>1007</v>
      </c>
      <c r="O31" t="s">
        <v>191</v>
      </c>
      <c r="P31" t="s">
        <v>191</v>
      </c>
      <c r="Q31">
        <v>1</v>
      </c>
      <c r="X31">
        <v>0.44</v>
      </c>
      <c r="Y31">
        <v>17.86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0.44</v>
      </c>
      <c r="AH31">
        <v>3</v>
      </c>
      <c r="AI31">
        <v>-1</v>
      </c>
      <c r="AJ31" t="s">
        <v>3</v>
      </c>
      <c r="AK31">
        <v>4</v>
      </c>
      <c r="AL31">
        <v>-7.8583999999999996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1</v>
      </c>
    </row>
    <row r="32" spans="1:44" x14ac:dyDescent="0.2">
      <c r="A32">
        <f>ROW(Source!A26)</f>
        <v>26</v>
      </c>
      <c r="B32">
        <v>34685426</v>
      </c>
      <c r="C32">
        <v>34685412</v>
      </c>
      <c r="D32">
        <v>31448004</v>
      </c>
      <c r="E32">
        <v>1</v>
      </c>
      <c r="F32">
        <v>1</v>
      </c>
      <c r="G32">
        <v>1</v>
      </c>
      <c r="H32">
        <v>3</v>
      </c>
      <c r="I32" t="s">
        <v>192</v>
      </c>
      <c r="J32" t="s">
        <v>193</v>
      </c>
      <c r="K32" t="s">
        <v>194</v>
      </c>
      <c r="L32">
        <v>1346</v>
      </c>
      <c r="N32">
        <v>1009</v>
      </c>
      <c r="O32" t="s">
        <v>195</v>
      </c>
      <c r="P32" t="s">
        <v>195</v>
      </c>
      <c r="Q32">
        <v>1</v>
      </c>
      <c r="X32">
        <v>0.03</v>
      </c>
      <c r="Y32">
        <v>0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0.03</v>
      </c>
      <c r="AH32">
        <v>3</v>
      </c>
      <c r="AI32">
        <v>-1</v>
      </c>
      <c r="AJ32" t="s">
        <v>3</v>
      </c>
      <c r="AK32">
        <v>4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ROW(Source!A26)</f>
        <v>26</v>
      </c>
      <c r="B33">
        <v>34685427</v>
      </c>
      <c r="C33">
        <v>34685412</v>
      </c>
      <c r="D33">
        <v>31472957</v>
      </c>
      <c r="E33">
        <v>1</v>
      </c>
      <c r="F33">
        <v>1</v>
      </c>
      <c r="G33">
        <v>1</v>
      </c>
      <c r="H33">
        <v>3</v>
      </c>
      <c r="I33" t="s">
        <v>196</v>
      </c>
      <c r="J33" t="s">
        <v>197</v>
      </c>
      <c r="K33" t="s">
        <v>198</v>
      </c>
      <c r="L33">
        <v>1348</v>
      </c>
      <c r="N33">
        <v>1009</v>
      </c>
      <c r="O33" t="s">
        <v>199</v>
      </c>
      <c r="P33" t="s">
        <v>199</v>
      </c>
      <c r="Q33">
        <v>1000</v>
      </c>
      <c r="X33">
        <v>1.2999999999999999E-4</v>
      </c>
      <c r="Y33">
        <v>55960.01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1.2999999999999999E-4</v>
      </c>
      <c r="AH33">
        <v>3</v>
      </c>
      <c r="AI33">
        <v>-1</v>
      </c>
      <c r="AJ33" t="s">
        <v>3</v>
      </c>
      <c r="AK33">
        <v>4</v>
      </c>
      <c r="AL33">
        <v>-7.2748013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1</v>
      </c>
    </row>
    <row r="34" spans="1:44" x14ac:dyDescent="0.2">
      <c r="A34">
        <f>ROW(Source!A26)</f>
        <v>26</v>
      </c>
      <c r="B34">
        <v>34685428</v>
      </c>
      <c r="C34">
        <v>34685412</v>
      </c>
      <c r="D34">
        <v>31473837</v>
      </c>
      <c r="E34">
        <v>1</v>
      </c>
      <c r="F34">
        <v>1</v>
      </c>
      <c r="G34">
        <v>1</v>
      </c>
      <c r="H34">
        <v>3</v>
      </c>
      <c r="I34" t="s">
        <v>200</v>
      </c>
      <c r="J34" t="s">
        <v>201</v>
      </c>
      <c r="K34" t="s">
        <v>202</v>
      </c>
      <c r="L34">
        <v>1348</v>
      </c>
      <c r="N34">
        <v>1009</v>
      </c>
      <c r="O34" t="s">
        <v>199</v>
      </c>
      <c r="P34" t="s">
        <v>199</v>
      </c>
      <c r="Q34">
        <v>1000</v>
      </c>
      <c r="X34">
        <v>1.8000000000000001E-4</v>
      </c>
      <c r="Y34">
        <v>71640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1.8000000000000001E-4</v>
      </c>
      <c r="AH34">
        <v>3</v>
      </c>
      <c r="AI34">
        <v>-1</v>
      </c>
      <c r="AJ34" t="s">
        <v>3</v>
      </c>
      <c r="AK34">
        <v>4</v>
      </c>
      <c r="AL34">
        <v>-12.895200000000001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1</v>
      </c>
    </row>
    <row r="35" spans="1:44" x14ac:dyDescent="0.2">
      <c r="A35">
        <f>ROW(Source!A26)</f>
        <v>26</v>
      </c>
      <c r="B35">
        <v>34685429</v>
      </c>
      <c r="C35">
        <v>34685412</v>
      </c>
      <c r="D35">
        <v>31482923</v>
      </c>
      <c r="E35">
        <v>1</v>
      </c>
      <c r="F35">
        <v>1</v>
      </c>
      <c r="G35">
        <v>1</v>
      </c>
      <c r="H35">
        <v>3</v>
      </c>
      <c r="I35" t="s">
        <v>203</v>
      </c>
      <c r="J35" t="s">
        <v>204</v>
      </c>
      <c r="K35" t="s">
        <v>205</v>
      </c>
      <c r="L35">
        <v>1346</v>
      </c>
      <c r="N35">
        <v>1009</v>
      </c>
      <c r="O35" t="s">
        <v>195</v>
      </c>
      <c r="P35" t="s">
        <v>195</v>
      </c>
      <c r="Q35">
        <v>1</v>
      </c>
      <c r="X35">
        <v>1.36</v>
      </c>
      <c r="Y35">
        <v>28.6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1.36</v>
      </c>
      <c r="AH35">
        <v>3</v>
      </c>
      <c r="AI35">
        <v>-1</v>
      </c>
      <c r="AJ35" t="s">
        <v>3</v>
      </c>
      <c r="AK35">
        <v>4</v>
      </c>
      <c r="AL35">
        <v>-38.896000000000008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1</v>
      </c>
    </row>
    <row r="36" spans="1:44" x14ac:dyDescent="0.2">
      <c r="A36">
        <f>ROW(Source!A26)</f>
        <v>26</v>
      </c>
      <c r="B36">
        <v>34685430</v>
      </c>
      <c r="C36">
        <v>34685412</v>
      </c>
      <c r="D36">
        <v>31443668</v>
      </c>
      <c r="E36">
        <v>17</v>
      </c>
      <c r="F36">
        <v>1</v>
      </c>
      <c r="G36">
        <v>1</v>
      </c>
      <c r="H36">
        <v>3</v>
      </c>
      <c r="I36" t="s">
        <v>206</v>
      </c>
      <c r="J36" t="s">
        <v>3</v>
      </c>
      <c r="K36" t="s">
        <v>207</v>
      </c>
      <c r="L36">
        <v>1374</v>
      </c>
      <c r="N36">
        <v>1013</v>
      </c>
      <c r="O36" t="s">
        <v>208</v>
      </c>
      <c r="P36" t="s">
        <v>208</v>
      </c>
      <c r="Q36">
        <v>1</v>
      </c>
      <c r="X36">
        <v>11.27</v>
      </c>
      <c r="Y36">
        <v>1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11.27</v>
      </c>
      <c r="AH36">
        <v>3</v>
      </c>
      <c r="AI36">
        <v>-1</v>
      </c>
      <c r="AJ36" t="s">
        <v>3</v>
      </c>
      <c r="AK36">
        <v>4</v>
      </c>
      <c r="AL36">
        <v>-11.27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1</v>
      </c>
    </row>
    <row r="37" spans="1:44" x14ac:dyDescent="0.2">
      <c r="A37">
        <f>ROW(Source!A27)</f>
        <v>27</v>
      </c>
      <c r="B37">
        <v>34685419</v>
      </c>
      <c r="C37">
        <v>34685412</v>
      </c>
      <c r="D37">
        <v>31715651</v>
      </c>
      <c r="E37">
        <v>1</v>
      </c>
      <c r="F37">
        <v>1</v>
      </c>
      <c r="G37">
        <v>1</v>
      </c>
      <c r="H37">
        <v>1</v>
      </c>
      <c r="I37" t="s">
        <v>162</v>
      </c>
      <c r="J37" t="s">
        <v>3</v>
      </c>
      <c r="K37" t="s">
        <v>163</v>
      </c>
      <c r="L37">
        <v>1191</v>
      </c>
      <c r="N37">
        <v>1013</v>
      </c>
      <c r="O37" t="s">
        <v>164</v>
      </c>
      <c r="P37" t="s">
        <v>164</v>
      </c>
      <c r="Q37">
        <v>1</v>
      </c>
      <c r="X37">
        <v>58.6</v>
      </c>
      <c r="Y37">
        <v>0</v>
      </c>
      <c r="Z37">
        <v>0</v>
      </c>
      <c r="AA37">
        <v>0</v>
      </c>
      <c r="AB37">
        <v>9.6199999999999992</v>
      </c>
      <c r="AC37">
        <v>0</v>
      </c>
      <c r="AD37">
        <v>1</v>
      </c>
      <c r="AE37">
        <v>1</v>
      </c>
      <c r="AF37" t="s">
        <v>3</v>
      </c>
      <c r="AG37">
        <v>58.6</v>
      </c>
      <c r="AH37">
        <v>2</v>
      </c>
      <c r="AI37">
        <v>34685413</v>
      </c>
      <c r="AJ37">
        <v>19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ROW(Source!A27)</f>
        <v>27</v>
      </c>
      <c r="B38">
        <v>34685420</v>
      </c>
      <c r="C38">
        <v>34685412</v>
      </c>
      <c r="D38">
        <v>31709492</v>
      </c>
      <c r="E38">
        <v>1</v>
      </c>
      <c r="F38">
        <v>1</v>
      </c>
      <c r="G38">
        <v>1</v>
      </c>
      <c r="H38">
        <v>1</v>
      </c>
      <c r="I38" t="s">
        <v>165</v>
      </c>
      <c r="J38" t="s">
        <v>3</v>
      </c>
      <c r="K38" t="s">
        <v>166</v>
      </c>
      <c r="L38">
        <v>1191</v>
      </c>
      <c r="N38">
        <v>1013</v>
      </c>
      <c r="O38" t="s">
        <v>164</v>
      </c>
      <c r="P38" t="s">
        <v>164</v>
      </c>
      <c r="Q38">
        <v>1</v>
      </c>
      <c r="X38">
        <v>7.32</v>
      </c>
      <c r="Y38">
        <v>0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2</v>
      </c>
      <c r="AF38" t="s">
        <v>3</v>
      </c>
      <c r="AG38">
        <v>7.32</v>
      </c>
      <c r="AH38">
        <v>2</v>
      </c>
      <c r="AI38">
        <v>34685414</v>
      </c>
      <c r="AJ38">
        <v>20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ROW(Source!A27)</f>
        <v>27</v>
      </c>
      <c r="B39">
        <v>34685421</v>
      </c>
      <c r="C39">
        <v>34685412</v>
      </c>
      <c r="D39">
        <v>31526753</v>
      </c>
      <c r="E39">
        <v>1</v>
      </c>
      <c r="F39">
        <v>1</v>
      </c>
      <c r="G39">
        <v>1</v>
      </c>
      <c r="H39">
        <v>2</v>
      </c>
      <c r="I39" t="s">
        <v>167</v>
      </c>
      <c r="J39" t="s">
        <v>168</v>
      </c>
      <c r="K39" t="s">
        <v>169</v>
      </c>
      <c r="L39">
        <v>1368</v>
      </c>
      <c r="N39">
        <v>1011</v>
      </c>
      <c r="O39" t="s">
        <v>170</v>
      </c>
      <c r="P39" t="s">
        <v>170</v>
      </c>
      <c r="Q39">
        <v>1</v>
      </c>
      <c r="X39">
        <v>0.22</v>
      </c>
      <c r="Y39">
        <v>0</v>
      </c>
      <c r="Z39">
        <v>111.99</v>
      </c>
      <c r="AA39">
        <v>13.5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0.22</v>
      </c>
      <c r="AH39">
        <v>2</v>
      </c>
      <c r="AI39">
        <v>34685415</v>
      </c>
      <c r="AJ39">
        <v>21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ROW(Source!A27)</f>
        <v>27</v>
      </c>
      <c r="B40">
        <v>34685422</v>
      </c>
      <c r="C40">
        <v>34685412</v>
      </c>
      <c r="D40">
        <v>31528142</v>
      </c>
      <c r="E40">
        <v>1</v>
      </c>
      <c r="F40">
        <v>1</v>
      </c>
      <c r="G40">
        <v>1</v>
      </c>
      <c r="H40">
        <v>2</v>
      </c>
      <c r="I40" t="s">
        <v>171</v>
      </c>
      <c r="J40" t="s">
        <v>172</v>
      </c>
      <c r="K40" t="s">
        <v>173</v>
      </c>
      <c r="L40">
        <v>1368</v>
      </c>
      <c r="N40">
        <v>1011</v>
      </c>
      <c r="O40" t="s">
        <v>170</v>
      </c>
      <c r="P40" t="s">
        <v>170</v>
      </c>
      <c r="Q40">
        <v>1</v>
      </c>
      <c r="X40">
        <v>0.22</v>
      </c>
      <c r="Y40">
        <v>0</v>
      </c>
      <c r="Z40">
        <v>65.709999999999994</v>
      </c>
      <c r="AA40">
        <v>11.6</v>
      </c>
      <c r="AB40">
        <v>0</v>
      </c>
      <c r="AC40">
        <v>0</v>
      </c>
      <c r="AD40">
        <v>1</v>
      </c>
      <c r="AE40">
        <v>0</v>
      </c>
      <c r="AF40" t="s">
        <v>3</v>
      </c>
      <c r="AG40">
        <v>0.22</v>
      </c>
      <c r="AH40">
        <v>2</v>
      </c>
      <c r="AI40">
        <v>34685416</v>
      </c>
      <c r="AJ40">
        <v>22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ROW(Source!A27)</f>
        <v>27</v>
      </c>
      <c r="B41">
        <v>34685423</v>
      </c>
      <c r="C41">
        <v>34685412</v>
      </c>
      <c r="D41">
        <v>31528446</v>
      </c>
      <c r="E41">
        <v>1</v>
      </c>
      <c r="F41">
        <v>1</v>
      </c>
      <c r="G41">
        <v>1</v>
      </c>
      <c r="H41">
        <v>2</v>
      </c>
      <c r="I41" t="s">
        <v>174</v>
      </c>
      <c r="J41" t="s">
        <v>175</v>
      </c>
      <c r="K41" t="s">
        <v>176</v>
      </c>
      <c r="L41">
        <v>1368</v>
      </c>
      <c r="N41">
        <v>1011</v>
      </c>
      <c r="O41" t="s">
        <v>170</v>
      </c>
      <c r="P41" t="s">
        <v>170</v>
      </c>
      <c r="Q41">
        <v>1</v>
      </c>
      <c r="X41">
        <v>7.25</v>
      </c>
      <c r="Y41">
        <v>0</v>
      </c>
      <c r="Z41">
        <v>8.1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7.25</v>
      </c>
      <c r="AH41">
        <v>2</v>
      </c>
      <c r="AI41">
        <v>34685417</v>
      </c>
      <c r="AJ41">
        <v>23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ROW(Source!A27)</f>
        <v>27</v>
      </c>
      <c r="B42">
        <v>34685424</v>
      </c>
      <c r="C42">
        <v>34685412</v>
      </c>
      <c r="D42">
        <v>31529331</v>
      </c>
      <c r="E42">
        <v>1</v>
      </c>
      <c r="F42">
        <v>1</v>
      </c>
      <c r="G42">
        <v>1</v>
      </c>
      <c r="H42">
        <v>2</v>
      </c>
      <c r="I42" t="s">
        <v>177</v>
      </c>
      <c r="J42" t="s">
        <v>178</v>
      </c>
      <c r="K42" t="s">
        <v>179</v>
      </c>
      <c r="L42">
        <v>1368</v>
      </c>
      <c r="N42">
        <v>1011</v>
      </c>
      <c r="O42" t="s">
        <v>170</v>
      </c>
      <c r="P42" t="s">
        <v>170</v>
      </c>
      <c r="Q42">
        <v>1</v>
      </c>
      <c r="X42">
        <v>6.88</v>
      </c>
      <c r="Y42">
        <v>0</v>
      </c>
      <c r="Z42">
        <v>15.24</v>
      </c>
      <c r="AA42">
        <v>10.06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6.88</v>
      </c>
      <c r="AH42">
        <v>2</v>
      </c>
      <c r="AI42">
        <v>34685418</v>
      </c>
      <c r="AJ42">
        <v>24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ROW(Source!A27)</f>
        <v>27</v>
      </c>
      <c r="B43">
        <v>34685425</v>
      </c>
      <c r="C43">
        <v>34685412</v>
      </c>
      <c r="D43">
        <v>31444739</v>
      </c>
      <c r="E43">
        <v>1</v>
      </c>
      <c r="F43">
        <v>1</v>
      </c>
      <c r="G43">
        <v>1</v>
      </c>
      <c r="H43">
        <v>3</v>
      </c>
      <c r="I43" t="s">
        <v>188</v>
      </c>
      <c r="J43" t="s">
        <v>189</v>
      </c>
      <c r="K43" t="s">
        <v>190</v>
      </c>
      <c r="L43">
        <v>1339</v>
      </c>
      <c r="N43">
        <v>1007</v>
      </c>
      <c r="O43" t="s">
        <v>191</v>
      </c>
      <c r="P43" t="s">
        <v>191</v>
      </c>
      <c r="Q43">
        <v>1</v>
      </c>
      <c r="X43">
        <v>0.44</v>
      </c>
      <c r="Y43">
        <v>17.86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0.44</v>
      </c>
      <c r="AH43">
        <v>3</v>
      </c>
      <c r="AI43">
        <v>-1</v>
      </c>
      <c r="AJ43" t="s">
        <v>3</v>
      </c>
      <c r="AK43">
        <v>4</v>
      </c>
      <c r="AL43">
        <v>-7.8583999999999996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1</v>
      </c>
    </row>
    <row r="44" spans="1:44" x14ac:dyDescent="0.2">
      <c r="A44">
        <f>ROW(Source!A27)</f>
        <v>27</v>
      </c>
      <c r="B44">
        <v>34685426</v>
      </c>
      <c r="C44">
        <v>34685412</v>
      </c>
      <c r="D44">
        <v>31448004</v>
      </c>
      <c r="E44">
        <v>1</v>
      </c>
      <c r="F44">
        <v>1</v>
      </c>
      <c r="G44">
        <v>1</v>
      </c>
      <c r="H44">
        <v>3</v>
      </c>
      <c r="I44" t="s">
        <v>192</v>
      </c>
      <c r="J44" t="s">
        <v>193</v>
      </c>
      <c r="K44" t="s">
        <v>194</v>
      </c>
      <c r="L44">
        <v>1346</v>
      </c>
      <c r="N44">
        <v>1009</v>
      </c>
      <c r="O44" t="s">
        <v>195</v>
      </c>
      <c r="P44" t="s">
        <v>195</v>
      </c>
      <c r="Q44">
        <v>1</v>
      </c>
      <c r="X44">
        <v>0.03</v>
      </c>
      <c r="Y44">
        <v>0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0.03</v>
      </c>
      <c r="AH44">
        <v>3</v>
      </c>
      <c r="AI44">
        <v>-1</v>
      </c>
      <c r="AJ44" t="s">
        <v>3</v>
      </c>
      <c r="AK44">
        <v>4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ROW(Source!A27)</f>
        <v>27</v>
      </c>
      <c r="B45">
        <v>34685427</v>
      </c>
      <c r="C45">
        <v>34685412</v>
      </c>
      <c r="D45">
        <v>31472957</v>
      </c>
      <c r="E45">
        <v>1</v>
      </c>
      <c r="F45">
        <v>1</v>
      </c>
      <c r="G45">
        <v>1</v>
      </c>
      <c r="H45">
        <v>3</v>
      </c>
      <c r="I45" t="s">
        <v>196</v>
      </c>
      <c r="J45" t="s">
        <v>197</v>
      </c>
      <c r="K45" t="s">
        <v>198</v>
      </c>
      <c r="L45">
        <v>1348</v>
      </c>
      <c r="N45">
        <v>1009</v>
      </c>
      <c r="O45" t="s">
        <v>199</v>
      </c>
      <c r="P45" t="s">
        <v>199</v>
      </c>
      <c r="Q45">
        <v>1000</v>
      </c>
      <c r="X45">
        <v>1.2999999999999999E-4</v>
      </c>
      <c r="Y45">
        <v>55960.01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1.2999999999999999E-4</v>
      </c>
      <c r="AH45">
        <v>3</v>
      </c>
      <c r="AI45">
        <v>-1</v>
      </c>
      <c r="AJ45" t="s">
        <v>3</v>
      </c>
      <c r="AK45">
        <v>4</v>
      </c>
      <c r="AL45">
        <v>-7.2748013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1</v>
      </c>
    </row>
    <row r="46" spans="1:44" x14ac:dyDescent="0.2">
      <c r="A46">
        <f>ROW(Source!A27)</f>
        <v>27</v>
      </c>
      <c r="B46">
        <v>34685428</v>
      </c>
      <c r="C46">
        <v>34685412</v>
      </c>
      <c r="D46">
        <v>31473837</v>
      </c>
      <c r="E46">
        <v>1</v>
      </c>
      <c r="F46">
        <v>1</v>
      </c>
      <c r="G46">
        <v>1</v>
      </c>
      <c r="H46">
        <v>3</v>
      </c>
      <c r="I46" t="s">
        <v>200</v>
      </c>
      <c r="J46" t="s">
        <v>201</v>
      </c>
      <c r="K46" t="s">
        <v>202</v>
      </c>
      <c r="L46">
        <v>1348</v>
      </c>
      <c r="N46">
        <v>1009</v>
      </c>
      <c r="O46" t="s">
        <v>199</v>
      </c>
      <c r="P46" t="s">
        <v>199</v>
      </c>
      <c r="Q46">
        <v>1000</v>
      </c>
      <c r="X46">
        <v>1.8000000000000001E-4</v>
      </c>
      <c r="Y46">
        <v>71640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1.8000000000000001E-4</v>
      </c>
      <c r="AH46">
        <v>3</v>
      </c>
      <c r="AI46">
        <v>-1</v>
      </c>
      <c r="AJ46" t="s">
        <v>3</v>
      </c>
      <c r="AK46">
        <v>4</v>
      </c>
      <c r="AL46">
        <v>-12.895200000000001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1</v>
      </c>
    </row>
    <row r="47" spans="1:44" x14ac:dyDescent="0.2">
      <c r="A47">
        <f>ROW(Source!A27)</f>
        <v>27</v>
      </c>
      <c r="B47">
        <v>34685429</v>
      </c>
      <c r="C47">
        <v>34685412</v>
      </c>
      <c r="D47">
        <v>31482923</v>
      </c>
      <c r="E47">
        <v>1</v>
      </c>
      <c r="F47">
        <v>1</v>
      </c>
      <c r="G47">
        <v>1</v>
      </c>
      <c r="H47">
        <v>3</v>
      </c>
      <c r="I47" t="s">
        <v>203</v>
      </c>
      <c r="J47" t="s">
        <v>204</v>
      </c>
      <c r="K47" t="s">
        <v>205</v>
      </c>
      <c r="L47">
        <v>1346</v>
      </c>
      <c r="N47">
        <v>1009</v>
      </c>
      <c r="O47" t="s">
        <v>195</v>
      </c>
      <c r="P47" t="s">
        <v>195</v>
      </c>
      <c r="Q47">
        <v>1</v>
      </c>
      <c r="X47">
        <v>1.36</v>
      </c>
      <c r="Y47">
        <v>28.6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1.36</v>
      </c>
      <c r="AH47">
        <v>3</v>
      </c>
      <c r="AI47">
        <v>-1</v>
      </c>
      <c r="AJ47" t="s">
        <v>3</v>
      </c>
      <c r="AK47">
        <v>4</v>
      </c>
      <c r="AL47">
        <v>-38.896000000000008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1</v>
      </c>
    </row>
    <row r="48" spans="1:44" x14ac:dyDescent="0.2">
      <c r="A48">
        <f>ROW(Source!A27)</f>
        <v>27</v>
      </c>
      <c r="B48">
        <v>34685430</v>
      </c>
      <c r="C48">
        <v>34685412</v>
      </c>
      <c r="D48">
        <v>31443668</v>
      </c>
      <c r="E48">
        <v>17</v>
      </c>
      <c r="F48">
        <v>1</v>
      </c>
      <c r="G48">
        <v>1</v>
      </c>
      <c r="H48">
        <v>3</v>
      </c>
      <c r="I48" t="s">
        <v>206</v>
      </c>
      <c r="J48" t="s">
        <v>3</v>
      </c>
      <c r="K48" t="s">
        <v>207</v>
      </c>
      <c r="L48">
        <v>1374</v>
      </c>
      <c r="N48">
        <v>1013</v>
      </c>
      <c r="O48" t="s">
        <v>208</v>
      </c>
      <c r="P48" t="s">
        <v>208</v>
      </c>
      <c r="Q48">
        <v>1</v>
      </c>
      <c r="X48">
        <v>11.27</v>
      </c>
      <c r="Y48">
        <v>1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11.27</v>
      </c>
      <c r="AH48">
        <v>3</v>
      </c>
      <c r="AI48">
        <v>-1</v>
      </c>
      <c r="AJ48" t="s">
        <v>3</v>
      </c>
      <c r="AK48">
        <v>4</v>
      </c>
      <c r="AL48">
        <v>-11.27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1</v>
      </c>
    </row>
    <row r="49" spans="1:44" x14ac:dyDescent="0.2">
      <c r="A49">
        <f>ROW(Source!A28)</f>
        <v>28</v>
      </c>
      <c r="B49">
        <v>34685434</v>
      </c>
      <c r="C49">
        <v>34685431</v>
      </c>
      <c r="D49">
        <v>32163326</v>
      </c>
      <c r="E49">
        <v>1</v>
      </c>
      <c r="F49">
        <v>1</v>
      </c>
      <c r="G49">
        <v>1</v>
      </c>
      <c r="H49">
        <v>1</v>
      </c>
      <c r="I49" t="s">
        <v>180</v>
      </c>
      <c r="J49" t="s">
        <v>3</v>
      </c>
      <c r="K49" t="s">
        <v>181</v>
      </c>
      <c r="L49">
        <v>1191</v>
      </c>
      <c r="N49">
        <v>1013</v>
      </c>
      <c r="O49" t="s">
        <v>164</v>
      </c>
      <c r="P49" t="s">
        <v>164</v>
      </c>
      <c r="Q49">
        <v>1</v>
      </c>
      <c r="X49">
        <v>4.32</v>
      </c>
      <c r="Y49">
        <v>0</v>
      </c>
      <c r="Z49">
        <v>0</v>
      </c>
      <c r="AA49">
        <v>0</v>
      </c>
      <c r="AB49">
        <v>9.17</v>
      </c>
      <c r="AC49">
        <v>0</v>
      </c>
      <c r="AD49">
        <v>1</v>
      </c>
      <c r="AE49">
        <v>1</v>
      </c>
      <c r="AF49" t="s">
        <v>3</v>
      </c>
      <c r="AG49">
        <v>4.32</v>
      </c>
      <c r="AH49">
        <v>2</v>
      </c>
      <c r="AI49">
        <v>34685432</v>
      </c>
      <c r="AJ49">
        <v>25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ROW(Source!A28)</f>
        <v>28</v>
      </c>
      <c r="B50">
        <v>34685435</v>
      </c>
      <c r="C50">
        <v>34685431</v>
      </c>
      <c r="D50">
        <v>32163328</v>
      </c>
      <c r="E50">
        <v>1</v>
      </c>
      <c r="F50">
        <v>1</v>
      </c>
      <c r="G50">
        <v>1</v>
      </c>
      <c r="H50">
        <v>1</v>
      </c>
      <c r="I50" t="s">
        <v>182</v>
      </c>
      <c r="J50" t="s">
        <v>3</v>
      </c>
      <c r="K50" t="s">
        <v>183</v>
      </c>
      <c r="L50">
        <v>1191</v>
      </c>
      <c r="N50">
        <v>1013</v>
      </c>
      <c r="O50" t="s">
        <v>164</v>
      </c>
      <c r="P50" t="s">
        <v>164</v>
      </c>
      <c r="Q50">
        <v>1</v>
      </c>
      <c r="X50">
        <v>6.48</v>
      </c>
      <c r="Y50">
        <v>0</v>
      </c>
      <c r="Z50">
        <v>0</v>
      </c>
      <c r="AA50">
        <v>0</v>
      </c>
      <c r="AB50">
        <v>15.49</v>
      </c>
      <c r="AC50">
        <v>0</v>
      </c>
      <c r="AD50">
        <v>1</v>
      </c>
      <c r="AE50">
        <v>1</v>
      </c>
      <c r="AF50" t="s">
        <v>3</v>
      </c>
      <c r="AG50">
        <v>6.48</v>
      </c>
      <c r="AH50">
        <v>2</v>
      </c>
      <c r="AI50">
        <v>34685433</v>
      </c>
      <c r="AJ50">
        <v>26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ROW(Source!A29)</f>
        <v>29</v>
      </c>
      <c r="B51">
        <v>34685434</v>
      </c>
      <c r="C51">
        <v>34685431</v>
      </c>
      <c r="D51">
        <v>32163326</v>
      </c>
      <c r="E51">
        <v>1</v>
      </c>
      <c r="F51">
        <v>1</v>
      </c>
      <c r="G51">
        <v>1</v>
      </c>
      <c r="H51">
        <v>1</v>
      </c>
      <c r="I51" t="s">
        <v>180</v>
      </c>
      <c r="J51" t="s">
        <v>3</v>
      </c>
      <c r="K51" t="s">
        <v>181</v>
      </c>
      <c r="L51">
        <v>1191</v>
      </c>
      <c r="N51">
        <v>1013</v>
      </c>
      <c r="O51" t="s">
        <v>164</v>
      </c>
      <c r="P51" t="s">
        <v>164</v>
      </c>
      <c r="Q51">
        <v>1</v>
      </c>
      <c r="X51">
        <v>4.32</v>
      </c>
      <c r="Y51">
        <v>0</v>
      </c>
      <c r="Z51">
        <v>0</v>
      </c>
      <c r="AA51">
        <v>0</v>
      </c>
      <c r="AB51">
        <v>9.17</v>
      </c>
      <c r="AC51">
        <v>0</v>
      </c>
      <c r="AD51">
        <v>1</v>
      </c>
      <c r="AE51">
        <v>1</v>
      </c>
      <c r="AF51" t="s">
        <v>3</v>
      </c>
      <c r="AG51">
        <v>4.32</v>
      </c>
      <c r="AH51">
        <v>2</v>
      </c>
      <c r="AI51">
        <v>34685432</v>
      </c>
      <c r="AJ51">
        <v>27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ROW(Source!A29)</f>
        <v>29</v>
      </c>
      <c r="B52">
        <v>34685435</v>
      </c>
      <c r="C52">
        <v>34685431</v>
      </c>
      <c r="D52">
        <v>32163328</v>
      </c>
      <c r="E52">
        <v>1</v>
      </c>
      <c r="F52">
        <v>1</v>
      </c>
      <c r="G52">
        <v>1</v>
      </c>
      <c r="H52">
        <v>1</v>
      </c>
      <c r="I52" t="s">
        <v>182</v>
      </c>
      <c r="J52" t="s">
        <v>3</v>
      </c>
      <c r="K52" t="s">
        <v>183</v>
      </c>
      <c r="L52">
        <v>1191</v>
      </c>
      <c r="N52">
        <v>1013</v>
      </c>
      <c r="O52" t="s">
        <v>164</v>
      </c>
      <c r="P52" t="s">
        <v>164</v>
      </c>
      <c r="Q52">
        <v>1</v>
      </c>
      <c r="X52">
        <v>6.48</v>
      </c>
      <c r="Y52">
        <v>0</v>
      </c>
      <c r="Z52">
        <v>0</v>
      </c>
      <c r="AA52">
        <v>0</v>
      </c>
      <c r="AB52">
        <v>15.49</v>
      </c>
      <c r="AC52">
        <v>0</v>
      </c>
      <c r="AD52">
        <v>1</v>
      </c>
      <c r="AE52">
        <v>1</v>
      </c>
      <c r="AF52" t="s">
        <v>3</v>
      </c>
      <c r="AG52">
        <v>6.48</v>
      </c>
      <c r="AH52">
        <v>2</v>
      </c>
      <c r="AI52">
        <v>34685433</v>
      </c>
      <c r="AJ52">
        <v>28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ROW(Source!A30)</f>
        <v>30</v>
      </c>
      <c r="B53">
        <v>34685439</v>
      </c>
      <c r="C53">
        <v>34685436</v>
      </c>
      <c r="D53">
        <v>32164293</v>
      </c>
      <c r="E53">
        <v>1</v>
      </c>
      <c r="F53">
        <v>1</v>
      </c>
      <c r="G53">
        <v>1</v>
      </c>
      <c r="H53">
        <v>1</v>
      </c>
      <c r="I53" t="s">
        <v>184</v>
      </c>
      <c r="J53" t="s">
        <v>3</v>
      </c>
      <c r="K53" t="s">
        <v>185</v>
      </c>
      <c r="L53">
        <v>1191</v>
      </c>
      <c r="N53">
        <v>1013</v>
      </c>
      <c r="O53" t="s">
        <v>164</v>
      </c>
      <c r="P53" t="s">
        <v>164</v>
      </c>
      <c r="Q53">
        <v>1</v>
      </c>
      <c r="X53">
        <v>0.81</v>
      </c>
      <c r="Y53">
        <v>0</v>
      </c>
      <c r="Z53">
        <v>0</v>
      </c>
      <c r="AA53">
        <v>0</v>
      </c>
      <c r="AB53">
        <v>12.92</v>
      </c>
      <c r="AC53">
        <v>0</v>
      </c>
      <c r="AD53">
        <v>1</v>
      </c>
      <c r="AE53">
        <v>1</v>
      </c>
      <c r="AF53" t="s">
        <v>3</v>
      </c>
      <c r="AG53">
        <v>0.81</v>
      </c>
      <c r="AH53">
        <v>2</v>
      </c>
      <c r="AI53">
        <v>34685437</v>
      </c>
      <c r="AJ53">
        <v>29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ROW(Source!A30)</f>
        <v>30</v>
      </c>
      <c r="B54">
        <v>34685440</v>
      </c>
      <c r="C54">
        <v>34685436</v>
      </c>
      <c r="D54">
        <v>32163330</v>
      </c>
      <c r="E54">
        <v>1</v>
      </c>
      <c r="F54">
        <v>1</v>
      </c>
      <c r="G54">
        <v>1</v>
      </c>
      <c r="H54">
        <v>1</v>
      </c>
      <c r="I54" t="s">
        <v>186</v>
      </c>
      <c r="J54" t="s">
        <v>3</v>
      </c>
      <c r="K54" t="s">
        <v>187</v>
      </c>
      <c r="L54">
        <v>1191</v>
      </c>
      <c r="N54">
        <v>1013</v>
      </c>
      <c r="O54" t="s">
        <v>164</v>
      </c>
      <c r="P54" t="s">
        <v>164</v>
      </c>
      <c r="Q54">
        <v>1</v>
      </c>
      <c r="X54">
        <v>0.81</v>
      </c>
      <c r="Y54">
        <v>0</v>
      </c>
      <c r="Z54">
        <v>0</v>
      </c>
      <c r="AA54">
        <v>0</v>
      </c>
      <c r="AB54">
        <v>12.69</v>
      </c>
      <c r="AC54">
        <v>0</v>
      </c>
      <c r="AD54">
        <v>1</v>
      </c>
      <c r="AE54">
        <v>1</v>
      </c>
      <c r="AF54" t="s">
        <v>3</v>
      </c>
      <c r="AG54">
        <v>0.81</v>
      </c>
      <c r="AH54">
        <v>2</v>
      </c>
      <c r="AI54">
        <v>34685438</v>
      </c>
      <c r="AJ54">
        <v>30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ROW(Source!A31)</f>
        <v>31</v>
      </c>
      <c r="B55">
        <v>34685439</v>
      </c>
      <c r="C55">
        <v>34685436</v>
      </c>
      <c r="D55">
        <v>32164293</v>
      </c>
      <c r="E55">
        <v>1</v>
      </c>
      <c r="F55">
        <v>1</v>
      </c>
      <c r="G55">
        <v>1</v>
      </c>
      <c r="H55">
        <v>1</v>
      </c>
      <c r="I55" t="s">
        <v>184</v>
      </c>
      <c r="J55" t="s">
        <v>3</v>
      </c>
      <c r="K55" t="s">
        <v>185</v>
      </c>
      <c r="L55">
        <v>1191</v>
      </c>
      <c r="N55">
        <v>1013</v>
      </c>
      <c r="O55" t="s">
        <v>164</v>
      </c>
      <c r="P55" t="s">
        <v>164</v>
      </c>
      <c r="Q55">
        <v>1</v>
      </c>
      <c r="X55">
        <v>0.81</v>
      </c>
      <c r="Y55">
        <v>0</v>
      </c>
      <c r="Z55">
        <v>0</v>
      </c>
      <c r="AA55">
        <v>0</v>
      </c>
      <c r="AB55">
        <v>12.92</v>
      </c>
      <c r="AC55">
        <v>0</v>
      </c>
      <c r="AD55">
        <v>1</v>
      </c>
      <c r="AE55">
        <v>1</v>
      </c>
      <c r="AF55" t="s">
        <v>3</v>
      </c>
      <c r="AG55">
        <v>0.81</v>
      </c>
      <c r="AH55">
        <v>2</v>
      </c>
      <c r="AI55">
        <v>34685437</v>
      </c>
      <c r="AJ55">
        <v>31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ROW(Source!A31)</f>
        <v>31</v>
      </c>
      <c r="B56">
        <v>34685440</v>
      </c>
      <c r="C56">
        <v>34685436</v>
      </c>
      <c r="D56">
        <v>32163330</v>
      </c>
      <c r="E56">
        <v>1</v>
      </c>
      <c r="F56">
        <v>1</v>
      </c>
      <c r="G56">
        <v>1</v>
      </c>
      <c r="H56">
        <v>1</v>
      </c>
      <c r="I56" t="s">
        <v>186</v>
      </c>
      <c r="J56" t="s">
        <v>3</v>
      </c>
      <c r="K56" t="s">
        <v>187</v>
      </c>
      <c r="L56">
        <v>1191</v>
      </c>
      <c r="N56">
        <v>1013</v>
      </c>
      <c r="O56" t="s">
        <v>164</v>
      </c>
      <c r="P56" t="s">
        <v>164</v>
      </c>
      <c r="Q56">
        <v>1</v>
      </c>
      <c r="X56">
        <v>0.81</v>
      </c>
      <c r="Y56">
        <v>0</v>
      </c>
      <c r="Z56">
        <v>0</v>
      </c>
      <c r="AA56">
        <v>0</v>
      </c>
      <c r="AB56">
        <v>12.69</v>
      </c>
      <c r="AC56">
        <v>0</v>
      </c>
      <c r="AD56">
        <v>1</v>
      </c>
      <c r="AE56">
        <v>1</v>
      </c>
      <c r="AF56" t="s">
        <v>3</v>
      </c>
      <c r="AG56">
        <v>0.81</v>
      </c>
      <c r="AH56">
        <v>2</v>
      </c>
      <c r="AI56">
        <v>34685438</v>
      </c>
      <c r="AJ56">
        <v>32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2.КС3</vt:lpstr>
      <vt:lpstr>1.Смета.или.Акт</vt:lpstr>
      <vt:lpstr>Source</vt:lpstr>
      <vt:lpstr>SourceObSm</vt:lpstr>
      <vt:lpstr>SmtRes</vt:lpstr>
      <vt:lpstr>EtalonRes</vt:lpstr>
      <vt:lpstr>'1.Смета.или.Акт'!Заголовки_для_печати</vt:lpstr>
      <vt:lpstr>'2.КС3'!Заголовки_для_печати</vt:lpstr>
      <vt:lpstr>'1.Смета.или.Акт'!Область_печати</vt:lpstr>
      <vt:lpstr>'2.КС3'!Область_печати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2019-01-22T08:48:27Z</dcterms:created>
  <dcterms:modified xsi:type="dcterms:W3CDTF">2019-02-26T12:03:45Z</dcterms:modified>
</cp:coreProperties>
</file>