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'1.Смета.или.Акт'!$A$1:$K$163</definedName>
  </definedNames>
  <calcPr calcId="144525"/>
</workbook>
</file>

<file path=xl/calcChain.xml><?xml version="1.0" encoding="utf-8"?>
<calcChain xmlns="http://schemas.openxmlformats.org/spreadsheetml/2006/main">
  <c r="BZ159" i="6" l="1"/>
  <c r="BY159" i="6"/>
  <c r="BZ156" i="6"/>
  <c r="BY156" i="6"/>
  <c r="BZ150" i="6"/>
  <c r="BY150" i="6"/>
  <c r="BZ147" i="6"/>
  <c r="BY147" i="6"/>
  <c r="H139" i="6"/>
  <c r="H138" i="6"/>
  <c r="H136" i="6"/>
  <c r="J133" i="6"/>
  <c r="H133" i="6"/>
  <c r="J132" i="6"/>
  <c r="H132" i="6"/>
  <c r="J129" i="6"/>
  <c r="H129" i="6"/>
  <c r="J128" i="6"/>
  <c r="H128" i="6"/>
  <c r="J40" i="6"/>
  <c r="I40" i="6"/>
  <c r="J39" i="6"/>
  <c r="I39" i="6"/>
  <c r="FV124" i="6"/>
  <c r="FU124" i="6"/>
  <c r="FT124" i="6"/>
  <c r="FS124" i="6"/>
  <c r="FQ124" i="6"/>
  <c r="FP124" i="6"/>
  <c r="FN124" i="6"/>
  <c r="FL124" i="6"/>
  <c r="FK124" i="6"/>
  <c r="FJ124" i="6"/>
  <c r="FI124" i="6"/>
  <c r="FH124" i="6"/>
  <c r="FG124" i="6"/>
  <c r="FF124" i="6"/>
  <c r="FD124" i="6"/>
  <c r="FA124" i="6"/>
  <c r="EY124" i="6"/>
  <c r="EX124" i="6"/>
  <c r="EW124" i="6"/>
  <c r="EU124" i="6"/>
  <c r="ET124" i="6"/>
  <c r="DY124" i="6"/>
  <c r="DX124" i="6"/>
  <c r="DW124" i="6"/>
  <c r="DO124" i="6"/>
  <c r="DN124" i="6"/>
  <c r="DM124" i="6"/>
  <c r="DL124" i="6"/>
  <c r="DD124" i="6"/>
  <c r="DB124" i="6"/>
  <c r="DA124" i="6"/>
  <c r="CZ124" i="6"/>
  <c r="CX124" i="6"/>
  <c r="CW124" i="6"/>
  <c r="AC124" i="6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A95" i="1"/>
  <c r="EV95" i="1"/>
  <c r="AO95" i="1"/>
  <c r="ER95" i="1"/>
  <c r="AK95" i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9" i="1" l="1"/>
  <c r="GX107" i="6"/>
  <c r="ER57" i="1"/>
  <c r="AK69" i="1"/>
  <c r="F104" i="6" s="1"/>
  <c r="ER31" i="1"/>
  <c r="AK57" i="1"/>
  <c r="F94" i="6" s="1"/>
  <c r="ER45" i="1"/>
  <c r="GX87" i="6"/>
  <c r="AK45" i="1"/>
  <c r="F83" i="6" s="1"/>
  <c r="GX66" i="6"/>
  <c r="AK31" i="1"/>
  <c r="F64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V24" i="1"/>
  <c r="AC24" i="1"/>
  <c r="CQ24" i="1" s="1"/>
  <c r="P24" i="1" s="1"/>
  <c r="AD24" i="1"/>
  <c r="CR24" i="1" s="1"/>
  <c r="Q24" i="1" s="1"/>
  <c r="AE24" i="1"/>
  <c r="AF24" i="1"/>
  <c r="AB24" i="1" s="1"/>
  <c r="AG24" i="1"/>
  <c r="AH24" i="1"/>
  <c r="CV24" i="1" s="1"/>
  <c r="U24" i="1" s="1"/>
  <c r="AI24" i="1"/>
  <c r="AJ24" i="1"/>
  <c r="CX24" i="1" s="1"/>
  <c r="W24" i="1" s="1"/>
  <c r="CS24" i="1"/>
  <c r="R24" i="1" s="1"/>
  <c r="GK24" i="1" s="1"/>
  <c r="CT24" i="1"/>
  <c r="S24" i="1" s="1"/>
  <c r="CU24" i="1"/>
  <c r="T24" i="1" s="1"/>
  <c r="CW24" i="1"/>
  <c r="FR24" i="1"/>
  <c r="GL24" i="1"/>
  <c r="GN24" i="1"/>
  <c r="GO24" i="1"/>
  <c r="GV24" i="1"/>
  <c r="GX24" i="1"/>
  <c r="C25" i="1"/>
  <c r="D25" i="1"/>
  <c r="R25" i="1"/>
  <c r="GK25" i="1" s="1"/>
  <c r="AC25" i="1"/>
  <c r="AD25" i="1"/>
  <c r="AE25" i="1"/>
  <c r="AF25" i="1"/>
  <c r="AG25" i="1"/>
  <c r="AH25" i="1"/>
  <c r="AI25" i="1"/>
  <c r="AJ25" i="1"/>
  <c r="CX25" i="1" s="1"/>
  <c r="W25" i="1" s="1"/>
  <c r="CQ25" i="1"/>
  <c r="P25" i="1" s="1"/>
  <c r="CR25" i="1"/>
  <c r="Q25" i="1" s="1"/>
  <c r="CS25" i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S26" i="1"/>
  <c r="V26" i="1"/>
  <c r="AC26" i="1"/>
  <c r="AB26" i="1" s="1"/>
  <c r="AD26" i="1"/>
  <c r="CR26" i="1" s="1"/>
  <c r="Q26" i="1" s="1"/>
  <c r="AE26" i="1"/>
  <c r="AF26" i="1"/>
  <c r="AG26" i="1"/>
  <c r="AH26" i="1"/>
  <c r="CV26" i="1" s="1"/>
  <c r="U26" i="1" s="1"/>
  <c r="AI26" i="1"/>
  <c r="AJ26" i="1"/>
  <c r="CS26" i="1"/>
  <c r="R26" i="1" s="1"/>
  <c r="GK26" i="1" s="1"/>
  <c r="CT26" i="1"/>
  <c r="CU26" i="1"/>
  <c r="T26" i="1" s="1"/>
  <c r="CW26" i="1"/>
  <c r="CX26" i="1"/>
  <c r="W26" i="1" s="1"/>
  <c r="FR26" i="1"/>
  <c r="GL26" i="1"/>
  <c r="GN26" i="1"/>
  <c r="GO26" i="1"/>
  <c r="GV26" i="1"/>
  <c r="GX26" i="1"/>
  <c r="C27" i="1"/>
  <c r="D27" i="1"/>
  <c r="P27" i="1"/>
  <c r="AC27" i="1"/>
  <c r="AD27" i="1"/>
  <c r="AE27" i="1"/>
  <c r="AF27" i="1"/>
  <c r="AG27" i="1"/>
  <c r="AH27" i="1"/>
  <c r="AI27" i="1"/>
  <c r="AJ27" i="1"/>
  <c r="CX27" i="1" s="1"/>
  <c r="W27" i="1" s="1"/>
  <c r="CQ27" i="1"/>
  <c r="CR27" i="1"/>
  <c r="Q27" i="1" s="1"/>
  <c r="CS27" i="1"/>
  <c r="R27" i="1" s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V28" i="1"/>
  <c r="AC28" i="1"/>
  <c r="CQ28" i="1" s="1"/>
  <c r="P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S28" i="1"/>
  <c r="R28" i="1" s="1"/>
  <c r="GK28" i="1" s="1"/>
  <c r="CT28" i="1"/>
  <c r="S28" i="1" s="1"/>
  <c r="CU28" i="1"/>
  <c r="T28" i="1" s="1"/>
  <c r="CW28" i="1"/>
  <c r="CX28" i="1"/>
  <c r="W28" i="1" s="1"/>
  <c r="FR28" i="1"/>
  <c r="GL28" i="1"/>
  <c r="GN28" i="1"/>
  <c r="GO28" i="1"/>
  <c r="GV28" i="1"/>
  <c r="GX28" i="1"/>
  <c r="C29" i="1"/>
  <c r="D29" i="1"/>
  <c r="R29" i="1"/>
  <c r="GK29" i="1" s="1"/>
  <c r="AC29" i="1"/>
  <c r="AD29" i="1"/>
  <c r="AE29" i="1"/>
  <c r="AF29" i="1"/>
  <c r="AG29" i="1"/>
  <c r="AH29" i="1"/>
  <c r="AI29" i="1"/>
  <c r="AJ29" i="1"/>
  <c r="CX29" i="1" s="1"/>
  <c r="W29" i="1" s="1"/>
  <c r="CQ29" i="1"/>
  <c r="P29" i="1" s="1"/>
  <c r="CR29" i="1"/>
  <c r="Q29" i="1" s="1"/>
  <c r="CS29" i="1"/>
  <c r="CU29" i="1"/>
  <c r="T29" i="1" s="1"/>
  <c r="CW29" i="1"/>
  <c r="V29" i="1" s="1"/>
  <c r="FR29" i="1"/>
  <c r="GL29" i="1"/>
  <c r="GN29" i="1"/>
  <c r="GO29" i="1"/>
  <c r="GV29" i="1"/>
  <c r="GX29" i="1"/>
  <c r="C30" i="1"/>
  <c r="D30" i="1"/>
  <c r="S30" i="1"/>
  <c r="W30" i="1"/>
  <c r="AC30" i="1"/>
  <c r="AB30" i="1" s="1"/>
  <c r="AD30" i="1"/>
  <c r="CR30" i="1" s="1"/>
  <c r="Q30" i="1" s="1"/>
  <c r="AE30" i="1"/>
  <c r="AF30" i="1"/>
  <c r="AG30" i="1"/>
  <c r="AH30" i="1"/>
  <c r="AI30" i="1"/>
  <c r="AJ30" i="1"/>
  <c r="CS30" i="1"/>
  <c r="R30" i="1" s="1"/>
  <c r="CT30" i="1"/>
  <c r="CU30" i="1"/>
  <c r="T30" i="1" s="1"/>
  <c r="CV30" i="1"/>
  <c r="U30" i="1" s="1"/>
  <c r="CW30" i="1"/>
  <c r="V30" i="1" s="1"/>
  <c r="CX30" i="1"/>
  <c r="FR30" i="1"/>
  <c r="GL30" i="1"/>
  <c r="GN30" i="1"/>
  <c r="GP30" i="1"/>
  <c r="GV30" i="1"/>
  <c r="GX30" i="1"/>
  <c r="C31" i="1"/>
  <c r="D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X31" i="1" s="1"/>
  <c r="W31" i="1" s="1"/>
  <c r="CS31" i="1"/>
  <c r="R31" i="1" s="1"/>
  <c r="GK31" i="1" s="1"/>
  <c r="CW31" i="1"/>
  <c r="V31" i="1" s="1"/>
  <c r="FR31" i="1"/>
  <c r="GL31" i="1"/>
  <c r="GN31" i="1"/>
  <c r="GP31" i="1"/>
  <c r="GV31" i="1"/>
  <c r="GX31" i="1"/>
  <c r="I32" i="1"/>
  <c r="AC32" i="1"/>
  <c r="CQ32" i="1" s="1"/>
  <c r="AE32" i="1"/>
  <c r="AD32" i="1" s="1"/>
  <c r="AF32" i="1"/>
  <c r="CT32" i="1" s="1"/>
  <c r="AG32" i="1"/>
  <c r="CU32" i="1" s="1"/>
  <c r="T32" i="1" s="1"/>
  <c r="AH32" i="1"/>
  <c r="AI32" i="1"/>
  <c r="CW32" i="1" s="1"/>
  <c r="AJ32" i="1"/>
  <c r="CX32" i="1" s="1"/>
  <c r="CV32" i="1"/>
  <c r="U32" i="1" s="1"/>
  <c r="FR32" i="1"/>
  <c r="GL32" i="1"/>
  <c r="GO32" i="1"/>
  <c r="GP32" i="1"/>
  <c r="GV32" i="1"/>
  <c r="I33" i="1"/>
  <c r="AC33" i="1"/>
  <c r="AD33" i="1"/>
  <c r="CR33" i="1" s="1"/>
  <c r="AE33" i="1"/>
  <c r="CS33" i="1" s="1"/>
  <c r="AF33" i="1"/>
  <c r="CT33" i="1" s="1"/>
  <c r="S33" i="1" s="1"/>
  <c r="AG33" i="1"/>
  <c r="AH33" i="1"/>
  <c r="CV33" i="1" s="1"/>
  <c r="AI33" i="1"/>
  <c r="CW33" i="1" s="1"/>
  <c r="AJ33" i="1"/>
  <c r="CX33" i="1" s="1"/>
  <c r="W33" i="1" s="1"/>
  <c r="CQ33" i="1"/>
  <c r="CU33" i="1"/>
  <c r="FR33" i="1"/>
  <c r="GL33" i="1"/>
  <c r="GO33" i="1"/>
  <c r="GP33" i="1"/>
  <c r="GV33" i="1"/>
  <c r="I34" i="1"/>
  <c r="AC34" i="1"/>
  <c r="AB34" i="1" s="1"/>
  <c r="AD34" i="1"/>
  <c r="CR34" i="1" s="1"/>
  <c r="AE34" i="1"/>
  <c r="CS34" i="1" s="1"/>
  <c r="AF34" i="1"/>
  <c r="AG34" i="1"/>
  <c r="CU34" i="1" s="1"/>
  <c r="AH34" i="1"/>
  <c r="CV34" i="1" s="1"/>
  <c r="AI34" i="1"/>
  <c r="CW34" i="1" s="1"/>
  <c r="AJ34" i="1"/>
  <c r="CT34" i="1"/>
  <c r="CX34" i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CU35" i="1" s="1"/>
  <c r="AH35" i="1"/>
  <c r="CV35" i="1" s="1"/>
  <c r="AI35" i="1"/>
  <c r="AJ35" i="1"/>
  <c r="CS35" i="1"/>
  <c r="CT35" i="1"/>
  <c r="CW35" i="1"/>
  <c r="CX35" i="1"/>
  <c r="W35" i="1" s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T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CS37" i="1" s="1"/>
  <c r="AF37" i="1"/>
  <c r="CT37" i="1" s="1"/>
  <c r="AG37" i="1"/>
  <c r="AH37" i="1"/>
  <c r="CV37" i="1" s="1"/>
  <c r="AI37" i="1"/>
  <c r="CW37" i="1" s="1"/>
  <c r="AJ37" i="1"/>
  <c r="CX37" i="1" s="1"/>
  <c r="CU37" i="1"/>
  <c r="T37" i="1" s="1"/>
  <c r="FR37" i="1"/>
  <c r="GL37" i="1"/>
  <c r="GO37" i="1"/>
  <c r="GP37" i="1"/>
  <c r="GV37" i="1"/>
  <c r="I38" i="1"/>
  <c r="P38" i="1" s="1"/>
  <c r="W38" i="1"/>
  <c r="AC38" i="1"/>
  <c r="AD38" i="1"/>
  <c r="CR38" i="1" s="1"/>
  <c r="AE38" i="1"/>
  <c r="CS38" i="1" s="1"/>
  <c r="AF38" i="1"/>
  <c r="AG38" i="1"/>
  <c r="AH38" i="1"/>
  <c r="CV38" i="1" s="1"/>
  <c r="AI38" i="1"/>
  <c r="CW38" i="1" s="1"/>
  <c r="AJ38" i="1"/>
  <c r="CQ38" i="1"/>
  <c r="CT38" i="1"/>
  <c r="CU38" i="1"/>
  <c r="CX38" i="1"/>
  <c r="FR38" i="1"/>
  <c r="GL38" i="1"/>
  <c r="GO38" i="1"/>
  <c r="GP38" i="1"/>
  <c r="GV38" i="1"/>
  <c r="I39" i="1"/>
  <c r="GX39" i="1" s="1"/>
  <c r="AC39" i="1"/>
  <c r="AD39" i="1"/>
  <c r="CR39" i="1" s="1"/>
  <c r="AE39" i="1"/>
  <c r="AF39" i="1"/>
  <c r="AG39" i="1"/>
  <c r="AH39" i="1"/>
  <c r="CV39" i="1" s="1"/>
  <c r="AI39" i="1"/>
  <c r="AJ39" i="1"/>
  <c r="CX39" i="1" s="1"/>
  <c r="CQ39" i="1"/>
  <c r="CS39" i="1"/>
  <c r="CT39" i="1"/>
  <c r="CU39" i="1"/>
  <c r="CW39" i="1"/>
  <c r="FR39" i="1"/>
  <c r="GL39" i="1"/>
  <c r="GO39" i="1"/>
  <c r="GP39" i="1"/>
  <c r="GV39" i="1"/>
  <c r="I40" i="1"/>
  <c r="GX40" i="1" s="1"/>
  <c r="AB40" i="1"/>
  <c r="AC40" i="1"/>
  <c r="CQ40" i="1" s="1"/>
  <c r="AE40" i="1"/>
  <c r="AD40" i="1" s="1"/>
  <c r="CR40" i="1" s="1"/>
  <c r="AF40" i="1"/>
  <c r="AG40" i="1"/>
  <c r="CU40" i="1" s="1"/>
  <c r="AH40" i="1"/>
  <c r="AI40" i="1"/>
  <c r="CW40" i="1" s="1"/>
  <c r="AJ40" i="1"/>
  <c r="CS40" i="1"/>
  <c r="CT40" i="1"/>
  <c r="CV40" i="1"/>
  <c r="CX40" i="1"/>
  <c r="W40" i="1" s="1"/>
  <c r="FR40" i="1"/>
  <c r="GL40" i="1"/>
  <c r="GO40" i="1"/>
  <c r="GP40" i="1"/>
  <c r="GV40" i="1"/>
  <c r="I41" i="1"/>
  <c r="AC41" i="1"/>
  <c r="CQ41" i="1" s="1"/>
  <c r="AD41" i="1"/>
  <c r="AE41" i="1"/>
  <c r="AF41" i="1"/>
  <c r="CT41" i="1" s="1"/>
  <c r="AG41" i="1"/>
  <c r="AH41" i="1"/>
  <c r="CV41" i="1" s="1"/>
  <c r="AI41" i="1"/>
  <c r="AJ41" i="1"/>
  <c r="CX41" i="1" s="1"/>
  <c r="CR41" i="1"/>
  <c r="CS41" i="1"/>
  <c r="CU41" i="1"/>
  <c r="CW41" i="1"/>
  <c r="FR41" i="1"/>
  <c r="GL41" i="1"/>
  <c r="GO41" i="1"/>
  <c r="GP41" i="1"/>
  <c r="GV41" i="1"/>
  <c r="I42" i="1"/>
  <c r="T42" i="1" s="1"/>
  <c r="AC42" i="1"/>
  <c r="AD42" i="1"/>
  <c r="AE42" i="1"/>
  <c r="CS42" i="1" s="1"/>
  <c r="AF42" i="1"/>
  <c r="AG42" i="1"/>
  <c r="AH42" i="1"/>
  <c r="AI42" i="1"/>
  <c r="CW42" i="1" s="1"/>
  <c r="AJ42" i="1"/>
  <c r="CQ42" i="1"/>
  <c r="CR42" i="1"/>
  <c r="CT42" i="1"/>
  <c r="CU42" i="1"/>
  <c r="CV42" i="1"/>
  <c r="CX42" i="1"/>
  <c r="FR42" i="1"/>
  <c r="GL42" i="1"/>
  <c r="GO42" i="1"/>
  <c r="GP42" i="1"/>
  <c r="GV42" i="1"/>
  <c r="I43" i="1"/>
  <c r="R43" i="1" s="1"/>
  <c r="GK43" i="1" s="1"/>
  <c r="AC43" i="1"/>
  <c r="AD43" i="1"/>
  <c r="CR43" i="1" s="1"/>
  <c r="AE43" i="1"/>
  <c r="AF43" i="1"/>
  <c r="AG43" i="1"/>
  <c r="AH43" i="1"/>
  <c r="CV43" i="1" s="1"/>
  <c r="AI43" i="1"/>
  <c r="AJ43" i="1"/>
  <c r="CX43" i="1" s="1"/>
  <c r="CQ43" i="1"/>
  <c r="CS43" i="1"/>
  <c r="CT43" i="1"/>
  <c r="CU43" i="1"/>
  <c r="CW43" i="1"/>
  <c r="FR43" i="1"/>
  <c r="GL43" i="1"/>
  <c r="GO43" i="1"/>
  <c r="GP43" i="1"/>
  <c r="GV43" i="1"/>
  <c r="C44" i="1"/>
  <c r="D44" i="1"/>
  <c r="T44" i="1"/>
  <c r="AC44" i="1"/>
  <c r="CQ44" i="1" s="1"/>
  <c r="P44" i="1" s="1"/>
  <c r="AE44" i="1"/>
  <c r="AD44" i="1" s="1"/>
  <c r="AF44" i="1"/>
  <c r="CT44" i="1" s="1"/>
  <c r="S44" i="1" s="1"/>
  <c r="AG44" i="1"/>
  <c r="AH44" i="1"/>
  <c r="CV44" i="1" s="1"/>
  <c r="U44" i="1" s="1"/>
  <c r="AI44" i="1"/>
  <c r="CW44" i="1" s="1"/>
  <c r="V44" i="1" s="1"/>
  <c r="AJ44" i="1"/>
  <c r="CX44" i="1" s="1"/>
  <c r="W44" i="1" s="1"/>
  <c r="CS44" i="1"/>
  <c r="R44" i="1" s="1"/>
  <c r="CU44" i="1"/>
  <c r="FR44" i="1"/>
  <c r="GL44" i="1"/>
  <c r="GN44" i="1"/>
  <c r="GP44" i="1"/>
  <c r="GV44" i="1"/>
  <c r="GX44" i="1"/>
  <c r="C45" i="1"/>
  <c r="D45" i="1"/>
  <c r="V45" i="1"/>
  <c r="AC45" i="1"/>
  <c r="AE45" i="1"/>
  <c r="AF45" i="1"/>
  <c r="AG45" i="1"/>
  <c r="AH45" i="1"/>
  <c r="AI45" i="1"/>
  <c r="AJ45" i="1"/>
  <c r="CX45" i="1" s="1"/>
  <c r="W45" i="1" s="1"/>
  <c r="CU45" i="1"/>
  <c r="T45" i="1" s="1"/>
  <c r="CW45" i="1"/>
  <c r="FR45" i="1"/>
  <c r="GL45" i="1"/>
  <c r="GN45" i="1"/>
  <c r="GP45" i="1"/>
  <c r="GV45" i="1"/>
  <c r="GX45" i="1"/>
  <c r="I46" i="1"/>
  <c r="AC46" i="1"/>
  <c r="CQ46" i="1" s="1"/>
  <c r="AE46" i="1"/>
  <c r="AD46" i="1" s="1"/>
  <c r="CR46" i="1" s="1"/>
  <c r="AF46" i="1"/>
  <c r="AG46" i="1"/>
  <c r="CU46" i="1" s="1"/>
  <c r="AH46" i="1"/>
  <c r="AI46" i="1"/>
  <c r="CW46" i="1" s="1"/>
  <c r="AJ46" i="1"/>
  <c r="CX46" i="1" s="1"/>
  <c r="CS46" i="1"/>
  <c r="R46" i="1" s="1"/>
  <c r="GK46" i="1" s="1"/>
  <c r="CT46" i="1"/>
  <c r="S46" i="1" s="1"/>
  <c r="CV46" i="1"/>
  <c r="FR46" i="1"/>
  <c r="GL46" i="1"/>
  <c r="GO46" i="1"/>
  <c r="GP46" i="1"/>
  <c r="GV46" i="1"/>
  <c r="I47" i="1"/>
  <c r="AC47" i="1"/>
  <c r="AE47" i="1"/>
  <c r="AD47" i="1" s="1"/>
  <c r="AF47" i="1"/>
  <c r="CT47" i="1" s="1"/>
  <c r="AG47" i="1"/>
  <c r="AH47" i="1"/>
  <c r="AI47" i="1"/>
  <c r="CW47" i="1" s="1"/>
  <c r="AJ47" i="1"/>
  <c r="CX47" i="1" s="1"/>
  <c r="CS47" i="1"/>
  <c r="CU47" i="1"/>
  <c r="CV47" i="1"/>
  <c r="FR47" i="1"/>
  <c r="GL47" i="1"/>
  <c r="GO47" i="1"/>
  <c r="GP47" i="1"/>
  <c r="GV47" i="1"/>
  <c r="GX47" i="1"/>
  <c r="I48" i="1"/>
  <c r="GX48" i="1" s="1"/>
  <c r="AC48" i="1"/>
  <c r="AE48" i="1"/>
  <c r="CS48" i="1" s="1"/>
  <c r="AF48" i="1"/>
  <c r="AG48" i="1"/>
  <c r="AH48" i="1"/>
  <c r="AI48" i="1"/>
  <c r="CW48" i="1" s="1"/>
  <c r="AJ48" i="1"/>
  <c r="CQ48" i="1"/>
  <c r="CT48" i="1"/>
  <c r="CU48" i="1"/>
  <c r="CV48" i="1"/>
  <c r="CX48" i="1"/>
  <c r="FR48" i="1"/>
  <c r="GL48" i="1"/>
  <c r="GO48" i="1"/>
  <c r="GP48" i="1"/>
  <c r="GV48" i="1"/>
  <c r="I49" i="1"/>
  <c r="GX49" i="1" s="1"/>
  <c r="AC49" i="1"/>
  <c r="AE49" i="1"/>
  <c r="AD49" i="1" s="1"/>
  <c r="AF49" i="1"/>
  <c r="CT49" i="1" s="1"/>
  <c r="AG49" i="1"/>
  <c r="AH49" i="1"/>
  <c r="AI49" i="1"/>
  <c r="AJ49" i="1"/>
  <c r="CX49" i="1" s="1"/>
  <c r="CQ49" i="1"/>
  <c r="P49" i="1" s="1"/>
  <c r="CS49" i="1"/>
  <c r="CU49" i="1"/>
  <c r="CV49" i="1"/>
  <c r="CW49" i="1"/>
  <c r="V49" i="1" s="1"/>
  <c r="FR49" i="1"/>
  <c r="GL49" i="1"/>
  <c r="GO49" i="1"/>
  <c r="GP49" i="1"/>
  <c r="GV49" i="1"/>
  <c r="I50" i="1"/>
  <c r="AC50" i="1"/>
  <c r="AE50" i="1"/>
  <c r="AF50" i="1"/>
  <c r="AG50" i="1"/>
  <c r="AH50" i="1"/>
  <c r="AI50" i="1"/>
  <c r="CW50" i="1" s="1"/>
  <c r="AJ50" i="1"/>
  <c r="CQ50" i="1"/>
  <c r="CT50" i="1"/>
  <c r="CU50" i="1"/>
  <c r="CV50" i="1"/>
  <c r="CX50" i="1"/>
  <c r="FR50" i="1"/>
  <c r="GL50" i="1"/>
  <c r="GO50" i="1"/>
  <c r="GP50" i="1"/>
  <c r="GV50" i="1"/>
  <c r="I51" i="1"/>
  <c r="AC51" i="1"/>
  <c r="AB51" i="1" s="1"/>
  <c r="AD51" i="1"/>
  <c r="CR51" i="1" s="1"/>
  <c r="AE51" i="1"/>
  <c r="AF51" i="1"/>
  <c r="AG51" i="1"/>
  <c r="AH51" i="1"/>
  <c r="CV51" i="1" s="1"/>
  <c r="AI51" i="1"/>
  <c r="AJ51" i="1"/>
  <c r="CQ51" i="1"/>
  <c r="CS51" i="1"/>
  <c r="CT51" i="1"/>
  <c r="CU51" i="1"/>
  <c r="CW51" i="1"/>
  <c r="CX51" i="1"/>
  <c r="FR51" i="1"/>
  <c r="GL51" i="1"/>
  <c r="GO51" i="1"/>
  <c r="GP51" i="1"/>
  <c r="GV51" i="1"/>
  <c r="GX51" i="1"/>
  <c r="I52" i="1"/>
  <c r="S52" i="1" s="1"/>
  <c r="AC52" i="1"/>
  <c r="AE52" i="1"/>
  <c r="AD52" i="1" s="1"/>
  <c r="CR52" i="1" s="1"/>
  <c r="AF52" i="1"/>
  <c r="AG52" i="1"/>
  <c r="CU52" i="1" s="1"/>
  <c r="AH52" i="1"/>
  <c r="AI52" i="1"/>
  <c r="AJ52" i="1"/>
  <c r="CS52" i="1"/>
  <c r="CT52" i="1"/>
  <c r="CV52" i="1"/>
  <c r="CW52" i="1"/>
  <c r="CX52" i="1"/>
  <c r="FR52" i="1"/>
  <c r="GL52" i="1"/>
  <c r="GO52" i="1"/>
  <c r="GP52" i="1"/>
  <c r="GV52" i="1"/>
  <c r="I53" i="1"/>
  <c r="V53" i="1" s="1"/>
  <c r="AC53" i="1"/>
  <c r="AE53" i="1"/>
  <c r="AD53" i="1" s="1"/>
  <c r="AF53" i="1"/>
  <c r="CT53" i="1" s="1"/>
  <c r="AG53" i="1"/>
  <c r="AH53" i="1"/>
  <c r="AI53" i="1"/>
  <c r="AJ53" i="1"/>
  <c r="CX53" i="1" s="1"/>
  <c r="CQ53" i="1"/>
  <c r="CS53" i="1"/>
  <c r="CU53" i="1"/>
  <c r="CV53" i="1"/>
  <c r="CW53" i="1"/>
  <c r="FR53" i="1"/>
  <c r="GL53" i="1"/>
  <c r="GO53" i="1"/>
  <c r="GP53" i="1"/>
  <c r="GV53" i="1"/>
  <c r="I54" i="1"/>
  <c r="AC54" i="1"/>
  <c r="AE54" i="1"/>
  <c r="AF54" i="1"/>
  <c r="AG54" i="1"/>
  <c r="AH54" i="1"/>
  <c r="AI54" i="1"/>
  <c r="CW54" i="1" s="1"/>
  <c r="AJ54" i="1"/>
  <c r="CQ54" i="1"/>
  <c r="P54" i="1" s="1"/>
  <c r="CT54" i="1"/>
  <c r="CU54" i="1"/>
  <c r="CV54" i="1"/>
  <c r="CX54" i="1"/>
  <c r="W54" i="1" s="1"/>
  <c r="FR54" i="1"/>
  <c r="GL54" i="1"/>
  <c r="GO54" i="1"/>
  <c r="GP54" i="1"/>
  <c r="GV54" i="1"/>
  <c r="I55" i="1"/>
  <c r="AC55" i="1"/>
  <c r="AD55" i="1"/>
  <c r="AE55" i="1"/>
  <c r="AF55" i="1"/>
  <c r="AG55" i="1"/>
  <c r="AH55" i="1"/>
  <c r="CV55" i="1" s="1"/>
  <c r="AI55" i="1"/>
  <c r="AJ55" i="1"/>
  <c r="CQ55" i="1"/>
  <c r="CS55" i="1"/>
  <c r="CT55" i="1"/>
  <c r="CU55" i="1"/>
  <c r="T55" i="1" s="1"/>
  <c r="CW55" i="1"/>
  <c r="CX55" i="1"/>
  <c r="FR55" i="1"/>
  <c r="GL55" i="1"/>
  <c r="GO55" i="1"/>
  <c r="GP55" i="1"/>
  <c r="GV55" i="1"/>
  <c r="GX55" i="1"/>
  <c r="C56" i="1"/>
  <c r="D56" i="1"/>
  <c r="T56" i="1"/>
  <c r="U56" i="1"/>
  <c r="AC56" i="1"/>
  <c r="AB56" i="1" s="1"/>
  <c r="AE56" i="1"/>
  <c r="AD56" i="1" s="1"/>
  <c r="CR56" i="1" s="1"/>
  <c r="Q56" i="1" s="1"/>
  <c r="AF56" i="1"/>
  <c r="CT56" i="1" s="1"/>
  <c r="S56" i="1" s="1"/>
  <c r="AG56" i="1"/>
  <c r="AH56" i="1"/>
  <c r="AI56" i="1"/>
  <c r="CW56" i="1" s="1"/>
  <c r="V56" i="1" s="1"/>
  <c r="AJ56" i="1"/>
  <c r="CX56" i="1" s="1"/>
  <c r="W56" i="1" s="1"/>
  <c r="CS56" i="1"/>
  <c r="R56" i="1" s="1"/>
  <c r="CU56" i="1"/>
  <c r="CV56" i="1"/>
  <c r="FR56" i="1"/>
  <c r="GL56" i="1"/>
  <c r="GN56" i="1"/>
  <c r="GP56" i="1"/>
  <c r="GV56" i="1"/>
  <c r="GX56" i="1"/>
  <c r="C57" i="1"/>
  <c r="D57" i="1"/>
  <c r="W57" i="1"/>
  <c r="AC57" i="1"/>
  <c r="CQ57" i="1" s="1"/>
  <c r="P57" i="1" s="1"/>
  <c r="AE57" i="1"/>
  <c r="AF57" i="1"/>
  <c r="AG57" i="1"/>
  <c r="AH57" i="1"/>
  <c r="AI57" i="1"/>
  <c r="AJ57" i="1"/>
  <c r="CU57" i="1"/>
  <c r="T57" i="1" s="1"/>
  <c r="CW57" i="1"/>
  <c r="V57" i="1" s="1"/>
  <c r="CX57" i="1"/>
  <c r="FR57" i="1"/>
  <c r="GL57" i="1"/>
  <c r="GN57" i="1"/>
  <c r="GP57" i="1"/>
  <c r="GV57" i="1"/>
  <c r="GX57" i="1"/>
  <c r="I58" i="1"/>
  <c r="S58" i="1" s="1"/>
  <c r="AB58" i="1"/>
  <c r="AC58" i="1"/>
  <c r="CQ58" i="1" s="1"/>
  <c r="AE58" i="1"/>
  <c r="AD58" i="1" s="1"/>
  <c r="AF58" i="1"/>
  <c r="AG58" i="1"/>
  <c r="CU58" i="1" s="1"/>
  <c r="AH58" i="1"/>
  <c r="AI58" i="1"/>
  <c r="AJ58" i="1"/>
  <c r="CX58" i="1" s="1"/>
  <c r="CR58" i="1"/>
  <c r="CS58" i="1"/>
  <c r="CT58" i="1"/>
  <c r="CV58" i="1"/>
  <c r="CW58" i="1"/>
  <c r="FR58" i="1"/>
  <c r="GL58" i="1"/>
  <c r="GO58" i="1"/>
  <c r="GP58" i="1"/>
  <c r="GV58" i="1"/>
  <c r="I59" i="1"/>
  <c r="Q59" i="1" s="1"/>
  <c r="AC59" i="1"/>
  <c r="AD59" i="1"/>
  <c r="AE59" i="1"/>
  <c r="AF59" i="1"/>
  <c r="CT59" i="1" s="1"/>
  <c r="AG59" i="1"/>
  <c r="AH59" i="1"/>
  <c r="AI59" i="1"/>
  <c r="AJ59" i="1"/>
  <c r="CX59" i="1" s="1"/>
  <c r="CQ59" i="1"/>
  <c r="CR59" i="1"/>
  <c r="CS59" i="1"/>
  <c r="CU59" i="1"/>
  <c r="CV59" i="1"/>
  <c r="CW59" i="1"/>
  <c r="FR59" i="1"/>
  <c r="GL59" i="1"/>
  <c r="GO59" i="1"/>
  <c r="GP59" i="1"/>
  <c r="GV59" i="1"/>
  <c r="I60" i="1"/>
  <c r="U60" i="1" s="1"/>
  <c r="AC60" i="1"/>
  <c r="AE60" i="1"/>
  <c r="AF60" i="1"/>
  <c r="AG60" i="1"/>
  <c r="AH60" i="1"/>
  <c r="AI60" i="1"/>
  <c r="CW60" i="1" s="1"/>
  <c r="AJ60" i="1"/>
  <c r="CT60" i="1"/>
  <c r="CU60" i="1"/>
  <c r="CV60" i="1"/>
  <c r="CX60" i="1"/>
  <c r="FR60" i="1"/>
  <c r="GL60" i="1"/>
  <c r="GO60" i="1"/>
  <c r="GP60" i="1"/>
  <c r="GV60" i="1"/>
  <c r="I61" i="1"/>
  <c r="GX61" i="1" s="1"/>
  <c r="AC61" i="1"/>
  <c r="AD61" i="1"/>
  <c r="CR61" i="1" s="1"/>
  <c r="AE61" i="1"/>
  <c r="AF61" i="1"/>
  <c r="AG61" i="1"/>
  <c r="AH61" i="1"/>
  <c r="CV61" i="1" s="1"/>
  <c r="AI61" i="1"/>
  <c r="AJ61" i="1"/>
  <c r="CS61" i="1"/>
  <c r="CT61" i="1"/>
  <c r="CU61" i="1"/>
  <c r="CW61" i="1"/>
  <c r="CX61" i="1"/>
  <c r="FR61" i="1"/>
  <c r="GL61" i="1"/>
  <c r="GO61" i="1"/>
  <c r="GP61" i="1"/>
  <c r="GV61" i="1"/>
  <c r="I62" i="1"/>
  <c r="S62" i="1" s="1"/>
  <c r="AB62" i="1"/>
  <c r="AC62" i="1"/>
  <c r="CQ62" i="1" s="1"/>
  <c r="AE62" i="1"/>
  <c r="AD62" i="1" s="1"/>
  <c r="AF62" i="1"/>
  <c r="AG62" i="1"/>
  <c r="CU62" i="1" s="1"/>
  <c r="AH62" i="1"/>
  <c r="AI62" i="1"/>
  <c r="AJ62" i="1"/>
  <c r="CX62" i="1" s="1"/>
  <c r="CR62" i="1"/>
  <c r="CS62" i="1"/>
  <c r="CT62" i="1"/>
  <c r="CV62" i="1"/>
  <c r="CW62" i="1"/>
  <c r="FR62" i="1"/>
  <c r="GL62" i="1"/>
  <c r="GO62" i="1"/>
  <c r="GP62" i="1"/>
  <c r="GV62" i="1"/>
  <c r="I63" i="1"/>
  <c r="T63" i="1" s="1"/>
  <c r="AC63" i="1"/>
  <c r="AE63" i="1"/>
  <c r="AD63" i="1" s="1"/>
  <c r="AF63" i="1"/>
  <c r="CT63" i="1" s="1"/>
  <c r="AG63" i="1"/>
  <c r="AH63" i="1"/>
  <c r="CV63" i="1" s="1"/>
  <c r="AI63" i="1"/>
  <c r="AJ63" i="1"/>
  <c r="CX63" i="1" s="1"/>
  <c r="CQ63" i="1"/>
  <c r="CS63" i="1"/>
  <c r="CU63" i="1"/>
  <c r="CW63" i="1"/>
  <c r="FR63" i="1"/>
  <c r="GL63" i="1"/>
  <c r="GO63" i="1"/>
  <c r="GP63" i="1"/>
  <c r="GV63" i="1"/>
  <c r="I64" i="1"/>
  <c r="U64" i="1" s="1"/>
  <c r="AC64" i="1"/>
  <c r="AE64" i="1"/>
  <c r="AF64" i="1"/>
  <c r="AG64" i="1"/>
  <c r="AH64" i="1"/>
  <c r="AI64" i="1"/>
  <c r="CW64" i="1" s="1"/>
  <c r="AJ64" i="1"/>
  <c r="CT64" i="1"/>
  <c r="CU64" i="1"/>
  <c r="CV64" i="1"/>
  <c r="CX64" i="1"/>
  <c r="FR64" i="1"/>
  <c r="GL64" i="1"/>
  <c r="GO64" i="1"/>
  <c r="GP64" i="1"/>
  <c r="GV64" i="1"/>
  <c r="I65" i="1"/>
  <c r="V65" i="1" s="1"/>
  <c r="AC65" i="1"/>
  <c r="CQ65" i="1" s="1"/>
  <c r="AD65" i="1"/>
  <c r="CR65" i="1" s="1"/>
  <c r="AE65" i="1"/>
  <c r="AF65" i="1"/>
  <c r="CT65" i="1" s="1"/>
  <c r="AG65" i="1"/>
  <c r="AH65" i="1"/>
  <c r="CV65" i="1" s="1"/>
  <c r="AI65" i="1"/>
  <c r="AJ65" i="1"/>
  <c r="CX65" i="1" s="1"/>
  <c r="CS65" i="1"/>
  <c r="CU65" i="1"/>
  <c r="CW65" i="1"/>
  <c r="FR65" i="1"/>
  <c r="GL65" i="1"/>
  <c r="GO65" i="1"/>
  <c r="GP65" i="1"/>
  <c r="GV65" i="1"/>
  <c r="I66" i="1"/>
  <c r="AC66" i="1"/>
  <c r="AE66" i="1"/>
  <c r="AF66" i="1"/>
  <c r="AG66" i="1"/>
  <c r="CU66" i="1" s="1"/>
  <c r="AH66" i="1"/>
  <c r="AI66" i="1"/>
  <c r="CW66" i="1" s="1"/>
  <c r="AJ66" i="1"/>
  <c r="CT66" i="1"/>
  <c r="S66" i="1" s="1"/>
  <c r="CV66" i="1"/>
  <c r="CX66" i="1"/>
  <c r="FR66" i="1"/>
  <c r="GL66" i="1"/>
  <c r="GO66" i="1"/>
  <c r="GP66" i="1"/>
  <c r="GV66" i="1"/>
  <c r="I67" i="1"/>
  <c r="GX67" i="1" s="1"/>
  <c r="AB67" i="1"/>
  <c r="AC67" i="1"/>
  <c r="AE67" i="1"/>
  <c r="AD67" i="1" s="1"/>
  <c r="CR67" i="1" s="1"/>
  <c r="AF67" i="1"/>
  <c r="CT67" i="1" s="1"/>
  <c r="AG67" i="1"/>
  <c r="AH67" i="1"/>
  <c r="AI67" i="1"/>
  <c r="CW67" i="1" s="1"/>
  <c r="AJ67" i="1"/>
  <c r="CX67" i="1" s="1"/>
  <c r="CQ67" i="1"/>
  <c r="CS67" i="1"/>
  <c r="CU67" i="1"/>
  <c r="CV67" i="1"/>
  <c r="FR67" i="1"/>
  <c r="GL67" i="1"/>
  <c r="GO67" i="1"/>
  <c r="GP67" i="1"/>
  <c r="GV67" i="1"/>
  <c r="C68" i="1"/>
  <c r="D68" i="1"/>
  <c r="R68" i="1"/>
  <c r="GK68" i="1" s="1"/>
  <c r="W68" i="1"/>
  <c r="AC68" i="1"/>
  <c r="AB68" i="1" s="1"/>
  <c r="AD68" i="1"/>
  <c r="CR68" i="1" s="1"/>
  <c r="Q68" i="1" s="1"/>
  <c r="AE68" i="1"/>
  <c r="AF68" i="1"/>
  <c r="AG68" i="1"/>
  <c r="AH68" i="1"/>
  <c r="CV68" i="1" s="1"/>
  <c r="U68" i="1" s="1"/>
  <c r="AI68" i="1"/>
  <c r="AJ68" i="1"/>
  <c r="CX68" i="1" s="1"/>
  <c r="CS68" i="1"/>
  <c r="CT68" i="1"/>
  <c r="S68" i="1" s="1"/>
  <c r="CY68" i="1" s="1"/>
  <c r="X68" i="1" s="1"/>
  <c r="CU68" i="1"/>
  <c r="T68" i="1" s="1"/>
  <c r="CW68" i="1"/>
  <c r="V68" i="1" s="1"/>
  <c r="FR68" i="1"/>
  <c r="GL68" i="1"/>
  <c r="GN68" i="1"/>
  <c r="GP68" i="1"/>
  <c r="GV68" i="1"/>
  <c r="GX68" i="1"/>
  <c r="C69" i="1"/>
  <c r="D69" i="1"/>
  <c r="V69" i="1"/>
  <c r="AC69" i="1"/>
  <c r="AD69" i="1"/>
  <c r="AE69" i="1"/>
  <c r="AF69" i="1"/>
  <c r="AG69" i="1"/>
  <c r="AH69" i="1"/>
  <c r="AI69" i="1"/>
  <c r="AJ69" i="1"/>
  <c r="CX69" i="1" s="1"/>
  <c r="W69" i="1" s="1"/>
  <c r="CS69" i="1"/>
  <c r="R69" i="1" s="1"/>
  <c r="GK69" i="1" s="1"/>
  <c r="CU69" i="1"/>
  <c r="T69" i="1" s="1"/>
  <c r="CW69" i="1"/>
  <c r="FR69" i="1"/>
  <c r="GL69" i="1"/>
  <c r="GN69" i="1"/>
  <c r="GP69" i="1"/>
  <c r="GV69" i="1"/>
  <c r="GX69" i="1"/>
  <c r="I70" i="1"/>
  <c r="AC70" i="1"/>
  <c r="CQ70" i="1" s="1"/>
  <c r="AE70" i="1"/>
  <c r="AD70" i="1" s="1"/>
  <c r="CR70" i="1" s="1"/>
  <c r="AF70" i="1"/>
  <c r="AG70" i="1"/>
  <c r="CU70" i="1" s="1"/>
  <c r="AH70" i="1"/>
  <c r="AI70" i="1"/>
  <c r="CW70" i="1" s="1"/>
  <c r="AJ70" i="1"/>
  <c r="CX70" i="1" s="1"/>
  <c r="CS70" i="1"/>
  <c r="CT70" i="1"/>
  <c r="CV70" i="1"/>
  <c r="FR70" i="1"/>
  <c r="GL70" i="1"/>
  <c r="GO70" i="1"/>
  <c r="GP70" i="1"/>
  <c r="GV70" i="1"/>
  <c r="I71" i="1"/>
  <c r="AC71" i="1"/>
  <c r="AE71" i="1"/>
  <c r="AD71" i="1" s="1"/>
  <c r="AF71" i="1"/>
  <c r="CT71" i="1" s="1"/>
  <c r="AG71" i="1"/>
  <c r="AH71" i="1"/>
  <c r="AI71" i="1"/>
  <c r="CW71" i="1" s="1"/>
  <c r="AJ71" i="1"/>
  <c r="CX71" i="1" s="1"/>
  <c r="CS71" i="1"/>
  <c r="R71" i="1" s="1"/>
  <c r="CU71" i="1"/>
  <c r="CV71" i="1"/>
  <c r="FR71" i="1"/>
  <c r="GL71" i="1"/>
  <c r="GO71" i="1"/>
  <c r="GP71" i="1"/>
  <c r="GV71" i="1"/>
  <c r="GX71" i="1"/>
  <c r="I72" i="1"/>
  <c r="S72" i="1"/>
  <c r="AC72" i="1"/>
  <c r="AE72" i="1"/>
  <c r="AF72" i="1"/>
  <c r="AG72" i="1"/>
  <c r="AH72" i="1"/>
  <c r="AI72" i="1"/>
  <c r="CW72" i="1" s="1"/>
  <c r="AJ72" i="1"/>
  <c r="CQ72" i="1"/>
  <c r="P72" i="1" s="1"/>
  <c r="CT72" i="1"/>
  <c r="CU72" i="1"/>
  <c r="CV72" i="1"/>
  <c r="U72" i="1" s="1"/>
  <c r="CX72" i="1"/>
  <c r="W72" i="1" s="1"/>
  <c r="FR72" i="1"/>
  <c r="GL72" i="1"/>
  <c r="GO72" i="1"/>
  <c r="GP72" i="1"/>
  <c r="GV72" i="1"/>
  <c r="GX72" i="1" s="1"/>
  <c r="I73" i="1"/>
  <c r="V73" i="1" s="1"/>
  <c r="AC73" i="1"/>
  <c r="AD73" i="1"/>
  <c r="CR73" i="1" s="1"/>
  <c r="AE73" i="1"/>
  <c r="AF73" i="1"/>
  <c r="AG73" i="1"/>
  <c r="AH73" i="1"/>
  <c r="CV73" i="1" s="1"/>
  <c r="AI73" i="1"/>
  <c r="AJ73" i="1"/>
  <c r="CX73" i="1" s="1"/>
  <c r="CS73" i="1"/>
  <c r="CT73" i="1"/>
  <c r="CU73" i="1"/>
  <c r="CW73" i="1"/>
  <c r="FR73" i="1"/>
  <c r="GL73" i="1"/>
  <c r="GO73" i="1"/>
  <c r="GP73" i="1"/>
  <c r="GV73" i="1"/>
  <c r="I74" i="1"/>
  <c r="AC74" i="1"/>
  <c r="CQ74" i="1" s="1"/>
  <c r="AE74" i="1"/>
  <c r="AD74" i="1" s="1"/>
  <c r="AF74" i="1"/>
  <c r="AG74" i="1"/>
  <c r="CU74" i="1" s="1"/>
  <c r="AH74" i="1"/>
  <c r="AI74" i="1"/>
  <c r="AJ74" i="1"/>
  <c r="CX74" i="1" s="1"/>
  <c r="CR74" i="1"/>
  <c r="CS74" i="1"/>
  <c r="CT74" i="1"/>
  <c r="CV74" i="1"/>
  <c r="CW74" i="1"/>
  <c r="FR74" i="1"/>
  <c r="GL74" i="1"/>
  <c r="GO74" i="1"/>
  <c r="GP74" i="1"/>
  <c r="GV74" i="1"/>
  <c r="I75" i="1"/>
  <c r="T75" i="1" s="1"/>
  <c r="AC75" i="1"/>
  <c r="AE75" i="1"/>
  <c r="AD75" i="1" s="1"/>
  <c r="AF75" i="1"/>
  <c r="CT75" i="1" s="1"/>
  <c r="AG75" i="1"/>
  <c r="AH75" i="1"/>
  <c r="AI75" i="1"/>
  <c r="CW75" i="1" s="1"/>
  <c r="AJ75" i="1"/>
  <c r="CX75" i="1" s="1"/>
  <c r="CQ75" i="1"/>
  <c r="CS75" i="1"/>
  <c r="CU75" i="1"/>
  <c r="CV75" i="1"/>
  <c r="FR75" i="1"/>
  <c r="GL75" i="1"/>
  <c r="GO75" i="1"/>
  <c r="GP75" i="1"/>
  <c r="GV75" i="1"/>
  <c r="I76" i="1"/>
  <c r="S76" i="1" s="1"/>
  <c r="AC76" i="1"/>
  <c r="CQ76" i="1" s="1"/>
  <c r="AE76" i="1"/>
  <c r="AF76" i="1"/>
  <c r="AG76" i="1"/>
  <c r="AH76" i="1"/>
  <c r="AI76" i="1"/>
  <c r="CW76" i="1" s="1"/>
  <c r="V76" i="1" s="1"/>
  <c r="AJ76" i="1"/>
  <c r="CT76" i="1"/>
  <c r="CU76" i="1"/>
  <c r="CV76" i="1"/>
  <c r="CX76" i="1"/>
  <c r="W76" i="1" s="1"/>
  <c r="FR76" i="1"/>
  <c r="GL76" i="1"/>
  <c r="GO76" i="1"/>
  <c r="GP76" i="1"/>
  <c r="GV76" i="1"/>
  <c r="I77" i="1"/>
  <c r="GX77" i="1" s="1"/>
  <c r="AC77" i="1"/>
  <c r="AD77" i="1"/>
  <c r="CR77" i="1" s="1"/>
  <c r="AE77" i="1"/>
  <c r="AF77" i="1"/>
  <c r="AG77" i="1"/>
  <c r="AH77" i="1"/>
  <c r="CV77" i="1" s="1"/>
  <c r="AI77" i="1"/>
  <c r="AJ77" i="1"/>
  <c r="CS77" i="1"/>
  <c r="CT77" i="1"/>
  <c r="CU77" i="1"/>
  <c r="CW77" i="1"/>
  <c r="CX77" i="1"/>
  <c r="FR77" i="1"/>
  <c r="GL77" i="1"/>
  <c r="GO77" i="1"/>
  <c r="GP77" i="1"/>
  <c r="GV77" i="1"/>
  <c r="I78" i="1"/>
  <c r="AC78" i="1"/>
  <c r="CQ78" i="1" s="1"/>
  <c r="AE78" i="1"/>
  <c r="AD78" i="1" s="1"/>
  <c r="AF78" i="1"/>
  <c r="AG78" i="1"/>
  <c r="CU78" i="1" s="1"/>
  <c r="AH78" i="1"/>
  <c r="AI78" i="1"/>
  <c r="AJ78" i="1"/>
  <c r="CX78" i="1" s="1"/>
  <c r="CR78" i="1"/>
  <c r="CS78" i="1"/>
  <c r="CT78" i="1"/>
  <c r="CV78" i="1"/>
  <c r="CW78" i="1"/>
  <c r="FR78" i="1"/>
  <c r="GL78" i="1"/>
  <c r="GO78" i="1"/>
  <c r="GP78" i="1"/>
  <c r="GV78" i="1"/>
  <c r="I79" i="1"/>
  <c r="V79" i="1" s="1"/>
  <c r="AC79" i="1"/>
  <c r="AE79" i="1"/>
  <c r="AD79" i="1" s="1"/>
  <c r="AF79" i="1"/>
  <c r="CT79" i="1" s="1"/>
  <c r="AG79" i="1"/>
  <c r="AH79" i="1"/>
  <c r="AI79" i="1"/>
  <c r="CW79" i="1" s="1"/>
  <c r="AJ79" i="1"/>
  <c r="CX79" i="1" s="1"/>
  <c r="CQ79" i="1"/>
  <c r="CS79" i="1"/>
  <c r="CU79" i="1"/>
  <c r="CV79" i="1"/>
  <c r="FR79" i="1"/>
  <c r="GL79" i="1"/>
  <c r="GO79" i="1"/>
  <c r="GP79" i="1"/>
  <c r="GV79" i="1"/>
  <c r="I80" i="1"/>
  <c r="S80" i="1" s="1"/>
  <c r="AC80" i="1"/>
  <c r="AE80" i="1"/>
  <c r="AF80" i="1"/>
  <c r="AG80" i="1"/>
  <c r="AH80" i="1"/>
  <c r="AI80" i="1"/>
  <c r="CW80" i="1" s="1"/>
  <c r="AJ80" i="1"/>
  <c r="CQ80" i="1"/>
  <c r="CT80" i="1"/>
  <c r="CU80" i="1"/>
  <c r="CV80" i="1"/>
  <c r="CX80" i="1"/>
  <c r="W80" i="1" s="1"/>
  <c r="FR80" i="1"/>
  <c r="GL80" i="1"/>
  <c r="GO80" i="1"/>
  <c r="GP80" i="1"/>
  <c r="GV80" i="1"/>
  <c r="I81" i="1"/>
  <c r="GX81" i="1" s="1"/>
  <c r="AC81" i="1"/>
  <c r="AD81" i="1"/>
  <c r="CR81" i="1" s="1"/>
  <c r="AE81" i="1"/>
  <c r="AF81" i="1"/>
  <c r="AG81" i="1"/>
  <c r="AH81" i="1"/>
  <c r="CV81" i="1" s="1"/>
  <c r="AI81" i="1"/>
  <c r="AJ81" i="1"/>
  <c r="CX81" i="1" s="1"/>
  <c r="CS81" i="1"/>
  <c r="CT81" i="1"/>
  <c r="CU81" i="1"/>
  <c r="CW81" i="1"/>
  <c r="FR81" i="1"/>
  <c r="GL81" i="1"/>
  <c r="GO81" i="1"/>
  <c r="GP81" i="1"/>
  <c r="GV81" i="1"/>
  <c r="I82" i="1"/>
  <c r="AC82" i="1"/>
  <c r="CQ82" i="1" s="1"/>
  <c r="AE82" i="1"/>
  <c r="AD82" i="1" s="1"/>
  <c r="CR82" i="1" s="1"/>
  <c r="AF82" i="1"/>
  <c r="AG82" i="1"/>
  <c r="CU82" i="1" s="1"/>
  <c r="AH82" i="1"/>
  <c r="AI82" i="1"/>
  <c r="CW82" i="1" s="1"/>
  <c r="AJ82" i="1"/>
  <c r="CX82" i="1" s="1"/>
  <c r="CS82" i="1"/>
  <c r="CT82" i="1"/>
  <c r="CV82" i="1"/>
  <c r="FR82" i="1"/>
  <c r="GL82" i="1"/>
  <c r="GO82" i="1"/>
  <c r="GP82" i="1"/>
  <c r="GV82" i="1"/>
  <c r="I83" i="1"/>
  <c r="GX83" i="1" s="1"/>
  <c r="AC83" i="1"/>
  <c r="AE83" i="1"/>
  <c r="AD83" i="1" s="1"/>
  <c r="AF83" i="1"/>
  <c r="CT83" i="1" s="1"/>
  <c r="AG83" i="1"/>
  <c r="AH83" i="1"/>
  <c r="AI83" i="1"/>
  <c r="CW83" i="1" s="1"/>
  <c r="AJ83" i="1"/>
  <c r="CX83" i="1" s="1"/>
  <c r="CQ83" i="1"/>
  <c r="CS83" i="1"/>
  <c r="CU83" i="1"/>
  <c r="CV83" i="1"/>
  <c r="FR83" i="1"/>
  <c r="GL83" i="1"/>
  <c r="GO83" i="1"/>
  <c r="GP83" i="1"/>
  <c r="GV83" i="1"/>
  <c r="I84" i="1"/>
  <c r="S84" i="1" s="1"/>
  <c r="AC84" i="1"/>
  <c r="AE84" i="1"/>
  <c r="AF84" i="1"/>
  <c r="AG84" i="1"/>
  <c r="AH84" i="1"/>
  <c r="AI84" i="1"/>
  <c r="CW84" i="1" s="1"/>
  <c r="AJ84" i="1"/>
  <c r="CQ84" i="1"/>
  <c r="CT84" i="1"/>
  <c r="CU84" i="1"/>
  <c r="CV84" i="1"/>
  <c r="U84" i="1" s="1"/>
  <c r="CX84" i="1"/>
  <c r="FR84" i="1"/>
  <c r="GL84" i="1"/>
  <c r="GO84" i="1"/>
  <c r="GP84" i="1"/>
  <c r="GV84" i="1"/>
  <c r="I85" i="1"/>
  <c r="GX85" i="1" s="1"/>
  <c r="AC85" i="1"/>
  <c r="CQ85" i="1" s="1"/>
  <c r="AD85" i="1"/>
  <c r="CR85" i="1" s="1"/>
  <c r="AE85" i="1"/>
  <c r="AF85" i="1"/>
  <c r="AB85" i="1" s="1"/>
  <c r="AG85" i="1"/>
  <c r="AH85" i="1"/>
  <c r="CV85" i="1" s="1"/>
  <c r="AI85" i="1"/>
  <c r="AJ85" i="1"/>
  <c r="CX85" i="1" s="1"/>
  <c r="CS85" i="1"/>
  <c r="CT85" i="1"/>
  <c r="CU85" i="1"/>
  <c r="CW85" i="1"/>
  <c r="FR85" i="1"/>
  <c r="GL85" i="1"/>
  <c r="GO85" i="1"/>
  <c r="GP85" i="1"/>
  <c r="GV85" i="1"/>
  <c r="I86" i="1"/>
  <c r="R86" i="1" s="1"/>
  <c r="GK86" i="1" s="1"/>
  <c r="AB86" i="1"/>
  <c r="AC86" i="1"/>
  <c r="CQ86" i="1" s="1"/>
  <c r="AE86" i="1"/>
  <c r="AD86" i="1" s="1"/>
  <c r="CR86" i="1" s="1"/>
  <c r="AF86" i="1"/>
  <c r="AG86" i="1"/>
  <c r="CU86" i="1" s="1"/>
  <c r="AH86" i="1"/>
  <c r="AI86" i="1"/>
  <c r="AJ86" i="1"/>
  <c r="CS86" i="1"/>
  <c r="CT86" i="1"/>
  <c r="CV86" i="1"/>
  <c r="U86" i="1" s="1"/>
  <c r="CW86" i="1"/>
  <c r="CX86" i="1"/>
  <c r="FR86" i="1"/>
  <c r="GL86" i="1"/>
  <c r="GO86" i="1"/>
  <c r="GP86" i="1"/>
  <c r="GV86" i="1"/>
  <c r="GX86" i="1"/>
  <c r="I87" i="1"/>
  <c r="R87" i="1" s="1"/>
  <c r="GK87" i="1" s="1"/>
  <c r="AB87" i="1"/>
  <c r="AC87" i="1"/>
  <c r="AE87" i="1"/>
  <c r="AD87" i="1" s="1"/>
  <c r="AF87" i="1"/>
  <c r="CT87" i="1" s="1"/>
  <c r="AG87" i="1"/>
  <c r="AH87" i="1"/>
  <c r="AI87" i="1"/>
  <c r="AJ87" i="1"/>
  <c r="CX87" i="1" s="1"/>
  <c r="CQ87" i="1"/>
  <c r="CR87" i="1"/>
  <c r="CS87" i="1"/>
  <c r="CU87" i="1"/>
  <c r="CV87" i="1"/>
  <c r="CW87" i="1"/>
  <c r="FR87" i="1"/>
  <c r="GL87" i="1"/>
  <c r="GO87" i="1"/>
  <c r="GP87" i="1"/>
  <c r="GV87" i="1"/>
  <c r="I88" i="1"/>
  <c r="U88" i="1" s="1"/>
  <c r="AC88" i="1"/>
  <c r="CQ88" i="1" s="1"/>
  <c r="AE88" i="1"/>
  <c r="AF88" i="1"/>
  <c r="AG88" i="1"/>
  <c r="AH88" i="1"/>
  <c r="AI88" i="1"/>
  <c r="CW88" i="1" s="1"/>
  <c r="AJ88" i="1"/>
  <c r="CT88" i="1"/>
  <c r="CU88" i="1"/>
  <c r="CV88" i="1"/>
  <c r="CX88" i="1"/>
  <c r="FR88" i="1"/>
  <c r="GL88" i="1"/>
  <c r="GO88" i="1"/>
  <c r="GP88" i="1"/>
  <c r="GV88" i="1"/>
  <c r="I89" i="1"/>
  <c r="GX89" i="1" s="1"/>
  <c r="AC89" i="1"/>
  <c r="AD89" i="1"/>
  <c r="CR89" i="1" s="1"/>
  <c r="AE89" i="1"/>
  <c r="AF89" i="1"/>
  <c r="AG89" i="1"/>
  <c r="CU89" i="1" s="1"/>
  <c r="AH89" i="1"/>
  <c r="CV89" i="1" s="1"/>
  <c r="AI89" i="1"/>
  <c r="AJ89" i="1"/>
  <c r="CS89" i="1"/>
  <c r="CT89" i="1"/>
  <c r="CW89" i="1"/>
  <c r="CX89" i="1"/>
  <c r="FR89" i="1"/>
  <c r="GL89" i="1"/>
  <c r="GO89" i="1"/>
  <c r="GP89" i="1"/>
  <c r="GV89" i="1"/>
  <c r="I90" i="1"/>
  <c r="AC90" i="1"/>
  <c r="CQ90" i="1" s="1"/>
  <c r="AE90" i="1"/>
  <c r="AD90" i="1" s="1"/>
  <c r="AF90" i="1"/>
  <c r="AB90" i="1" s="1"/>
  <c r="AG90" i="1"/>
  <c r="CU90" i="1" s="1"/>
  <c r="AH90" i="1"/>
  <c r="AI90" i="1"/>
  <c r="AJ90" i="1"/>
  <c r="CX90" i="1" s="1"/>
  <c r="CR90" i="1"/>
  <c r="CS90" i="1"/>
  <c r="CT90" i="1"/>
  <c r="CV90" i="1"/>
  <c r="CW90" i="1"/>
  <c r="FR90" i="1"/>
  <c r="GL90" i="1"/>
  <c r="GN90" i="1"/>
  <c r="GP90" i="1"/>
  <c r="GV90" i="1"/>
  <c r="I91" i="1"/>
  <c r="T91" i="1" s="1"/>
  <c r="AC91" i="1"/>
  <c r="AD91" i="1"/>
  <c r="AB91" i="1" s="1"/>
  <c r="AE91" i="1"/>
  <c r="AF91" i="1"/>
  <c r="CT91" i="1" s="1"/>
  <c r="AG91" i="1"/>
  <c r="AH91" i="1"/>
  <c r="AI91" i="1"/>
  <c r="AJ91" i="1"/>
  <c r="CX91" i="1" s="1"/>
  <c r="CQ91" i="1"/>
  <c r="CR91" i="1"/>
  <c r="CS91" i="1"/>
  <c r="CU91" i="1"/>
  <c r="CV91" i="1"/>
  <c r="CW91" i="1"/>
  <c r="FR91" i="1"/>
  <c r="GL91" i="1"/>
  <c r="GN91" i="1"/>
  <c r="GP91" i="1"/>
  <c r="GV91" i="1"/>
  <c r="I92" i="1"/>
  <c r="W92" i="1" s="1"/>
  <c r="AC92" i="1"/>
  <c r="AD92" i="1"/>
  <c r="CR92" i="1" s="1"/>
  <c r="AE92" i="1"/>
  <c r="CS92" i="1" s="1"/>
  <c r="AF92" i="1"/>
  <c r="AG92" i="1"/>
  <c r="AH92" i="1"/>
  <c r="AI92" i="1"/>
  <c r="CW92" i="1" s="1"/>
  <c r="AJ92" i="1"/>
  <c r="CT92" i="1"/>
  <c r="CU92" i="1"/>
  <c r="CV92" i="1"/>
  <c r="CX92" i="1"/>
  <c r="FR92" i="1"/>
  <c r="GL92" i="1"/>
  <c r="GO92" i="1"/>
  <c r="GP92" i="1"/>
  <c r="GV92" i="1"/>
  <c r="I93" i="1"/>
  <c r="R93" i="1" s="1"/>
  <c r="GK93" i="1" s="1"/>
  <c r="AC93" i="1"/>
  <c r="AD93" i="1"/>
  <c r="AE93" i="1"/>
  <c r="AF93" i="1"/>
  <c r="AG93" i="1"/>
  <c r="AH93" i="1"/>
  <c r="CV93" i="1" s="1"/>
  <c r="AI93" i="1"/>
  <c r="AJ93" i="1"/>
  <c r="CQ93" i="1"/>
  <c r="CS93" i="1"/>
  <c r="CT93" i="1"/>
  <c r="CU93" i="1"/>
  <c r="CW93" i="1"/>
  <c r="CX93" i="1"/>
  <c r="FR93" i="1"/>
  <c r="GL93" i="1"/>
  <c r="GO93" i="1"/>
  <c r="GP93" i="1"/>
  <c r="GV93" i="1"/>
  <c r="C94" i="1"/>
  <c r="D94" i="1"/>
  <c r="U94" i="1"/>
  <c r="AC94" i="1"/>
  <c r="CQ94" i="1" s="1"/>
  <c r="P94" i="1" s="1"/>
  <c r="AE94" i="1"/>
  <c r="AD94" i="1" s="1"/>
  <c r="CR94" i="1" s="1"/>
  <c r="Q94" i="1" s="1"/>
  <c r="AF94" i="1"/>
  <c r="CT94" i="1" s="1"/>
  <c r="S94" i="1" s="1"/>
  <c r="AG94" i="1"/>
  <c r="AH94" i="1"/>
  <c r="AI94" i="1"/>
  <c r="CW94" i="1" s="1"/>
  <c r="V94" i="1" s="1"/>
  <c r="AJ94" i="1"/>
  <c r="CX94" i="1" s="1"/>
  <c r="W94" i="1" s="1"/>
  <c r="CU94" i="1"/>
  <c r="T94" i="1" s="1"/>
  <c r="CV94" i="1"/>
  <c r="FR94" i="1"/>
  <c r="GL94" i="1"/>
  <c r="GN94" i="1"/>
  <c r="GP94" i="1"/>
  <c r="GV94" i="1"/>
  <c r="GX94" i="1"/>
  <c r="C95" i="1"/>
  <c r="D95" i="1"/>
  <c r="R95" i="1"/>
  <c r="GK95" i="1" s="1"/>
  <c r="V95" i="1"/>
  <c r="W95" i="1"/>
  <c r="AC95" i="1"/>
  <c r="AD95" i="1"/>
  <c r="CR95" i="1" s="1"/>
  <c r="Q95" i="1" s="1"/>
  <c r="AE95" i="1"/>
  <c r="AF95" i="1"/>
  <c r="AG95" i="1"/>
  <c r="AH95" i="1"/>
  <c r="AI95" i="1"/>
  <c r="AJ95" i="1"/>
  <c r="CS95" i="1"/>
  <c r="CU95" i="1"/>
  <c r="T95" i="1" s="1"/>
  <c r="CW95" i="1"/>
  <c r="CX95" i="1"/>
  <c r="FR95" i="1"/>
  <c r="GL95" i="1"/>
  <c r="GN95" i="1"/>
  <c r="GP95" i="1"/>
  <c r="GV95" i="1"/>
  <c r="GX95" i="1"/>
  <c r="I96" i="1"/>
  <c r="U96" i="1" s="1"/>
  <c r="S96" i="1"/>
  <c r="AB96" i="1"/>
  <c r="AC96" i="1"/>
  <c r="CQ96" i="1" s="1"/>
  <c r="AE96" i="1"/>
  <c r="AD96" i="1" s="1"/>
  <c r="AF96" i="1"/>
  <c r="AG96" i="1"/>
  <c r="CU96" i="1" s="1"/>
  <c r="AH96" i="1"/>
  <c r="AI96" i="1"/>
  <c r="AJ96" i="1"/>
  <c r="CX96" i="1" s="1"/>
  <c r="CR96" i="1"/>
  <c r="CS96" i="1"/>
  <c r="R96" i="1" s="1"/>
  <c r="GK96" i="1" s="1"/>
  <c r="CT96" i="1"/>
  <c r="CV96" i="1"/>
  <c r="CW96" i="1"/>
  <c r="FR96" i="1"/>
  <c r="GL96" i="1"/>
  <c r="GO96" i="1"/>
  <c r="GP96" i="1"/>
  <c r="GV96" i="1"/>
  <c r="GX96" i="1"/>
  <c r="I97" i="1"/>
  <c r="AC97" i="1"/>
  <c r="AD97" i="1"/>
  <c r="AE97" i="1"/>
  <c r="AF97" i="1"/>
  <c r="CT97" i="1" s="1"/>
  <c r="AG97" i="1"/>
  <c r="AH97" i="1"/>
  <c r="CV97" i="1" s="1"/>
  <c r="AI97" i="1"/>
  <c r="AJ97" i="1"/>
  <c r="CX97" i="1" s="1"/>
  <c r="CS97" i="1"/>
  <c r="CU97" i="1"/>
  <c r="CW97" i="1"/>
  <c r="FR97" i="1"/>
  <c r="GL97" i="1"/>
  <c r="GO97" i="1"/>
  <c r="GP97" i="1"/>
  <c r="GV97" i="1"/>
  <c r="I98" i="1"/>
  <c r="S98" i="1" s="1"/>
  <c r="AC98" i="1"/>
  <c r="CQ98" i="1" s="1"/>
  <c r="AE98" i="1"/>
  <c r="AF98" i="1"/>
  <c r="AG98" i="1"/>
  <c r="AH98" i="1"/>
  <c r="AI98" i="1"/>
  <c r="CW98" i="1" s="1"/>
  <c r="AJ98" i="1"/>
  <c r="CT98" i="1"/>
  <c r="CU98" i="1"/>
  <c r="CV98" i="1"/>
  <c r="CX98" i="1"/>
  <c r="FR98" i="1"/>
  <c r="GL98" i="1"/>
  <c r="GO98" i="1"/>
  <c r="GP98" i="1"/>
  <c r="GV98" i="1"/>
  <c r="I99" i="1"/>
  <c r="AC99" i="1"/>
  <c r="AD99" i="1"/>
  <c r="CR99" i="1" s="1"/>
  <c r="AE99" i="1"/>
  <c r="AF99" i="1"/>
  <c r="AG99" i="1"/>
  <c r="AH99" i="1"/>
  <c r="CV99" i="1" s="1"/>
  <c r="AI99" i="1"/>
  <c r="AJ99" i="1"/>
  <c r="CS99" i="1"/>
  <c r="CT99" i="1"/>
  <c r="CU99" i="1"/>
  <c r="CW99" i="1"/>
  <c r="CX99" i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AO101" i="1"/>
  <c r="AO22" i="1" s="1"/>
  <c r="BC101" i="1"/>
  <c r="BC22" i="1" s="1"/>
  <c r="BX101" i="1"/>
  <c r="BX22" i="1" s="1"/>
  <c r="CK101" i="1"/>
  <c r="CK22" i="1" s="1"/>
  <c r="CL101" i="1"/>
  <c r="CL22" i="1" s="1"/>
  <c r="EG101" i="1"/>
  <c r="EG22" i="1" s="1"/>
  <c r="EU101" i="1"/>
  <c r="EU22" i="1" s="1"/>
  <c r="FP101" i="1"/>
  <c r="FP22" i="1" s="1"/>
  <c r="GC101" i="1"/>
  <c r="GD101" i="1"/>
  <c r="GD22" i="1" s="1"/>
  <c r="F117" i="1"/>
  <c r="B130" i="1"/>
  <c r="B18" i="1" s="1"/>
  <c r="C130" i="1"/>
  <c r="C18" i="1" s="1"/>
  <c r="D130" i="1"/>
  <c r="D18" i="1" s="1"/>
  <c r="F130" i="1"/>
  <c r="F18" i="1" s="1"/>
  <c r="G130" i="1"/>
  <c r="G18" i="1" s="1"/>
  <c r="CQ68" i="1" l="1"/>
  <c r="P68" i="1" s="1"/>
  <c r="W98" i="1"/>
  <c r="CZ56" i="1"/>
  <c r="Y56" i="1" s="1"/>
  <c r="T81" i="1"/>
  <c r="T77" i="1"/>
  <c r="CZ68" i="1"/>
  <c r="Y68" i="1" s="1"/>
  <c r="CQ97" i="1"/>
  <c r="T119" i="6"/>
  <c r="H119" i="6"/>
  <c r="R82" i="1"/>
  <c r="GK82" i="1" s="1"/>
  <c r="P80" i="1"/>
  <c r="CT95" i="1"/>
  <c r="S95" i="1" s="1"/>
  <c r="U115" i="6" s="1"/>
  <c r="T115" i="6"/>
  <c r="H117" i="6"/>
  <c r="H115" i="6"/>
  <c r="T116" i="6"/>
  <c r="T117" i="6"/>
  <c r="H116" i="6"/>
  <c r="S71" i="1"/>
  <c r="GX99" i="1"/>
  <c r="GX121" i="6"/>
  <c r="E121" i="6"/>
  <c r="GW121" i="6"/>
  <c r="P98" i="1"/>
  <c r="V92" i="1"/>
  <c r="R92" i="1"/>
  <c r="GK92" i="1" s="1"/>
  <c r="S86" i="1"/>
  <c r="T85" i="1"/>
  <c r="AB99" i="1"/>
  <c r="H121" i="6"/>
  <c r="T121" i="6"/>
  <c r="R97" i="1"/>
  <c r="GK97" i="1" s="1"/>
  <c r="GX119" i="6"/>
  <c r="E119" i="6"/>
  <c r="GW119" i="6"/>
  <c r="U83" i="1"/>
  <c r="W71" i="1"/>
  <c r="GX70" i="1"/>
  <c r="T98" i="1"/>
  <c r="CV95" i="1"/>
  <c r="U95" i="1" s="1"/>
  <c r="I118" i="6" s="1"/>
  <c r="H118" i="6"/>
  <c r="U89" i="1"/>
  <c r="Q89" i="1"/>
  <c r="AB97" i="1"/>
  <c r="AB95" i="1"/>
  <c r="H114" i="6" s="1"/>
  <c r="W99" i="1"/>
  <c r="U97" i="1"/>
  <c r="GX97" i="1"/>
  <c r="P97" i="1"/>
  <c r="U119" i="6" s="1"/>
  <c r="K119" i="6" s="1"/>
  <c r="GX98" i="1"/>
  <c r="U98" i="1"/>
  <c r="V97" i="1"/>
  <c r="T97" i="1"/>
  <c r="T99" i="1"/>
  <c r="V99" i="1"/>
  <c r="U99" i="1"/>
  <c r="Q99" i="1"/>
  <c r="S99" i="1"/>
  <c r="R99" i="1"/>
  <c r="GK99" i="1" s="1"/>
  <c r="V98" i="1"/>
  <c r="V96" i="1"/>
  <c r="Q96" i="1"/>
  <c r="T96" i="1"/>
  <c r="W96" i="1"/>
  <c r="W85" i="1"/>
  <c r="V85" i="1"/>
  <c r="R91" i="1"/>
  <c r="GK91" i="1" s="1"/>
  <c r="U71" i="1"/>
  <c r="W64" i="1"/>
  <c r="S90" i="1"/>
  <c r="W89" i="1"/>
  <c r="U37" i="1"/>
  <c r="T92" i="1"/>
  <c r="Q92" i="1"/>
  <c r="W93" i="1"/>
  <c r="U92" i="1"/>
  <c r="U91" i="1"/>
  <c r="GX76" i="1"/>
  <c r="U76" i="1"/>
  <c r="H107" i="6"/>
  <c r="T107" i="6"/>
  <c r="U59" i="1"/>
  <c r="P59" i="1"/>
  <c r="U101" i="6" s="1"/>
  <c r="K101" i="6" s="1"/>
  <c r="CT69" i="1"/>
  <c r="S69" i="1" s="1"/>
  <c r="U105" i="6" s="1"/>
  <c r="T108" i="6"/>
  <c r="T105" i="6"/>
  <c r="T109" i="6"/>
  <c r="H108" i="6"/>
  <c r="H105" i="6"/>
  <c r="H109" i="6"/>
  <c r="W83" i="1"/>
  <c r="S83" i="1"/>
  <c r="CQ71" i="1"/>
  <c r="P71" i="1" s="1"/>
  <c r="U111" i="6" s="1"/>
  <c r="K111" i="6" s="1"/>
  <c r="T111" i="6"/>
  <c r="H111" i="6"/>
  <c r="W60" i="1"/>
  <c r="GX59" i="1"/>
  <c r="GX92" i="1"/>
  <c r="S89" i="1"/>
  <c r="P86" i="1"/>
  <c r="S85" i="1"/>
  <c r="U82" i="1"/>
  <c r="V82" i="1"/>
  <c r="Q82" i="1"/>
  <c r="T76" i="1"/>
  <c r="P76" i="1"/>
  <c r="S74" i="1"/>
  <c r="T72" i="1"/>
  <c r="GX111" i="6"/>
  <c r="E111" i="6"/>
  <c r="GW111" i="6"/>
  <c r="CV69" i="1"/>
  <c r="U69" i="1" s="1"/>
  <c r="I110" i="6" s="1"/>
  <c r="H110" i="6"/>
  <c r="CR69" i="1"/>
  <c r="Q69" i="1" s="1"/>
  <c r="U106" i="6" s="1"/>
  <c r="K106" i="6" s="1"/>
  <c r="T106" i="6"/>
  <c r="H106" i="6"/>
  <c r="V59" i="1"/>
  <c r="W88" i="1"/>
  <c r="T89" i="1"/>
  <c r="R89" i="1"/>
  <c r="GK89" i="1" s="1"/>
  <c r="GX87" i="1"/>
  <c r="T84" i="1"/>
  <c r="V84" i="1"/>
  <c r="P83" i="1"/>
  <c r="V83" i="1"/>
  <c r="S82" i="1"/>
  <c r="W81" i="1"/>
  <c r="V81" i="1"/>
  <c r="U80" i="1"/>
  <c r="GX79" i="1"/>
  <c r="R79" i="1"/>
  <c r="U75" i="1"/>
  <c r="T73" i="1"/>
  <c r="P88" i="1"/>
  <c r="GX84" i="1"/>
  <c r="S78" i="1"/>
  <c r="W77" i="1"/>
  <c r="R77" i="1"/>
  <c r="GK77" i="1" s="1"/>
  <c r="V91" i="1"/>
  <c r="V89" i="1"/>
  <c r="T88" i="1"/>
  <c r="U87" i="1"/>
  <c r="P87" i="1"/>
  <c r="W86" i="1"/>
  <c r="R85" i="1"/>
  <c r="GK85" i="1" s="1"/>
  <c r="P85" i="1"/>
  <c r="W84" i="1"/>
  <c r="P84" i="1"/>
  <c r="T83" i="1"/>
  <c r="GX82" i="1"/>
  <c r="S81" i="1"/>
  <c r="U79" i="1"/>
  <c r="W79" i="1"/>
  <c r="S79" i="1"/>
  <c r="S77" i="1"/>
  <c r="R75" i="1"/>
  <c r="GK75" i="1" s="1"/>
  <c r="P91" i="1"/>
  <c r="Q91" i="1"/>
  <c r="P79" i="1"/>
  <c r="GX75" i="1"/>
  <c r="P75" i="1"/>
  <c r="GX73" i="1"/>
  <c r="S73" i="1"/>
  <c r="R73" i="1"/>
  <c r="GK73" i="1" s="1"/>
  <c r="V93" i="1"/>
  <c r="P93" i="1"/>
  <c r="GX91" i="1"/>
  <c r="V87" i="1"/>
  <c r="Q87" i="1"/>
  <c r="R83" i="1"/>
  <c r="R81" i="1"/>
  <c r="GK81" i="1" s="1"/>
  <c r="T79" i="1"/>
  <c r="V77" i="1"/>
  <c r="V75" i="1"/>
  <c r="W73" i="1"/>
  <c r="T71" i="1"/>
  <c r="V71" i="1"/>
  <c r="V88" i="1"/>
  <c r="S88" i="1"/>
  <c r="Q86" i="1"/>
  <c r="GX80" i="1"/>
  <c r="V72" i="1"/>
  <c r="S70" i="1"/>
  <c r="S92" i="1"/>
  <c r="GX88" i="1"/>
  <c r="V86" i="1"/>
  <c r="T86" i="1"/>
  <c r="CP68" i="1"/>
  <c r="O68" i="1" s="1"/>
  <c r="GM68" i="1" s="1"/>
  <c r="T80" i="1"/>
  <c r="V80" i="1"/>
  <c r="R74" i="1"/>
  <c r="GK74" i="1" s="1"/>
  <c r="U70" i="1"/>
  <c r="V70" i="1"/>
  <c r="Q70" i="1"/>
  <c r="BY101" i="1"/>
  <c r="BY22" i="1" s="1"/>
  <c r="R59" i="1"/>
  <c r="GK59" i="1" s="1"/>
  <c r="W66" i="1"/>
  <c r="V66" i="1"/>
  <c r="CT57" i="1"/>
  <c r="S57" i="1" s="1"/>
  <c r="U95" i="6" s="1"/>
  <c r="T95" i="6"/>
  <c r="T98" i="6"/>
  <c r="H95" i="6"/>
  <c r="T99" i="6"/>
  <c r="H98" i="6"/>
  <c r="H99" i="6"/>
  <c r="U67" i="1"/>
  <c r="W67" i="1"/>
  <c r="S67" i="1"/>
  <c r="T67" i="1"/>
  <c r="U62" i="1"/>
  <c r="V61" i="1"/>
  <c r="AD57" i="1"/>
  <c r="CR57" i="1" s="1"/>
  <c r="Q57" i="1" s="1"/>
  <c r="U96" i="6" s="1"/>
  <c r="K96" i="6" s="1"/>
  <c r="GM97" i="6"/>
  <c r="I97" i="6" s="1"/>
  <c r="H97" i="6"/>
  <c r="V51" i="1"/>
  <c r="T101" i="6"/>
  <c r="H101" i="6"/>
  <c r="GX101" i="6"/>
  <c r="E101" i="6"/>
  <c r="GW101" i="6"/>
  <c r="CV57" i="1"/>
  <c r="U57" i="1" s="1"/>
  <c r="I100" i="6" s="1"/>
  <c r="H100" i="6"/>
  <c r="R67" i="1"/>
  <c r="CZ67" i="1" s="1"/>
  <c r="Y67" i="1" s="1"/>
  <c r="GX66" i="1"/>
  <c r="GX65" i="1"/>
  <c r="GX62" i="1"/>
  <c r="P62" i="1"/>
  <c r="U61" i="1"/>
  <c r="Q61" i="1"/>
  <c r="T59" i="1"/>
  <c r="GX58" i="1"/>
  <c r="GX43" i="1"/>
  <c r="AB59" i="1"/>
  <c r="H96" i="6"/>
  <c r="CS57" i="1"/>
  <c r="R57" i="1" s="1"/>
  <c r="R65" i="1"/>
  <c r="GK65" i="1" s="1"/>
  <c r="V64" i="1"/>
  <c r="T61" i="1"/>
  <c r="S61" i="1"/>
  <c r="V60" i="1"/>
  <c r="T60" i="1"/>
  <c r="T65" i="1"/>
  <c r="GX64" i="1"/>
  <c r="S64" i="1"/>
  <c r="T64" i="1"/>
  <c r="V62" i="1"/>
  <c r="Q62" i="1"/>
  <c r="T62" i="1"/>
  <c r="GX60" i="1"/>
  <c r="S60" i="1"/>
  <c r="P65" i="1"/>
  <c r="P67" i="1"/>
  <c r="W65" i="1"/>
  <c r="S65" i="1"/>
  <c r="CZ65" i="1" s="1"/>
  <c r="Y65" i="1" s="1"/>
  <c r="W61" i="1"/>
  <c r="R61" i="1"/>
  <c r="GK61" i="1" s="1"/>
  <c r="V58" i="1"/>
  <c r="Q58" i="1"/>
  <c r="T58" i="1"/>
  <c r="U66" i="1"/>
  <c r="U58" i="1"/>
  <c r="W58" i="1"/>
  <c r="R58" i="1"/>
  <c r="GK58" i="1" s="1"/>
  <c r="U53" i="1"/>
  <c r="W50" i="1"/>
  <c r="P50" i="1"/>
  <c r="U40" i="1"/>
  <c r="V40" i="1"/>
  <c r="Q40" i="1"/>
  <c r="GX33" i="1"/>
  <c r="W53" i="1"/>
  <c r="W55" i="1"/>
  <c r="R55" i="1"/>
  <c r="GK55" i="1" s="1"/>
  <c r="U55" i="1"/>
  <c r="P51" i="1"/>
  <c r="U48" i="1"/>
  <c r="S53" i="1"/>
  <c r="V55" i="1"/>
  <c r="P55" i="1"/>
  <c r="GX54" i="1"/>
  <c r="S54" i="1"/>
  <c r="R53" i="1"/>
  <c r="GK53" i="1" s="1"/>
  <c r="R49" i="1"/>
  <c r="GK49" i="1" s="1"/>
  <c r="W48" i="1"/>
  <c r="P48" i="1"/>
  <c r="S48" i="1"/>
  <c r="U46" i="1"/>
  <c r="V46" i="1"/>
  <c r="CS45" i="1"/>
  <c r="R45" i="1" s="1"/>
  <c r="GM86" i="6"/>
  <c r="I86" i="6" s="1"/>
  <c r="H86" i="6"/>
  <c r="S43" i="1"/>
  <c r="S42" i="1"/>
  <c r="R40" i="1"/>
  <c r="GK40" i="1" s="1"/>
  <c r="T40" i="1"/>
  <c r="R35" i="1"/>
  <c r="GK35" i="1" s="1"/>
  <c r="T35" i="1"/>
  <c r="S34" i="1"/>
  <c r="T34" i="1"/>
  <c r="P33" i="1"/>
  <c r="U70" i="6" s="1"/>
  <c r="K70" i="6" s="1"/>
  <c r="CQ47" i="1"/>
  <c r="P47" i="1" s="1"/>
  <c r="U91" i="6" s="1"/>
  <c r="K91" i="6" s="1"/>
  <c r="T91" i="6"/>
  <c r="H91" i="6"/>
  <c r="CV45" i="1"/>
  <c r="U45" i="1" s="1"/>
  <c r="I90" i="6" s="1"/>
  <c r="H90" i="6"/>
  <c r="CQ45" i="1"/>
  <c r="P45" i="1" s="1"/>
  <c r="U87" i="6" s="1"/>
  <c r="K87" i="6" s="1"/>
  <c r="H87" i="6"/>
  <c r="T87" i="6"/>
  <c r="GX53" i="1"/>
  <c r="T53" i="1"/>
  <c r="U49" i="1"/>
  <c r="W49" i="1"/>
  <c r="S49" i="1"/>
  <c r="T48" i="1"/>
  <c r="V48" i="1"/>
  <c r="GX91" i="6"/>
  <c r="E91" i="6"/>
  <c r="GW91" i="6"/>
  <c r="S39" i="1"/>
  <c r="T49" i="1"/>
  <c r="GX46" i="1"/>
  <c r="CT45" i="1"/>
  <c r="S45" i="1" s="1"/>
  <c r="U84" i="6" s="1"/>
  <c r="T84" i="6"/>
  <c r="T88" i="6"/>
  <c r="H84" i="6"/>
  <c r="T89" i="6"/>
  <c r="H88" i="6"/>
  <c r="H89" i="6"/>
  <c r="S40" i="1"/>
  <c r="U39" i="1"/>
  <c r="Q39" i="1"/>
  <c r="W37" i="1"/>
  <c r="AD45" i="1"/>
  <c r="R47" i="1"/>
  <c r="GK47" i="1" s="1"/>
  <c r="U47" i="1"/>
  <c r="W47" i="1"/>
  <c r="S47" i="1"/>
  <c r="W46" i="1"/>
  <c r="U52" i="1"/>
  <c r="Q52" i="1"/>
  <c r="S51" i="1"/>
  <c r="GX50" i="1"/>
  <c r="S50" i="1"/>
  <c r="T47" i="1"/>
  <c r="Q46" i="1"/>
  <c r="T51" i="1"/>
  <c r="S55" i="1"/>
  <c r="P53" i="1"/>
  <c r="W51" i="1"/>
  <c r="R51" i="1"/>
  <c r="U51" i="1"/>
  <c r="Q51" i="1"/>
  <c r="V47" i="1"/>
  <c r="U54" i="1"/>
  <c r="R52" i="1"/>
  <c r="GK52" i="1" s="1"/>
  <c r="T52" i="1"/>
  <c r="W52" i="1"/>
  <c r="U50" i="1"/>
  <c r="R48" i="1"/>
  <c r="GK48" i="1" s="1"/>
  <c r="T54" i="1"/>
  <c r="V54" i="1"/>
  <c r="GX52" i="1"/>
  <c r="V52" i="1"/>
  <c r="T50" i="1"/>
  <c r="V50" i="1"/>
  <c r="V42" i="1"/>
  <c r="T43" i="1"/>
  <c r="W43" i="1"/>
  <c r="R41" i="1"/>
  <c r="GK41" i="1" s="1"/>
  <c r="GX78" i="6"/>
  <c r="E78" i="6"/>
  <c r="GW78" i="6"/>
  <c r="GX38" i="1"/>
  <c r="GX74" i="6"/>
  <c r="E74" i="6"/>
  <c r="GW74" i="6"/>
  <c r="U36" i="1"/>
  <c r="GX32" i="1"/>
  <c r="CV31" i="1"/>
  <c r="U31" i="1" s="1"/>
  <c r="I69" i="6" s="1"/>
  <c r="H69" i="6"/>
  <c r="GX80" i="6"/>
  <c r="E80" i="6"/>
  <c r="GW80" i="6"/>
  <c r="CQ31" i="1"/>
  <c r="P31" i="1" s="1"/>
  <c r="U66" i="6" s="1"/>
  <c r="K66" i="6" s="1"/>
  <c r="H66" i="6"/>
  <c r="T66" i="6"/>
  <c r="R42" i="1"/>
  <c r="GK42" i="1" s="1"/>
  <c r="AB39" i="1"/>
  <c r="T76" i="6"/>
  <c r="H76" i="6"/>
  <c r="CQ35" i="1"/>
  <c r="P35" i="1" s="1"/>
  <c r="U72" i="6" s="1"/>
  <c r="K72" i="6" s="1"/>
  <c r="T72" i="6"/>
  <c r="H72" i="6"/>
  <c r="T70" i="6"/>
  <c r="H70" i="6"/>
  <c r="W32" i="1"/>
  <c r="S32" i="1"/>
  <c r="T68" i="6"/>
  <c r="T65" i="6"/>
  <c r="T67" i="6"/>
  <c r="H68" i="6"/>
  <c r="H65" i="6"/>
  <c r="H67" i="6"/>
  <c r="AB43" i="1"/>
  <c r="T80" i="6"/>
  <c r="H80" i="6"/>
  <c r="T78" i="6"/>
  <c r="H78" i="6"/>
  <c r="R39" i="1"/>
  <c r="GK39" i="1" s="1"/>
  <c r="GX76" i="6"/>
  <c r="E76" i="6"/>
  <c r="GW76" i="6"/>
  <c r="CQ37" i="1"/>
  <c r="P37" i="1" s="1"/>
  <c r="U74" i="6" s="1"/>
  <c r="K74" i="6" s="1"/>
  <c r="T74" i="6"/>
  <c r="H74" i="6"/>
  <c r="V36" i="1"/>
  <c r="AB35" i="1"/>
  <c r="GX35" i="1"/>
  <c r="GX72" i="6"/>
  <c r="E72" i="6"/>
  <c r="GW72" i="6"/>
  <c r="GX70" i="6"/>
  <c r="E70" i="6"/>
  <c r="GW70" i="6"/>
  <c r="V32" i="1"/>
  <c r="AB41" i="1"/>
  <c r="W42" i="1"/>
  <c r="Q42" i="1"/>
  <c r="GX41" i="1"/>
  <c r="U42" i="1"/>
  <c r="P42" i="1"/>
  <c r="S37" i="1"/>
  <c r="V35" i="1"/>
  <c r="GX34" i="1"/>
  <c r="V34" i="1"/>
  <c r="V33" i="1"/>
  <c r="P32" i="1"/>
  <c r="U43" i="1"/>
  <c r="Q43" i="1"/>
  <c r="GX42" i="1"/>
  <c r="V41" i="1"/>
  <c r="P41" i="1"/>
  <c r="U78" i="6" s="1"/>
  <c r="K78" i="6" s="1"/>
  <c r="S38" i="1"/>
  <c r="U38" i="1"/>
  <c r="Q38" i="1"/>
  <c r="GX37" i="1"/>
  <c r="V37" i="1"/>
  <c r="R37" i="1"/>
  <c r="GK37" i="1" s="1"/>
  <c r="FQ101" i="1"/>
  <c r="FQ22" i="1" s="1"/>
  <c r="V43" i="1"/>
  <c r="P43" i="1"/>
  <c r="U80" i="6" s="1"/>
  <c r="K80" i="6" s="1"/>
  <c r="T41" i="1"/>
  <c r="W41" i="1"/>
  <c r="S41" i="1"/>
  <c r="CZ41" i="1" s="1"/>
  <c r="Y41" i="1" s="1"/>
  <c r="V39" i="1"/>
  <c r="P39" i="1"/>
  <c r="U76" i="6" s="1"/>
  <c r="K76" i="6" s="1"/>
  <c r="T39" i="1"/>
  <c r="W39" i="1"/>
  <c r="R33" i="1"/>
  <c r="GK33" i="1" s="1"/>
  <c r="Q41" i="1"/>
  <c r="U41" i="1"/>
  <c r="S35" i="1"/>
  <c r="CP35" i="1" s="1"/>
  <c r="O35" i="1" s="1"/>
  <c r="U35" i="1"/>
  <c r="Q35" i="1"/>
  <c r="T33" i="1"/>
  <c r="U33" i="1"/>
  <c r="Q33" i="1"/>
  <c r="T38" i="1"/>
  <c r="V38" i="1"/>
  <c r="R38" i="1"/>
  <c r="GK38" i="1" s="1"/>
  <c r="P36" i="1"/>
  <c r="R34" i="1"/>
  <c r="GK34" i="1" s="1"/>
  <c r="W36" i="1"/>
  <c r="S36" i="1"/>
  <c r="AF101" i="1" s="1"/>
  <c r="W34" i="1"/>
  <c r="U34" i="1"/>
  <c r="Q34" i="1"/>
  <c r="CT29" i="1"/>
  <c r="S29" i="1" s="1"/>
  <c r="CP29" i="1" s="1"/>
  <c r="O29" i="1" s="1"/>
  <c r="T60" i="6"/>
  <c r="T61" i="6"/>
  <c r="H60" i="6"/>
  <c r="T59" i="6"/>
  <c r="H61" i="6"/>
  <c r="H59" i="6"/>
  <c r="CV29" i="1"/>
  <c r="U29" i="1" s="1"/>
  <c r="I62" i="6" s="1"/>
  <c r="H62" i="6"/>
  <c r="AB29" i="1"/>
  <c r="H58" i="6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CV25" i="1"/>
  <c r="U25" i="1" s="1"/>
  <c r="I50" i="6" s="1"/>
  <c r="H50" i="6"/>
  <c r="CT25" i="1"/>
  <c r="S25" i="1" s="1"/>
  <c r="T48" i="6"/>
  <c r="T49" i="6"/>
  <c r="H48" i="6"/>
  <c r="T47" i="6"/>
  <c r="H49" i="6"/>
  <c r="H47" i="6"/>
  <c r="AB25" i="1"/>
  <c r="H46" i="6" s="1"/>
  <c r="CQ56" i="1"/>
  <c r="P56" i="1" s="1"/>
  <c r="CP56" i="1" s="1"/>
  <c r="O56" i="1" s="1"/>
  <c r="AB31" i="1"/>
  <c r="H64" i="6" s="1"/>
  <c r="EG130" i="1"/>
  <c r="AO130" i="1"/>
  <c r="P105" i="1"/>
  <c r="CQ99" i="1"/>
  <c r="P99" i="1" s="1"/>
  <c r="U121" i="6" s="1"/>
  <c r="K121" i="6" s="1"/>
  <c r="CY99" i="1"/>
  <c r="X99" i="1" s="1"/>
  <c r="CY96" i="1"/>
  <c r="X96" i="1" s="1"/>
  <c r="CQ95" i="1"/>
  <c r="P95" i="1" s="1"/>
  <c r="CP95" i="1" s="1"/>
  <c r="O95" i="1" s="1"/>
  <c r="CY95" i="1"/>
  <c r="X95" i="1" s="1"/>
  <c r="U116" i="6" s="1"/>
  <c r="K116" i="6" s="1"/>
  <c r="CS94" i="1"/>
  <c r="R94" i="1" s="1"/>
  <c r="T93" i="1"/>
  <c r="GX93" i="1"/>
  <c r="R90" i="1"/>
  <c r="GK90" i="1" s="1"/>
  <c r="FR101" i="1"/>
  <c r="CZ96" i="1"/>
  <c r="Y96" i="1" s="1"/>
  <c r="F105" i="1"/>
  <c r="CR97" i="1"/>
  <c r="Q97" i="1" s="1"/>
  <c r="CQ89" i="1"/>
  <c r="P89" i="1" s="1"/>
  <c r="CP89" i="1" s="1"/>
  <c r="O89" i="1" s="1"/>
  <c r="AB89" i="1"/>
  <c r="BC130" i="1"/>
  <c r="CS98" i="1"/>
  <c r="R98" i="1" s="1"/>
  <c r="GK98" i="1" s="1"/>
  <c r="AD98" i="1"/>
  <c r="CR98" i="1" s="1"/>
  <c r="Q98" i="1" s="1"/>
  <c r="AB94" i="1"/>
  <c r="CP94" i="1"/>
  <c r="O94" i="1" s="1"/>
  <c r="V90" i="1"/>
  <c r="Q90" i="1"/>
  <c r="CZ85" i="1"/>
  <c r="Y85" i="1" s="1"/>
  <c r="CY85" i="1"/>
  <c r="X85" i="1" s="1"/>
  <c r="CR75" i="1"/>
  <c r="Q75" i="1" s="1"/>
  <c r="AB75" i="1"/>
  <c r="BZ101" i="1"/>
  <c r="EU130" i="1"/>
  <c r="P117" i="1"/>
  <c r="GC22" i="1"/>
  <c r="ET101" i="1"/>
  <c r="CY98" i="1"/>
  <c r="X98" i="1" s="1"/>
  <c r="CP98" i="1"/>
  <c r="O98" i="1" s="1"/>
  <c r="U93" i="1"/>
  <c r="CR93" i="1"/>
  <c r="Q93" i="1" s="1"/>
  <c r="AB93" i="1"/>
  <c r="S93" i="1"/>
  <c r="AB92" i="1"/>
  <c r="CQ92" i="1"/>
  <c r="P92" i="1" s="1"/>
  <c r="CP92" i="1" s="1"/>
  <c r="O92" i="1" s="1"/>
  <c r="GX90" i="1"/>
  <c r="U90" i="1"/>
  <c r="W90" i="1"/>
  <c r="CS88" i="1"/>
  <c r="R88" i="1" s="1"/>
  <c r="GK88" i="1" s="1"/>
  <c r="AD88" i="1"/>
  <c r="CR88" i="1" s="1"/>
  <c r="Q88" i="1" s="1"/>
  <c r="CY82" i="1"/>
  <c r="X82" i="1" s="1"/>
  <c r="CZ82" i="1"/>
  <c r="Y82" i="1" s="1"/>
  <c r="CS76" i="1"/>
  <c r="R76" i="1" s="1"/>
  <c r="GK76" i="1" s="1"/>
  <c r="AD76" i="1"/>
  <c r="CR76" i="1" s="1"/>
  <c r="Q76" i="1" s="1"/>
  <c r="CP76" i="1" s="1"/>
  <c r="O76" i="1" s="1"/>
  <c r="GK71" i="1"/>
  <c r="CZ71" i="1"/>
  <c r="Y71" i="1" s="1"/>
  <c r="CR53" i="1"/>
  <c r="Q53" i="1" s="1"/>
  <c r="CP53" i="1" s="1"/>
  <c r="O53" i="1" s="1"/>
  <c r="AB53" i="1"/>
  <c r="CY49" i="1"/>
  <c r="X49" i="1" s="1"/>
  <c r="CZ49" i="1"/>
  <c r="Y49" i="1" s="1"/>
  <c r="CR47" i="1"/>
  <c r="Q47" i="1" s="1"/>
  <c r="CP47" i="1" s="1"/>
  <c r="O47" i="1" s="1"/>
  <c r="AB47" i="1"/>
  <c r="CZ43" i="1"/>
  <c r="Y43" i="1" s="1"/>
  <c r="CY43" i="1"/>
  <c r="X43" i="1" s="1"/>
  <c r="CZ39" i="1"/>
  <c r="Y39" i="1" s="1"/>
  <c r="CY39" i="1"/>
  <c r="X39" i="1" s="1"/>
  <c r="BB101" i="1"/>
  <c r="W97" i="1"/>
  <c r="S97" i="1"/>
  <c r="W91" i="1"/>
  <c r="S91" i="1"/>
  <c r="T87" i="1"/>
  <c r="W87" i="1"/>
  <c r="S87" i="1"/>
  <c r="CP87" i="1" s="1"/>
  <c r="O87" i="1" s="1"/>
  <c r="CY83" i="1"/>
  <c r="X83" i="1" s="1"/>
  <c r="W82" i="1"/>
  <c r="CQ81" i="1"/>
  <c r="P81" i="1" s="1"/>
  <c r="AB81" i="1"/>
  <c r="CY79" i="1"/>
  <c r="X79" i="1" s="1"/>
  <c r="R78" i="1"/>
  <c r="GK78" i="1" s="1"/>
  <c r="CY77" i="1"/>
  <c r="X77" i="1" s="1"/>
  <c r="V74" i="1"/>
  <c r="Q74" i="1"/>
  <c r="R70" i="1"/>
  <c r="GK70" i="1" s="1"/>
  <c r="CZ69" i="1"/>
  <c r="Y69" i="1" s="1"/>
  <c r="U109" i="6" s="1"/>
  <c r="K109" i="6" s="1"/>
  <c r="CY69" i="1"/>
  <c r="X69" i="1" s="1"/>
  <c r="U108" i="6" s="1"/>
  <c r="K108" i="6" s="1"/>
  <c r="V63" i="1"/>
  <c r="AB61" i="1"/>
  <c r="CQ61" i="1"/>
  <c r="P61" i="1" s="1"/>
  <c r="CZ99" i="1"/>
  <c r="Y99" i="1" s="1"/>
  <c r="AB98" i="1"/>
  <c r="P96" i="1"/>
  <c r="CP96" i="1" s="1"/>
  <c r="O96" i="1" s="1"/>
  <c r="CZ95" i="1"/>
  <c r="Y95" i="1" s="1"/>
  <c r="U117" i="6" s="1"/>
  <c r="K117" i="6" s="1"/>
  <c r="P90" i="1"/>
  <c r="CZ89" i="1"/>
  <c r="Y89" i="1" s="1"/>
  <c r="AB88" i="1"/>
  <c r="CS84" i="1"/>
  <c r="R84" i="1" s="1"/>
  <c r="GK84" i="1" s="1"/>
  <c r="AD84" i="1"/>
  <c r="CR84" i="1" s="1"/>
  <c r="Q84" i="1" s="1"/>
  <c r="CP84" i="1" s="1"/>
  <c r="O84" i="1" s="1"/>
  <c r="CR83" i="1"/>
  <c r="Q83" i="1" s="1"/>
  <c r="CP83" i="1" s="1"/>
  <c r="O83" i="1" s="1"/>
  <c r="AB83" i="1"/>
  <c r="CS80" i="1"/>
  <c r="R80" i="1" s="1"/>
  <c r="GK80" i="1" s="1"/>
  <c r="AD80" i="1"/>
  <c r="CR80" i="1" s="1"/>
  <c r="Q80" i="1" s="1"/>
  <c r="CP80" i="1" s="1"/>
  <c r="O80" i="1" s="1"/>
  <c r="CR79" i="1"/>
  <c r="Q79" i="1" s="1"/>
  <c r="CP79" i="1" s="1"/>
  <c r="O79" i="1" s="1"/>
  <c r="AB79" i="1"/>
  <c r="V78" i="1"/>
  <c r="Q78" i="1"/>
  <c r="GX74" i="1"/>
  <c r="U74" i="1"/>
  <c r="W74" i="1"/>
  <c r="CQ73" i="1"/>
  <c r="P73" i="1" s="1"/>
  <c r="AB73" i="1"/>
  <c r="CY71" i="1"/>
  <c r="X71" i="1" s="1"/>
  <c r="W70" i="1"/>
  <c r="AD66" i="1"/>
  <c r="CR66" i="1" s="1"/>
  <c r="Q66" i="1" s="1"/>
  <c r="CS66" i="1"/>
  <c r="R66" i="1" s="1"/>
  <c r="GK66" i="1" s="1"/>
  <c r="AB63" i="1"/>
  <c r="CR63" i="1"/>
  <c r="Q63" i="1" s="1"/>
  <c r="T90" i="1"/>
  <c r="CY86" i="1"/>
  <c r="X86" i="1" s="1"/>
  <c r="CZ86" i="1"/>
  <c r="Y86" i="1" s="1"/>
  <c r="GK83" i="1"/>
  <c r="CZ83" i="1"/>
  <c r="Y83" i="1" s="1"/>
  <c r="CZ81" i="1"/>
  <c r="Y81" i="1" s="1"/>
  <c r="CY81" i="1"/>
  <c r="X81" i="1" s="1"/>
  <c r="GK79" i="1"/>
  <c r="CZ79" i="1"/>
  <c r="Y79" i="1" s="1"/>
  <c r="GX78" i="1"/>
  <c r="U78" i="1"/>
  <c r="W78" i="1"/>
  <c r="CQ77" i="1"/>
  <c r="P77" i="1" s="1"/>
  <c r="AB77" i="1"/>
  <c r="CS72" i="1"/>
  <c r="R72" i="1" s="1"/>
  <c r="GK72" i="1" s="1"/>
  <c r="AD72" i="1"/>
  <c r="CR72" i="1" s="1"/>
  <c r="Q72" i="1" s="1"/>
  <c r="CP72" i="1" s="1"/>
  <c r="O72" i="1" s="1"/>
  <c r="CR71" i="1"/>
  <c r="Q71" i="1" s="1"/>
  <c r="CP71" i="1" s="1"/>
  <c r="O71" i="1" s="1"/>
  <c r="AB71" i="1"/>
  <c r="CQ69" i="1"/>
  <c r="P69" i="1" s="1"/>
  <c r="AB69" i="1"/>
  <c r="H104" i="6" s="1"/>
  <c r="AB65" i="1"/>
  <c r="CQ64" i="1"/>
  <c r="P64" i="1" s="1"/>
  <c r="W75" i="1"/>
  <c r="S75" i="1"/>
  <c r="CQ66" i="1"/>
  <c r="P66" i="1" s="1"/>
  <c r="AB66" i="1"/>
  <c r="CS60" i="1"/>
  <c r="R60" i="1" s="1"/>
  <c r="AD60" i="1"/>
  <c r="CR60" i="1" s="1"/>
  <c r="Q60" i="1" s="1"/>
  <c r="AB84" i="1"/>
  <c r="P82" i="1"/>
  <c r="CP82" i="1" s="1"/>
  <c r="O82" i="1" s="1"/>
  <c r="AB80" i="1"/>
  <c r="P78" i="1"/>
  <c r="CZ77" i="1"/>
  <c r="Y77" i="1" s="1"/>
  <c r="AB76" i="1"/>
  <c r="P74" i="1"/>
  <c r="P70" i="1"/>
  <c r="CP70" i="1" s="1"/>
  <c r="O70" i="1" s="1"/>
  <c r="R63" i="1"/>
  <c r="GK63" i="1" s="1"/>
  <c r="CZ61" i="1"/>
  <c r="Y61" i="1" s="1"/>
  <c r="CY61" i="1"/>
  <c r="X61" i="1" s="1"/>
  <c r="U85" i="1"/>
  <c r="Q85" i="1"/>
  <c r="CP85" i="1" s="1"/>
  <c r="O85" i="1" s="1"/>
  <c r="T82" i="1"/>
  <c r="AB82" i="1"/>
  <c r="U81" i="1"/>
  <c r="Q81" i="1"/>
  <c r="T78" i="1"/>
  <c r="AB78" i="1"/>
  <c r="U77" i="1"/>
  <c r="Q77" i="1"/>
  <c r="T74" i="1"/>
  <c r="AB74" i="1"/>
  <c r="U73" i="1"/>
  <c r="Q73" i="1"/>
  <c r="T70" i="1"/>
  <c r="AB70" i="1"/>
  <c r="V67" i="1"/>
  <c r="Q67" i="1"/>
  <c r="CP67" i="1" s="1"/>
  <c r="O67" i="1" s="1"/>
  <c r="CS64" i="1"/>
  <c r="R64" i="1" s="1"/>
  <c r="GK64" i="1" s="1"/>
  <c r="AD64" i="1"/>
  <c r="CR64" i="1" s="1"/>
  <c r="Q64" i="1" s="1"/>
  <c r="U63" i="1"/>
  <c r="CY58" i="1"/>
  <c r="X58" i="1" s="1"/>
  <c r="CZ58" i="1"/>
  <c r="Y58" i="1" s="1"/>
  <c r="AB57" i="1"/>
  <c r="H94" i="6" s="1"/>
  <c r="GK56" i="1"/>
  <c r="CY56" i="1"/>
  <c r="X56" i="1" s="1"/>
  <c r="CY52" i="1"/>
  <c r="X52" i="1" s="1"/>
  <c r="CZ52" i="1"/>
  <c r="Y52" i="1" s="1"/>
  <c r="CR49" i="1"/>
  <c r="Q49" i="1" s="1"/>
  <c r="CP49" i="1" s="1"/>
  <c r="O49" i="1" s="1"/>
  <c r="AB49" i="1"/>
  <c r="CY46" i="1"/>
  <c r="X46" i="1" s="1"/>
  <c r="CZ46" i="1"/>
  <c r="Y46" i="1" s="1"/>
  <c r="T66" i="1"/>
  <c r="U65" i="1"/>
  <c r="Q65" i="1"/>
  <c r="CP65" i="1" s="1"/>
  <c r="O65" i="1" s="1"/>
  <c r="GX63" i="1"/>
  <c r="P63" i="1"/>
  <c r="W62" i="1"/>
  <c r="AB60" i="1"/>
  <c r="CZ55" i="1"/>
  <c r="Y55" i="1" s="1"/>
  <c r="CY55" i="1"/>
  <c r="X55" i="1" s="1"/>
  <c r="R62" i="1"/>
  <c r="GK62" i="1" s="1"/>
  <c r="CR55" i="1"/>
  <c r="Q55" i="1" s="1"/>
  <c r="CP55" i="1" s="1"/>
  <c r="O55" i="1" s="1"/>
  <c r="AB55" i="1"/>
  <c r="CY38" i="1"/>
  <c r="X38" i="1" s="1"/>
  <c r="W63" i="1"/>
  <c r="S63" i="1"/>
  <c r="CQ60" i="1"/>
  <c r="P60" i="1" s="1"/>
  <c r="W59" i="1"/>
  <c r="S59" i="1"/>
  <c r="CS54" i="1"/>
  <c r="R54" i="1" s="1"/>
  <c r="AD54" i="1"/>
  <c r="CR54" i="1" s="1"/>
  <c r="Q54" i="1" s="1"/>
  <c r="CP54" i="1" s="1"/>
  <c r="O54" i="1" s="1"/>
  <c r="CQ52" i="1"/>
  <c r="P52" i="1" s="1"/>
  <c r="CP52" i="1" s="1"/>
  <c r="O52" i="1" s="1"/>
  <c r="AB52" i="1"/>
  <c r="CS50" i="1"/>
  <c r="R50" i="1" s="1"/>
  <c r="CY50" i="1" s="1"/>
  <c r="X50" i="1" s="1"/>
  <c r="AD50" i="1"/>
  <c r="CR50" i="1" s="1"/>
  <c r="Q50" i="1" s="1"/>
  <c r="AB44" i="1"/>
  <c r="CR44" i="1"/>
  <c r="Q44" i="1" s="1"/>
  <c r="CP44" i="1" s="1"/>
  <c r="O44" i="1" s="1"/>
  <c r="CP43" i="1"/>
  <c r="O43" i="1" s="1"/>
  <c r="CZ42" i="1"/>
  <c r="Y42" i="1" s="1"/>
  <c r="CY42" i="1"/>
  <c r="X42" i="1" s="1"/>
  <c r="CP39" i="1"/>
  <c r="O39" i="1" s="1"/>
  <c r="P58" i="1"/>
  <c r="CZ57" i="1"/>
  <c r="Y57" i="1" s="1"/>
  <c r="U99" i="6" s="1"/>
  <c r="K99" i="6" s="1"/>
  <c r="AB54" i="1"/>
  <c r="AB50" i="1"/>
  <c r="CZ45" i="1"/>
  <c r="Y45" i="1" s="1"/>
  <c r="U89" i="6" s="1"/>
  <c r="K89" i="6" s="1"/>
  <c r="GK44" i="1"/>
  <c r="CZ44" i="1"/>
  <c r="Y44" i="1" s="1"/>
  <c r="CY44" i="1"/>
  <c r="X44" i="1" s="1"/>
  <c r="CY33" i="1"/>
  <c r="X33" i="1" s="1"/>
  <c r="CZ33" i="1"/>
  <c r="Y33" i="1" s="1"/>
  <c r="CR32" i="1"/>
  <c r="Q32" i="1" s="1"/>
  <c r="CP32" i="1" s="1"/>
  <c r="O32" i="1" s="1"/>
  <c r="AB32" i="1"/>
  <c r="GK30" i="1"/>
  <c r="CY30" i="1"/>
  <c r="X30" i="1" s="1"/>
  <c r="CZ28" i="1"/>
  <c r="Y28" i="1" s="1"/>
  <c r="CY28" i="1"/>
  <c r="X28" i="1" s="1"/>
  <c r="CY27" i="1"/>
  <c r="X27" i="1" s="1"/>
  <c r="U54" i="6" s="1"/>
  <c r="K54" i="6" s="1"/>
  <c r="AD48" i="1"/>
  <c r="CR48" i="1" s="1"/>
  <c r="Q48" i="1" s="1"/>
  <c r="AB45" i="1"/>
  <c r="H83" i="6" s="1"/>
  <c r="CZ37" i="1"/>
  <c r="Y37" i="1" s="1"/>
  <c r="AD37" i="1"/>
  <c r="CP28" i="1"/>
  <c r="O28" i="1" s="1"/>
  <c r="GK27" i="1"/>
  <c r="CZ27" i="1"/>
  <c r="Y27" i="1" s="1"/>
  <c r="U55" i="6" s="1"/>
  <c r="K55" i="6" s="1"/>
  <c r="CP25" i="1"/>
  <c r="O25" i="1" s="1"/>
  <c r="CZ24" i="1"/>
  <c r="Y24" i="1" s="1"/>
  <c r="CY24" i="1"/>
  <c r="X24" i="1" s="1"/>
  <c r="CZ48" i="1"/>
  <c r="Y48" i="1" s="1"/>
  <c r="AB48" i="1"/>
  <c r="P46" i="1"/>
  <c r="CP46" i="1" s="1"/>
  <c r="O46" i="1" s="1"/>
  <c r="CY37" i="1"/>
  <c r="X37" i="1" s="1"/>
  <c r="CY36" i="1"/>
  <c r="X36" i="1" s="1"/>
  <c r="CZ30" i="1"/>
  <c r="Y30" i="1" s="1"/>
  <c r="CP24" i="1"/>
  <c r="O24" i="1" s="1"/>
  <c r="T46" i="1"/>
  <c r="AB46" i="1"/>
  <c r="AB42" i="1"/>
  <c r="P40" i="1"/>
  <c r="CP40" i="1" s="1"/>
  <c r="O40" i="1" s="1"/>
  <c r="AB38" i="1"/>
  <c r="CR36" i="1"/>
  <c r="Q36" i="1" s="1"/>
  <c r="AB36" i="1"/>
  <c r="CZ34" i="1"/>
  <c r="Y34" i="1" s="1"/>
  <c r="CP33" i="1"/>
  <c r="O33" i="1" s="1"/>
  <c r="AB33" i="1"/>
  <c r="AB27" i="1"/>
  <c r="H52" i="6" s="1"/>
  <c r="CP27" i="1"/>
  <c r="O27" i="1" s="1"/>
  <c r="CZ26" i="1"/>
  <c r="Y26" i="1" s="1"/>
  <c r="CQ34" i="1"/>
  <c r="P34" i="1" s="1"/>
  <c r="CS32" i="1"/>
  <c r="R32" i="1" s="1"/>
  <c r="CZ32" i="1" s="1"/>
  <c r="Y32" i="1" s="1"/>
  <c r="CT31" i="1"/>
  <c r="S31" i="1" s="1"/>
  <c r="U65" i="6" s="1"/>
  <c r="CQ30" i="1"/>
  <c r="P30" i="1" s="1"/>
  <c r="CP30" i="1" s="1"/>
  <c r="O30" i="1" s="1"/>
  <c r="AB28" i="1"/>
  <c r="CQ26" i="1"/>
  <c r="P26" i="1" s="1"/>
  <c r="CZ29" i="1"/>
  <c r="Y29" i="1" s="1"/>
  <c r="U61" i="6" s="1"/>
  <c r="K61" i="6" s="1"/>
  <c r="CY26" i="1"/>
  <c r="X26" i="1" s="1"/>
  <c r="GO68" i="1" l="1"/>
  <c r="T96" i="6"/>
  <c r="GZ117" i="6"/>
  <c r="HC117" i="6"/>
  <c r="I117" i="6"/>
  <c r="R123" i="6"/>
  <c r="GJ115" i="6"/>
  <c r="HC115" i="6"/>
  <c r="I115" i="6"/>
  <c r="GK115" i="6"/>
  <c r="CP74" i="1"/>
  <c r="O74" i="1" s="1"/>
  <c r="I116" i="6"/>
  <c r="HC116" i="6"/>
  <c r="GY116" i="6"/>
  <c r="K115" i="6"/>
  <c r="S123" i="6"/>
  <c r="J123" i="6" s="1"/>
  <c r="HB119" i="6"/>
  <c r="GQ119" i="6"/>
  <c r="I119" i="6"/>
  <c r="GN119" i="6"/>
  <c r="GS119" i="6"/>
  <c r="GP119" i="6"/>
  <c r="GJ119" i="6"/>
  <c r="CY34" i="1"/>
  <c r="X34" i="1" s="1"/>
  <c r="CZ73" i="1"/>
  <c r="Y73" i="1" s="1"/>
  <c r="GN73" i="1" s="1"/>
  <c r="HB121" i="6"/>
  <c r="GQ121" i="6"/>
  <c r="I121" i="6"/>
  <c r="GP121" i="6"/>
  <c r="GN121" i="6"/>
  <c r="GS121" i="6"/>
  <c r="GJ121" i="6"/>
  <c r="CP97" i="1"/>
  <c r="O97" i="1" s="1"/>
  <c r="CP99" i="1"/>
  <c r="O99" i="1" s="1"/>
  <c r="GN99" i="1" s="1"/>
  <c r="CY47" i="1"/>
  <c r="X47" i="1" s="1"/>
  <c r="CP60" i="1"/>
  <c r="O60" i="1" s="1"/>
  <c r="CZ53" i="1"/>
  <c r="Y53" i="1" s="1"/>
  <c r="CY65" i="1"/>
  <c r="X65" i="1" s="1"/>
  <c r="GM65" i="1" s="1"/>
  <c r="CY89" i="1"/>
  <c r="X89" i="1" s="1"/>
  <c r="CP48" i="1"/>
  <c r="O48" i="1" s="1"/>
  <c r="CY53" i="1"/>
  <c r="X53" i="1" s="1"/>
  <c r="GN53" i="1" s="1"/>
  <c r="CZ47" i="1"/>
  <c r="Y47" i="1" s="1"/>
  <c r="CP90" i="1"/>
  <c r="O90" i="1" s="1"/>
  <c r="CY67" i="1"/>
  <c r="X67" i="1" s="1"/>
  <c r="DY101" i="1"/>
  <c r="DY22" i="1" s="1"/>
  <c r="CZ40" i="1"/>
  <c r="Y40" i="1" s="1"/>
  <c r="CY74" i="1"/>
  <c r="X74" i="1" s="1"/>
  <c r="CY73" i="1"/>
  <c r="X73" i="1" s="1"/>
  <c r="CP50" i="1"/>
  <c r="O50" i="1" s="1"/>
  <c r="CP34" i="1"/>
  <c r="O34" i="1" s="1"/>
  <c r="GN34" i="1" s="1"/>
  <c r="CP58" i="1"/>
  <c r="O58" i="1" s="1"/>
  <c r="CP36" i="1"/>
  <c r="O36" i="1" s="1"/>
  <c r="CY35" i="1"/>
  <c r="X35" i="1" s="1"/>
  <c r="GM35" i="1" s="1"/>
  <c r="CY45" i="1"/>
  <c r="X45" i="1" s="1"/>
  <c r="U88" i="6" s="1"/>
  <c r="K88" i="6" s="1"/>
  <c r="CP41" i="1"/>
  <c r="O41" i="1" s="1"/>
  <c r="GK67" i="1"/>
  <c r="CY40" i="1"/>
  <c r="X40" i="1" s="1"/>
  <c r="GN40" i="1" s="1"/>
  <c r="CP88" i="1"/>
  <c r="O88" i="1" s="1"/>
  <c r="CP86" i="1"/>
  <c r="O86" i="1" s="1"/>
  <c r="K105" i="6"/>
  <c r="GJ106" i="6"/>
  <c r="I106" i="6"/>
  <c r="HC106" i="6"/>
  <c r="GL106" i="6"/>
  <c r="GZ109" i="6"/>
  <c r="I109" i="6"/>
  <c r="HC109" i="6"/>
  <c r="CZ35" i="1"/>
  <c r="Y35" i="1" s="1"/>
  <c r="CZ38" i="1"/>
  <c r="Y38" i="1" s="1"/>
  <c r="CP69" i="1"/>
  <c r="O69" i="1" s="1"/>
  <c r="GM69" i="1" s="1"/>
  <c r="U107" i="6"/>
  <c r="K107" i="6" s="1"/>
  <c r="HB111" i="6"/>
  <c r="GQ111" i="6"/>
  <c r="I111" i="6"/>
  <c r="GP111" i="6"/>
  <c r="GN111" i="6"/>
  <c r="GS111" i="6"/>
  <c r="GJ111" i="6"/>
  <c r="R113" i="6"/>
  <c r="I105" i="6"/>
  <c r="HC105" i="6"/>
  <c r="GK105" i="6"/>
  <c r="GJ105" i="6"/>
  <c r="CZ36" i="1"/>
  <c r="Y36" i="1" s="1"/>
  <c r="AJ101" i="1"/>
  <c r="AJ22" i="1" s="1"/>
  <c r="CP75" i="1"/>
  <c r="O75" i="1" s="1"/>
  <c r="I108" i="6"/>
  <c r="HC108" i="6"/>
  <c r="GY108" i="6"/>
  <c r="GN107" i="6"/>
  <c r="GS107" i="6"/>
  <c r="GJ107" i="6"/>
  <c r="HC107" i="6"/>
  <c r="GQ107" i="6"/>
  <c r="I107" i="6"/>
  <c r="GP107" i="6"/>
  <c r="CJ101" i="1"/>
  <c r="CJ22" i="1" s="1"/>
  <c r="GN86" i="1"/>
  <c r="AG101" i="1"/>
  <c r="CP73" i="1"/>
  <c r="O73" i="1" s="1"/>
  <c r="CP93" i="1"/>
  <c r="O93" i="1" s="1"/>
  <c r="AP101" i="1"/>
  <c r="AP22" i="1" s="1"/>
  <c r="CP78" i="1"/>
  <c r="O78" i="1" s="1"/>
  <c r="GM86" i="1"/>
  <c r="CY72" i="1"/>
  <c r="X72" i="1" s="1"/>
  <c r="CY90" i="1"/>
  <c r="X90" i="1" s="1"/>
  <c r="CY80" i="1"/>
  <c r="X80" i="1" s="1"/>
  <c r="CZ74" i="1"/>
  <c r="Y74" i="1" s="1"/>
  <c r="CZ76" i="1"/>
  <c r="Y76" i="1" s="1"/>
  <c r="CZ92" i="1"/>
  <c r="Y92" i="1" s="1"/>
  <c r="CY92" i="1"/>
  <c r="X92" i="1" s="1"/>
  <c r="CY41" i="1"/>
  <c r="X41" i="1" s="1"/>
  <c r="HB101" i="6"/>
  <c r="GQ101" i="6"/>
  <c r="I101" i="6"/>
  <c r="GP101" i="6"/>
  <c r="GN101" i="6"/>
  <c r="GS101" i="6"/>
  <c r="GJ101" i="6"/>
  <c r="R103" i="6"/>
  <c r="HC95" i="6"/>
  <c r="GK95" i="6"/>
  <c r="GJ95" i="6"/>
  <c r="I95" i="6"/>
  <c r="GZ99" i="6"/>
  <c r="I99" i="6"/>
  <c r="HC99" i="6"/>
  <c r="K95" i="6"/>
  <c r="CP42" i="1"/>
  <c r="O42" i="1" s="1"/>
  <c r="GM42" i="1" s="1"/>
  <c r="CP62" i="1"/>
  <c r="O62" i="1" s="1"/>
  <c r="GK57" i="1"/>
  <c r="K97" i="6"/>
  <c r="I98" i="6"/>
  <c r="HC98" i="6"/>
  <c r="GY98" i="6"/>
  <c r="CY57" i="1"/>
  <c r="X57" i="1" s="1"/>
  <c r="U98" i="6" s="1"/>
  <c r="K98" i="6" s="1"/>
  <c r="CP57" i="1"/>
  <c r="O57" i="1" s="1"/>
  <c r="GO57" i="1" s="1"/>
  <c r="I96" i="6"/>
  <c r="HC96" i="6"/>
  <c r="GL96" i="6"/>
  <c r="GJ96" i="6"/>
  <c r="DZ101" i="1"/>
  <c r="DM101" i="1" s="1"/>
  <c r="EA101" i="1"/>
  <c r="EA22" i="1" s="1"/>
  <c r="EB101" i="1"/>
  <c r="DO101" i="1" s="1"/>
  <c r="GM56" i="1"/>
  <c r="CP66" i="1"/>
  <c r="O66" i="1" s="1"/>
  <c r="CP51" i="1"/>
  <c r="O51" i="1" s="1"/>
  <c r="HC84" i="6"/>
  <c r="GK84" i="6"/>
  <c r="GJ84" i="6"/>
  <c r="I84" i="6"/>
  <c r="GZ89" i="6"/>
  <c r="I89" i="6"/>
  <c r="HC89" i="6"/>
  <c r="K84" i="6"/>
  <c r="HB91" i="6"/>
  <c r="GQ91" i="6"/>
  <c r="I91" i="6"/>
  <c r="GP91" i="6"/>
  <c r="GN91" i="6"/>
  <c r="GS91" i="6"/>
  <c r="GJ91" i="6"/>
  <c r="CP38" i="1"/>
  <c r="O38" i="1" s="1"/>
  <c r="GK45" i="1"/>
  <c r="K86" i="6"/>
  <c r="I88" i="6"/>
  <c r="HC88" i="6"/>
  <c r="GY88" i="6"/>
  <c r="GN87" i="6"/>
  <c r="GS87" i="6"/>
  <c r="GJ87" i="6"/>
  <c r="HC87" i="6"/>
  <c r="GQ87" i="6"/>
  <c r="I87" i="6"/>
  <c r="GP87" i="6"/>
  <c r="CR45" i="1"/>
  <c r="Q45" i="1" s="1"/>
  <c r="T85" i="6"/>
  <c r="R93" i="6" s="1"/>
  <c r="H85" i="6"/>
  <c r="GK51" i="1"/>
  <c r="CY51" i="1"/>
  <c r="X51" i="1" s="1"/>
  <c r="CZ51" i="1"/>
  <c r="Y51" i="1" s="1"/>
  <c r="CY48" i="1"/>
  <c r="X48" i="1" s="1"/>
  <c r="GN48" i="1" s="1"/>
  <c r="HB74" i="6"/>
  <c r="GQ74" i="6"/>
  <c r="I74" i="6"/>
  <c r="GP74" i="6"/>
  <c r="GN74" i="6"/>
  <c r="GS74" i="6"/>
  <c r="GJ74" i="6"/>
  <c r="GZ68" i="6"/>
  <c r="I68" i="6"/>
  <c r="HC68" i="6"/>
  <c r="HB70" i="6"/>
  <c r="GQ70" i="6"/>
  <c r="I70" i="6"/>
  <c r="GP70" i="6"/>
  <c r="GN70" i="6"/>
  <c r="GS70" i="6"/>
  <c r="GJ70" i="6"/>
  <c r="GN66" i="6"/>
  <c r="EZ124" i="6" s="1"/>
  <c r="H130" i="6" s="1"/>
  <c r="GS66" i="6"/>
  <c r="HC66" i="6"/>
  <c r="I66" i="6"/>
  <c r="GP66" i="6"/>
  <c r="FB124" i="6" s="1"/>
  <c r="GJ66" i="6"/>
  <c r="GQ66" i="6"/>
  <c r="FC124" i="6" s="1"/>
  <c r="K65" i="6"/>
  <c r="HB80" i="6"/>
  <c r="GQ80" i="6"/>
  <c r="I80" i="6"/>
  <c r="GP80" i="6"/>
  <c r="GN80" i="6"/>
  <c r="GS80" i="6"/>
  <c r="GJ80" i="6"/>
  <c r="HB76" i="6"/>
  <c r="GQ76" i="6"/>
  <c r="I76" i="6"/>
  <c r="GP76" i="6"/>
  <c r="GN76" i="6"/>
  <c r="GS76" i="6"/>
  <c r="GJ76" i="6"/>
  <c r="I67" i="6"/>
  <c r="GY67" i="6"/>
  <c r="HC67" i="6"/>
  <c r="HB72" i="6"/>
  <c r="GQ72" i="6"/>
  <c r="I72" i="6"/>
  <c r="GP72" i="6"/>
  <c r="GN72" i="6"/>
  <c r="GS72" i="6"/>
  <c r="GJ72" i="6"/>
  <c r="AH101" i="1"/>
  <c r="U101" i="1" s="1"/>
  <c r="HB78" i="6"/>
  <c r="GQ78" i="6"/>
  <c r="I78" i="6"/>
  <c r="GP78" i="6"/>
  <c r="GN78" i="6"/>
  <c r="GS78" i="6"/>
  <c r="GJ78" i="6"/>
  <c r="R82" i="6"/>
  <c r="P124" i="6" s="1"/>
  <c r="GJ65" i="6"/>
  <c r="GK65" i="6"/>
  <c r="I65" i="6"/>
  <c r="HC65" i="6"/>
  <c r="GM38" i="1"/>
  <c r="EH101" i="1"/>
  <c r="GZ61" i="6"/>
  <c r="I61" i="6"/>
  <c r="HE61" i="6"/>
  <c r="I60" i="6"/>
  <c r="HE60" i="6"/>
  <c r="GY60" i="6"/>
  <c r="R63" i="6"/>
  <c r="GJ59" i="6"/>
  <c r="I59" i="6"/>
  <c r="HE59" i="6"/>
  <c r="GK59" i="6"/>
  <c r="CY29" i="1"/>
  <c r="X29" i="1" s="1"/>
  <c r="U60" i="6" s="1"/>
  <c r="K60" i="6" s="1"/>
  <c r="U59" i="6"/>
  <c r="GZ55" i="6"/>
  <c r="I55" i="6"/>
  <c r="HE55" i="6"/>
  <c r="I54" i="6"/>
  <c r="HE54" i="6"/>
  <c r="GY54" i="6"/>
  <c r="R57" i="6"/>
  <c r="GJ53" i="6"/>
  <c r="I53" i="6"/>
  <c r="HE53" i="6"/>
  <c r="GK53" i="6"/>
  <c r="S57" i="6"/>
  <c r="J57" i="6" s="1"/>
  <c r="K53" i="6"/>
  <c r="I48" i="6"/>
  <c r="HE48" i="6"/>
  <c r="GY48" i="6"/>
  <c r="R51" i="6"/>
  <c r="GJ47" i="6"/>
  <c r="I47" i="6"/>
  <c r="HE47" i="6"/>
  <c r="GK47" i="6"/>
  <c r="CY25" i="1"/>
  <c r="X25" i="1" s="1"/>
  <c r="U48" i="6" s="1"/>
  <c r="K48" i="6" s="1"/>
  <c r="U47" i="6"/>
  <c r="CZ25" i="1"/>
  <c r="Y25" i="1" s="1"/>
  <c r="U49" i="6" s="1"/>
  <c r="K49" i="6" s="1"/>
  <c r="GZ49" i="6"/>
  <c r="I49" i="6"/>
  <c r="HE49" i="6"/>
  <c r="GM55" i="1"/>
  <c r="GN55" i="1"/>
  <c r="GN65" i="1"/>
  <c r="GM71" i="1"/>
  <c r="GN71" i="1"/>
  <c r="GO44" i="1"/>
  <c r="GM44" i="1"/>
  <c r="GM67" i="1"/>
  <c r="GN67" i="1"/>
  <c r="GM85" i="1"/>
  <c r="GN85" i="1"/>
  <c r="GM79" i="1"/>
  <c r="GN79" i="1"/>
  <c r="GM83" i="1"/>
  <c r="GN83" i="1"/>
  <c r="DN101" i="1"/>
  <c r="CZ31" i="1"/>
  <c r="Y31" i="1" s="1"/>
  <c r="U68" i="6" s="1"/>
  <c r="K68" i="6" s="1"/>
  <c r="CY31" i="1"/>
  <c r="X31" i="1" s="1"/>
  <c r="U67" i="6" s="1"/>
  <c r="K67" i="6" s="1"/>
  <c r="DX101" i="1"/>
  <c r="CP26" i="1"/>
  <c r="O26" i="1" s="1"/>
  <c r="AC101" i="1"/>
  <c r="GK32" i="1"/>
  <c r="AE101" i="1"/>
  <c r="CY32" i="1"/>
  <c r="X32" i="1" s="1"/>
  <c r="GM24" i="1"/>
  <c r="GP24" i="1"/>
  <c r="AB37" i="1"/>
  <c r="CR37" i="1"/>
  <c r="Q37" i="1" s="1"/>
  <c r="GM33" i="1"/>
  <c r="GN33" i="1"/>
  <c r="GM36" i="1"/>
  <c r="GN36" i="1"/>
  <c r="GM49" i="1"/>
  <c r="GN49" i="1"/>
  <c r="CY59" i="1"/>
  <c r="X59" i="1" s="1"/>
  <c r="CZ59" i="1"/>
  <c r="Y59" i="1" s="1"/>
  <c r="CP63" i="1"/>
  <c r="O63" i="1" s="1"/>
  <c r="GK60" i="1"/>
  <c r="CY60" i="1"/>
  <c r="X60" i="1" s="1"/>
  <c r="CZ60" i="1"/>
  <c r="Y60" i="1" s="1"/>
  <c r="AB64" i="1"/>
  <c r="GM73" i="1"/>
  <c r="CY97" i="1"/>
  <c r="X97" i="1" s="1"/>
  <c r="CZ97" i="1"/>
  <c r="Y97" i="1" s="1"/>
  <c r="AF22" i="1"/>
  <c r="S101" i="1"/>
  <c r="BC18" i="1"/>
  <c r="F146" i="1"/>
  <c r="CZ88" i="1"/>
  <c r="Y88" i="1" s="1"/>
  <c r="CY66" i="1"/>
  <c r="X66" i="1" s="1"/>
  <c r="GM95" i="1"/>
  <c r="GO95" i="1"/>
  <c r="GM99" i="1"/>
  <c r="GO30" i="1"/>
  <c r="GM30" i="1"/>
  <c r="GP29" i="1"/>
  <c r="CP31" i="1"/>
  <c r="O31" i="1" s="1"/>
  <c r="GN46" i="1"/>
  <c r="GM46" i="1"/>
  <c r="GM28" i="1"/>
  <c r="GP28" i="1"/>
  <c r="AD101" i="1"/>
  <c r="GN58" i="1"/>
  <c r="GM58" i="1"/>
  <c r="GM43" i="1"/>
  <c r="GN43" i="1"/>
  <c r="GM52" i="1"/>
  <c r="GN52" i="1"/>
  <c r="GB101" i="1"/>
  <c r="GM41" i="1"/>
  <c r="GN41" i="1"/>
  <c r="CZ62" i="1"/>
  <c r="Y62" i="1" s="1"/>
  <c r="AB72" i="1"/>
  <c r="CZ72" i="1"/>
  <c r="Y72" i="1" s="1"/>
  <c r="CZ84" i="1"/>
  <c r="Y84" i="1" s="1"/>
  <c r="DL101" i="1"/>
  <c r="CZ70" i="1"/>
  <c r="Y70" i="1" s="1"/>
  <c r="EU18" i="1"/>
  <c r="P146" i="1"/>
  <c r="CY76" i="1"/>
  <c r="X76" i="1" s="1"/>
  <c r="CZ64" i="1"/>
  <c r="Y64" i="1" s="1"/>
  <c r="CY88" i="1"/>
  <c r="X88" i="1" s="1"/>
  <c r="FR22" i="1"/>
  <c r="EI101" i="1"/>
  <c r="DJ124" i="6" s="1"/>
  <c r="FY101" i="1"/>
  <c r="AG22" i="1"/>
  <c r="T101" i="1"/>
  <c r="GM53" i="1"/>
  <c r="GM39" i="1"/>
  <c r="GN39" i="1"/>
  <c r="GK50" i="1"/>
  <c r="CZ50" i="1"/>
  <c r="Y50" i="1" s="1"/>
  <c r="CY62" i="1"/>
  <c r="X62" i="1" s="1"/>
  <c r="GN74" i="1"/>
  <c r="GM74" i="1"/>
  <c r="CP59" i="1"/>
  <c r="O59" i="1" s="1"/>
  <c r="AI101" i="1"/>
  <c r="CP81" i="1"/>
  <c r="O81" i="1" s="1"/>
  <c r="CY84" i="1"/>
  <c r="X84" i="1" s="1"/>
  <c r="CY91" i="1"/>
  <c r="X91" i="1" s="1"/>
  <c r="CZ91" i="1"/>
  <c r="Y91" i="1" s="1"/>
  <c r="BB22" i="1"/>
  <c r="BB130" i="1"/>
  <c r="F114" i="1"/>
  <c r="CY70" i="1"/>
  <c r="X70" i="1" s="1"/>
  <c r="CZ93" i="1"/>
  <c r="Y93" i="1" s="1"/>
  <c r="CY93" i="1"/>
  <c r="X93" i="1" s="1"/>
  <c r="ET22" i="1"/>
  <c r="P114" i="1"/>
  <c r="ET130" i="1"/>
  <c r="BZ22" i="1"/>
  <c r="AQ101" i="1"/>
  <c r="CG101" i="1"/>
  <c r="CI101" i="1"/>
  <c r="CZ78" i="1"/>
  <c r="Y78" i="1" s="1"/>
  <c r="CZ98" i="1"/>
  <c r="Y98" i="1" s="1"/>
  <c r="GN98" i="1" s="1"/>
  <c r="GK94" i="1"/>
  <c r="CY94" i="1"/>
  <c r="X94" i="1" s="1"/>
  <c r="CZ94" i="1"/>
  <c r="Y94" i="1" s="1"/>
  <c r="AO18" i="1"/>
  <c r="F134" i="1"/>
  <c r="GA101" i="1"/>
  <c r="GP27" i="1"/>
  <c r="GM27" i="1"/>
  <c r="GK54" i="1"/>
  <c r="CY54" i="1"/>
  <c r="X54" i="1" s="1"/>
  <c r="CZ54" i="1"/>
  <c r="Y54" i="1" s="1"/>
  <c r="CZ63" i="1"/>
  <c r="Y63" i="1" s="1"/>
  <c r="CY63" i="1"/>
  <c r="X63" i="1" s="1"/>
  <c r="GO56" i="1"/>
  <c r="GN82" i="1"/>
  <c r="GM82" i="1"/>
  <c r="CY75" i="1"/>
  <c r="X75" i="1" s="1"/>
  <c r="CZ75" i="1"/>
  <c r="Y75" i="1" s="1"/>
  <c r="CP64" i="1"/>
  <c r="O64" i="1" s="1"/>
  <c r="CP77" i="1"/>
  <c r="O77" i="1" s="1"/>
  <c r="GN96" i="1"/>
  <c r="GM96" i="1"/>
  <c r="CP61" i="1"/>
  <c r="O61" i="1" s="1"/>
  <c r="DU101" i="1"/>
  <c r="CZ80" i="1"/>
  <c r="Y80" i="1" s="1"/>
  <c r="GN80" i="1" s="1"/>
  <c r="CY87" i="1"/>
  <c r="X87" i="1" s="1"/>
  <c r="CZ87" i="1"/>
  <c r="Y87" i="1" s="1"/>
  <c r="DW101" i="1"/>
  <c r="CY78" i="1"/>
  <c r="X78" i="1" s="1"/>
  <c r="GN78" i="1" s="1"/>
  <c r="GM89" i="1"/>
  <c r="GN89" i="1"/>
  <c r="CZ66" i="1"/>
  <c r="Y66" i="1" s="1"/>
  <c r="CP91" i="1"/>
  <c r="O91" i="1" s="1"/>
  <c r="EG18" i="1"/>
  <c r="P134" i="1"/>
  <c r="CZ90" i="1"/>
  <c r="Y90" i="1" s="1"/>
  <c r="GM90" i="1" s="1"/>
  <c r="CY64" i="1"/>
  <c r="X64" i="1" s="1"/>
  <c r="P110" i="1" l="1"/>
  <c r="V16" i="2" s="1"/>
  <c r="V18" i="2" s="1"/>
  <c r="DS124" i="6"/>
  <c r="J138" i="6" s="1"/>
  <c r="DI124" i="6"/>
  <c r="FO124" i="6"/>
  <c r="EV124" i="6"/>
  <c r="H126" i="6" s="1"/>
  <c r="FE124" i="6"/>
  <c r="GN35" i="1"/>
  <c r="GN32" i="1"/>
  <c r="GN88" i="1"/>
  <c r="GN92" i="1"/>
  <c r="GM40" i="1"/>
  <c r="GM47" i="1"/>
  <c r="HA123" i="6"/>
  <c r="H123" i="6"/>
  <c r="EH130" i="1"/>
  <c r="F110" i="1"/>
  <c r="G16" i="2" s="1"/>
  <c r="G18" i="2" s="1"/>
  <c r="GO69" i="1"/>
  <c r="GM92" i="1"/>
  <c r="EH22" i="1"/>
  <c r="AP130" i="1"/>
  <c r="AP18" i="1" s="1"/>
  <c r="GN47" i="1"/>
  <c r="GM34" i="1"/>
  <c r="GN70" i="1"/>
  <c r="GM48" i="1"/>
  <c r="GM97" i="1"/>
  <c r="GO94" i="1"/>
  <c r="BA101" i="1"/>
  <c r="F121" i="1" s="1"/>
  <c r="GM94" i="1"/>
  <c r="GM60" i="1"/>
  <c r="GN38" i="1"/>
  <c r="GM50" i="1"/>
  <c r="GM25" i="1"/>
  <c r="GN76" i="1"/>
  <c r="GM75" i="1"/>
  <c r="W101" i="1"/>
  <c r="F125" i="1" s="1"/>
  <c r="GN72" i="1"/>
  <c r="GN42" i="1"/>
  <c r="GP25" i="1"/>
  <c r="HA113" i="6"/>
  <c r="H113" i="6"/>
  <c r="S113" i="6"/>
  <c r="J113" i="6" s="1"/>
  <c r="GM93" i="1"/>
  <c r="GM87" i="1"/>
  <c r="GN93" i="1"/>
  <c r="GO90" i="1"/>
  <c r="GM78" i="1"/>
  <c r="GM72" i="1"/>
  <c r="GM80" i="1"/>
  <c r="GN84" i="1"/>
  <c r="GM88" i="1"/>
  <c r="GM29" i="1"/>
  <c r="GM57" i="1"/>
  <c r="S103" i="6"/>
  <c r="J103" i="6" s="1"/>
  <c r="HA103" i="6"/>
  <c r="H103" i="6"/>
  <c r="DZ22" i="1"/>
  <c r="GN60" i="1"/>
  <c r="EB22" i="1"/>
  <c r="GM66" i="1"/>
  <c r="EC101" i="1"/>
  <c r="DP101" i="1" s="1"/>
  <c r="HA93" i="6"/>
  <c r="H93" i="6"/>
  <c r="AH22" i="1"/>
  <c r="I85" i="6"/>
  <c r="GJ85" i="6"/>
  <c r="HC85" i="6"/>
  <c r="GL85" i="6"/>
  <c r="U85" i="6"/>
  <c r="CP45" i="1"/>
  <c r="O45" i="1" s="1"/>
  <c r="GN51" i="1"/>
  <c r="GM51" i="1"/>
  <c r="GN54" i="1"/>
  <c r="GN50" i="1"/>
  <c r="HA82" i="6"/>
  <c r="H82" i="6"/>
  <c r="S82" i="6"/>
  <c r="ED101" i="1"/>
  <c r="ED22" i="1" s="1"/>
  <c r="GM32" i="1"/>
  <c r="HA63" i="6"/>
  <c r="H63" i="6"/>
  <c r="S63" i="6"/>
  <c r="J63" i="6" s="1"/>
  <c r="K59" i="6"/>
  <c r="HA57" i="6"/>
  <c r="H57" i="6"/>
  <c r="HA51" i="6"/>
  <c r="H51" i="6"/>
  <c r="S51" i="6"/>
  <c r="J51" i="6" s="1"/>
  <c r="K47" i="6"/>
  <c r="GM81" i="1"/>
  <c r="GN81" i="1"/>
  <c r="AL101" i="1"/>
  <c r="BA22" i="1"/>
  <c r="DO22" i="1"/>
  <c r="DO130" i="1"/>
  <c r="P125" i="1"/>
  <c r="DM22" i="1"/>
  <c r="P123" i="1"/>
  <c r="DM130" i="1"/>
  <c r="U22" i="1"/>
  <c r="U130" i="1"/>
  <c r="F123" i="1"/>
  <c r="GM61" i="1"/>
  <c r="GN61" i="1"/>
  <c r="GM98" i="1"/>
  <c r="AD22" i="1"/>
  <c r="Q101" i="1"/>
  <c r="GN75" i="1"/>
  <c r="GM70" i="1"/>
  <c r="GN63" i="1"/>
  <c r="GM63" i="1"/>
  <c r="AE22" i="1"/>
  <c r="R101" i="1"/>
  <c r="DX22" i="1"/>
  <c r="DK101" i="1"/>
  <c r="EH18" i="1"/>
  <c r="P139" i="1"/>
  <c r="GM77" i="1"/>
  <c r="GN77" i="1"/>
  <c r="EI22" i="1"/>
  <c r="P111" i="1"/>
  <c r="EI130" i="1"/>
  <c r="DV101" i="1"/>
  <c r="CP37" i="1"/>
  <c r="O37" i="1" s="1"/>
  <c r="GN64" i="1"/>
  <c r="GM64" i="1"/>
  <c r="T22" i="1"/>
  <c r="F122" i="1"/>
  <c r="T130" i="1"/>
  <c r="GO91" i="1"/>
  <c r="GM91" i="1"/>
  <c r="DW22" i="1"/>
  <c r="DJ101" i="1"/>
  <c r="GM76" i="1"/>
  <c r="GA22" i="1"/>
  <c r="ER101" i="1"/>
  <c r="DK124" i="6" s="1"/>
  <c r="CI22" i="1"/>
  <c r="AZ101" i="1"/>
  <c r="ET18" i="1"/>
  <c r="P143" i="1"/>
  <c r="GN66" i="1"/>
  <c r="GB22" i="1"/>
  <c r="ES101" i="1"/>
  <c r="S22" i="1"/>
  <c r="S130" i="1"/>
  <c r="F116" i="1"/>
  <c r="J16" i="2" s="1"/>
  <c r="J18" i="2" s="1"/>
  <c r="AK101" i="1"/>
  <c r="DN22" i="1"/>
  <c r="P124" i="1"/>
  <c r="DN130" i="1"/>
  <c r="GM84" i="1"/>
  <c r="GN97" i="1"/>
  <c r="GN87" i="1"/>
  <c r="GM54" i="1"/>
  <c r="DU22" i="1"/>
  <c r="DH101" i="1"/>
  <c r="DC124" i="6" s="1"/>
  <c r="J130" i="6" s="1"/>
  <c r="FZ101" i="1"/>
  <c r="FX101" i="1"/>
  <c r="FW101" i="1"/>
  <c r="AQ22" i="1"/>
  <c r="AQ130" i="1"/>
  <c r="F111" i="1"/>
  <c r="GM59" i="1"/>
  <c r="GN59" i="1"/>
  <c r="DL22" i="1"/>
  <c r="P122" i="1"/>
  <c r="DL130" i="1"/>
  <c r="GM26" i="1"/>
  <c r="GP26" i="1"/>
  <c r="CD101" i="1" s="1"/>
  <c r="AI22" i="1"/>
  <c r="V101" i="1"/>
  <c r="W22" i="1"/>
  <c r="W130" i="1"/>
  <c r="CG22" i="1"/>
  <c r="AX101" i="1"/>
  <c r="BB18" i="1"/>
  <c r="F143" i="1"/>
  <c r="GM62" i="1"/>
  <c r="GN62" i="1"/>
  <c r="FV101" i="1"/>
  <c r="FY22" i="1"/>
  <c r="EP101" i="1"/>
  <c r="DG124" i="6" s="1"/>
  <c r="GM31" i="1"/>
  <c r="GO31" i="1"/>
  <c r="CC101" i="1"/>
  <c r="AB101" i="1"/>
  <c r="AC22" i="1"/>
  <c r="P101" i="1"/>
  <c r="CF101" i="1"/>
  <c r="CE101" i="1"/>
  <c r="CH101" i="1"/>
  <c r="FM124" i="6" l="1"/>
  <c r="J82" i="6"/>
  <c r="H137" i="6"/>
  <c r="FR124" i="6"/>
  <c r="F139" i="1"/>
  <c r="H134" i="6"/>
  <c r="H141" i="6" s="1"/>
  <c r="I38" i="6" s="1"/>
  <c r="H124" i="6"/>
  <c r="BA130" i="1"/>
  <c r="CB101" i="1"/>
  <c r="AS101" i="1" s="1"/>
  <c r="CA101" i="1"/>
  <c r="CA22" i="1" s="1"/>
  <c r="EC22" i="1"/>
  <c r="K85" i="6"/>
  <c r="S93" i="6"/>
  <c r="J93" i="6" s="1"/>
  <c r="GM45" i="1"/>
  <c r="GO45" i="1"/>
  <c r="FU101" i="1" s="1"/>
  <c r="FU22" i="1" s="1"/>
  <c r="DQ101" i="1"/>
  <c r="CB22" i="1"/>
  <c r="CD22" i="1"/>
  <c r="AU101" i="1"/>
  <c r="DV22" i="1"/>
  <c r="DI101" i="1"/>
  <c r="DM18" i="1"/>
  <c r="P152" i="1"/>
  <c r="DO18" i="1"/>
  <c r="P154" i="1"/>
  <c r="AX22" i="1"/>
  <c r="AX130" i="1"/>
  <c r="F108" i="1"/>
  <c r="AZ22" i="1"/>
  <c r="AZ130" i="1"/>
  <c r="F112" i="1"/>
  <c r="R22" i="1"/>
  <c r="F115" i="1"/>
  <c r="R130" i="1"/>
  <c r="AL22" i="1"/>
  <c r="Y101" i="1"/>
  <c r="FV22" i="1"/>
  <c r="EM101" i="1"/>
  <c r="DT124" i="6" s="1"/>
  <c r="J139" i="6" s="1"/>
  <c r="W18" i="1"/>
  <c r="F154" i="1"/>
  <c r="FW22" i="1"/>
  <c r="EN101" i="1"/>
  <c r="DE124" i="6" s="1"/>
  <c r="AB22" i="1"/>
  <c r="O101" i="1"/>
  <c r="FX22" i="1"/>
  <c r="EO101" i="1"/>
  <c r="DF124" i="6" s="1"/>
  <c r="DN18" i="1"/>
  <c r="P153" i="1"/>
  <c r="CF22" i="1"/>
  <c r="AW101" i="1"/>
  <c r="EP22" i="1"/>
  <c r="P108" i="1"/>
  <c r="EP130" i="1"/>
  <c r="V22" i="1"/>
  <c r="V130" i="1"/>
  <c r="F124" i="1"/>
  <c r="AQ18" i="1"/>
  <c r="F140" i="1"/>
  <c r="FZ22" i="1"/>
  <c r="EQ101" i="1"/>
  <c r="DH124" i="6" s="1"/>
  <c r="S18" i="1"/>
  <c r="F145" i="1"/>
  <c r="DJ22" i="1"/>
  <c r="DJ130" i="1"/>
  <c r="P115" i="1"/>
  <c r="T18" i="1"/>
  <c r="F151" i="1"/>
  <c r="U18" i="1"/>
  <c r="F152" i="1"/>
  <c r="BA18" i="1"/>
  <c r="F150" i="1"/>
  <c r="DP22" i="1"/>
  <c r="P126" i="1"/>
  <c r="DP130" i="1"/>
  <c r="CH22" i="1"/>
  <c r="AY101" i="1"/>
  <c r="AK22" i="1"/>
  <c r="X101" i="1"/>
  <c r="ES22" i="1"/>
  <c r="ES130" i="1"/>
  <c r="P121" i="1"/>
  <c r="Q22" i="1"/>
  <c r="Q130" i="1"/>
  <c r="F113" i="1"/>
  <c r="DQ22" i="1"/>
  <c r="DQ130" i="1"/>
  <c r="P127" i="1"/>
  <c r="CE22" i="1"/>
  <c r="AV101" i="1"/>
  <c r="P22" i="1"/>
  <c r="F104" i="1"/>
  <c r="P130" i="1"/>
  <c r="CC22" i="1"/>
  <c r="AT101" i="1"/>
  <c r="DL18" i="1"/>
  <c r="P151" i="1"/>
  <c r="DH22" i="1"/>
  <c r="P104" i="1"/>
  <c r="DH130" i="1"/>
  <c r="ER22" i="1"/>
  <c r="P112" i="1"/>
  <c r="ER130" i="1"/>
  <c r="GN37" i="1"/>
  <c r="FT101" i="1" s="1"/>
  <c r="GM37" i="1"/>
  <c r="DT101" i="1"/>
  <c r="EI18" i="1"/>
  <c r="P140" i="1"/>
  <c r="DK22" i="1"/>
  <c r="P116" i="1"/>
  <c r="Y16" i="2" s="1"/>
  <c r="Y18" i="2" s="1"/>
  <c r="DK130" i="1"/>
  <c r="Q124" i="6" l="1"/>
  <c r="FS101" i="1"/>
  <c r="FS22" i="1" s="1"/>
  <c r="AR101" i="1"/>
  <c r="G8" i="1" s="1"/>
  <c r="EL101" i="1"/>
  <c r="DR124" i="6" s="1"/>
  <c r="J137" i="6" s="1"/>
  <c r="ER18" i="1"/>
  <c r="P141" i="1"/>
  <c r="AT22" i="1"/>
  <c r="F119" i="1"/>
  <c r="F16" i="2" s="1"/>
  <c r="F18" i="2" s="1"/>
  <c r="AT130" i="1"/>
  <c r="DP18" i="1"/>
  <c r="P155" i="1"/>
  <c r="EO22" i="1"/>
  <c r="EO130" i="1"/>
  <c r="P107" i="1"/>
  <c r="DT22" i="1"/>
  <c r="DG101" i="1"/>
  <c r="CY124" i="6" s="1"/>
  <c r="J126" i="6" s="1"/>
  <c r="AV22" i="1"/>
  <c r="AV130" i="1"/>
  <c r="F106" i="1"/>
  <c r="EP18" i="1"/>
  <c r="P137" i="1"/>
  <c r="DI22" i="1"/>
  <c r="DI130" i="1"/>
  <c r="P113" i="1"/>
  <c r="P18" i="1"/>
  <c r="F133" i="1"/>
  <c r="ES18" i="1"/>
  <c r="P150" i="1"/>
  <c r="AY22" i="1"/>
  <c r="F109" i="1"/>
  <c r="AY130" i="1"/>
  <c r="DJ18" i="1"/>
  <c r="P144" i="1"/>
  <c r="EQ22" i="1"/>
  <c r="P109" i="1"/>
  <c r="EQ130" i="1"/>
  <c r="O22" i="1"/>
  <c r="F103" i="1"/>
  <c r="O130" i="1"/>
  <c r="Y22" i="1"/>
  <c r="Y130" i="1"/>
  <c r="F127" i="1"/>
  <c r="AR22" i="1"/>
  <c r="AR130" i="1"/>
  <c r="AS22" i="1"/>
  <c r="F118" i="1"/>
  <c r="E16" i="2" s="1"/>
  <c r="AS130" i="1"/>
  <c r="DK18" i="1"/>
  <c r="P145" i="1"/>
  <c r="DQ18" i="1"/>
  <c r="P156" i="1"/>
  <c r="X22" i="1"/>
  <c r="F126" i="1"/>
  <c r="X130" i="1"/>
  <c r="AW22" i="1"/>
  <c r="F107" i="1"/>
  <c r="AW130" i="1"/>
  <c r="EN22" i="1"/>
  <c r="P106" i="1"/>
  <c r="EN130" i="1"/>
  <c r="EM22" i="1"/>
  <c r="P120" i="1"/>
  <c r="W16" i="2" s="1"/>
  <c r="W18" i="2" s="1"/>
  <c r="EM130" i="1"/>
  <c r="R18" i="1"/>
  <c r="F144" i="1"/>
  <c r="AZ18" i="1"/>
  <c r="F141" i="1"/>
  <c r="AU22" i="1"/>
  <c r="F120" i="1"/>
  <c r="H16" i="2" s="1"/>
  <c r="H18" i="2" s="1"/>
  <c r="AU130" i="1"/>
  <c r="FT22" i="1"/>
  <c r="EK101" i="1"/>
  <c r="DH18" i="1"/>
  <c r="P133" i="1"/>
  <c r="Q18" i="1"/>
  <c r="F142" i="1"/>
  <c r="V18" i="1"/>
  <c r="F153" i="1"/>
  <c r="AX18" i="1"/>
  <c r="F137" i="1"/>
  <c r="EL130" i="1" l="1"/>
  <c r="F128" i="1"/>
  <c r="EL22" i="1"/>
  <c r="DU124" i="6"/>
  <c r="DQ124" i="6"/>
  <c r="J136" i="6" s="1"/>
  <c r="P119" i="1"/>
  <c r="U16" i="2" s="1"/>
  <c r="U18" i="2" s="1"/>
  <c r="EJ101" i="1"/>
  <c r="DP124" i="6" s="1"/>
  <c r="AW18" i="1"/>
  <c r="F136" i="1"/>
  <c r="EK22" i="1"/>
  <c r="P118" i="1"/>
  <c r="T16" i="2" s="1"/>
  <c r="EK130" i="1"/>
  <c r="EN18" i="1"/>
  <c r="P135" i="1"/>
  <c r="Y18" i="1"/>
  <c r="F156" i="1"/>
  <c r="EO18" i="1"/>
  <c r="P136" i="1"/>
  <c r="AT18" i="1"/>
  <c r="F148" i="1"/>
  <c r="EL18" i="1"/>
  <c r="P148" i="1"/>
  <c r="AV18" i="1"/>
  <c r="F135" i="1"/>
  <c r="EM18" i="1"/>
  <c r="P149" i="1"/>
  <c r="AS18" i="1"/>
  <c r="F147" i="1"/>
  <c r="AR18" i="1"/>
  <c r="F157" i="1"/>
  <c r="EQ18" i="1"/>
  <c r="P138" i="1"/>
  <c r="DG22" i="1"/>
  <c r="DG130" i="1"/>
  <c r="P103" i="1"/>
  <c r="EJ22" i="1"/>
  <c r="EJ130" i="1"/>
  <c r="AU18" i="1"/>
  <c r="F149" i="1"/>
  <c r="X18" i="1"/>
  <c r="F155" i="1"/>
  <c r="E18" i="2"/>
  <c r="I16" i="2"/>
  <c r="I18" i="2" s="1"/>
  <c r="O18" i="1"/>
  <c r="F132" i="1"/>
  <c r="AY18" i="1"/>
  <c r="F138" i="1"/>
  <c r="DI18" i="1"/>
  <c r="P142" i="1"/>
  <c r="P128" i="1" l="1"/>
  <c r="J124" i="6"/>
  <c r="J134" i="6"/>
  <c r="J141" i="6" s="1"/>
  <c r="EJ18" i="1"/>
  <c r="P157" i="1"/>
  <c r="DG18" i="1"/>
  <c r="P132" i="1"/>
  <c r="X16" i="2"/>
  <c r="X18" i="2" s="1"/>
  <c r="T18" i="2"/>
  <c r="EK18" i="1"/>
  <c r="P147" i="1"/>
  <c r="J142" i="6" l="1"/>
  <c r="J143" i="6" s="1"/>
  <c r="J38" i="6"/>
  <c r="E26" i="6"/>
</calcChain>
</file>

<file path=xl/sharedStrings.xml><?xml version="1.0" encoding="utf-8"?>
<sst xmlns="http://schemas.openxmlformats.org/spreadsheetml/2006/main" count="4526" uniqueCount="449">
  <si>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</si>
  <si>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</si>
  <si>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</si>
  <si>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</si>
  <si>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</si>
  <si>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БЭМП на 4 ячейку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</si>
  <si>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</si>
  <si>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</si>
  <si>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</si>
  <si>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</si>
  <si>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</si>
  <si>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</si>
  <si>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</si>
  <si>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</si>
  <si>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</si>
  <si>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</si>
  <si>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</si>
  <si>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</si>
  <si>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</si>
  <si>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</si>
  <si>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</si>
  <si>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</si>
  <si>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</si>
  <si>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</si>
  <si>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</si>
  <si>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</si>
  <si>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</si>
  <si>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</si>
  <si>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</si>
  <si>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</si>
  <si>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</si>
  <si>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</si>
  <si>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</si>
  <si>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</si>
  <si>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</si>
  <si>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</si>
  <si>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</si>
  <si>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</si>
  <si>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</si>
  <si>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</si>
  <si>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</si>
  <si>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</si>
  <si>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</si>
  <si>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</si>
  <si>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</si>
  <si>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</si>
  <si>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</si>
  <si>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</si>
  <si>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</si>
  <si>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</si>
  <si>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</si>
  <si>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</si>
  <si>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</si>
  <si>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</si>
  <si>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</si>
  <si>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</si>
  <si>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</si>
  <si>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</si>
  <si>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</si>
  <si>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</si>
  <si>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</si>
  <si>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</si>
  <si>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</si>
  <si>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</si>
  <si>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</si>
  <si>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</si>
  <si>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</si>
  <si>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</si>
  <si>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</si>
  <si>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</si>
  <si>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</si>
  <si>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</si>
  <si>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</si>
  <si>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</si>
  <si>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</si>
  <si>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</si>
  <si>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</si>
  <si>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</si>
  <si>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</si>
  <si>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</si>
  <si>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</si>
  <si>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</si>
  <si>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</si>
  <si>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</si>
  <si>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</si>
  <si>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</si>
  <si>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</si>
  <si>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</si>
  <si>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</si>
  <si>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</si>
  <si>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</si>
  <si>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</si>
  <si>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</si>
  <si>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</si>
  <si>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</si>
  <si>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</si>
  <si>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</si>
  <si>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</si>
  <si>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</si>
  <si>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</si>
  <si>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</si>
  <si>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</si>
  <si>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</si>
  <si>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</si>
  <si>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</si>
  <si>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</si>
  <si>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</si>
  <si>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</si>
  <si>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</si>
  <si>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</si>
  <si>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</si>
  <si>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</si>
  <si>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</si>
  <si>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</si>
  <si>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</si>
  <si>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</si>
  <si>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</si>
  <si>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</si>
  <si>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</si>
  <si>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</si>
  <si>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</si>
  <si>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</si>
  <si>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</si>
  <si>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</si>
  <si>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</si>
  <si>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</si>
  <si>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</si>
  <si>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</si>
  <si>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</si>
  <si>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</si>
  <si>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</si>
  <si>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</si>
  <si>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</si>
  <si>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</si>
  <si>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</si>
  <si>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</si>
  <si>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</si>
  <si>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</si>
  <si>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</si>
  <si>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</si>
  <si>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</si>
  <si>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</si>
  <si>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</si>
  <si>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</si>
  <si>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</si>
  <si>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</si>
  <si>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</si>
  <si>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</si>
  <si>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</si>
  <si>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</si>
  <si>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</si>
  <si>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</si>
  <si>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</si>
  <si>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</si>
  <si>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</si>
  <si>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</si>
  <si>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</si>
  <si>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</si>
  <si>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</si>
  <si>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</si>
  <si>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</si>
  <si>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</si>
  <si>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</si>
  <si>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</si>
  <si>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</si>
  <si>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</si>
  <si>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</si>
  <si>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</si>
  <si>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</si>
  <si>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</si>
  <si>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</si>
  <si>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</si>
  <si>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</si>
  <si>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</si>
  <si>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</si>
  <si>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Микропроцессорное устройство БЭМП РУ</t>
  </si>
  <si>
    <t>ФССЦ-2001, 01.7.15.03-0031, приказ Минстроя России №1039/пр от 30.12.2016г.</t>
  </si>
  <si>
    <t>[85 670 /  7,5]</t>
  </si>
  <si>
    <t>8,2</t>
  </si>
  <si>
    <t>Блок питания БПНТ</t>
  </si>
  <si>
    <t>[12 500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</si>
  <si>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</si>
  <si>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</si>
  <si>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</si>
  <si>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</si>
  <si>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</si>
  <si>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</si>
  <si>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</si>
  <si>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</si>
  <si>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</si>
  <si>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</si>
  <si>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</si>
  <si>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</si>
  <si>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</si>
  <si>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</si>
  <si>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</si>
  <si>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</si>
  <si>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</si>
  <si>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</si>
  <si>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</si>
  <si>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</si>
  <si>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</si>
  <si>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</si>
  <si>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</si>
  <si>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</si>
  <si>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</si>
  <si>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</si>
  <si>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</si>
  <si>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</si>
  <si>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</si>
  <si>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</si>
  <si>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</si>
  <si>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</si>
  <si>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</si>
  <si>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</si>
  <si>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</si>
  <si>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</si>
  <si>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</si>
  <si>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</si>
  <si>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</si>
  <si>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</si>
  <si>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</si>
  <si>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</si>
  <si>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</si>
  <si>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</si>
  <si>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</si>
  <si>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</si>
  <si>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</si>
  <si>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</si>
  <si>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</si>
  <si>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</si>
  <si>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</si>
  <si>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</si>
  <si>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</si>
  <si>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</si>
  <si>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</si>
  <si>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</si>
  <si>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</si>
  <si>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</si>
  <si>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</si>
  <si>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</si>
  <si>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</si>
  <si>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</si>
  <si>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</si>
  <si>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</si>
  <si>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</si>
  <si>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</si>
  <si>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</si>
  <si>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</si>
  <si>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</si>
  <si>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</si>
  <si>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</si>
  <si>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</si>
  <si>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</si>
  <si>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</si>
  <si>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</si>
  <si>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</si>
  <si>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</si>
  <si>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</si>
  <si>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</si>
  <si>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</si>
  <si>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</si>
  <si>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</si>
  <si>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</si>
  <si>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</si>
  <si>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</si>
  <si>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</si>
  <si>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</si>
  <si>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</si>
  <si>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</si>
  <si>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</si>
  <si>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</si>
  <si>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</si>
  <si>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</si>
  <si>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</si>
  <si>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</si>
  <si>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</si>
  <si>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</si>
  <si>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</si>
  <si>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</si>
  <si>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</si>
  <si>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</si>
  <si>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</si>
  <si>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</si>
  <si>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</si>
  <si>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</si>
  <si>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</si>
  <si>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</si>
  <si>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</si>
  <si>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</si>
  <si>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</si>
  <si>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</si>
  <si>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</si>
  <si>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</si>
  <si>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</si>
  <si>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</si>
  <si>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</si>
  <si>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</si>
  <si>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</si>
  <si>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</si>
  <si>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</si>
  <si>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</si>
  <si>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</si>
  <si>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</si>
  <si>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</si>
  <si>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</si>
  <si>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</si>
  <si>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</si>
  <si>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</si>
  <si>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</si>
  <si>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</si>
  <si>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</si>
  <si>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</si>
  <si>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</si>
  <si>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</si>
  <si>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</si>
  <si>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</si>
  <si>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</si>
  <si>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</si>
  <si>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</si>
  <si>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</si>
  <si>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</si>
  <si>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</si>
  <si>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</si>
  <si>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</si>
  <si>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</si>
  <si>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</si>
  <si>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</si>
  <si>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</si>
  <si>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</si>
  <si>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</si>
  <si>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</si>
  <si>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</si>
  <si>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</si>
  <si>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</si>
  <si>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</si>
  <si>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</si>
  <si>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</si>
  <si>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</si>
  <si>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</si>
  <si>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</si>
  <si>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</si>
  <si>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</si>
  <si>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</si>
  <si>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</si>
  <si>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</si>
  <si>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</si>
  <si>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</si>
  <si>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</si>
  <si>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</si>
  <si>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</si>
  <si>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</si>
  <si>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</si>
  <si>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</si>
  <si>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</si>
  <si>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</si>
  <si>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</si>
  <si>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</si>
  <si>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</si>
  <si>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</si>
  <si>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</si>
  <si>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</si>
  <si>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</si>
  <si>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</si>
  <si>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</si>
  <si>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</si>
  <si>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</si>
  <si>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</si>
  <si>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</si>
  <si>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</si>
  <si>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</si>
  <si>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</si>
  <si>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</si>
  <si>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</si>
  <si>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</si>
  <si>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</si>
  <si>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</si>
  <si>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</si>
  <si>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</si>
  <si>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</si>
  <si>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</si>
  <si>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</si>
  <si>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</si>
  <si>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</si>
  <si>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</si>
  <si>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</si>
  <si>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</si>
  <si>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</si>
  <si>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</si>
  <si>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</si>
  <si>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</si>
  <si>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</si>
  <si>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</si>
  <si>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</si>
  <si>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</si>
  <si>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</si>
  <si>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</si>
  <si>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</si>
  <si>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</si>
  <si>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</si>
  <si>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</si>
  <si>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</si>
  <si>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>*1,35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</si>
  <si>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</si>
  <si>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</si>
  <si>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</si>
  <si>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</si>
  <si>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</si>
  <si>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</si>
  <si>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</si>
  <si>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</si>
  <si>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</si>
  <si>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</si>
  <si>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</si>
  <si>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</si>
  <si>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</si>
  <si>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</si>
  <si>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</si>
  <si>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</si>
  <si>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</si>
  <si>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[85 670 /  7,5] = 11422.67</t>
  </si>
  <si>
    <t xml:space="preserve">   [12 500 /  7,5] = 1666.67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</si>
  <si>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</si>
  <si>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</si>
  <si>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</si>
  <si>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</si>
  <si>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</si>
  <si>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</si>
  <si>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</si>
  <si>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</si>
  <si>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</si>
  <si>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</si>
  <si>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</si>
  <si>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</si>
  <si>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</si>
  <si>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</si>
  <si>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</si>
  <si>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</si>
  <si>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</si>
  <si>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</si>
  <si>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</si>
  <si>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</si>
  <si>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</si>
  <si>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</si>
  <si>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</si>
  <si>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</si>
  <si>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</si>
  <si>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Техперевооружение РП. Внедрение микропроцессорной релейной защиты и автоматики в РП 19, яч. 09, 05, 10, 02 с БЭМП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</si>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</sst>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3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4" fontId="17" fillId="0" borderId="0" xfId="0" applyNumberFormat="1" applyFont="1" applyAlignment="1">
      <alignment shrinkToFi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3"/>
  <sheetViews>
    <sheetView tabSelected="1" topLeftCell="A123" zoomScale="111" zoomScaleNormal="111" workbookViewId="0">
      <selection activeCell="A34" sqref="A34:K3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337</v>
      </c>
    </row>
    <row r="2" spans="1:255" hidden="1" outlineLevel="1" x14ac:dyDescent="0.2">
      <c r="A2" s="132"/>
      <c r="B2" s="132"/>
      <c r="C2" s="132"/>
      <c r="D2" s="132"/>
      <c r="E2" s="132"/>
      <c r="F2" s="132"/>
      <c r="G2" s="132"/>
      <c r="H2" s="89" t="s">
        <v>338</v>
      </c>
      <c r="I2" s="89"/>
      <c r="J2" s="89"/>
      <c r="K2" s="89"/>
    </row>
    <row r="3" spans="1:255" hidden="1" outlineLevel="1" x14ac:dyDescent="0.2">
      <c r="A3" s="132"/>
      <c r="B3" s="132"/>
      <c r="C3" s="132"/>
      <c r="D3" s="132"/>
      <c r="E3" s="132"/>
      <c r="F3" s="132"/>
      <c r="G3" s="132"/>
      <c r="H3" s="89" t="s">
        <v>339</v>
      </c>
      <c r="I3" s="89"/>
      <c r="J3" s="89"/>
      <c r="K3" s="89"/>
    </row>
    <row r="4" spans="1:255" hidden="1" outlineLevel="1" x14ac:dyDescent="0.2">
      <c r="A4" s="132"/>
      <c r="B4" s="132"/>
      <c r="C4" s="132"/>
      <c r="D4" s="132"/>
      <c r="E4" s="132"/>
      <c r="F4" s="132"/>
      <c r="G4" s="132"/>
      <c r="H4" s="89" t="s">
        <v>340</v>
      </c>
      <c r="I4" s="89"/>
      <c r="J4" s="89"/>
      <c r="K4" s="89"/>
    </row>
    <row r="5" spans="1:255" s="12" customFormat="1" ht="11.25" hidden="1" outlineLevel="1" x14ac:dyDescent="0.2">
      <c r="J5" s="90" t="s">
        <v>341</v>
      </c>
      <c r="K5" s="91"/>
    </row>
    <row r="6" spans="1:255" s="14" customFormat="1" ht="9.75" hidden="1" outlineLevel="1" x14ac:dyDescent="0.2">
      <c r="I6" s="15" t="s">
        <v>342</v>
      </c>
      <c r="J6" s="92" t="s">
        <v>343</v>
      </c>
      <c r="K6" s="93"/>
    </row>
    <row r="7" spans="1:255" hidden="1" outlineLevel="1" x14ac:dyDescent="0.2">
      <c r="A7" s="16" t="s">
        <v>344</v>
      </c>
      <c r="B7" s="133"/>
      <c r="C7" s="94"/>
      <c r="D7" s="94"/>
      <c r="E7" s="94"/>
      <c r="F7" s="94"/>
      <c r="G7" s="94"/>
      <c r="H7" s="132"/>
      <c r="I7" s="15" t="s">
        <v>345</v>
      </c>
      <c r="J7" s="95"/>
      <c r="K7" s="134"/>
      <c r="BR7" s="17">
        <f>C7</f>
        <v>0</v>
      </c>
      <c r="IU7" s="18"/>
    </row>
    <row r="8" spans="1:255" hidden="1" outlineLevel="1" x14ac:dyDescent="0.2">
      <c r="A8" s="16" t="s">
        <v>346</v>
      </c>
      <c r="B8" s="133"/>
      <c r="C8" s="98"/>
      <c r="D8" s="98"/>
      <c r="E8" s="98"/>
      <c r="F8" s="98"/>
      <c r="G8" s="98"/>
      <c r="H8" s="132"/>
      <c r="I8" s="15" t="s">
        <v>345</v>
      </c>
      <c r="J8" s="95"/>
      <c r="K8" s="134"/>
      <c r="BR8" s="17">
        <f>C8</f>
        <v>0</v>
      </c>
      <c r="IU8" s="18"/>
    </row>
    <row r="9" spans="1:255" hidden="1" outlineLevel="1" x14ac:dyDescent="0.2">
      <c r="A9" s="16" t="s">
        <v>347</v>
      </c>
      <c r="B9" s="133"/>
      <c r="C9" s="98"/>
      <c r="D9" s="98"/>
      <c r="E9" s="98"/>
      <c r="F9" s="98"/>
      <c r="G9" s="98"/>
      <c r="H9" s="132"/>
      <c r="I9" s="15" t="s">
        <v>345</v>
      </c>
      <c r="J9" s="95"/>
      <c r="K9" s="134"/>
      <c r="BR9" s="17">
        <f>C9</f>
        <v>0</v>
      </c>
      <c r="IU9" s="18"/>
    </row>
    <row r="10" spans="1:255" hidden="1" outlineLevel="1" x14ac:dyDescent="0.2">
      <c r="A10" s="16" t="s">
        <v>348</v>
      </c>
      <c r="B10" s="133"/>
      <c r="C10" s="98"/>
      <c r="D10" s="98"/>
      <c r="E10" s="98"/>
      <c r="F10" s="98"/>
      <c r="G10" s="98"/>
      <c r="H10" s="132"/>
      <c r="I10" s="15" t="s">
        <v>345</v>
      </c>
      <c r="J10" s="95"/>
      <c r="K10" s="134"/>
      <c r="BR10" s="17">
        <f>C10</f>
        <v>0</v>
      </c>
      <c r="IU10" s="18"/>
    </row>
    <row r="11" spans="1:255" hidden="1" outlineLevel="1" x14ac:dyDescent="0.2">
      <c r="A11" s="16" t="s">
        <v>349</v>
      </c>
      <c r="B11" s="132"/>
      <c r="C11" s="96"/>
      <c r="D11" s="98"/>
      <c r="E11" s="98"/>
      <c r="F11" s="98"/>
      <c r="G11" s="98"/>
      <c r="H11" s="12"/>
      <c r="I11" s="12"/>
      <c r="J11" s="95"/>
      <c r="K11" s="91"/>
      <c r="BS11" s="20">
        <f>C11</f>
        <v>0</v>
      </c>
      <c r="IU11" s="18"/>
    </row>
    <row r="12" spans="1:255" hidden="1" outlineLevel="1" x14ac:dyDescent="0.2">
      <c r="A12" s="16" t="s">
        <v>350</v>
      </c>
      <c r="B12" s="132"/>
      <c r="C12" s="96" t="s">
        <v>5</v>
      </c>
      <c r="D12" s="98"/>
      <c r="E12" s="98"/>
      <c r="F12" s="98"/>
      <c r="G12" s="98"/>
      <c r="H12" s="12"/>
      <c r="I12" s="12"/>
      <c r="J12" s="95"/>
      <c r="K12" s="91"/>
      <c r="BS12" s="20" t="str">
        <f>C12</f>
        <v>Микропроцессорная защита  МПЗ с БЭМП на 4 ячейку</v>
      </c>
      <c r="IU12" s="18"/>
    </row>
    <row r="13" spans="1:255" hidden="1" outlineLevel="1" x14ac:dyDescent="0.2">
      <c r="A13" s="16" t="s">
        <v>351</v>
      </c>
      <c r="B13" s="132"/>
      <c r="C13" s="97"/>
      <c r="D13" s="135"/>
      <c r="E13" s="135"/>
      <c r="F13" s="135"/>
      <c r="G13" s="135"/>
      <c r="H13" s="132"/>
      <c r="I13" s="15" t="s">
        <v>352</v>
      </c>
      <c r="J13" s="95"/>
      <c r="K13" s="91"/>
      <c r="BS13" s="20">
        <f>C13</f>
        <v>0</v>
      </c>
      <c r="IU13" s="18"/>
    </row>
    <row r="14" spans="1:255" hidden="1" outlineLevel="1" x14ac:dyDescent="0.2">
      <c r="A14" s="132"/>
      <c r="B14" s="132"/>
      <c r="C14" s="132"/>
      <c r="D14" s="132"/>
      <c r="E14" s="132"/>
      <c r="F14" s="132"/>
      <c r="G14" s="106" t="s">
        <v>353</v>
      </c>
      <c r="H14" s="106"/>
      <c r="I14" s="21" t="s">
        <v>354</v>
      </c>
      <c r="J14" s="107"/>
      <c r="K14" s="136"/>
      <c r="BW14" s="23">
        <f>J14</f>
        <v>0</v>
      </c>
      <c r="IU14" s="18"/>
    </row>
    <row r="15" spans="1:255" hidden="1" outlineLevel="1" x14ac:dyDescent="0.2">
      <c r="A15" s="132"/>
      <c r="B15" s="132"/>
      <c r="C15" s="132"/>
      <c r="D15" s="132"/>
      <c r="E15" s="132"/>
      <c r="F15" s="132"/>
      <c r="G15" s="132"/>
      <c r="H15" s="132"/>
      <c r="I15" s="22" t="s">
        <v>355</v>
      </c>
      <c r="J15" s="108"/>
      <c r="K15" s="137"/>
    </row>
    <row r="16" spans="1:255" s="14" customFormat="1" hidden="1" outlineLevel="1" x14ac:dyDescent="0.2">
      <c r="I16" s="15" t="s">
        <v>356</v>
      </c>
      <c r="J16" s="109"/>
      <c r="K16" s="110"/>
    </row>
    <row r="17" spans="1:255" hidden="1" outlineLevel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255" hidden="1" outlineLevel="1" x14ac:dyDescent="0.2">
      <c r="A18" s="132"/>
      <c r="B18" s="132"/>
      <c r="C18" s="132"/>
      <c r="D18" s="132"/>
      <c r="E18" s="132"/>
      <c r="F18" s="132"/>
      <c r="G18" s="111" t="s">
        <v>357</v>
      </c>
      <c r="H18" s="111" t="s">
        <v>358</v>
      </c>
      <c r="I18" s="111" t="s">
        <v>359</v>
      </c>
      <c r="J18" s="113"/>
      <c r="K18" s="132"/>
    </row>
    <row r="19" spans="1:255" ht="13.5" hidden="1" outlineLevel="1" thickBot="1" x14ac:dyDescent="0.25">
      <c r="A19" s="132"/>
      <c r="B19" s="132"/>
      <c r="C19" s="132"/>
      <c r="D19" s="132"/>
      <c r="E19" s="132"/>
      <c r="F19" s="132"/>
      <c r="G19" s="112"/>
      <c r="H19" s="112"/>
      <c r="I19" s="24" t="s">
        <v>360</v>
      </c>
      <c r="J19" s="25" t="s">
        <v>361</v>
      </c>
      <c r="K19" s="132"/>
    </row>
    <row r="20" spans="1:255" ht="14.25" hidden="1" outlineLevel="1" thickBot="1" x14ac:dyDescent="0.3">
      <c r="A20" s="132"/>
      <c r="B20" s="132"/>
      <c r="C20" s="99" t="s">
        <v>362</v>
      </c>
      <c r="D20" s="138"/>
      <c r="E20" s="138"/>
      <c r="F20" s="100"/>
      <c r="G20" s="26"/>
      <c r="H20" s="27"/>
      <c r="I20" s="28"/>
      <c r="J20" s="29"/>
      <c r="K20" s="30"/>
    </row>
    <row r="21" spans="1:255" ht="13.5" hidden="1" outlineLevel="1" x14ac:dyDescent="0.25">
      <c r="A21" s="132"/>
      <c r="B21" s="132"/>
      <c r="C21" s="99" t="s">
        <v>363</v>
      </c>
      <c r="D21" s="138"/>
      <c r="E21" s="138"/>
      <c r="F21" s="138"/>
      <c r="G21" s="132"/>
      <c r="H21" s="132"/>
      <c r="I21" s="132"/>
      <c r="J21" s="132"/>
      <c r="K21" s="132"/>
    </row>
    <row r="22" spans="1:255" hidden="1" outlineLevel="1" x14ac:dyDescent="0.2">
      <c r="A22" s="101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0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5" hidden="1" outlineLevel="1" x14ac:dyDescent="0.2">
      <c r="A25" s="14" t="s">
        <v>365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5" hidden="1" outlineLevel="1" x14ac:dyDescent="0.2">
      <c r="A26" s="14" t="s">
        <v>366</v>
      </c>
      <c r="B26" s="14"/>
      <c r="C26" s="14"/>
      <c r="D26" s="14"/>
      <c r="E26" s="103">
        <f>J141/1000</f>
        <v>505.13099999999997</v>
      </c>
      <c r="F26" s="104"/>
      <c r="G26" s="14" t="s">
        <v>367</v>
      </c>
      <c r="H26" s="14"/>
      <c r="I26" s="14"/>
      <c r="J26" s="14"/>
      <c r="K26" s="14"/>
    </row>
    <row r="27" spans="1:255" collapsed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5" outlineLevel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32" t="s">
        <v>368</v>
      </c>
    </row>
    <row r="29" spans="1:255" outlineLevel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5" outlineLevel="1" x14ac:dyDescent="0.2">
      <c r="A30" s="16" t="s">
        <v>349</v>
      </c>
      <c r="B30" s="132"/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350</v>
      </c>
      <c r="B31" s="132"/>
      <c r="C31" s="105"/>
      <c r="D31" s="105"/>
      <c r="E31" s="105"/>
      <c r="F31" s="105"/>
      <c r="G31" s="105"/>
      <c r="H31" s="105"/>
      <c r="I31" s="105"/>
      <c r="J31" s="105"/>
      <c r="K31" s="105"/>
      <c r="BT31" s="33">
        <f>C31</f>
        <v>0</v>
      </c>
      <c r="IU31" s="18"/>
    </row>
    <row r="32" spans="1:255" outlineLevel="1" x14ac:dyDescent="0.2">
      <c r="A32" s="16" t="s">
        <v>369</v>
      </c>
      <c r="B32" s="132"/>
      <c r="C32" s="118" t="s">
        <v>370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55" ht="18.75" outlineLevel="1" x14ac:dyDescent="0.3">
      <c r="A34" s="119" t="s">
        <v>371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255" outlineLevel="1" x14ac:dyDescent="0.2">
      <c r="A35" s="120" t="s">
        <v>447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Y35" s="18">
        <v>3</v>
      </c>
      <c r="Z35" s="18" t="s">
        <v>372</v>
      </c>
      <c r="AA35" s="18"/>
      <c r="AB35" s="18" t="s">
        <v>373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Техперевооружение РП. Внедрение микропроцессорной релейной защиты и автоматики в РП 19, яч. 09, 05, 10, 02 с БЭМП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374</v>
      </c>
      <c r="B36" s="132"/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A37" s="132"/>
      <c r="B37" s="132"/>
      <c r="C37" s="132"/>
      <c r="D37" s="132"/>
      <c r="E37" s="132"/>
      <c r="F37" s="132"/>
      <c r="G37" s="132"/>
      <c r="H37" s="132"/>
      <c r="I37" s="35" t="s">
        <v>425</v>
      </c>
      <c r="J37" s="35" t="s">
        <v>376</v>
      </c>
      <c r="K37" s="132"/>
    </row>
    <row r="38" spans="1:255" outlineLevel="1" x14ac:dyDescent="0.2">
      <c r="A38" s="14" t="s">
        <v>375</v>
      </c>
      <c r="B38" s="132"/>
      <c r="C38" s="132"/>
      <c r="D38" s="132"/>
      <c r="E38" s="132"/>
      <c r="F38" s="132"/>
      <c r="G38" s="36" t="s">
        <v>377</v>
      </c>
      <c r="H38" s="132"/>
      <c r="I38" s="37">
        <f>H141/1000</f>
        <v>60.329000000000001</v>
      </c>
      <c r="J38" s="37">
        <f>J141/1000</f>
        <v>505.13099999999997</v>
      </c>
      <c r="K38" s="14" t="s">
        <v>378</v>
      </c>
    </row>
    <row r="39" spans="1:255" outlineLevel="1" x14ac:dyDescent="0.2">
      <c r="A39" s="14" t="s">
        <v>365</v>
      </c>
      <c r="B39" s="132"/>
      <c r="C39" s="132"/>
      <c r="D39" s="132"/>
      <c r="E39" s="132"/>
      <c r="F39" s="132"/>
      <c r="G39" s="36" t="s">
        <v>379</v>
      </c>
      <c r="H39" s="132"/>
      <c r="I39" s="37">
        <f>ET124</f>
        <v>232.60559999999998</v>
      </c>
      <c r="J39" s="37">
        <f>CW124</f>
        <v>232.60559999999998</v>
      </c>
      <c r="K39" s="14" t="s">
        <v>380</v>
      </c>
    </row>
    <row r="40" spans="1:255" ht="13.5" outlineLevel="1" thickBot="1" x14ac:dyDescent="0.25">
      <c r="A40" s="132"/>
      <c r="B40" s="132"/>
      <c r="C40" s="132"/>
      <c r="D40" s="132"/>
      <c r="E40" s="132"/>
      <c r="F40" s="132"/>
      <c r="G40" s="36" t="s">
        <v>381</v>
      </c>
      <c r="H40" s="132"/>
      <c r="I40" s="37">
        <f>(EW124+EY124)/1000</f>
        <v>2.7029999999999998</v>
      </c>
      <c r="J40" s="37">
        <f>(CZ124+DB124)/1000</f>
        <v>49.466000000000001</v>
      </c>
      <c r="K40" s="14" t="s">
        <v>378</v>
      </c>
    </row>
    <row r="41" spans="1:255" x14ac:dyDescent="0.2">
      <c r="A41" s="121" t="s">
        <v>382</v>
      </c>
      <c r="B41" s="114" t="s">
        <v>383</v>
      </c>
      <c r="C41" s="114" t="s">
        <v>384</v>
      </c>
      <c r="D41" s="114" t="s">
        <v>385</v>
      </c>
      <c r="E41" s="114" t="s">
        <v>386</v>
      </c>
      <c r="F41" s="114" t="s">
        <v>387</v>
      </c>
      <c r="G41" s="114" t="s">
        <v>388</v>
      </c>
      <c r="H41" s="114" t="s">
        <v>389</v>
      </c>
      <c r="I41" s="114" t="s">
        <v>390</v>
      </c>
      <c r="J41" s="114" t="s">
        <v>391</v>
      </c>
      <c r="K41" s="116" t="s">
        <v>392</v>
      </c>
    </row>
    <row r="42" spans="1:255" x14ac:dyDescent="0.2">
      <c r="A42" s="122"/>
      <c r="B42" s="115"/>
      <c r="C42" s="115"/>
      <c r="D42" s="115"/>
      <c r="E42" s="115"/>
      <c r="F42" s="115"/>
      <c r="G42" s="115"/>
      <c r="H42" s="115"/>
      <c r="I42" s="115"/>
      <c r="J42" s="115"/>
      <c r="K42" s="117"/>
    </row>
    <row r="43" spans="1:255" x14ac:dyDescent="0.2">
      <c r="A43" s="122"/>
      <c r="B43" s="115"/>
      <c r="C43" s="115"/>
      <c r="D43" s="115"/>
      <c r="E43" s="115"/>
      <c r="F43" s="115"/>
      <c r="G43" s="115"/>
      <c r="H43" s="115"/>
      <c r="I43" s="115"/>
      <c r="J43" s="115"/>
      <c r="K43" s="117"/>
    </row>
    <row r="44" spans="1:255" ht="13.5" thickBot="1" x14ac:dyDescent="0.25">
      <c r="A44" s="122"/>
      <c r="B44" s="115"/>
      <c r="C44" s="115"/>
      <c r="D44" s="115"/>
      <c r="E44" s="115"/>
      <c r="F44" s="115"/>
      <c r="G44" s="115"/>
      <c r="H44" s="115"/>
      <c r="I44" s="115"/>
      <c r="J44" s="115"/>
      <c r="K44" s="117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4</v>
      </c>
      <c r="F46" s="43">
        <f>Source!AK25</f>
        <v>209.41</v>
      </c>
      <c r="G46" s="140" t="s">
        <v>24</v>
      </c>
      <c r="H46" s="43">
        <f>Source!AB25</f>
        <v>272.23</v>
      </c>
      <c r="I46" s="44"/>
      <c r="J46" s="141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393</v>
      </c>
      <c r="D47" s="48"/>
      <c r="E47" s="49"/>
      <c r="F47" s="51">
        <v>209.41</v>
      </c>
      <c r="G47" s="142" t="s">
        <v>394</v>
      </c>
      <c r="H47" s="51">
        <f>Source!AF25</f>
        <v>272.23</v>
      </c>
      <c r="I47" s="52">
        <f>T47</f>
        <v>1089</v>
      </c>
      <c r="J47" s="142">
        <v>18.3</v>
      </c>
      <c r="K47" s="53">
        <f>U47</f>
        <v>19927</v>
      </c>
      <c r="O47" s="18"/>
      <c r="P47" s="18"/>
      <c r="Q47" s="18"/>
      <c r="R47" s="18"/>
      <c r="S47" s="18"/>
      <c r="T47" s="18">
        <f>ROUND(Source!AF25*Source!AV25*Source!I25,0)</f>
        <v>1089</v>
      </c>
      <c r="U47" s="18">
        <f>Source!S25</f>
        <v>19927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1089</v>
      </c>
      <c r="GK47" s="18">
        <f>T47</f>
        <v>1089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>
        <f>T47</f>
        <v>1089</v>
      </c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395</v>
      </c>
      <c r="D48" s="56"/>
      <c r="E48" s="57">
        <v>65</v>
      </c>
      <c r="F48" s="79" t="s">
        <v>396</v>
      </c>
      <c r="G48" s="58"/>
      <c r="H48" s="61">
        <f>ROUND((Source!AF25*Source!AV25+Source!AE25*Source!AV25)*(Source!FX25)/100,2)</f>
        <v>176.95</v>
      </c>
      <c r="I48" s="79">
        <f>T48</f>
        <v>708</v>
      </c>
      <c r="J48" s="58" t="s">
        <v>397</v>
      </c>
      <c r="K48" s="80">
        <f>U48</f>
        <v>10960</v>
      </c>
      <c r="O48" s="18"/>
      <c r="P48" s="18"/>
      <c r="Q48" s="18"/>
      <c r="R48" s="18"/>
      <c r="S48" s="18"/>
      <c r="T48" s="18">
        <f>ROUND((ROUND(Source!AF25*Source!AV25*Source!I25,0)+ROUND(Source!AE25*Source!AV25*Source!I25,0))*(Source!FX25)/100,0)</f>
        <v>708</v>
      </c>
      <c r="U48" s="18">
        <f>Source!X25</f>
        <v>10960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>
        <f>T48</f>
        <v>708</v>
      </c>
      <c r="GZ48" s="18"/>
      <c r="HA48" s="18"/>
      <c r="HB48" s="18"/>
      <c r="HC48" s="18"/>
      <c r="HD48" s="18"/>
      <c r="HE48" s="18">
        <f>T48</f>
        <v>708</v>
      </c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398</v>
      </c>
      <c r="D49" s="56"/>
      <c r="E49" s="57">
        <v>40</v>
      </c>
      <c r="F49" s="79" t="s">
        <v>396</v>
      </c>
      <c r="G49" s="58"/>
      <c r="H49" s="61">
        <f>ROUND((Source!AF25*Source!AV25+Source!AE25*Source!AV25)*(Source!FY25)/100,2)</f>
        <v>108.89</v>
      </c>
      <c r="I49" s="79">
        <f>T49</f>
        <v>436</v>
      </c>
      <c r="J49" s="58" t="s">
        <v>399</v>
      </c>
      <c r="K49" s="80">
        <f>U49</f>
        <v>6377</v>
      </c>
      <c r="O49" s="18"/>
      <c r="P49" s="18"/>
      <c r="Q49" s="18"/>
      <c r="R49" s="18"/>
      <c r="S49" s="18"/>
      <c r="T49" s="18">
        <f>ROUND((ROUND(Source!AF25*Source!AV25*Source!I25,0)+ROUND(Source!AE25*Source!AV25*Source!I25,0))*(Source!FY25)/100,0)</f>
        <v>436</v>
      </c>
      <c r="U49" s="18">
        <f>Source!Y25</f>
        <v>6377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>
        <f>T49</f>
        <v>436</v>
      </c>
      <c r="HA49" s="18"/>
      <c r="HB49" s="18"/>
      <c r="HC49" s="18"/>
      <c r="HD49" s="18"/>
      <c r="HE49" s="18">
        <f>T49</f>
        <v>436</v>
      </c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4"/>
      <c r="B50" s="65"/>
      <c r="C50" s="65" t="s">
        <v>400</v>
      </c>
      <c r="D50" s="66" t="s">
        <v>401</v>
      </c>
      <c r="E50" s="67">
        <v>18</v>
      </c>
      <c r="F50" s="68"/>
      <c r="G50" s="68" t="s">
        <v>394</v>
      </c>
      <c r="H50" s="68">
        <f>ROUND(Source!AH25,2)</f>
        <v>23.4</v>
      </c>
      <c r="I50" s="69">
        <f>Source!U25</f>
        <v>93.600000000000009</v>
      </c>
      <c r="J50" s="68"/>
      <c r="K50" s="7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3"/>
      <c r="B51" s="62"/>
      <c r="C51" s="62"/>
      <c r="D51" s="62"/>
      <c r="E51" s="62"/>
      <c r="F51" s="62"/>
      <c r="G51" s="62"/>
      <c r="H51" s="123">
        <f>R51</f>
        <v>2233</v>
      </c>
      <c r="I51" s="124"/>
      <c r="J51" s="123">
        <f>S51</f>
        <v>37264</v>
      </c>
      <c r="K51" s="125"/>
      <c r="O51" s="18"/>
      <c r="P51" s="18"/>
      <c r="Q51" s="18"/>
      <c r="R51" s="18">
        <f>SUM(T46:T50)</f>
        <v>2233</v>
      </c>
      <c r="S51" s="18">
        <f>SUM(U46:U50)</f>
        <v>37264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2233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71">
        <v>2</v>
      </c>
      <c r="B52" s="78" t="s">
        <v>28</v>
      </c>
      <c r="C52" s="72" t="s">
        <v>29</v>
      </c>
      <c r="D52" s="73" t="s">
        <v>17</v>
      </c>
      <c r="E52" s="74">
        <v>4</v>
      </c>
      <c r="F52" s="75">
        <f>Source!AK27</f>
        <v>263.77999999999997</v>
      </c>
      <c r="G52" s="143" t="s">
        <v>6</v>
      </c>
      <c r="H52" s="75">
        <f>Source!AB27</f>
        <v>263.77999999999997</v>
      </c>
      <c r="I52" s="76"/>
      <c r="J52" s="144"/>
      <c r="K52" s="7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50"/>
      <c r="B53" s="47"/>
      <c r="C53" s="47" t="s">
        <v>393</v>
      </c>
      <c r="D53" s="48"/>
      <c r="E53" s="49"/>
      <c r="F53" s="51">
        <v>263.77999999999997</v>
      </c>
      <c r="G53" s="142"/>
      <c r="H53" s="51">
        <f>Source!AF27</f>
        <v>263.77999999999997</v>
      </c>
      <c r="I53" s="52">
        <f>T53</f>
        <v>1055</v>
      </c>
      <c r="J53" s="142">
        <v>18.3</v>
      </c>
      <c r="K53" s="53">
        <f>U53</f>
        <v>19309</v>
      </c>
      <c r="O53" s="18"/>
      <c r="P53" s="18"/>
      <c r="Q53" s="18"/>
      <c r="R53" s="18"/>
      <c r="S53" s="18"/>
      <c r="T53" s="18">
        <f>ROUND(Source!AF27*Source!AV27*Source!I27,0)</f>
        <v>1055</v>
      </c>
      <c r="U53" s="18">
        <f>Source!S27</f>
        <v>19309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1055</v>
      </c>
      <c r="GK53" s="18">
        <f>T53</f>
        <v>1055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>
        <f>T53</f>
        <v>1055</v>
      </c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9"/>
      <c r="B54" s="55"/>
      <c r="C54" s="55" t="s">
        <v>395</v>
      </c>
      <c r="D54" s="56"/>
      <c r="E54" s="57">
        <v>65</v>
      </c>
      <c r="F54" s="79" t="s">
        <v>396</v>
      </c>
      <c r="G54" s="58"/>
      <c r="H54" s="61">
        <f>ROUND((Source!AF27*Source!AV27+Source!AE27*Source!AV27)*(Source!FX27)/100,2)</f>
        <v>171.46</v>
      </c>
      <c r="I54" s="79">
        <f>T54</f>
        <v>686</v>
      </c>
      <c r="J54" s="58" t="s">
        <v>397</v>
      </c>
      <c r="K54" s="80">
        <f>U54</f>
        <v>10620</v>
      </c>
      <c r="O54" s="18"/>
      <c r="P54" s="18"/>
      <c r="Q54" s="18"/>
      <c r="R54" s="18"/>
      <c r="S54" s="18"/>
      <c r="T54" s="18">
        <f>ROUND((ROUND(Source!AF27*Source!AV27*Source!I27,0)+ROUND(Source!AE27*Source!AV27*Source!I27,0))*(Source!FX27)/100,0)</f>
        <v>686</v>
      </c>
      <c r="U54" s="18">
        <f>Source!X27</f>
        <v>10620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686</v>
      </c>
      <c r="GZ54" s="18"/>
      <c r="HA54" s="18"/>
      <c r="HB54" s="18"/>
      <c r="HC54" s="18"/>
      <c r="HD54" s="18"/>
      <c r="HE54" s="18">
        <f>T54</f>
        <v>686</v>
      </c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9"/>
      <c r="B55" s="55"/>
      <c r="C55" s="55" t="s">
        <v>398</v>
      </c>
      <c r="D55" s="56"/>
      <c r="E55" s="57">
        <v>40</v>
      </c>
      <c r="F55" s="79" t="s">
        <v>396</v>
      </c>
      <c r="G55" s="58"/>
      <c r="H55" s="61">
        <f>ROUND((Source!AF27*Source!AV27+Source!AE27*Source!AV27)*(Source!FY27)/100,2)</f>
        <v>105.51</v>
      </c>
      <c r="I55" s="79">
        <f>T55</f>
        <v>422</v>
      </c>
      <c r="J55" s="58" t="s">
        <v>399</v>
      </c>
      <c r="K55" s="80">
        <f>U55</f>
        <v>6179</v>
      </c>
      <c r="O55" s="18"/>
      <c r="P55" s="18"/>
      <c r="Q55" s="18"/>
      <c r="R55" s="18"/>
      <c r="S55" s="18"/>
      <c r="T55" s="18">
        <f>ROUND((ROUND(Source!AF27*Source!AV27*Source!I27,0)+ROUND(Source!AE27*Source!AV27*Source!I27,0))*(Source!FY27)/100,0)</f>
        <v>422</v>
      </c>
      <c r="U55" s="18">
        <f>Source!Y27</f>
        <v>6179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422</v>
      </c>
      <c r="HA55" s="18"/>
      <c r="HB55" s="18"/>
      <c r="HC55" s="18"/>
      <c r="HD55" s="18"/>
      <c r="HE55" s="18">
        <f>T55</f>
        <v>422</v>
      </c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4"/>
      <c r="B56" s="65"/>
      <c r="C56" s="65" t="s">
        <v>400</v>
      </c>
      <c r="D56" s="66" t="s">
        <v>401</v>
      </c>
      <c r="E56" s="67">
        <v>21.6</v>
      </c>
      <c r="F56" s="68"/>
      <c r="G56" s="68"/>
      <c r="H56" s="68">
        <f>ROUND(Source!AH27,2)</f>
        <v>21.6</v>
      </c>
      <c r="I56" s="69">
        <f>Source!U27</f>
        <v>86.4</v>
      </c>
      <c r="J56" s="68"/>
      <c r="K56" s="7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3"/>
      <c r="B57" s="62"/>
      <c r="C57" s="62"/>
      <c r="D57" s="62"/>
      <c r="E57" s="62"/>
      <c r="F57" s="62"/>
      <c r="G57" s="62"/>
      <c r="H57" s="123">
        <f>R57</f>
        <v>2163</v>
      </c>
      <c r="I57" s="124"/>
      <c r="J57" s="123">
        <f>S57</f>
        <v>36108</v>
      </c>
      <c r="K57" s="125"/>
      <c r="O57" s="18"/>
      <c r="P57" s="18"/>
      <c r="Q57" s="18"/>
      <c r="R57" s="18">
        <f>SUM(T52:T56)</f>
        <v>2163</v>
      </c>
      <c r="S57" s="18">
        <f>SUM(U52:U56)</f>
        <v>36108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2163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71">
        <v>3</v>
      </c>
      <c r="B58" s="78" t="s">
        <v>32</v>
      </c>
      <c r="C58" s="72" t="s">
        <v>33</v>
      </c>
      <c r="D58" s="73" t="s">
        <v>34</v>
      </c>
      <c r="E58" s="74">
        <v>4</v>
      </c>
      <c r="F58" s="75">
        <f>Source!AK29</f>
        <v>19.52</v>
      </c>
      <c r="G58" s="143" t="s">
        <v>6</v>
      </c>
      <c r="H58" s="75">
        <f>Source!AB29</f>
        <v>19.52</v>
      </c>
      <c r="I58" s="76"/>
      <c r="J58" s="144"/>
      <c r="K58" s="7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0"/>
      <c r="B59" s="47"/>
      <c r="C59" s="47" t="s">
        <v>393</v>
      </c>
      <c r="D59" s="48"/>
      <c r="E59" s="49"/>
      <c r="F59" s="51">
        <v>19.52</v>
      </c>
      <c r="G59" s="142"/>
      <c r="H59" s="51">
        <f>Source!AF29</f>
        <v>19.52</v>
      </c>
      <c r="I59" s="52">
        <f>T59</f>
        <v>78</v>
      </c>
      <c r="J59" s="142">
        <v>18.3</v>
      </c>
      <c r="K59" s="53">
        <f>U59</f>
        <v>1429</v>
      </c>
      <c r="O59" s="18"/>
      <c r="P59" s="18"/>
      <c r="Q59" s="18"/>
      <c r="R59" s="18"/>
      <c r="S59" s="18"/>
      <c r="T59" s="18">
        <f>ROUND(Source!AF29*Source!AV29*Source!I29,0)</f>
        <v>78</v>
      </c>
      <c r="U59" s="18">
        <f>Source!S29</f>
        <v>1429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78</v>
      </c>
      <c r="GK59" s="18">
        <f>T59</f>
        <v>78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>
        <f>T59</f>
        <v>78</v>
      </c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9"/>
      <c r="B60" s="55"/>
      <c r="C60" s="55" t="s">
        <v>395</v>
      </c>
      <c r="D60" s="56"/>
      <c r="E60" s="57">
        <v>65</v>
      </c>
      <c r="F60" s="79" t="s">
        <v>396</v>
      </c>
      <c r="G60" s="58"/>
      <c r="H60" s="61">
        <f>ROUND((Source!AF29*Source!AV29+Source!AE29*Source!AV29)*(Source!FX29)/100,2)</f>
        <v>12.69</v>
      </c>
      <c r="I60" s="79">
        <f>T60</f>
        <v>51</v>
      </c>
      <c r="J60" s="58" t="s">
        <v>397</v>
      </c>
      <c r="K60" s="80">
        <f>U60</f>
        <v>786</v>
      </c>
      <c r="O60" s="18"/>
      <c r="P60" s="18"/>
      <c r="Q60" s="18"/>
      <c r="R60" s="18"/>
      <c r="S60" s="18"/>
      <c r="T60" s="18">
        <f>ROUND((ROUND(Source!AF29*Source!AV29*Source!I29,0)+ROUND(Source!AE29*Source!AV29*Source!I29,0))*(Source!FX29)/100,0)</f>
        <v>51</v>
      </c>
      <c r="U60" s="18">
        <f>Source!X29</f>
        <v>786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>
        <f>T60</f>
        <v>51</v>
      </c>
      <c r="GZ60" s="18"/>
      <c r="HA60" s="18"/>
      <c r="HB60" s="18"/>
      <c r="HC60" s="18"/>
      <c r="HD60" s="18"/>
      <c r="HE60" s="18">
        <f>T60</f>
        <v>51</v>
      </c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9"/>
      <c r="B61" s="55"/>
      <c r="C61" s="55" t="s">
        <v>398</v>
      </c>
      <c r="D61" s="56"/>
      <c r="E61" s="57">
        <v>40</v>
      </c>
      <c r="F61" s="79" t="s">
        <v>396</v>
      </c>
      <c r="G61" s="58"/>
      <c r="H61" s="61">
        <f>ROUND((Source!AF29*Source!AV29+Source!AE29*Source!AV29)*(Source!FY29)/100,2)</f>
        <v>7.81</v>
      </c>
      <c r="I61" s="79">
        <f>T61</f>
        <v>31</v>
      </c>
      <c r="J61" s="58" t="s">
        <v>399</v>
      </c>
      <c r="K61" s="80">
        <f>U61</f>
        <v>457</v>
      </c>
      <c r="O61" s="18"/>
      <c r="P61" s="18"/>
      <c r="Q61" s="18"/>
      <c r="R61" s="18"/>
      <c r="S61" s="18"/>
      <c r="T61" s="18">
        <f>ROUND((ROUND(Source!AF29*Source!AV29*Source!I29,0)+ROUND(Source!AE29*Source!AV29*Source!I29,0))*(Source!FY29)/100,0)</f>
        <v>31</v>
      </c>
      <c r="U61" s="18">
        <f>Source!Y29</f>
        <v>457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>
        <f>T61</f>
        <v>31</v>
      </c>
      <c r="HA61" s="18"/>
      <c r="HB61" s="18"/>
      <c r="HC61" s="18"/>
      <c r="HD61" s="18"/>
      <c r="HE61" s="18">
        <f>T61</f>
        <v>31</v>
      </c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3.5" thickBot="1" x14ac:dyDescent="0.25">
      <c r="A62" s="64"/>
      <c r="B62" s="65"/>
      <c r="C62" s="65" t="s">
        <v>400</v>
      </c>
      <c r="D62" s="66" t="s">
        <v>401</v>
      </c>
      <c r="E62" s="67">
        <v>1.62</v>
      </c>
      <c r="F62" s="68"/>
      <c r="G62" s="68"/>
      <c r="H62" s="68">
        <f>ROUND(Source!AH29,2)</f>
        <v>1.62</v>
      </c>
      <c r="I62" s="69">
        <f>Source!U29</f>
        <v>6.48</v>
      </c>
      <c r="J62" s="68"/>
      <c r="K62" s="7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63"/>
      <c r="B63" s="62"/>
      <c r="C63" s="62"/>
      <c r="D63" s="62"/>
      <c r="E63" s="62"/>
      <c r="F63" s="62"/>
      <c r="G63" s="62"/>
      <c r="H63" s="123">
        <f>R63</f>
        <v>160</v>
      </c>
      <c r="I63" s="124"/>
      <c r="J63" s="123">
        <f>S63</f>
        <v>2672</v>
      </c>
      <c r="K63" s="125"/>
      <c r="O63" s="18"/>
      <c r="P63" s="18"/>
      <c r="Q63" s="18"/>
      <c r="R63" s="18">
        <f>SUM(T58:T62)</f>
        <v>160</v>
      </c>
      <c r="S63" s="18">
        <f>SUM(U58:U62)</f>
        <v>2672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>
        <f>R63</f>
        <v>160</v>
      </c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33.75" x14ac:dyDescent="0.2">
      <c r="A64" s="71">
        <v>4</v>
      </c>
      <c r="B64" s="78" t="s">
        <v>37</v>
      </c>
      <c r="C64" s="72" t="s">
        <v>38</v>
      </c>
      <c r="D64" s="73" t="s">
        <v>39</v>
      </c>
      <c r="E64" s="74">
        <v>1.6</v>
      </c>
      <c r="F64" s="75">
        <f>Source!AK31</f>
        <v>117.17</v>
      </c>
      <c r="G64" s="143" t="s">
        <v>46</v>
      </c>
      <c r="H64" s="75">
        <f>Source!AB31</f>
        <v>138.79</v>
      </c>
      <c r="I64" s="76"/>
      <c r="J64" s="144"/>
      <c r="K64" s="7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0"/>
      <c r="B65" s="47"/>
      <c r="C65" s="47" t="s">
        <v>393</v>
      </c>
      <c r="D65" s="48"/>
      <c r="E65" s="49"/>
      <c r="F65" s="51">
        <v>102.8</v>
      </c>
      <c r="G65" s="142" t="s">
        <v>402</v>
      </c>
      <c r="H65" s="51">
        <f>Source!AF31</f>
        <v>138.78</v>
      </c>
      <c r="I65" s="52">
        <f>T65</f>
        <v>222</v>
      </c>
      <c r="J65" s="142">
        <v>18.3</v>
      </c>
      <c r="K65" s="53">
        <f>U65</f>
        <v>4063</v>
      </c>
      <c r="O65" s="18"/>
      <c r="P65" s="18"/>
      <c r="Q65" s="18"/>
      <c r="R65" s="18"/>
      <c r="S65" s="18"/>
      <c r="T65" s="18">
        <f>ROUND(Source!AF31*Source!AV31*Source!I31,0)</f>
        <v>222</v>
      </c>
      <c r="U65" s="18">
        <f>Source!S31</f>
        <v>4063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>
        <f>T65</f>
        <v>222</v>
      </c>
      <c r="GK65" s="18">
        <f>T65</f>
        <v>222</v>
      </c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>
        <f>T65</f>
        <v>222</v>
      </c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5"/>
      <c r="C66" s="55" t="s">
        <v>403</v>
      </c>
      <c r="D66" s="56"/>
      <c r="E66" s="57"/>
      <c r="F66" s="61">
        <v>14.37</v>
      </c>
      <c r="G66" s="58"/>
      <c r="H66" s="61">
        <f>Source!AC31</f>
        <v>0.01</v>
      </c>
      <c r="I66" s="79">
        <f>T66</f>
        <v>0</v>
      </c>
      <c r="J66" s="58">
        <v>7.5</v>
      </c>
      <c r="K66" s="80">
        <f>U66</f>
        <v>0</v>
      </c>
      <c r="O66" s="18"/>
      <c r="P66" s="18"/>
      <c r="Q66" s="18"/>
      <c r="R66" s="18"/>
      <c r="S66" s="18"/>
      <c r="T66" s="18">
        <f>ROUND(Source!AC31*Source!AW31*Source!I31,0)</f>
        <v>0</v>
      </c>
      <c r="U66" s="18">
        <f>Source!P31</f>
        <v>0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>
        <f>T66</f>
        <v>0</v>
      </c>
      <c r="GK66" s="18"/>
      <c r="GL66" s="18"/>
      <c r="GM66" s="18"/>
      <c r="GN66" s="18">
        <f>T66</f>
        <v>0</v>
      </c>
      <c r="GO66" s="18"/>
      <c r="GP66" s="18">
        <f>T66</f>
        <v>0</v>
      </c>
      <c r="GQ66" s="18">
        <f>T66</f>
        <v>0</v>
      </c>
      <c r="GR66" s="18"/>
      <c r="GS66" s="18">
        <f>T66</f>
        <v>0</v>
      </c>
      <c r="GT66" s="18"/>
      <c r="GU66" s="18"/>
      <c r="GV66" s="18"/>
      <c r="GW66" s="18">
        <f>ROUND(Source!AG31*Source!I31,0)</f>
        <v>0</v>
      </c>
      <c r="GX66" s="18">
        <f>ROUND(Source!AJ31*Source!I31,0)</f>
        <v>0</v>
      </c>
      <c r="GY66" s="18"/>
      <c r="GZ66" s="18"/>
      <c r="HA66" s="18"/>
      <c r="HB66" s="18"/>
      <c r="HC66" s="18">
        <f>T66</f>
        <v>0</v>
      </c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9"/>
      <c r="B67" s="55"/>
      <c r="C67" s="55" t="s">
        <v>395</v>
      </c>
      <c r="D67" s="56"/>
      <c r="E67" s="57">
        <v>80</v>
      </c>
      <c r="F67" s="79" t="s">
        <v>396</v>
      </c>
      <c r="G67" s="58"/>
      <c r="H67" s="61">
        <f>ROUND((Source!AF31*Source!AV31+Source!AE31*Source!AV31)*(Source!FX31)/100,2)</f>
        <v>111.02</v>
      </c>
      <c r="I67" s="79">
        <f>T67</f>
        <v>178</v>
      </c>
      <c r="J67" s="58" t="s">
        <v>404</v>
      </c>
      <c r="K67" s="80">
        <f>U67</f>
        <v>2763</v>
      </c>
      <c r="O67" s="18"/>
      <c r="P67" s="18"/>
      <c r="Q67" s="18"/>
      <c r="R67" s="18"/>
      <c r="S67" s="18"/>
      <c r="T67" s="18">
        <f>ROUND((ROUND(Source!AF31*Source!AV31*Source!I31,0)+ROUND(Source!AE31*Source!AV31*Source!I31,0))*(Source!FX31)/100,0)</f>
        <v>178</v>
      </c>
      <c r="U67" s="18">
        <f>Source!X31</f>
        <v>2763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178</v>
      </c>
      <c r="GZ67" s="18"/>
      <c r="HA67" s="18"/>
      <c r="HB67" s="18"/>
      <c r="HC67" s="18">
        <f>T67</f>
        <v>178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9"/>
      <c r="B68" s="55"/>
      <c r="C68" s="55" t="s">
        <v>398</v>
      </c>
      <c r="D68" s="56"/>
      <c r="E68" s="57">
        <v>60</v>
      </c>
      <c r="F68" s="79" t="s">
        <v>396</v>
      </c>
      <c r="G68" s="58"/>
      <c r="H68" s="61">
        <f>ROUND((Source!AF31*Source!AV31+Source!AE31*Source!AV31)*(Source!FY31)/100,2)</f>
        <v>83.27</v>
      </c>
      <c r="I68" s="79">
        <f>T68</f>
        <v>133</v>
      </c>
      <c r="J68" s="58" t="s">
        <v>405</v>
      </c>
      <c r="K68" s="80">
        <f>U68</f>
        <v>1950</v>
      </c>
      <c r="O68" s="18"/>
      <c r="P68" s="18"/>
      <c r="Q68" s="18"/>
      <c r="R68" s="18"/>
      <c r="S68" s="18"/>
      <c r="T68" s="18">
        <f>ROUND((ROUND(Source!AF31*Source!AV31*Source!I31,0)+ROUND(Source!AE31*Source!AV31*Source!I31,0))*(Source!FY31)/100,0)</f>
        <v>133</v>
      </c>
      <c r="U68" s="18">
        <f>Source!Y31</f>
        <v>1950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133</v>
      </c>
      <c r="HA68" s="18"/>
      <c r="HB68" s="18"/>
      <c r="HC68" s="18">
        <f>T68</f>
        <v>133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9"/>
      <c r="B69" s="55"/>
      <c r="C69" s="55" t="s">
        <v>400</v>
      </c>
      <c r="D69" s="56" t="s">
        <v>401</v>
      </c>
      <c r="E69" s="57">
        <v>9.27</v>
      </c>
      <c r="F69" s="58"/>
      <c r="G69" s="58" t="s">
        <v>402</v>
      </c>
      <c r="H69" s="58">
        <f>ROUND(Source!AH31,2)</f>
        <v>12.51</v>
      </c>
      <c r="I69" s="61">
        <f>Source!U31</f>
        <v>20.023200000000003</v>
      </c>
      <c r="J69" s="58"/>
      <c r="K69" s="6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71" t="s">
        <v>47</v>
      </c>
      <c r="B70" s="78" t="s">
        <v>48</v>
      </c>
      <c r="C70" s="72" t="s">
        <v>49</v>
      </c>
      <c r="D70" s="73" t="s">
        <v>50</v>
      </c>
      <c r="E70" s="74">
        <f>Source!I33</f>
        <v>4</v>
      </c>
      <c r="F70" s="75">
        <v>7.64</v>
      </c>
      <c r="G70" s="145"/>
      <c r="H70" s="75">
        <f>Source!AC33</f>
        <v>7.64</v>
      </c>
      <c r="I70" s="76">
        <f>T70</f>
        <v>31</v>
      </c>
      <c r="J70" s="145">
        <v>7.5</v>
      </c>
      <c r="K70" s="77">
        <f>U70</f>
        <v>229</v>
      </c>
      <c r="O70" s="18"/>
      <c r="P70" s="18"/>
      <c r="Q70" s="18"/>
      <c r="R70" s="18"/>
      <c r="S70" s="18"/>
      <c r="T70" s="18">
        <f>ROUND(Source!AC33*Source!AW33*Source!I33,0)</f>
        <v>31</v>
      </c>
      <c r="U70" s="18">
        <f>Source!P33</f>
        <v>229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31</v>
      </c>
      <c r="GK70" s="18"/>
      <c r="GL70" s="18"/>
      <c r="GM70" s="18"/>
      <c r="GN70" s="18">
        <f>T70</f>
        <v>31</v>
      </c>
      <c r="GO70" s="18"/>
      <c r="GP70" s="18">
        <f>T70</f>
        <v>31</v>
      </c>
      <c r="GQ70" s="18">
        <f>T70</f>
        <v>31</v>
      </c>
      <c r="GR70" s="18"/>
      <c r="GS70" s="18">
        <f>T70</f>
        <v>31</v>
      </c>
      <c r="GT70" s="18"/>
      <c r="GU70" s="18"/>
      <c r="GV70" s="18"/>
      <c r="GW70" s="18">
        <f>ROUND(Source!AG33*Source!I33,0)</f>
        <v>0</v>
      </c>
      <c r="GX70" s="18">
        <f>ROUND(Source!AJ33*Source!I33,0)</f>
        <v>0</v>
      </c>
      <c r="GY70" s="18"/>
      <c r="GZ70" s="18"/>
      <c r="HA70" s="18"/>
      <c r="HB70" s="18">
        <f>T70</f>
        <v>31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146"/>
      <c r="B71" s="147" t="s">
        <v>406</v>
      </c>
      <c r="C71" s="147" t="s">
        <v>407</v>
      </c>
      <c r="D71" s="148"/>
      <c r="E71" s="148"/>
      <c r="F71" s="148"/>
      <c r="G71" s="148"/>
      <c r="H71" s="148"/>
      <c r="I71" s="148"/>
      <c r="J71" s="148"/>
      <c r="K71" s="149"/>
    </row>
    <row r="72" spans="1:255" x14ac:dyDescent="0.2">
      <c r="A72" s="71" t="s">
        <v>55</v>
      </c>
      <c r="B72" s="78" t="s">
        <v>48</v>
      </c>
      <c r="C72" s="72" t="s">
        <v>56</v>
      </c>
      <c r="D72" s="73" t="s">
        <v>57</v>
      </c>
      <c r="E72" s="74">
        <f>Source!I35</f>
        <v>28</v>
      </c>
      <c r="F72" s="75">
        <v>2.11</v>
      </c>
      <c r="G72" s="145"/>
      <c r="H72" s="75">
        <f>Source!AC35</f>
        <v>2.11</v>
      </c>
      <c r="I72" s="76">
        <f>T72</f>
        <v>59</v>
      </c>
      <c r="J72" s="145">
        <v>7.5</v>
      </c>
      <c r="K72" s="77">
        <f>U72</f>
        <v>443</v>
      </c>
      <c r="O72" s="18"/>
      <c r="P72" s="18"/>
      <c r="Q72" s="18"/>
      <c r="R72" s="18"/>
      <c r="S72" s="18"/>
      <c r="T72" s="18">
        <f>ROUND(Source!AC35*Source!AW35*Source!I35,0)</f>
        <v>59</v>
      </c>
      <c r="U72" s="18">
        <f>Source!P35</f>
        <v>443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59</v>
      </c>
      <c r="GK72" s="18"/>
      <c r="GL72" s="18"/>
      <c r="GM72" s="18"/>
      <c r="GN72" s="18">
        <f>T72</f>
        <v>59</v>
      </c>
      <c r="GO72" s="18"/>
      <c r="GP72" s="18">
        <f>T72</f>
        <v>59</v>
      </c>
      <c r="GQ72" s="18">
        <f>T72</f>
        <v>59</v>
      </c>
      <c r="GR72" s="18"/>
      <c r="GS72" s="18">
        <f>T72</f>
        <v>59</v>
      </c>
      <c r="GT72" s="18"/>
      <c r="GU72" s="18"/>
      <c r="GV72" s="18"/>
      <c r="GW72" s="18">
        <f>ROUND(Source!AG35*Source!I35,0)</f>
        <v>0</v>
      </c>
      <c r="GX72" s="18">
        <f>ROUND(Source!AJ35*Source!I35,0)</f>
        <v>0</v>
      </c>
      <c r="GY72" s="18"/>
      <c r="GZ72" s="18"/>
      <c r="HA72" s="18"/>
      <c r="HB72" s="18">
        <f>T72</f>
        <v>59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146"/>
      <c r="B73" s="147" t="s">
        <v>406</v>
      </c>
      <c r="C73" s="147" t="s">
        <v>408</v>
      </c>
      <c r="D73" s="148"/>
      <c r="E73" s="148"/>
      <c r="F73" s="148"/>
      <c r="G73" s="148"/>
      <c r="H73" s="148"/>
      <c r="I73" s="148"/>
      <c r="J73" s="148"/>
      <c r="K73" s="149"/>
    </row>
    <row r="74" spans="1:255" x14ac:dyDescent="0.2">
      <c r="A74" s="71" t="s">
        <v>59</v>
      </c>
      <c r="B74" s="78" t="s">
        <v>48</v>
      </c>
      <c r="C74" s="72" t="s">
        <v>60</v>
      </c>
      <c r="D74" s="73" t="s">
        <v>57</v>
      </c>
      <c r="E74" s="74">
        <f>Source!I37</f>
        <v>8</v>
      </c>
      <c r="F74" s="75">
        <v>2.06</v>
      </c>
      <c r="G74" s="145"/>
      <c r="H74" s="75">
        <f>Source!AC37</f>
        <v>2.06</v>
      </c>
      <c r="I74" s="76">
        <f>T74</f>
        <v>16</v>
      </c>
      <c r="J74" s="145">
        <v>7.5</v>
      </c>
      <c r="K74" s="77">
        <f>U74</f>
        <v>124</v>
      </c>
      <c r="O74" s="18"/>
      <c r="P74" s="18"/>
      <c r="Q74" s="18"/>
      <c r="R74" s="18"/>
      <c r="S74" s="18"/>
      <c r="T74" s="18">
        <f>ROUND(Source!AC37*Source!AW37*Source!I37,0)</f>
        <v>16</v>
      </c>
      <c r="U74" s="18">
        <f>Source!P37</f>
        <v>124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>
        <f>T74</f>
        <v>16</v>
      </c>
      <c r="GK74" s="18"/>
      <c r="GL74" s="18"/>
      <c r="GM74" s="18"/>
      <c r="GN74" s="18">
        <f>T74</f>
        <v>16</v>
      </c>
      <c r="GO74" s="18"/>
      <c r="GP74" s="18">
        <f>T74</f>
        <v>16</v>
      </c>
      <c r="GQ74" s="18">
        <f>T74</f>
        <v>16</v>
      </c>
      <c r="GR74" s="18"/>
      <c r="GS74" s="18">
        <f>T74</f>
        <v>16</v>
      </c>
      <c r="GT74" s="18"/>
      <c r="GU74" s="18"/>
      <c r="GV74" s="18"/>
      <c r="GW74" s="18">
        <f>ROUND(Source!AG37*Source!I37,0)</f>
        <v>0</v>
      </c>
      <c r="GX74" s="18">
        <f>ROUND(Source!AJ37*Source!I37,0)</f>
        <v>0</v>
      </c>
      <c r="GY74" s="18"/>
      <c r="GZ74" s="18"/>
      <c r="HA74" s="18"/>
      <c r="HB74" s="18">
        <f>T74</f>
        <v>16</v>
      </c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146"/>
      <c r="B75" s="147" t="s">
        <v>406</v>
      </c>
      <c r="C75" s="147" t="s">
        <v>409</v>
      </c>
      <c r="D75" s="148"/>
      <c r="E75" s="148"/>
      <c r="F75" s="148"/>
      <c r="G75" s="148"/>
      <c r="H75" s="148"/>
      <c r="I75" s="148"/>
      <c r="J75" s="148"/>
      <c r="K75" s="149"/>
    </row>
    <row r="76" spans="1:255" x14ac:dyDescent="0.2">
      <c r="A76" s="71" t="s">
        <v>62</v>
      </c>
      <c r="B76" s="78" t="s">
        <v>48</v>
      </c>
      <c r="C76" s="72" t="s">
        <v>63</v>
      </c>
      <c r="D76" s="73" t="s">
        <v>57</v>
      </c>
      <c r="E76" s="74">
        <f>Source!I39</f>
        <v>80</v>
      </c>
      <c r="F76" s="75">
        <v>1.87</v>
      </c>
      <c r="G76" s="145"/>
      <c r="H76" s="75">
        <f>Source!AC39</f>
        <v>1.87</v>
      </c>
      <c r="I76" s="76">
        <f>T76</f>
        <v>150</v>
      </c>
      <c r="J76" s="145">
        <v>7.5</v>
      </c>
      <c r="K76" s="77">
        <f>U76</f>
        <v>1122</v>
      </c>
      <c r="O76" s="18"/>
      <c r="P76" s="18"/>
      <c r="Q76" s="18"/>
      <c r="R76" s="18"/>
      <c r="S76" s="18"/>
      <c r="T76" s="18">
        <f>ROUND(Source!AC39*Source!AW39*Source!I39,0)</f>
        <v>150</v>
      </c>
      <c r="U76" s="18">
        <f>Source!P39</f>
        <v>1122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150</v>
      </c>
      <c r="GK76" s="18"/>
      <c r="GL76" s="18"/>
      <c r="GM76" s="18"/>
      <c r="GN76" s="18">
        <f>T76</f>
        <v>150</v>
      </c>
      <c r="GO76" s="18"/>
      <c r="GP76" s="18">
        <f>T76</f>
        <v>150</v>
      </c>
      <c r="GQ76" s="18">
        <f>T76</f>
        <v>150</v>
      </c>
      <c r="GR76" s="18"/>
      <c r="GS76" s="18">
        <f>T76</f>
        <v>150</v>
      </c>
      <c r="GT76" s="18"/>
      <c r="GU76" s="18"/>
      <c r="GV76" s="18"/>
      <c r="GW76" s="18">
        <f>ROUND(Source!AG39*Source!I39,0)</f>
        <v>0</v>
      </c>
      <c r="GX76" s="18">
        <f>ROUND(Source!AJ39*Source!I39,0)</f>
        <v>0</v>
      </c>
      <c r="GY76" s="18"/>
      <c r="GZ76" s="18"/>
      <c r="HA76" s="18"/>
      <c r="HB76" s="18">
        <f>T76</f>
        <v>150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146"/>
      <c r="B77" s="147" t="s">
        <v>406</v>
      </c>
      <c r="C77" s="147" t="s">
        <v>410</v>
      </c>
      <c r="D77" s="148"/>
      <c r="E77" s="148"/>
      <c r="F77" s="148"/>
      <c r="G77" s="148"/>
      <c r="H77" s="148"/>
      <c r="I77" s="148"/>
      <c r="J77" s="148"/>
      <c r="K77" s="149"/>
    </row>
    <row r="78" spans="1:255" x14ac:dyDescent="0.2">
      <c r="A78" s="71" t="s">
        <v>68</v>
      </c>
      <c r="B78" s="78" t="s">
        <v>48</v>
      </c>
      <c r="C78" s="72" t="s">
        <v>69</v>
      </c>
      <c r="D78" s="73" t="s">
        <v>57</v>
      </c>
      <c r="E78" s="74">
        <f>Source!I41</f>
        <v>36</v>
      </c>
      <c r="F78" s="75">
        <v>2.16</v>
      </c>
      <c r="G78" s="145"/>
      <c r="H78" s="75">
        <f>Source!AC41</f>
        <v>2.16</v>
      </c>
      <c r="I78" s="76">
        <f>T78</f>
        <v>78</v>
      </c>
      <c r="J78" s="145">
        <v>7.5</v>
      </c>
      <c r="K78" s="77">
        <f>U78</f>
        <v>583</v>
      </c>
      <c r="O78" s="18"/>
      <c r="P78" s="18"/>
      <c r="Q78" s="18"/>
      <c r="R78" s="18"/>
      <c r="S78" s="18"/>
      <c r="T78" s="18">
        <f>ROUND(Source!AC41*Source!AW41*Source!I41,0)</f>
        <v>78</v>
      </c>
      <c r="U78" s="18">
        <f>Source!P41</f>
        <v>583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78</v>
      </c>
      <c r="GK78" s="18"/>
      <c r="GL78" s="18"/>
      <c r="GM78" s="18"/>
      <c r="GN78" s="18">
        <f>T78</f>
        <v>78</v>
      </c>
      <c r="GO78" s="18"/>
      <c r="GP78" s="18">
        <f>T78</f>
        <v>78</v>
      </c>
      <c r="GQ78" s="18">
        <f>T78</f>
        <v>78</v>
      </c>
      <c r="GR78" s="18"/>
      <c r="GS78" s="18">
        <f>T78</f>
        <v>78</v>
      </c>
      <c r="GT78" s="18"/>
      <c r="GU78" s="18"/>
      <c r="GV78" s="18"/>
      <c r="GW78" s="18">
        <f>ROUND(Source!AG41*Source!I41,0)</f>
        <v>0</v>
      </c>
      <c r="GX78" s="18">
        <f>ROUND(Source!AJ41*Source!I41,0)</f>
        <v>0</v>
      </c>
      <c r="GY78" s="18"/>
      <c r="GZ78" s="18"/>
      <c r="HA78" s="18"/>
      <c r="HB78" s="18">
        <f>T78</f>
        <v>78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146"/>
      <c r="B79" s="147" t="s">
        <v>406</v>
      </c>
      <c r="C79" s="147" t="s">
        <v>411</v>
      </c>
      <c r="D79" s="148"/>
      <c r="E79" s="148"/>
      <c r="F79" s="148"/>
      <c r="G79" s="148"/>
      <c r="H79" s="148"/>
      <c r="I79" s="148"/>
      <c r="J79" s="148"/>
      <c r="K79" s="149"/>
    </row>
    <row r="80" spans="1:255" x14ac:dyDescent="0.2">
      <c r="A80" s="71" t="s">
        <v>72</v>
      </c>
      <c r="B80" s="78" t="s">
        <v>48</v>
      </c>
      <c r="C80" s="72" t="s">
        <v>73</v>
      </c>
      <c r="D80" s="73" t="s">
        <v>57</v>
      </c>
      <c r="E80" s="74">
        <f>Source!I43</f>
        <v>16</v>
      </c>
      <c r="F80" s="75">
        <v>4.01</v>
      </c>
      <c r="G80" s="145"/>
      <c r="H80" s="75">
        <f>Source!AC43</f>
        <v>4.01</v>
      </c>
      <c r="I80" s="76">
        <f>T80</f>
        <v>64</v>
      </c>
      <c r="J80" s="145">
        <v>7.5</v>
      </c>
      <c r="K80" s="77">
        <f>U80</f>
        <v>481</v>
      </c>
      <c r="O80" s="18"/>
      <c r="P80" s="18"/>
      <c r="Q80" s="18"/>
      <c r="R80" s="18"/>
      <c r="S80" s="18"/>
      <c r="T80" s="18">
        <f>ROUND(Source!AC43*Source!AW43*Source!I43,0)</f>
        <v>64</v>
      </c>
      <c r="U80" s="18">
        <f>Source!P43</f>
        <v>481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>
        <f>T80</f>
        <v>64</v>
      </c>
      <c r="GK80" s="18"/>
      <c r="GL80" s="18"/>
      <c r="GM80" s="18"/>
      <c r="GN80" s="18">
        <f>T80</f>
        <v>64</v>
      </c>
      <c r="GO80" s="18"/>
      <c r="GP80" s="18">
        <f>T80</f>
        <v>64</v>
      </c>
      <c r="GQ80" s="18">
        <f>T80</f>
        <v>64</v>
      </c>
      <c r="GR80" s="18"/>
      <c r="GS80" s="18">
        <f>T80</f>
        <v>64</v>
      </c>
      <c r="GT80" s="18"/>
      <c r="GU80" s="18"/>
      <c r="GV80" s="18"/>
      <c r="GW80" s="18">
        <f>ROUND(Source!AG43*Source!I43,0)</f>
        <v>0</v>
      </c>
      <c r="GX80" s="18">
        <f>ROUND(Source!AJ43*Source!I43,0)</f>
        <v>0</v>
      </c>
      <c r="GY80" s="18"/>
      <c r="GZ80" s="18"/>
      <c r="HA80" s="18"/>
      <c r="HB80" s="18">
        <f>T80</f>
        <v>64</v>
      </c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150"/>
      <c r="B81" s="151" t="s">
        <v>406</v>
      </c>
      <c r="C81" s="151" t="s">
        <v>412</v>
      </c>
      <c r="D81" s="152"/>
      <c r="E81" s="152"/>
      <c r="F81" s="152"/>
      <c r="G81" s="152"/>
      <c r="H81" s="152"/>
      <c r="I81" s="152"/>
      <c r="J81" s="152"/>
      <c r="K81" s="153"/>
    </row>
    <row r="82" spans="1:255" x14ac:dyDescent="0.2">
      <c r="A82" s="63"/>
      <c r="B82" s="62"/>
      <c r="C82" s="62"/>
      <c r="D82" s="62"/>
      <c r="E82" s="62"/>
      <c r="F82" s="62"/>
      <c r="G82" s="62"/>
      <c r="H82" s="123">
        <f>R82</f>
        <v>931</v>
      </c>
      <c r="I82" s="124"/>
      <c r="J82" s="123">
        <f>S82</f>
        <v>11758</v>
      </c>
      <c r="K82" s="125"/>
      <c r="O82" s="18"/>
      <c r="P82" s="18"/>
      <c r="Q82" s="18"/>
      <c r="R82" s="18">
        <f>SUM(T64:T81)</f>
        <v>931</v>
      </c>
      <c r="S82" s="18">
        <f>SUM(U64:U81)</f>
        <v>11758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931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71">
        <v>5</v>
      </c>
      <c r="B83" s="78" t="s">
        <v>76</v>
      </c>
      <c r="C83" s="72" t="s">
        <v>77</v>
      </c>
      <c r="D83" s="73" t="s">
        <v>17</v>
      </c>
      <c r="E83" s="74">
        <v>4</v>
      </c>
      <c r="F83" s="75">
        <f>Source!AK45</f>
        <v>51.26</v>
      </c>
      <c r="G83" s="143" t="s">
        <v>6</v>
      </c>
      <c r="H83" s="75">
        <f>Source!AB45</f>
        <v>40.17</v>
      </c>
      <c r="I83" s="76"/>
      <c r="J83" s="144"/>
      <c r="K83" s="7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0"/>
      <c r="B84" s="47"/>
      <c r="C84" s="47" t="s">
        <v>393</v>
      </c>
      <c r="D84" s="48"/>
      <c r="E84" s="49"/>
      <c r="F84" s="51">
        <v>35.51</v>
      </c>
      <c r="G84" s="142"/>
      <c r="H84" s="51">
        <f>Source!AF45</f>
        <v>35.51</v>
      </c>
      <c r="I84" s="52">
        <f>T84</f>
        <v>142</v>
      </c>
      <c r="J84" s="142">
        <v>18.3</v>
      </c>
      <c r="K84" s="53">
        <f>U84</f>
        <v>2599</v>
      </c>
      <c r="O84" s="18"/>
      <c r="P84" s="18"/>
      <c r="Q84" s="18"/>
      <c r="R84" s="18"/>
      <c r="S84" s="18"/>
      <c r="T84" s="18">
        <f>ROUND(Source!AF45*Source!AV45*Source!I45,0)</f>
        <v>142</v>
      </c>
      <c r="U84" s="18">
        <f>Source!S45</f>
        <v>2599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142</v>
      </c>
      <c r="GK84" s="18">
        <f>T84</f>
        <v>142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142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9"/>
      <c r="B85" s="55"/>
      <c r="C85" s="55" t="s">
        <v>413</v>
      </c>
      <c r="D85" s="56"/>
      <c r="E85" s="57"/>
      <c r="F85" s="61">
        <v>4.67</v>
      </c>
      <c r="G85" s="58"/>
      <c r="H85" s="61">
        <f>Source!AD45</f>
        <v>4.67</v>
      </c>
      <c r="I85" s="79">
        <f>T85</f>
        <v>19</v>
      </c>
      <c r="J85" s="58">
        <v>12.5</v>
      </c>
      <c r="K85" s="80">
        <f>U85</f>
        <v>234</v>
      </c>
      <c r="O85" s="18"/>
      <c r="P85" s="18"/>
      <c r="Q85" s="18"/>
      <c r="R85" s="18"/>
      <c r="S85" s="18"/>
      <c r="T85" s="18">
        <f>ROUND(Source!AD45*Source!AV45*Source!I45,0)</f>
        <v>19</v>
      </c>
      <c r="U85" s="18">
        <f>Source!Q45</f>
        <v>234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19</v>
      </c>
      <c r="GK85" s="18"/>
      <c r="GL85" s="18">
        <f>T85</f>
        <v>19</v>
      </c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19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9"/>
      <c r="B86" s="55"/>
      <c r="C86" s="55" t="s">
        <v>414</v>
      </c>
      <c r="D86" s="56"/>
      <c r="E86" s="57"/>
      <c r="F86" s="61">
        <v>0.64</v>
      </c>
      <c r="G86" s="58"/>
      <c r="H86" s="61">
        <f>Source!AE45</f>
        <v>0.64</v>
      </c>
      <c r="I86" s="79">
        <f>GM86</f>
        <v>3</v>
      </c>
      <c r="J86" s="58">
        <v>18.3</v>
      </c>
      <c r="K86" s="80">
        <f>Source!R45</f>
        <v>47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>
        <f>ROUND(Source!AE45*Source!AV45*Source!I45,0)</f>
        <v>3</v>
      </c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9"/>
      <c r="B87" s="55"/>
      <c r="C87" s="55" t="s">
        <v>403</v>
      </c>
      <c r="D87" s="56"/>
      <c r="E87" s="57"/>
      <c r="F87" s="61">
        <v>11.08</v>
      </c>
      <c r="G87" s="58"/>
      <c r="H87" s="61">
        <f>Source!AC45</f>
        <v>-0.01</v>
      </c>
      <c r="I87" s="79">
        <f>T87</f>
        <v>0</v>
      </c>
      <c r="J87" s="58">
        <v>7.5</v>
      </c>
      <c r="K87" s="80">
        <f>U87</f>
        <v>0</v>
      </c>
      <c r="O87" s="18"/>
      <c r="P87" s="18"/>
      <c r="Q87" s="18"/>
      <c r="R87" s="18"/>
      <c r="S87" s="18"/>
      <c r="T87" s="18">
        <f>ROUND(Source!AC45*Source!AW45*Source!I45,0)</f>
        <v>0</v>
      </c>
      <c r="U87" s="18">
        <f>Source!P45</f>
        <v>0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0</v>
      </c>
      <c r="GK87" s="18"/>
      <c r="GL87" s="18"/>
      <c r="GM87" s="18"/>
      <c r="GN87" s="18">
        <f>T87</f>
        <v>0</v>
      </c>
      <c r="GO87" s="18"/>
      <c r="GP87" s="18">
        <f>T87</f>
        <v>0</v>
      </c>
      <c r="GQ87" s="18">
        <f>T87</f>
        <v>0</v>
      </c>
      <c r="GR87" s="18"/>
      <c r="GS87" s="18">
        <f>T87</f>
        <v>0</v>
      </c>
      <c r="GT87" s="18"/>
      <c r="GU87" s="18"/>
      <c r="GV87" s="18"/>
      <c r="GW87" s="18">
        <f>ROUND(Source!AG45*Source!I45,0)</f>
        <v>0</v>
      </c>
      <c r="GX87" s="18">
        <f>ROUND(Source!AJ45*Source!I45,0)</f>
        <v>0</v>
      </c>
      <c r="GY87" s="18"/>
      <c r="GZ87" s="18"/>
      <c r="HA87" s="18"/>
      <c r="HB87" s="18"/>
      <c r="HC87" s="18">
        <f>T87</f>
        <v>0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9"/>
      <c r="B88" s="55"/>
      <c r="C88" s="55" t="s">
        <v>395</v>
      </c>
      <c r="D88" s="56"/>
      <c r="E88" s="57">
        <v>95</v>
      </c>
      <c r="F88" s="79" t="s">
        <v>396</v>
      </c>
      <c r="G88" s="58"/>
      <c r="H88" s="61">
        <f>ROUND((Source!AF45*Source!AV45+Source!AE45*Source!AV45)*(Source!FX45)/100,2)</f>
        <v>34.340000000000003</v>
      </c>
      <c r="I88" s="79">
        <f>T88</f>
        <v>138</v>
      </c>
      <c r="J88" s="58" t="s">
        <v>415</v>
      </c>
      <c r="K88" s="80">
        <f>U88</f>
        <v>2143</v>
      </c>
      <c r="O88" s="18"/>
      <c r="P88" s="18"/>
      <c r="Q88" s="18"/>
      <c r="R88" s="18"/>
      <c r="S88" s="18"/>
      <c r="T88" s="18">
        <f>ROUND((ROUND(Source!AF45*Source!AV45*Source!I45,0)+ROUND(Source!AE45*Source!AV45*Source!I45,0))*(Source!FX45)/100,0)</f>
        <v>138</v>
      </c>
      <c r="U88" s="18">
        <f>Source!X45</f>
        <v>2143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138</v>
      </c>
      <c r="GZ88" s="18"/>
      <c r="HA88" s="18"/>
      <c r="HB88" s="18"/>
      <c r="HC88" s="18">
        <f>T88</f>
        <v>138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9"/>
      <c r="B89" s="55"/>
      <c r="C89" s="55" t="s">
        <v>398</v>
      </c>
      <c r="D89" s="56"/>
      <c r="E89" s="57">
        <v>65</v>
      </c>
      <c r="F89" s="79" t="s">
        <v>396</v>
      </c>
      <c r="G89" s="58"/>
      <c r="H89" s="61">
        <f>ROUND((Source!AF45*Source!AV45+Source!AE45*Source!AV45)*(Source!FY45)/100,2)</f>
        <v>23.5</v>
      </c>
      <c r="I89" s="79">
        <f>T89</f>
        <v>94</v>
      </c>
      <c r="J89" s="58" t="s">
        <v>416</v>
      </c>
      <c r="K89" s="80">
        <f>U89</f>
        <v>1376</v>
      </c>
      <c r="O89" s="18"/>
      <c r="P89" s="18"/>
      <c r="Q89" s="18"/>
      <c r="R89" s="18"/>
      <c r="S89" s="18"/>
      <c r="T89" s="18">
        <f>ROUND((ROUND(Source!AF45*Source!AV45*Source!I45,0)+ROUND(Source!AE45*Source!AV45*Source!I45,0))*(Source!FY45)/100,0)</f>
        <v>94</v>
      </c>
      <c r="U89" s="18">
        <f>Source!Y45</f>
        <v>1376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94</v>
      </c>
      <c r="HA89" s="18"/>
      <c r="HB89" s="18"/>
      <c r="HC89" s="18">
        <f>T89</f>
        <v>94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59"/>
      <c r="B90" s="55"/>
      <c r="C90" s="55" t="s">
        <v>400</v>
      </c>
      <c r="D90" s="56" t="s">
        <v>401</v>
      </c>
      <c r="E90" s="57">
        <v>3.58</v>
      </c>
      <c r="F90" s="58"/>
      <c r="G90" s="58"/>
      <c r="H90" s="58">
        <f>ROUND(Source!AH45,2)</f>
        <v>3.58</v>
      </c>
      <c r="I90" s="61">
        <f>Source!U45</f>
        <v>14.32</v>
      </c>
      <c r="J90" s="58"/>
      <c r="K90" s="60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71" t="s">
        <v>81</v>
      </c>
      <c r="B91" s="78" t="s">
        <v>48</v>
      </c>
      <c r="C91" s="72" t="s">
        <v>83</v>
      </c>
      <c r="D91" s="73" t="s">
        <v>50</v>
      </c>
      <c r="E91" s="74">
        <f>Source!I47</f>
        <v>4</v>
      </c>
      <c r="F91" s="75">
        <v>418.87</v>
      </c>
      <c r="G91" s="145"/>
      <c r="H91" s="75">
        <f>Source!AC47</f>
        <v>418.87</v>
      </c>
      <c r="I91" s="76">
        <f>T91</f>
        <v>1675</v>
      </c>
      <c r="J91" s="145">
        <v>7.5</v>
      </c>
      <c r="K91" s="77">
        <f>U91</f>
        <v>12566</v>
      </c>
      <c r="O91" s="18"/>
      <c r="P91" s="18"/>
      <c r="Q91" s="18"/>
      <c r="R91" s="18"/>
      <c r="S91" s="18"/>
      <c r="T91" s="18">
        <f>ROUND(Source!AC47*Source!AW47*Source!I47,0)</f>
        <v>1675</v>
      </c>
      <c r="U91" s="18">
        <f>Source!P47</f>
        <v>12566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>
        <f>T91</f>
        <v>1675</v>
      </c>
      <c r="GK91" s="18"/>
      <c r="GL91" s="18"/>
      <c r="GM91" s="18"/>
      <c r="GN91" s="18">
        <f>T91</f>
        <v>1675</v>
      </c>
      <c r="GO91" s="18"/>
      <c r="GP91" s="18">
        <f>T91</f>
        <v>1675</v>
      </c>
      <c r="GQ91" s="18">
        <f>T91</f>
        <v>1675</v>
      </c>
      <c r="GR91" s="18"/>
      <c r="GS91" s="18">
        <f>T91</f>
        <v>1675</v>
      </c>
      <c r="GT91" s="18"/>
      <c r="GU91" s="18"/>
      <c r="GV91" s="18"/>
      <c r="GW91" s="18">
        <f>ROUND(Source!AG47*Source!I47,0)</f>
        <v>0</v>
      </c>
      <c r="GX91" s="18">
        <f>ROUND(Source!AJ47*Source!I47,0)</f>
        <v>0</v>
      </c>
      <c r="GY91" s="18"/>
      <c r="GZ91" s="18"/>
      <c r="HA91" s="18"/>
      <c r="HB91" s="18">
        <f>T91</f>
        <v>1675</v>
      </c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13.5" thickBot="1" x14ac:dyDescent="0.25">
      <c r="A92" s="150"/>
      <c r="B92" s="151" t="s">
        <v>406</v>
      </c>
      <c r="C92" s="151" t="s">
        <v>417</v>
      </c>
      <c r="D92" s="152"/>
      <c r="E92" s="152"/>
      <c r="F92" s="152"/>
      <c r="G92" s="152"/>
      <c r="H92" s="152"/>
      <c r="I92" s="152"/>
      <c r="J92" s="152"/>
      <c r="K92" s="153"/>
    </row>
    <row r="93" spans="1:255" x14ac:dyDescent="0.2">
      <c r="A93" s="63"/>
      <c r="B93" s="62"/>
      <c r="C93" s="62"/>
      <c r="D93" s="62"/>
      <c r="E93" s="62"/>
      <c r="F93" s="62"/>
      <c r="G93" s="62"/>
      <c r="H93" s="123">
        <f>R93</f>
        <v>2068</v>
      </c>
      <c r="I93" s="124"/>
      <c r="J93" s="123">
        <f>S93</f>
        <v>18918</v>
      </c>
      <c r="K93" s="125"/>
      <c r="O93" s="18"/>
      <c r="P93" s="18"/>
      <c r="Q93" s="18"/>
      <c r="R93" s="18">
        <f>SUM(T83:T92)</f>
        <v>2068</v>
      </c>
      <c r="S93" s="18">
        <f>SUM(U83:U92)</f>
        <v>18918</v>
      </c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>
        <f>R93</f>
        <v>2068</v>
      </c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t="24" x14ac:dyDescent="0.2">
      <c r="A94" s="71">
        <v>6</v>
      </c>
      <c r="B94" s="78" t="s">
        <v>106</v>
      </c>
      <c r="C94" s="72" t="s">
        <v>107</v>
      </c>
      <c r="D94" s="73" t="s">
        <v>108</v>
      </c>
      <c r="E94" s="74">
        <v>0.04</v>
      </c>
      <c r="F94" s="75">
        <f>Source!AK57</f>
        <v>453.92999999999995</v>
      </c>
      <c r="G94" s="143" t="s">
        <v>6</v>
      </c>
      <c r="H94" s="75">
        <f>Source!AB57</f>
        <v>347.51</v>
      </c>
      <c r="I94" s="76"/>
      <c r="J94" s="144"/>
      <c r="K94" s="77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0"/>
      <c r="B95" s="47"/>
      <c r="C95" s="47" t="s">
        <v>393</v>
      </c>
      <c r="D95" s="48"/>
      <c r="E95" s="49"/>
      <c r="F95" s="51">
        <v>342.84</v>
      </c>
      <c r="G95" s="142"/>
      <c r="H95" s="51">
        <f>Source!AF57</f>
        <v>342.84</v>
      </c>
      <c r="I95" s="52">
        <f>T95</f>
        <v>14</v>
      </c>
      <c r="J95" s="142">
        <v>18.3</v>
      </c>
      <c r="K95" s="53">
        <f>U95</f>
        <v>251</v>
      </c>
      <c r="O95" s="18"/>
      <c r="P95" s="18"/>
      <c r="Q95" s="18"/>
      <c r="R95" s="18"/>
      <c r="S95" s="18"/>
      <c r="T95" s="18">
        <f>ROUND(Source!AF57*Source!AV57*Source!I57,0)</f>
        <v>14</v>
      </c>
      <c r="U95" s="18">
        <f>Source!S57</f>
        <v>251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14</v>
      </c>
      <c r="GK95" s="18">
        <f>T95</f>
        <v>14</v>
      </c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>
        <f>T95</f>
        <v>14</v>
      </c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9"/>
      <c r="B96" s="55"/>
      <c r="C96" s="55" t="s">
        <v>413</v>
      </c>
      <c r="D96" s="56"/>
      <c r="E96" s="57"/>
      <c r="F96" s="61">
        <v>4.67</v>
      </c>
      <c r="G96" s="58"/>
      <c r="H96" s="61">
        <f>Source!AD57</f>
        <v>4.67</v>
      </c>
      <c r="I96" s="79">
        <f>T96</f>
        <v>0</v>
      </c>
      <c r="J96" s="58">
        <v>12.5</v>
      </c>
      <c r="K96" s="80">
        <f>U96</f>
        <v>2</v>
      </c>
      <c r="O96" s="18"/>
      <c r="P96" s="18"/>
      <c r="Q96" s="18"/>
      <c r="R96" s="18"/>
      <c r="S96" s="18"/>
      <c r="T96" s="18">
        <f>ROUND(Source!AD57*Source!AV57*Source!I57,0)</f>
        <v>0</v>
      </c>
      <c r="U96" s="18">
        <f>Source!Q57</f>
        <v>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0</v>
      </c>
      <c r="GK96" s="18"/>
      <c r="GL96" s="18">
        <f>T96</f>
        <v>0</v>
      </c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>
        <f>T96</f>
        <v>0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9"/>
      <c r="B97" s="55"/>
      <c r="C97" s="55" t="s">
        <v>414</v>
      </c>
      <c r="D97" s="56"/>
      <c r="E97" s="57"/>
      <c r="F97" s="61">
        <v>0.64</v>
      </c>
      <c r="G97" s="58"/>
      <c r="H97" s="61">
        <f>Source!AE57</f>
        <v>0.64</v>
      </c>
      <c r="I97" s="79">
        <f>GM97</f>
        <v>0</v>
      </c>
      <c r="J97" s="58">
        <v>18.3</v>
      </c>
      <c r="K97" s="80">
        <f>Source!R57</f>
        <v>0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>
        <f>ROUND(Source!AE57*Source!AV57*Source!I57,0)</f>
        <v>0</v>
      </c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9"/>
      <c r="B98" s="55"/>
      <c r="C98" s="55" t="s">
        <v>395</v>
      </c>
      <c r="D98" s="56"/>
      <c r="E98" s="57">
        <v>95</v>
      </c>
      <c r="F98" s="79" t="s">
        <v>396</v>
      </c>
      <c r="G98" s="58"/>
      <c r="H98" s="61">
        <f>ROUND((Source!AF57*Source!AV57+Source!AE57*Source!AV57)*(Source!FX57)/100,2)</f>
        <v>326.31</v>
      </c>
      <c r="I98" s="79">
        <f>T98</f>
        <v>13</v>
      </c>
      <c r="J98" s="58" t="s">
        <v>415</v>
      </c>
      <c r="K98" s="80">
        <f>U98</f>
        <v>203</v>
      </c>
      <c r="O98" s="18"/>
      <c r="P98" s="18"/>
      <c r="Q98" s="18"/>
      <c r="R98" s="18"/>
      <c r="S98" s="18"/>
      <c r="T98" s="18">
        <f>ROUND((ROUND(Source!AF57*Source!AV57*Source!I57,0)+ROUND(Source!AE57*Source!AV57*Source!I57,0))*(Source!FX57)/100,0)</f>
        <v>13</v>
      </c>
      <c r="U98" s="18">
        <f>Source!X57</f>
        <v>203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>
        <f>T98</f>
        <v>13</v>
      </c>
      <c r="GZ98" s="18"/>
      <c r="HA98" s="18"/>
      <c r="HB98" s="18"/>
      <c r="HC98" s="18">
        <f>T98</f>
        <v>13</v>
      </c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9"/>
      <c r="B99" s="55"/>
      <c r="C99" s="55" t="s">
        <v>398</v>
      </c>
      <c r="D99" s="56"/>
      <c r="E99" s="57">
        <v>65</v>
      </c>
      <c r="F99" s="79" t="s">
        <v>396</v>
      </c>
      <c r="G99" s="58"/>
      <c r="H99" s="61">
        <f>ROUND((Source!AF57*Source!AV57+Source!AE57*Source!AV57)*(Source!FY57)/100,2)</f>
        <v>223.26</v>
      </c>
      <c r="I99" s="79">
        <f>T99</f>
        <v>9</v>
      </c>
      <c r="J99" s="58" t="s">
        <v>416</v>
      </c>
      <c r="K99" s="80">
        <f>U99</f>
        <v>131</v>
      </c>
      <c r="O99" s="18"/>
      <c r="P99" s="18"/>
      <c r="Q99" s="18"/>
      <c r="R99" s="18"/>
      <c r="S99" s="18"/>
      <c r="T99" s="18">
        <f>ROUND((ROUND(Source!AF57*Source!AV57*Source!I57,0)+ROUND(Source!AE57*Source!AV57*Source!I57,0))*(Source!FY57)/100,0)</f>
        <v>9</v>
      </c>
      <c r="U99" s="18">
        <f>Source!Y57</f>
        <v>131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>
        <f>T99</f>
        <v>9</v>
      </c>
      <c r="HA99" s="18"/>
      <c r="HB99" s="18"/>
      <c r="HC99" s="18">
        <f>T99</f>
        <v>9</v>
      </c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9"/>
      <c r="B100" s="55"/>
      <c r="C100" s="55" t="s">
        <v>400</v>
      </c>
      <c r="D100" s="56" t="s">
        <v>401</v>
      </c>
      <c r="E100" s="57">
        <v>34.56</v>
      </c>
      <c r="F100" s="58"/>
      <c r="G100" s="58"/>
      <c r="H100" s="58">
        <f>ROUND(Source!AH57,2)</f>
        <v>34.56</v>
      </c>
      <c r="I100" s="61">
        <f>Source!U57</f>
        <v>1.3824000000000001</v>
      </c>
      <c r="J100" s="58"/>
      <c r="K100" s="60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71" t="s">
        <v>110</v>
      </c>
      <c r="B101" s="78" t="s">
        <v>48</v>
      </c>
      <c r="C101" s="72" t="s">
        <v>111</v>
      </c>
      <c r="D101" s="73" t="s">
        <v>50</v>
      </c>
      <c r="E101" s="74">
        <f>Source!I59</f>
        <v>4</v>
      </c>
      <c r="F101" s="75">
        <v>7.23</v>
      </c>
      <c r="G101" s="145"/>
      <c r="H101" s="75">
        <f>Source!AC59</f>
        <v>7.23</v>
      </c>
      <c r="I101" s="76">
        <f>T101</f>
        <v>29</v>
      </c>
      <c r="J101" s="145">
        <v>7.5</v>
      </c>
      <c r="K101" s="77">
        <f>U101</f>
        <v>217</v>
      </c>
      <c r="O101" s="18"/>
      <c r="P101" s="18"/>
      <c r="Q101" s="18"/>
      <c r="R101" s="18"/>
      <c r="S101" s="18"/>
      <c r="T101" s="18">
        <f>ROUND(Source!AC59*Source!AW59*Source!I59,0)</f>
        <v>29</v>
      </c>
      <c r="U101" s="18">
        <f>Source!P59</f>
        <v>217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29</v>
      </c>
      <c r="GK101" s="18"/>
      <c r="GL101" s="18"/>
      <c r="GM101" s="18"/>
      <c r="GN101" s="18">
        <f>T101</f>
        <v>29</v>
      </c>
      <c r="GO101" s="18"/>
      <c r="GP101" s="18">
        <f>T101</f>
        <v>29</v>
      </c>
      <c r="GQ101" s="18">
        <f>T101</f>
        <v>29</v>
      </c>
      <c r="GR101" s="18"/>
      <c r="GS101" s="18">
        <f>T101</f>
        <v>29</v>
      </c>
      <c r="GT101" s="18"/>
      <c r="GU101" s="18"/>
      <c r="GV101" s="18"/>
      <c r="GW101" s="18">
        <f>ROUND(Source!AG59*Source!I59,0)</f>
        <v>0</v>
      </c>
      <c r="GX101" s="18">
        <f>ROUND(Source!AJ59*Source!I59,0)</f>
        <v>0</v>
      </c>
      <c r="GY101" s="18"/>
      <c r="GZ101" s="18"/>
      <c r="HA101" s="18"/>
      <c r="HB101" s="18">
        <f>T101</f>
        <v>29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13.5" thickBot="1" x14ac:dyDescent="0.25">
      <c r="A102" s="150"/>
      <c r="B102" s="151" t="s">
        <v>406</v>
      </c>
      <c r="C102" s="151" t="s">
        <v>418</v>
      </c>
      <c r="D102" s="152"/>
      <c r="E102" s="152"/>
      <c r="F102" s="152"/>
      <c r="G102" s="152"/>
      <c r="H102" s="152"/>
      <c r="I102" s="152"/>
      <c r="J102" s="152"/>
      <c r="K102" s="153"/>
    </row>
    <row r="103" spans="1:255" x14ac:dyDescent="0.2">
      <c r="A103" s="63"/>
      <c r="B103" s="62"/>
      <c r="C103" s="62"/>
      <c r="D103" s="62"/>
      <c r="E103" s="62"/>
      <c r="F103" s="62"/>
      <c r="G103" s="62"/>
      <c r="H103" s="123">
        <f>R103</f>
        <v>65</v>
      </c>
      <c r="I103" s="124"/>
      <c r="J103" s="123">
        <f>S103</f>
        <v>804</v>
      </c>
      <c r="K103" s="125"/>
      <c r="O103" s="18"/>
      <c r="P103" s="18"/>
      <c r="Q103" s="18"/>
      <c r="R103" s="18">
        <f>SUM(T94:T102)</f>
        <v>65</v>
      </c>
      <c r="S103" s="18">
        <f>SUM(U94:U102)</f>
        <v>804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>
        <f>R103</f>
        <v>65</v>
      </c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36" x14ac:dyDescent="0.2">
      <c r="A104" s="71">
        <v>7</v>
      </c>
      <c r="B104" s="78" t="s">
        <v>125</v>
      </c>
      <c r="C104" s="72" t="s">
        <v>126</v>
      </c>
      <c r="D104" s="73" t="s">
        <v>17</v>
      </c>
      <c r="E104" s="74">
        <v>4</v>
      </c>
      <c r="F104" s="75">
        <f>Source!AK69</f>
        <v>35.980000000000004</v>
      </c>
      <c r="G104" s="143" t="s">
        <v>6</v>
      </c>
      <c r="H104" s="75">
        <f>Source!AB69</f>
        <v>15.87</v>
      </c>
      <c r="I104" s="76"/>
      <c r="J104" s="144"/>
      <c r="K104" s="77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0"/>
      <c r="B105" s="47"/>
      <c r="C105" s="47" t="s">
        <v>393</v>
      </c>
      <c r="D105" s="48"/>
      <c r="E105" s="49"/>
      <c r="F105" s="51">
        <v>14.84</v>
      </c>
      <c r="G105" s="142"/>
      <c r="H105" s="51">
        <f>Source!AF69</f>
        <v>14.84</v>
      </c>
      <c r="I105" s="52">
        <f>T105</f>
        <v>59</v>
      </c>
      <c r="J105" s="142">
        <v>18.3</v>
      </c>
      <c r="K105" s="53">
        <f>U105</f>
        <v>1086</v>
      </c>
      <c r="O105" s="18"/>
      <c r="P105" s="18"/>
      <c r="Q105" s="18"/>
      <c r="R105" s="18"/>
      <c r="S105" s="18"/>
      <c r="T105" s="18">
        <f>ROUND(Source!AF69*Source!AV69*Source!I69,0)</f>
        <v>59</v>
      </c>
      <c r="U105" s="18">
        <f>Source!S69</f>
        <v>1086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59</v>
      </c>
      <c r="GK105" s="18">
        <f>T105</f>
        <v>59</v>
      </c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>
        <f>T105</f>
        <v>59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9"/>
      <c r="B106" s="55"/>
      <c r="C106" s="55" t="s">
        <v>413</v>
      </c>
      <c r="D106" s="56"/>
      <c r="E106" s="57"/>
      <c r="F106" s="61">
        <v>1.05</v>
      </c>
      <c r="G106" s="58"/>
      <c r="H106" s="61">
        <f>Source!AD69</f>
        <v>1.05</v>
      </c>
      <c r="I106" s="79">
        <f>T106</f>
        <v>4</v>
      </c>
      <c r="J106" s="58">
        <v>12.5</v>
      </c>
      <c r="K106" s="80">
        <f>U106</f>
        <v>53</v>
      </c>
      <c r="O106" s="18"/>
      <c r="P106" s="18"/>
      <c r="Q106" s="18"/>
      <c r="R106" s="18"/>
      <c r="S106" s="18"/>
      <c r="T106" s="18">
        <f>ROUND(Source!AD69*Source!AV69*Source!I69,0)</f>
        <v>4</v>
      </c>
      <c r="U106" s="18">
        <f>Source!Q69</f>
        <v>53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>
        <f>T106</f>
        <v>4</v>
      </c>
      <c r="GK106" s="18"/>
      <c r="GL106" s="18">
        <f>T106</f>
        <v>4</v>
      </c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>
        <f>T106</f>
        <v>4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9"/>
      <c r="B107" s="55"/>
      <c r="C107" s="55" t="s">
        <v>403</v>
      </c>
      <c r="D107" s="56"/>
      <c r="E107" s="57"/>
      <c r="F107" s="61">
        <v>20.09</v>
      </c>
      <c r="G107" s="58"/>
      <c r="H107" s="61">
        <f>Source!AC69</f>
        <v>-0.02</v>
      </c>
      <c r="I107" s="79">
        <f>T107</f>
        <v>0</v>
      </c>
      <c r="J107" s="58">
        <v>7.5</v>
      </c>
      <c r="K107" s="80">
        <f>U107</f>
        <v>-1</v>
      </c>
      <c r="O107" s="18"/>
      <c r="P107" s="18"/>
      <c r="Q107" s="18"/>
      <c r="R107" s="18"/>
      <c r="S107" s="18"/>
      <c r="T107" s="18">
        <f>ROUND(Source!AC69*Source!AW69*Source!I69,0)</f>
        <v>0</v>
      </c>
      <c r="U107" s="18">
        <f>Source!P69</f>
        <v>-1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0</v>
      </c>
      <c r="GK107" s="18"/>
      <c r="GL107" s="18"/>
      <c r="GM107" s="18"/>
      <c r="GN107" s="18">
        <f>T107</f>
        <v>0</v>
      </c>
      <c r="GO107" s="18"/>
      <c r="GP107" s="18">
        <f>T107</f>
        <v>0</v>
      </c>
      <c r="GQ107" s="18">
        <f>T107</f>
        <v>0</v>
      </c>
      <c r="GR107" s="18"/>
      <c r="GS107" s="18">
        <f>T107</f>
        <v>0</v>
      </c>
      <c r="GT107" s="18"/>
      <c r="GU107" s="18"/>
      <c r="GV107" s="18"/>
      <c r="GW107" s="18">
        <f>ROUND(Source!AG69*Source!I69,0)</f>
        <v>0</v>
      </c>
      <c r="GX107" s="18">
        <f>ROUND(Source!AJ69*Source!I69,0)</f>
        <v>0</v>
      </c>
      <c r="GY107" s="18"/>
      <c r="GZ107" s="18"/>
      <c r="HA107" s="18"/>
      <c r="HB107" s="18"/>
      <c r="HC107" s="18">
        <f>T107</f>
        <v>0</v>
      </c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9"/>
      <c r="B108" s="55"/>
      <c r="C108" s="55" t="s">
        <v>395</v>
      </c>
      <c r="D108" s="56"/>
      <c r="E108" s="57">
        <v>95</v>
      </c>
      <c r="F108" s="79" t="s">
        <v>396</v>
      </c>
      <c r="G108" s="58"/>
      <c r="H108" s="61">
        <f>ROUND((Source!AF69*Source!AV69+Source!AE69*Source!AV69)*(Source!FX69)/100,2)</f>
        <v>14.1</v>
      </c>
      <c r="I108" s="79">
        <f>T108</f>
        <v>56</v>
      </c>
      <c r="J108" s="58" t="s">
        <v>415</v>
      </c>
      <c r="K108" s="80">
        <f>U108</f>
        <v>880</v>
      </c>
      <c r="O108" s="18"/>
      <c r="P108" s="18"/>
      <c r="Q108" s="18"/>
      <c r="R108" s="18"/>
      <c r="S108" s="18"/>
      <c r="T108" s="18">
        <f>ROUND((ROUND(Source!AF69*Source!AV69*Source!I69,0)+ROUND(Source!AE69*Source!AV69*Source!I69,0))*(Source!FX69)/100,0)</f>
        <v>56</v>
      </c>
      <c r="U108" s="18">
        <f>Source!X69</f>
        <v>880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56</v>
      </c>
      <c r="GZ108" s="18"/>
      <c r="HA108" s="18"/>
      <c r="HB108" s="18"/>
      <c r="HC108" s="18">
        <f>T108</f>
        <v>56</v>
      </c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9"/>
      <c r="B109" s="55"/>
      <c r="C109" s="55" t="s">
        <v>398</v>
      </c>
      <c r="D109" s="56"/>
      <c r="E109" s="57">
        <v>65</v>
      </c>
      <c r="F109" s="79" t="s">
        <v>396</v>
      </c>
      <c r="G109" s="58"/>
      <c r="H109" s="61">
        <f>ROUND((Source!AF69*Source!AV69+Source!AE69*Source!AV69)*(Source!FY69)/100,2)</f>
        <v>9.65</v>
      </c>
      <c r="I109" s="79">
        <f>T109</f>
        <v>38</v>
      </c>
      <c r="J109" s="58" t="s">
        <v>416</v>
      </c>
      <c r="K109" s="80">
        <f>U109</f>
        <v>565</v>
      </c>
      <c r="O109" s="18"/>
      <c r="P109" s="18"/>
      <c r="Q109" s="18"/>
      <c r="R109" s="18"/>
      <c r="S109" s="18"/>
      <c r="T109" s="18">
        <f>ROUND((ROUND(Source!AF69*Source!AV69*Source!I69,0)+ROUND(Source!AE69*Source!AV69*Source!I69,0))*(Source!FY69)/100,0)</f>
        <v>38</v>
      </c>
      <c r="U109" s="18">
        <f>Source!Y69</f>
        <v>565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38</v>
      </c>
      <c r="HA109" s="18"/>
      <c r="HB109" s="18"/>
      <c r="HC109" s="18">
        <f>T109</f>
        <v>38</v>
      </c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59"/>
      <c r="B110" s="55"/>
      <c r="C110" s="55" t="s">
        <v>400</v>
      </c>
      <c r="D110" s="56" t="s">
        <v>401</v>
      </c>
      <c r="E110" s="57">
        <v>1.56</v>
      </c>
      <c r="F110" s="58"/>
      <c r="G110" s="58"/>
      <c r="H110" s="58">
        <f>ROUND(Source!AH69,2)</f>
        <v>1.56</v>
      </c>
      <c r="I110" s="61">
        <f>Source!U69</f>
        <v>6.24</v>
      </c>
      <c r="J110" s="58"/>
      <c r="K110" s="60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24" x14ac:dyDescent="0.2">
      <c r="A111" s="71" t="s">
        <v>128</v>
      </c>
      <c r="B111" s="78" t="s">
        <v>48</v>
      </c>
      <c r="C111" s="72" t="s">
        <v>129</v>
      </c>
      <c r="D111" s="73" t="s">
        <v>50</v>
      </c>
      <c r="E111" s="74">
        <f>Source!I71</f>
        <v>4</v>
      </c>
      <c r="F111" s="75">
        <v>23.79</v>
      </c>
      <c r="G111" s="145"/>
      <c r="H111" s="75">
        <f>Source!AC71</f>
        <v>23.79</v>
      </c>
      <c r="I111" s="76">
        <f>T111</f>
        <v>95</v>
      </c>
      <c r="J111" s="145">
        <v>7.5</v>
      </c>
      <c r="K111" s="77">
        <f>U111</f>
        <v>714</v>
      </c>
      <c r="O111" s="18"/>
      <c r="P111" s="18"/>
      <c r="Q111" s="18"/>
      <c r="R111" s="18"/>
      <c r="S111" s="18"/>
      <c r="T111" s="18">
        <f>ROUND(Source!AC71*Source!AW71*Source!I71,0)</f>
        <v>95</v>
      </c>
      <c r="U111" s="18">
        <f>Source!P71</f>
        <v>714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95</v>
      </c>
      <c r="GK111" s="18"/>
      <c r="GL111" s="18"/>
      <c r="GM111" s="18"/>
      <c r="GN111" s="18">
        <f>T111</f>
        <v>95</v>
      </c>
      <c r="GO111" s="18"/>
      <c r="GP111" s="18">
        <f>T111</f>
        <v>95</v>
      </c>
      <c r="GQ111" s="18">
        <f>T111</f>
        <v>95</v>
      </c>
      <c r="GR111" s="18"/>
      <c r="GS111" s="18">
        <f>T111</f>
        <v>95</v>
      </c>
      <c r="GT111" s="18"/>
      <c r="GU111" s="18"/>
      <c r="GV111" s="18"/>
      <c r="GW111" s="18">
        <f>ROUND(Source!AG71*Source!I71,0)</f>
        <v>0</v>
      </c>
      <c r="GX111" s="18">
        <f>ROUND(Source!AJ71*Source!I71,0)</f>
        <v>0</v>
      </c>
      <c r="GY111" s="18"/>
      <c r="GZ111" s="18"/>
      <c r="HA111" s="18"/>
      <c r="HB111" s="18">
        <f>T111</f>
        <v>95</v>
      </c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13.5" thickBot="1" x14ac:dyDescent="0.25">
      <c r="A112" s="150"/>
      <c r="B112" s="151" t="s">
        <v>406</v>
      </c>
      <c r="C112" s="151" t="s">
        <v>419</v>
      </c>
      <c r="D112" s="152"/>
      <c r="E112" s="152"/>
      <c r="F112" s="152"/>
      <c r="G112" s="152"/>
      <c r="H112" s="152"/>
      <c r="I112" s="152"/>
      <c r="J112" s="152"/>
      <c r="K112" s="153"/>
    </row>
    <row r="113" spans="1:255" x14ac:dyDescent="0.2">
      <c r="A113" s="63"/>
      <c r="B113" s="62"/>
      <c r="C113" s="62"/>
      <c r="D113" s="62"/>
      <c r="E113" s="62"/>
      <c r="F113" s="62"/>
      <c r="G113" s="62"/>
      <c r="H113" s="123">
        <f>R113</f>
        <v>252</v>
      </c>
      <c r="I113" s="124"/>
      <c r="J113" s="123">
        <f>S113</f>
        <v>3297</v>
      </c>
      <c r="K113" s="125"/>
      <c r="O113" s="18"/>
      <c r="P113" s="18"/>
      <c r="Q113" s="18"/>
      <c r="R113" s="18">
        <f>SUM(T104:T112)</f>
        <v>252</v>
      </c>
      <c r="S113" s="18">
        <f>SUM(U104:U112)</f>
        <v>3297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>
        <f>R113</f>
        <v>252</v>
      </c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36" x14ac:dyDescent="0.2">
      <c r="A114" s="71">
        <v>8</v>
      </c>
      <c r="B114" s="78" t="s">
        <v>170</v>
      </c>
      <c r="C114" s="72" t="s">
        <v>171</v>
      </c>
      <c r="D114" s="73" t="s">
        <v>17</v>
      </c>
      <c r="E114" s="74">
        <v>8</v>
      </c>
      <c r="F114" s="75">
        <f>Source!AK95</f>
        <v>6.25</v>
      </c>
      <c r="G114" s="143" t="s">
        <v>6</v>
      </c>
      <c r="H114" s="75">
        <f>Source!AB95</f>
        <v>5.16</v>
      </c>
      <c r="I114" s="76"/>
      <c r="J114" s="144"/>
      <c r="K114" s="7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0"/>
      <c r="B115" s="47"/>
      <c r="C115" s="47" t="s">
        <v>393</v>
      </c>
      <c r="D115" s="48"/>
      <c r="E115" s="49"/>
      <c r="F115" s="51">
        <v>5.16</v>
      </c>
      <c r="G115" s="142"/>
      <c r="H115" s="51">
        <f>Source!AF95</f>
        <v>5.16</v>
      </c>
      <c r="I115" s="52">
        <f>T115</f>
        <v>41</v>
      </c>
      <c r="J115" s="142">
        <v>18.3</v>
      </c>
      <c r="K115" s="53">
        <f>U115</f>
        <v>755</v>
      </c>
      <c r="O115" s="18"/>
      <c r="P115" s="18"/>
      <c r="Q115" s="18"/>
      <c r="R115" s="18"/>
      <c r="S115" s="18"/>
      <c r="T115" s="18">
        <f>ROUND(Source!AF95*Source!AV95*Source!I95,0)</f>
        <v>41</v>
      </c>
      <c r="U115" s="18">
        <f>Source!S95</f>
        <v>755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41</v>
      </c>
      <c r="GK115" s="18">
        <f>T115</f>
        <v>41</v>
      </c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>
        <f>T115</f>
        <v>41</v>
      </c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9"/>
      <c r="B116" s="55"/>
      <c r="C116" s="55" t="s">
        <v>395</v>
      </c>
      <c r="D116" s="56"/>
      <c r="E116" s="57">
        <v>80</v>
      </c>
      <c r="F116" s="79" t="s">
        <v>396</v>
      </c>
      <c r="G116" s="58"/>
      <c r="H116" s="61">
        <f>ROUND((Source!AF95*Source!AV95+Source!AE95*Source!AV95)*(Source!FX95)/100,2)</f>
        <v>4.13</v>
      </c>
      <c r="I116" s="79">
        <f>T116</f>
        <v>33</v>
      </c>
      <c r="J116" s="58" t="s">
        <v>404</v>
      </c>
      <c r="K116" s="80">
        <f>U116</f>
        <v>513</v>
      </c>
      <c r="O116" s="18"/>
      <c r="P116" s="18"/>
      <c r="Q116" s="18"/>
      <c r="R116" s="18"/>
      <c r="S116" s="18"/>
      <c r="T116" s="18">
        <f>ROUND((ROUND(Source!AF95*Source!AV95*Source!I95,0)+ROUND(Source!AE95*Source!AV95*Source!I95,0))*(Source!FX95)/100,0)</f>
        <v>33</v>
      </c>
      <c r="U116" s="18">
        <f>Source!X95</f>
        <v>513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33</v>
      </c>
      <c r="GZ116" s="18"/>
      <c r="HA116" s="18"/>
      <c r="HB116" s="18"/>
      <c r="HC116" s="18">
        <f>T116</f>
        <v>33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9"/>
      <c r="B117" s="55"/>
      <c r="C117" s="55" t="s">
        <v>398</v>
      </c>
      <c r="D117" s="56"/>
      <c r="E117" s="57">
        <v>60</v>
      </c>
      <c r="F117" s="79" t="s">
        <v>396</v>
      </c>
      <c r="G117" s="58"/>
      <c r="H117" s="61">
        <f>ROUND((Source!AF95*Source!AV95+Source!AE95*Source!AV95)*(Source!FY95)/100,2)</f>
        <v>3.1</v>
      </c>
      <c r="I117" s="79">
        <f>T117</f>
        <v>25</v>
      </c>
      <c r="J117" s="58" t="s">
        <v>405</v>
      </c>
      <c r="K117" s="80">
        <f>U117</f>
        <v>362</v>
      </c>
      <c r="O117" s="18"/>
      <c r="P117" s="18"/>
      <c r="Q117" s="18"/>
      <c r="R117" s="18"/>
      <c r="S117" s="18"/>
      <c r="T117" s="18">
        <f>ROUND((ROUND(Source!AF95*Source!AV95*Source!I95,0)+ROUND(Source!AE95*Source!AV95*Source!I95,0))*(Source!FY95)/100,0)</f>
        <v>25</v>
      </c>
      <c r="U117" s="18">
        <f>Source!Y95</f>
        <v>362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25</v>
      </c>
      <c r="HA117" s="18"/>
      <c r="HB117" s="18"/>
      <c r="HC117" s="18">
        <f>T117</f>
        <v>25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9"/>
      <c r="B118" s="55"/>
      <c r="C118" s="55" t="s">
        <v>400</v>
      </c>
      <c r="D118" s="56" t="s">
        <v>401</v>
      </c>
      <c r="E118" s="57">
        <v>0.52</v>
      </c>
      <c r="F118" s="58"/>
      <c r="G118" s="58"/>
      <c r="H118" s="58">
        <f>ROUND(Source!AH95,2)</f>
        <v>0.52</v>
      </c>
      <c r="I118" s="61">
        <f>Source!U95</f>
        <v>4.16</v>
      </c>
      <c r="J118" s="58"/>
      <c r="K118" s="60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71" t="s">
        <v>173</v>
      </c>
      <c r="B119" s="78" t="s">
        <v>48</v>
      </c>
      <c r="C119" s="72" t="s">
        <v>175</v>
      </c>
      <c r="D119" s="73" t="s">
        <v>50</v>
      </c>
      <c r="E119" s="74">
        <f>Source!I97</f>
        <v>4</v>
      </c>
      <c r="F119" s="75">
        <v>11422.67</v>
      </c>
      <c r="G119" s="145"/>
      <c r="H119" s="75">
        <f>Source!AC97</f>
        <v>11422.67</v>
      </c>
      <c r="I119" s="76">
        <f>T119</f>
        <v>45691</v>
      </c>
      <c r="J119" s="145">
        <v>7.5</v>
      </c>
      <c r="K119" s="77">
        <f>U119</f>
        <v>342680</v>
      </c>
      <c r="O119" s="18"/>
      <c r="P119" s="18"/>
      <c r="Q119" s="18"/>
      <c r="R119" s="18"/>
      <c r="S119" s="18"/>
      <c r="T119" s="18">
        <f>ROUND(Source!AC97*Source!AW97*Source!I97,0)</f>
        <v>45691</v>
      </c>
      <c r="U119" s="18">
        <f>Source!P97</f>
        <v>342680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>
        <f>T119</f>
        <v>45691</v>
      </c>
      <c r="GK119" s="18"/>
      <c r="GL119" s="18"/>
      <c r="GM119" s="18"/>
      <c r="GN119" s="18">
        <f>T119</f>
        <v>45691</v>
      </c>
      <c r="GO119" s="18"/>
      <c r="GP119" s="18">
        <f>T119</f>
        <v>45691</v>
      </c>
      <c r="GQ119" s="18">
        <f>T119</f>
        <v>45691</v>
      </c>
      <c r="GR119" s="18"/>
      <c r="GS119" s="18">
        <f>T119</f>
        <v>45691</v>
      </c>
      <c r="GT119" s="18"/>
      <c r="GU119" s="18"/>
      <c r="GV119" s="18"/>
      <c r="GW119" s="18">
        <f>ROUND(Source!AG97*Source!I97,0)</f>
        <v>0</v>
      </c>
      <c r="GX119" s="18">
        <f>ROUND(Source!AJ97*Source!I97,0)</f>
        <v>0</v>
      </c>
      <c r="GY119" s="18"/>
      <c r="GZ119" s="18"/>
      <c r="HA119" s="18"/>
      <c r="HB119" s="18">
        <f>T119</f>
        <v>45691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146"/>
      <c r="B120" s="147" t="s">
        <v>406</v>
      </c>
      <c r="C120" s="147" t="s">
        <v>420</v>
      </c>
      <c r="D120" s="148"/>
      <c r="E120" s="148"/>
      <c r="F120" s="148"/>
      <c r="G120" s="148"/>
      <c r="H120" s="148"/>
      <c r="I120" s="148"/>
      <c r="J120" s="148"/>
      <c r="K120" s="149"/>
    </row>
    <row r="121" spans="1:255" x14ac:dyDescent="0.2">
      <c r="A121" s="71" t="s">
        <v>178</v>
      </c>
      <c r="B121" s="78" t="s">
        <v>48</v>
      </c>
      <c r="C121" s="72" t="s">
        <v>179</v>
      </c>
      <c r="D121" s="73" t="s">
        <v>50</v>
      </c>
      <c r="E121" s="74">
        <f>Source!I99</f>
        <v>4</v>
      </c>
      <c r="F121" s="75">
        <v>1666.67</v>
      </c>
      <c r="G121" s="145"/>
      <c r="H121" s="75">
        <f>Source!AC99</f>
        <v>1666.67</v>
      </c>
      <c r="I121" s="76">
        <f>T121</f>
        <v>6667</v>
      </c>
      <c r="J121" s="145">
        <v>7.5</v>
      </c>
      <c r="K121" s="77">
        <f>U121</f>
        <v>50000</v>
      </c>
      <c r="O121" s="18"/>
      <c r="P121" s="18"/>
      <c r="Q121" s="18"/>
      <c r="R121" s="18"/>
      <c r="S121" s="18"/>
      <c r="T121" s="18">
        <f>ROUND(Source!AC99*Source!AW99*Source!I99,0)</f>
        <v>6667</v>
      </c>
      <c r="U121" s="18">
        <f>Source!P99</f>
        <v>50000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6667</v>
      </c>
      <c r="GK121" s="18"/>
      <c r="GL121" s="18"/>
      <c r="GM121" s="18"/>
      <c r="GN121" s="18">
        <f>T121</f>
        <v>6667</v>
      </c>
      <c r="GO121" s="18"/>
      <c r="GP121" s="18">
        <f>T121</f>
        <v>6667</v>
      </c>
      <c r="GQ121" s="18">
        <f>T121</f>
        <v>6667</v>
      </c>
      <c r="GR121" s="18"/>
      <c r="GS121" s="18">
        <f>T121</f>
        <v>6667</v>
      </c>
      <c r="GT121" s="18"/>
      <c r="GU121" s="18"/>
      <c r="GV121" s="18"/>
      <c r="GW121" s="18">
        <f>ROUND(Source!AG99*Source!I99,0)</f>
        <v>0</v>
      </c>
      <c r="GX121" s="18">
        <f>ROUND(Source!AJ99*Source!I99,0)</f>
        <v>0</v>
      </c>
      <c r="GY121" s="18"/>
      <c r="GZ121" s="18"/>
      <c r="HA121" s="18"/>
      <c r="HB121" s="18">
        <f>T121</f>
        <v>6667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13.5" thickBot="1" x14ac:dyDescent="0.25">
      <c r="A122" s="150"/>
      <c r="B122" s="151" t="s">
        <v>406</v>
      </c>
      <c r="C122" s="151" t="s">
        <v>421</v>
      </c>
      <c r="D122" s="152"/>
      <c r="E122" s="152"/>
      <c r="F122" s="152"/>
      <c r="G122" s="152"/>
      <c r="H122" s="152"/>
      <c r="I122" s="152"/>
      <c r="J122" s="152"/>
      <c r="K122" s="153"/>
    </row>
    <row r="123" spans="1:255" ht="13.5" thickBot="1" x14ac:dyDescent="0.25">
      <c r="A123" s="63"/>
      <c r="B123" s="62"/>
      <c r="C123" s="62"/>
      <c r="D123" s="62"/>
      <c r="E123" s="62"/>
      <c r="F123" s="62"/>
      <c r="G123" s="62"/>
      <c r="H123" s="123">
        <f>R123</f>
        <v>52457</v>
      </c>
      <c r="I123" s="124"/>
      <c r="J123" s="123">
        <f>S123</f>
        <v>394310</v>
      </c>
      <c r="K123" s="125"/>
      <c r="O123" s="18"/>
      <c r="P123" s="18"/>
      <c r="Q123" s="18"/>
      <c r="R123" s="18">
        <f>SUM(T114:T122)</f>
        <v>52457</v>
      </c>
      <c r="S123" s="18">
        <f>SUM(U114:U122)</f>
        <v>394310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>
        <f>R123</f>
        <v>52457</v>
      </c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154"/>
      <c r="B124" s="154"/>
      <c r="C124" s="81" t="s">
        <v>422</v>
      </c>
      <c r="D124" s="81"/>
      <c r="E124" s="81"/>
      <c r="F124" s="81"/>
      <c r="G124" s="81"/>
      <c r="H124" s="128">
        <f>FM124</f>
        <v>60329</v>
      </c>
      <c r="I124" s="128"/>
      <c r="J124" s="128">
        <f>DP124</f>
        <v>505131</v>
      </c>
      <c r="K124" s="128"/>
      <c r="P124" s="18">
        <f>SUM(R46:R123)</f>
        <v>60329</v>
      </c>
      <c r="Q124" s="18">
        <f>SUM(S46:S123)</f>
        <v>505131</v>
      </c>
      <c r="R124" s="18"/>
      <c r="S124" s="18"/>
      <c r="T124" s="18"/>
      <c r="U124" s="18"/>
      <c r="V124" s="18"/>
      <c r="W124" s="18"/>
      <c r="X124" s="18"/>
      <c r="Y124" s="18">
        <v>513</v>
      </c>
      <c r="Z124" s="18" t="s">
        <v>423</v>
      </c>
      <c r="AA124" s="18"/>
      <c r="AB124" s="18" t="s">
        <v>372</v>
      </c>
      <c r="AC124" s="18" t="str">
        <f>Source!G101</f>
        <v>Новая локальная смета</v>
      </c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>
        <f>Source!DM101</f>
        <v>232.60559999999998</v>
      </c>
      <c r="CX124" s="18">
        <f>Source!DN101</f>
        <v>0.20200000000000001</v>
      </c>
      <c r="CY124" s="18">
        <f>Source!DG101</f>
        <v>458866</v>
      </c>
      <c r="CZ124" s="18">
        <f>Source!DK101</f>
        <v>49419</v>
      </c>
      <c r="DA124" s="18">
        <f>Source!DI101</f>
        <v>289</v>
      </c>
      <c r="DB124" s="18">
        <f>Source!DJ101</f>
        <v>47</v>
      </c>
      <c r="DC124" s="18">
        <f>Source!DH101</f>
        <v>409158</v>
      </c>
      <c r="DD124" s="18">
        <f>Source!EG101</f>
        <v>0</v>
      </c>
      <c r="DE124" s="18">
        <f>Source!EN101</f>
        <v>409158</v>
      </c>
      <c r="DF124" s="18">
        <f>Source!EO101</f>
        <v>409158</v>
      </c>
      <c r="DG124" s="18">
        <f>Source!EP101</f>
        <v>0</v>
      </c>
      <c r="DH124" s="18">
        <f>Source!EQ101</f>
        <v>409158</v>
      </c>
      <c r="DI124" s="18">
        <f>Source!EH101</f>
        <v>0</v>
      </c>
      <c r="DJ124" s="18">
        <f>Source!EI101</f>
        <v>0</v>
      </c>
      <c r="DK124" s="18">
        <f>Source!ER101</f>
        <v>0</v>
      </c>
      <c r="DL124" s="18">
        <f>Source!DL101</f>
        <v>0</v>
      </c>
      <c r="DM124" s="18">
        <f>Source!DO101</f>
        <v>0</v>
      </c>
      <c r="DN124" s="18">
        <f>Source!DP101</f>
        <v>28868</v>
      </c>
      <c r="DO124" s="18">
        <f>Source!DQ101</f>
        <v>17397</v>
      </c>
      <c r="DP124" s="18">
        <f>Source!EJ101</f>
        <v>505131</v>
      </c>
      <c r="DQ124" s="18">
        <f>Source!EK101</f>
        <v>409159</v>
      </c>
      <c r="DR124" s="18">
        <f>Source!EL101</f>
        <v>19928</v>
      </c>
      <c r="DS124" s="18">
        <f>Source!EH101</f>
        <v>0</v>
      </c>
      <c r="DT124" s="18">
        <f>Source!EM101</f>
        <v>76044</v>
      </c>
      <c r="DU124" s="18">
        <f>Source!EK101+Source!EL101</f>
        <v>429087</v>
      </c>
      <c r="DV124" s="18"/>
      <c r="DW124" s="18">
        <f>Source!ES101</f>
        <v>0</v>
      </c>
      <c r="DX124" s="18">
        <f>Source!ET101</f>
        <v>0</v>
      </c>
      <c r="DY124" s="18">
        <f>Source!EU101</f>
        <v>0</v>
      </c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>
        <f>Source!DM101</f>
        <v>232.60559999999998</v>
      </c>
      <c r="EU124" s="18">
        <f>Source!DN101</f>
        <v>0.20200000000000001</v>
      </c>
      <c r="EV124" s="18">
        <f t="shared" ref="EV124:FQ124" si="0">SUM(GJ46:GJ123)</f>
        <v>57278</v>
      </c>
      <c r="EW124" s="18">
        <f t="shared" si="0"/>
        <v>2700</v>
      </c>
      <c r="EX124" s="18">
        <f t="shared" si="0"/>
        <v>23</v>
      </c>
      <c r="EY124" s="18">
        <f t="shared" si="0"/>
        <v>3</v>
      </c>
      <c r="EZ124" s="18">
        <f t="shared" si="0"/>
        <v>54555</v>
      </c>
      <c r="FA124" s="18">
        <f t="shared" si="0"/>
        <v>0</v>
      </c>
      <c r="FB124" s="18">
        <f t="shared" si="0"/>
        <v>54555</v>
      </c>
      <c r="FC124" s="18">
        <f t="shared" si="0"/>
        <v>54555</v>
      </c>
      <c r="FD124" s="18">
        <f t="shared" si="0"/>
        <v>0</v>
      </c>
      <c r="FE124" s="18">
        <f t="shared" si="0"/>
        <v>54555</v>
      </c>
      <c r="FF124" s="18">
        <f t="shared" si="0"/>
        <v>0</v>
      </c>
      <c r="FG124" s="18">
        <f t="shared" si="0"/>
        <v>0</v>
      </c>
      <c r="FH124" s="18">
        <f t="shared" si="0"/>
        <v>0</v>
      </c>
      <c r="FI124" s="18">
        <f t="shared" si="0"/>
        <v>0</v>
      </c>
      <c r="FJ124" s="18">
        <f t="shared" si="0"/>
        <v>0</v>
      </c>
      <c r="FK124" s="18">
        <f t="shared" si="0"/>
        <v>1863</v>
      </c>
      <c r="FL124" s="18">
        <f t="shared" si="0"/>
        <v>1188</v>
      </c>
      <c r="FM124" s="18">
        <f t="shared" si="0"/>
        <v>60329</v>
      </c>
      <c r="FN124" s="18">
        <f t="shared" si="0"/>
        <v>54555</v>
      </c>
      <c r="FO124" s="18">
        <f t="shared" si="0"/>
        <v>1218</v>
      </c>
      <c r="FP124" s="18">
        <f t="shared" si="0"/>
        <v>0</v>
      </c>
      <c r="FQ124" s="18">
        <f t="shared" si="0"/>
        <v>4556</v>
      </c>
      <c r="FR124" s="18">
        <f>FN124+FO124</f>
        <v>55773</v>
      </c>
      <c r="FS124" s="18">
        <f>SUM(HG46:HG123)</f>
        <v>0</v>
      </c>
      <c r="FT124" s="18">
        <f>SUM(HH46:HH123)</f>
        <v>0</v>
      </c>
      <c r="FU124" s="18">
        <f>SUM(HI46:HI123)</f>
        <v>0</v>
      </c>
      <c r="FV124" s="18">
        <f>SUM(HJ46:HJ123)</f>
        <v>0</v>
      </c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132"/>
      <c r="B125" s="132"/>
      <c r="C125" s="132"/>
      <c r="D125" s="132"/>
      <c r="E125" s="132"/>
      <c r="F125" s="132"/>
      <c r="G125" s="132"/>
      <c r="H125" s="155"/>
      <c r="I125" s="155"/>
      <c r="J125" s="155"/>
      <c r="K125" s="155"/>
    </row>
    <row r="126" spans="1:255" x14ac:dyDescent="0.2">
      <c r="A126" s="132"/>
      <c r="B126" s="132"/>
      <c r="C126" s="19" t="s">
        <v>182</v>
      </c>
      <c r="D126" s="19"/>
      <c r="E126" s="19"/>
      <c r="F126" s="19"/>
      <c r="G126" s="19"/>
      <c r="H126" s="126">
        <f>EV124</f>
        <v>57278</v>
      </c>
      <c r="I126" s="126"/>
      <c r="J126" s="126">
        <f>CY124</f>
        <v>458866</v>
      </c>
      <c r="K126" s="156"/>
    </row>
    <row r="127" spans="1:255" x14ac:dyDescent="0.2">
      <c r="A127" s="132"/>
      <c r="B127" s="132"/>
      <c r="C127" s="19" t="s">
        <v>426</v>
      </c>
      <c r="D127" s="19"/>
      <c r="E127" s="19"/>
      <c r="F127" s="19"/>
      <c r="G127" s="19"/>
      <c r="H127" s="127"/>
      <c r="I127" s="127"/>
      <c r="J127" s="127"/>
      <c r="K127" s="155"/>
    </row>
    <row r="128" spans="1:255" x14ac:dyDescent="0.2">
      <c r="A128" s="132"/>
      <c r="B128" s="132"/>
      <c r="C128" s="19" t="s">
        <v>427</v>
      </c>
      <c r="D128" s="19"/>
      <c r="E128" s="19"/>
      <c r="F128" s="19"/>
      <c r="G128" s="19"/>
      <c r="H128" s="126">
        <f>EW124</f>
        <v>2700</v>
      </c>
      <c r="I128" s="126"/>
      <c r="J128" s="126">
        <f>CZ124</f>
        <v>49419</v>
      </c>
      <c r="K128" s="156"/>
    </row>
    <row r="129" spans="1:11" x14ac:dyDescent="0.2">
      <c r="A129" s="132"/>
      <c r="B129" s="132"/>
      <c r="C129" s="19" t="s">
        <v>428</v>
      </c>
      <c r="D129" s="19"/>
      <c r="E129" s="19"/>
      <c r="F129" s="19"/>
      <c r="G129" s="19"/>
      <c r="H129" s="126">
        <f>EX124</f>
        <v>23</v>
      </c>
      <c r="I129" s="126"/>
      <c r="J129" s="126">
        <f>DA124</f>
        <v>289</v>
      </c>
      <c r="K129" s="156"/>
    </row>
    <row r="130" spans="1:11" x14ac:dyDescent="0.2">
      <c r="A130" s="132"/>
      <c r="B130" s="132"/>
      <c r="C130" s="19" t="s">
        <v>429</v>
      </c>
      <c r="D130" s="19"/>
      <c r="E130" s="19"/>
      <c r="F130" s="19"/>
      <c r="G130" s="19"/>
      <c r="H130" s="126">
        <f>EZ124</f>
        <v>54555</v>
      </c>
      <c r="I130" s="126"/>
      <c r="J130" s="126">
        <f>DC124</f>
        <v>409158</v>
      </c>
      <c r="K130" s="156"/>
    </row>
    <row r="131" spans="1:11" x14ac:dyDescent="0.2">
      <c r="A131" s="132"/>
      <c r="B131" s="132"/>
      <c r="C131" s="19"/>
      <c r="D131" s="19"/>
      <c r="E131" s="19"/>
      <c r="F131" s="19"/>
      <c r="G131" s="19"/>
      <c r="H131" s="127"/>
      <c r="I131" s="127"/>
      <c r="J131" s="127"/>
      <c r="K131" s="155"/>
    </row>
    <row r="132" spans="1:11" x14ac:dyDescent="0.2">
      <c r="A132" s="132"/>
      <c r="B132" s="132"/>
      <c r="C132" s="19" t="s">
        <v>430</v>
      </c>
      <c r="D132" s="19"/>
      <c r="E132" s="19"/>
      <c r="F132" s="19"/>
      <c r="G132" s="19"/>
      <c r="H132" s="126">
        <f>FK124</f>
        <v>1863</v>
      </c>
      <c r="I132" s="126"/>
      <c r="J132" s="126">
        <f>DN124</f>
        <v>28868</v>
      </c>
      <c r="K132" s="156"/>
    </row>
    <row r="133" spans="1:11" x14ac:dyDescent="0.2">
      <c r="A133" s="132"/>
      <c r="B133" s="132"/>
      <c r="C133" s="19" t="s">
        <v>431</v>
      </c>
      <c r="D133" s="19"/>
      <c r="E133" s="19"/>
      <c r="F133" s="19"/>
      <c r="G133" s="19"/>
      <c r="H133" s="126">
        <f>FL124</f>
        <v>1188</v>
      </c>
      <c r="I133" s="126"/>
      <c r="J133" s="126">
        <f>DO124</f>
        <v>17397</v>
      </c>
      <c r="K133" s="156"/>
    </row>
    <row r="134" spans="1:11" x14ac:dyDescent="0.2">
      <c r="A134" s="132"/>
      <c r="B134" s="132"/>
      <c r="C134" s="19" t="s">
        <v>432</v>
      </c>
      <c r="D134" s="19"/>
      <c r="E134" s="19"/>
      <c r="F134" s="19"/>
      <c r="G134" s="19"/>
      <c r="H134" s="126">
        <f>FM124</f>
        <v>60329</v>
      </c>
      <c r="I134" s="126"/>
      <c r="J134" s="126">
        <f>DP124</f>
        <v>505131</v>
      </c>
      <c r="K134" s="156"/>
    </row>
    <row r="135" spans="1:11" x14ac:dyDescent="0.2">
      <c r="A135" s="132"/>
      <c r="B135" s="132"/>
      <c r="C135" s="19" t="s">
        <v>433</v>
      </c>
      <c r="D135" s="19"/>
      <c r="E135" s="19"/>
      <c r="F135" s="19"/>
      <c r="G135" s="19"/>
      <c r="H135" s="127"/>
      <c r="I135" s="127"/>
      <c r="J135" s="127"/>
      <c r="K135" s="155"/>
    </row>
    <row r="136" spans="1:11" x14ac:dyDescent="0.2">
      <c r="A136" s="132"/>
      <c r="B136" s="132"/>
      <c r="C136" s="19" t="s">
        <v>434</v>
      </c>
      <c r="D136" s="19"/>
      <c r="E136" s="19"/>
      <c r="F136" s="19"/>
      <c r="G136" s="19"/>
      <c r="H136" s="126">
        <f>FN124</f>
        <v>54555</v>
      </c>
      <c r="I136" s="126"/>
      <c r="J136" s="126">
        <f>DQ124</f>
        <v>409159</v>
      </c>
      <c r="K136" s="156"/>
    </row>
    <row r="137" spans="1:11" x14ac:dyDescent="0.2">
      <c r="A137" s="132"/>
      <c r="B137" s="132"/>
      <c r="C137" s="19" t="s">
        <v>435</v>
      </c>
      <c r="D137" s="19"/>
      <c r="E137" s="19"/>
      <c r="F137" s="19"/>
      <c r="G137" s="19"/>
      <c r="H137" s="126">
        <f>FO124</f>
        <v>1218</v>
      </c>
      <c r="I137" s="126"/>
      <c r="J137" s="126">
        <f>DR124</f>
        <v>19928</v>
      </c>
      <c r="K137" s="156"/>
    </row>
    <row r="138" spans="1:11" hidden="1" x14ac:dyDescent="0.2">
      <c r="A138" s="132"/>
      <c r="B138" s="132"/>
      <c r="C138" s="19" t="s">
        <v>436</v>
      </c>
      <c r="D138" s="19"/>
      <c r="E138" s="19"/>
      <c r="F138" s="19"/>
      <c r="G138" s="19"/>
      <c r="H138" s="126">
        <f>FP124</f>
        <v>0</v>
      </c>
      <c r="I138" s="126"/>
      <c r="J138" s="126">
        <f>DS124</f>
        <v>0</v>
      </c>
      <c r="K138" s="156"/>
    </row>
    <row r="139" spans="1:11" x14ac:dyDescent="0.2">
      <c r="A139" s="132"/>
      <c r="B139" s="132"/>
      <c r="C139" s="19" t="s">
        <v>437</v>
      </c>
      <c r="D139" s="19"/>
      <c r="E139" s="19"/>
      <c r="F139" s="19"/>
      <c r="G139" s="19"/>
      <c r="H139" s="126">
        <f>FQ124</f>
        <v>4556</v>
      </c>
      <c r="I139" s="126"/>
      <c r="J139" s="126">
        <f>DT124</f>
        <v>76044</v>
      </c>
      <c r="K139" s="156"/>
    </row>
    <row r="140" spans="1:11" x14ac:dyDescent="0.2">
      <c r="A140" s="132"/>
      <c r="B140" s="132"/>
      <c r="C140" s="19"/>
      <c r="D140" s="19"/>
      <c r="E140" s="19"/>
      <c r="F140" s="19"/>
      <c r="G140" s="19"/>
      <c r="H140" s="127"/>
      <c r="I140" s="127"/>
      <c r="J140" s="127"/>
      <c r="K140" s="155"/>
    </row>
    <row r="141" spans="1:11" x14ac:dyDescent="0.2">
      <c r="A141" s="132"/>
      <c r="B141" s="132"/>
      <c r="C141" s="19" t="s">
        <v>438</v>
      </c>
      <c r="D141" s="19"/>
      <c r="E141" s="19"/>
      <c r="F141" s="19"/>
      <c r="G141" s="19"/>
      <c r="H141" s="126">
        <f>H134</f>
        <v>60329</v>
      </c>
      <c r="I141" s="126"/>
      <c r="J141" s="126">
        <f>J134</f>
        <v>505131</v>
      </c>
      <c r="K141" s="156"/>
    </row>
    <row r="142" spans="1:11" hidden="1" x14ac:dyDescent="0.2">
      <c r="A142" s="132"/>
      <c r="B142" s="132"/>
      <c r="C142" s="19" t="s">
        <v>439</v>
      </c>
      <c r="D142" s="19"/>
      <c r="E142" s="82">
        <v>18</v>
      </c>
      <c r="F142" s="83" t="s">
        <v>396</v>
      </c>
      <c r="G142" s="19"/>
      <c r="H142" s="19"/>
      <c r="I142" s="19"/>
      <c r="J142" s="131">
        <f>ROUND(J141*E142/100,2)</f>
        <v>90923.58</v>
      </c>
      <c r="K142" s="157"/>
    </row>
    <row r="143" spans="1:11" hidden="1" x14ac:dyDescent="0.2">
      <c r="A143" s="132"/>
      <c r="B143" s="132"/>
      <c r="C143" s="19" t="s">
        <v>440</v>
      </c>
      <c r="D143" s="19"/>
      <c r="E143" s="19"/>
      <c r="F143" s="19"/>
      <c r="G143" s="19"/>
      <c r="H143" s="19"/>
      <c r="I143" s="19"/>
      <c r="J143" s="131">
        <f>J142+J141</f>
        <v>596054.57999999996</v>
      </c>
      <c r="K143" s="158"/>
    </row>
    <row r="144" spans="1:11" x14ac:dyDescent="0.2">
      <c r="A144" s="132"/>
      <c r="B144" s="132"/>
      <c r="C144" s="19"/>
      <c r="D144" s="19"/>
      <c r="E144" s="19"/>
      <c r="F144" s="19"/>
      <c r="G144" s="19"/>
      <c r="H144" s="19"/>
      <c r="I144" s="19"/>
      <c r="J144" s="127"/>
      <c r="K144" s="155"/>
    </row>
    <row r="145" spans="1:255" hidden="1" outlineLevel="1" x14ac:dyDescent="0.2">
      <c r="A145" s="132"/>
      <c r="B145" s="132"/>
      <c r="C145" s="19"/>
      <c r="D145" s="19"/>
      <c r="E145" s="19"/>
      <c r="F145" s="19"/>
      <c r="G145" s="19"/>
      <c r="H145" s="19"/>
      <c r="I145" s="19"/>
      <c r="J145" s="19"/>
      <c r="K145" s="132"/>
    </row>
    <row r="146" spans="1:255" hidden="1" outlineLevel="1" x14ac:dyDescent="0.2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</row>
    <row r="147" spans="1:255" hidden="1" outlineLevel="1" x14ac:dyDescent="0.2">
      <c r="A147" s="84" t="s">
        <v>441</v>
      </c>
      <c r="B147" s="84"/>
      <c r="C147" s="129"/>
      <c r="D147" s="129"/>
      <c r="E147" s="129"/>
      <c r="F147" s="129"/>
      <c r="G147" s="85"/>
      <c r="H147" s="85"/>
      <c r="I147" s="129"/>
      <c r="J147" s="129"/>
      <c r="K147" s="132"/>
      <c r="BY147" s="86">
        <f>C147</f>
        <v>0</v>
      </c>
      <c r="BZ147" s="86">
        <f>I147</f>
        <v>0</v>
      </c>
      <c r="IU147" s="18"/>
    </row>
    <row r="148" spans="1:255" s="88" customFormat="1" ht="11.25" hidden="1" outlineLevel="1" x14ac:dyDescent="0.2">
      <c r="A148" s="87"/>
      <c r="B148" s="87"/>
      <c r="C148" s="130" t="s">
        <v>442</v>
      </c>
      <c r="D148" s="130"/>
      <c r="E148" s="130"/>
      <c r="F148" s="130"/>
      <c r="G148" s="130"/>
      <c r="H148" s="130"/>
      <c r="I148" s="130" t="s">
        <v>443</v>
      </c>
      <c r="J148" s="130"/>
    </row>
    <row r="149" spans="1:255" hidden="1" outlineLevel="1" x14ac:dyDescent="0.2">
      <c r="A149" s="159"/>
      <c r="B149" s="159"/>
      <c r="C149" s="159"/>
      <c r="D149" s="159"/>
      <c r="E149" s="159"/>
      <c r="F149" s="159"/>
      <c r="G149" s="160" t="s">
        <v>444</v>
      </c>
      <c r="H149" s="159"/>
      <c r="I149" s="159"/>
      <c r="J149" s="159"/>
      <c r="K149" s="132"/>
    </row>
    <row r="150" spans="1:255" hidden="1" outlineLevel="1" x14ac:dyDescent="0.2">
      <c r="A150" s="84" t="s">
        <v>445</v>
      </c>
      <c r="B150" s="84"/>
      <c r="C150" s="129"/>
      <c r="D150" s="129"/>
      <c r="E150" s="129"/>
      <c r="F150" s="129"/>
      <c r="G150" s="85"/>
      <c r="H150" s="85"/>
      <c r="I150" s="129"/>
      <c r="J150" s="129"/>
      <c r="K150" s="132"/>
      <c r="BY150" s="86">
        <f>C150</f>
        <v>0</v>
      </c>
      <c r="BZ150" s="86">
        <f>I150</f>
        <v>0</v>
      </c>
      <c r="IU150" s="18"/>
    </row>
    <row r="151" spans="1:255" s="88" customFormat="1" ht="11.25" hidden="1" outlineLevel="1" x14ac:dyDescent="0.2">
      <c r="A151" s="87"/>
      <c r="B151" s="87"/>
      <c r="C151" s="130" t="s">
        <v>442</v>
      </c>
      <c r="D151" s="130"/>
      <c r="E151" s="130"/>
      <c r="F151" s="130"/>
      <c r="G151" s="130"/>
      <c r="H151" s="130"/>
      <c r="I151" s="130" t="s">
        <v>443</v>
      </c>
      <c r="J151" s="130"/>
    </row>
    <row r="152" spans="1:255" hidden="1" outlineLevel="1" x14ac:dyDescent="0.2">
      <c r="A152" s="159"/>
      <c r="B152" s="159"/>
      <c r="C152" s="159"/>
      <c r="D152" s="159"/>
      <c r="E152" s="159"/>
      <c r="F152" s="159"/>
      <c r="G152" s="160" t="s">
        <v>444</v>
      </c>
      <c r="H152" s="159"/>
      <c r="I152" s="159"/>
      <c r="J152" s="159"/>
      <c r="K152" s="132"/>
    </row>
    <row r="153" spans="1:255" collapsed="1" x14ac:dyDescent="0.2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</row>
    <row r="154" spans="1:255" outlineLevel="1" x14ac:dyDescent="0.2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</row>
    <row r="155" spans="1:255" outlineLevel="1" x14ac:dyDescent="0.2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</row>
    <row r="156" spans="1:255" outlineLevel="1" x14ac:dyDescent="0.2">
      <c r="A156" s="84" t="s">
        <v>346</v>
      </c>
      <c r="B156" s="84"/>
      <c r="C156" s="129"/>
      <c r="D156" s="129"/>
      <c r="E156" s="129"/>
      <c r="F156" s="129"/>
      <c r="G156" s="85"/>
      <c r="H156" s="85"/>
      <c r="I156" s="129"/>
      <c r="J156" s="129"/>
      <c r="K156" s="132"/>
      <c r="BY156" s="86">
        <f>C156</f>
        <v>0</v>
      </c>
      <c r="BZ156" s="86">
        <f>I156</f>
        <v>0</v>
      </c>
      <c r="IU156" s="18"/>
    </row>
    <row r="157" spans="1:255" s="88" customFormat="1" ht="11.25" outlineLevel="1" x14ac:dyDescent="0.2">
      <c r="A157" s="87"/>
      <c r="B157" s="87"/>
      <c r="C157" s="130" t="s">
        <v>442</v>
      </c>
      <c r="D157" s="130"/>
      <c r="E157" s="130"/>
      <c r="F157" s="130"/>
      <c r="G157" s="130"/>
      <c r="H157" s="130"/>
      <c r="I157" s="130" t="s">
        <v>443</v>
      </c>
      <c r="J157" s="130"/>
    </row>
    <row r="158" spans="1:255" outlineLevel="1" x14ac:dyDescent="0.2">
      <c r="A158" s="159"/>
      <c r="B158" s="159"/>
      <c r="C158" s="159"/>
      <c r="D158" s="159"/>
      <c r="E158" s="159"/>
      <c r="F158" s="159"/>
      <c r="G158" s="160" t="s">
        <v>444</v>
      </c>
      <c r="H158" s="159"/>
      <c r="I158" s="159"/>
      <c r="J158" s="159"/>
      <c r="K158" s="132"/>
    </row>
    <row r="159" spans="1:255" outlineLevel="1" x14ac:dyDescent="0.2">
      <c r="A159" s="84" t="s">
        <v>448</v>
      </c>
      <c r="B159" s="84"/>
      <c r="C159" s="129"/>
      <c r="D159" s="129"/>
      <c r="E159" s="129"/>
      <c r="F159" s="129"/>
      <c r="G159" s="85"/>
      <c r="H159" s="85"/>
      <c r="I159" s="129"/>
      <c r="J159" s="129"/>
      <c r="K159" s="132"/>
      <c r="BY159" s="86">
        <f>C159</f>
        <v>0</v>
      </c>
      <c r="BZ159" s="86">
        <f>I159</f>
        <v>0</v>
      </c>
      <c r="IU159" s="18"/>
    </row>
    <row r="160" spans="1:255" s="88" customFormat="1" ht="11.25" outlineLevel="1" x14ac:dyDescent="0.2">
      <c r="A160" s="87"/>
      <c r="B160" s="87"/>
      <c r="C160" s="130" t="s">
        <v>442</v>
      </c>
      <c r="D160" s="130"/>
      <c r="E160" s="130"/>
      <c r="F160" s="130"/>
      <c r="G160" s="130"/>
      <c r="H160" s="130"/>
      <c r="I160" s="130" t="s">
        <v>443</v>
      </c>
      <c r="J160" s="130"/>
    </row>
    <row r="161" spans="1:255" outlineLevel="1" x14ac:dyDescent="0.2">
      <c r="A161" s="159"/>
      <c r="B161" s="159"/>
      <c r="C161" s="159"/>
      <c r="D161" s="159"/>
      <c r="E161" s="159"/>
      <c r="F161" s="159"/>
      <c r="G161" s="160" t="s">
        <v>444</v>
      </c>
      <c r="H161" s="159"/>
      <c r="I161" s="159"/>
      <c r="J161" s="159"/>
      <c r="K161" s="132"/>
    </row>
    <row r="162" spans="1:255" x14ac:dyDescent="0.2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</row>
    <row r="163" spans="1:255" x14ac:dyDescent="0.2">
      <c r="Y163" s="18">
        <v>999</v>
      </c>
      <c r="Z163" s="18" t="s">
        <v>446</v>
      </c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</sheetData>
  <mergeCells count="119">
    <mergeCell ref="C159:F159"/>
    <mergeCell ref="I159:J159"/>
    <mergeCell ref="C160:H160"/>
    <mergeCell ref="I160:J160"/>
    <mergeCell ref="C151:H151"/>
    <mergeCell ref="I151:J151"/>
    <mergeCell ref="C156:F156"/>
    <mergeCell ref="I156:J156"/>
    <mergeCell ref="C157:H157"/>
    <mergeCell ref="I157:J157"/>
    <mergeCell ref="J144:K144"/>
    <mergeCell ref="C147:F147"/>
    <mergeCell ref="I147:J147"/>
    <mergeCell ref="C148:H148"/>
    <mergeCell ref="I148:J148"/>
    <mergeCell ref="C150:F150"/>
    <mergeCell ref="I150:J150"/>
    <mergeCell ref="H140:I140"/>
    <mergeCell ref="J140:K140"/>
    <mergeCell ref="H141:I141"/>
    <mergeCell ref="J141:K141"/>
    <mergeCell ref="J142:K142"/>
    <mergeCell ref="J143:K143"/>
    <mergeCell ref="H137:I137"/>
    <mergeCell ref="J137:K137"/>
    <mergeCell ref="H138:I138"/>
    <mergeCell ref="J138:K138"/>
    <mergeCell ref="H139:I139"/>
    <mergeCell ref="J139:K139"/>
    <mergeCell ref="H134:I134"/>
    <mergeCell ref="J134:K134"/>
    <mergeCell ref="H135:I135"/>
    <mergeCell ref="J135:K135"/>
    <mergeCell ref="H136:I136"/>
    <mergeCell ref="J136:K136"/>
    <mergeCell ref="H131:I131"/>
    <mergeCell ref="J131:K131"/>
    <mergeCell ref="H132:I132"/>
    <mergeCell ref="J132:K132"/>
    <mergeCell ref="H133:I133"/>
    <mergeCell ref="J133:K133"/>
    <mergeCell ref="H128:I128"/>
    <mergeCell ref="J128:K128"/>
    <mergeCell ref="H129:I129"/>
    <mergeCell ref="J129:K129"/>
    <mergeCell ref="H130:I130"/>
    <mergeCell ref="J130:K130"/>
    <mergeCell ref="H125:I125"/>
    <mergeCell ref="J125:K125"/>
    <mergeCell ref="H126:I126"/>
    <mergeCell ref="J126:K126"/>
    <mergeCell ref="H127:I127"/>
    <mergeCell ref="J127:K127"/>
    <mergeCell ref="H113:I113"/>
    <mergeCell ref="J113:K113"/>
    <mergeCell ref="H123:I123"/>
    <mergeCell ref="J123:K123"/>
    <mergeCell ref="H124:I124"/>
    <mergeCell ref="J124:K124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336</v>
      </c>
    </row>
    <row r="6" spans="1:133" x14ac:dyDescent="0.2">
      <c r="G6">
        <v>10</v>
      </c>
      <c r="H6" t="s">
        <v>332</v>
      </c>
    </row>
    <row r="7" spans="1:133" x14ac:dyDescent="0.2">
      <c r="G7">
        <v>2</v>
      </c>
      <c r="H7" t="s">
        <v>333</v>
      </c>
    </row>
    <row r="8" spans="1:133" x14ac:dyDescent="0.2">
      <c r="G8">
        <f>IF((Source!AR101&lt;&gt;'1.Смета.или.Акт'!P124),0,1)</f>
        <v>1</v>
      </c>
      <c r="H8" t="s">
        <v>424</v>
      </c>
    </row>
    <row r="9" spans="1:133" x14ac:dyDescent="0.2">
      <c r="G9" s="11" t="s">
        <v>334</v>
      </c>
      <c r="H9" t="s">
        <v>335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БЭМП на 4 ячейку</v>
      </c>
      <c r="H18" s="3"/>
      <c r="I18" s="3"/>
      <c r="J18" s="3"/>
      <c r="K18" s="3"/>
      <c r="L18" s="3"/>
      <c r="M18" s="3"/>
      <c r="N18" s="3"/>
      <c r="O18" s="3">
        <f t="shared" ref="O18:AT18" si="1">O130</f>
        <v>57278</v>
      </c>
      <c r="P18" s="3">
        <f t="shared" si="1"/>
        <v>54555</v>
      </c>
      <c r="Q18" s="3">
        <f t="shared" si="1"/>
        <v>23</v>
      </c>
      <c r="R18" s="3">
        <f t="shared" si="1"/>
        <v>3</v>
      </c>
      <c r="S18" s="3">
        <f t="shared" si="1"/>
        <v>2700</v>
      </c>
      <c r="T18" s="3">
        <f t="shared" si="1"/>
        <v>0</v>
      </c>
      <c r="U18" s="3">
        <f t="shared" si="1"/>
        <v>232.60559999999998</v>
      </c>
      <c r="V18" s="3">
        <f t="shared" si="1"/>
        <v>0.20200000000000001</v>
      </c>
      <c r="W18" s="3">
        <f t="shared" si="1"/>
        <v>0</v>
      </c>
      <c r="X18" s="3">
        <f t="shared" si="1"/>
        <v>1863</v>
      </c>
      <c r="Y18" s="3">
        <f t="shared" si="1"/>
        <v>1188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60329</v>
      </c>
      <c r="AS18" s="3">
        <f t="shared" si="1"/>
        <v>54555</v>
      </c>
      <c r="AT18" s="3">
        <f t="shared" si="1"/>
        <v>1218</v>
      </c>
      <c r="AU18" s="3">
        <f t="shared" ref="AU18:BZ18" si="2">AU130</f>
        <v>4556</v>
      </c>
      <c r="AV18" s="3">
        <f t="shared" si="2"/>
        <v>54555</v>
      </c>
      <c r="AW18" s="3">
        <f t="shared" si="2"/>
        <v>54555</v>
      </c>
      <c r="AX18" s="3">
        <f t="shared" si="2"/>
        <v>0</v>
      </c>
      <c r="AY18" s="3">
        <f t="shared" si="2"/>
        <v>54555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458866</v>
      </c>
      <c r="DH18" s="4">
        <f t="shared" si="4"/>
        <v>409158</v>
      </c>
      <c r="DI18" s="4">
        <f t="shared" si="4"/>
        <v>289</v>
      </c>
      <c r="DJ18" s="4">
        <f t="shared" si="4"/>
        <v>47</v>
      </c>
      <c r="DK18" s="4">
        <f t="shared" si="4"/>
        <v>49419</v>
      </c>
      <c r="DL18" s="4">
        <f t="shared" si="4"/>
        <v>0</v>
      </c>
      <c r="DM18" s="4">
        <f t="shared" si="4"/>
        <v>232.60559999999998</v>
      </c>
      <c r="DN18" s="4">
        <f t="shared" si="4"/>
        <v>0.20200000000000001</v>
      </c>
      <c r="DO18" s="4">
        <f t="shared" si="4"/>
        <v>0</v>
      </c>
      <c r="DP18" s="4">
        <f t="shared" si="4"/>
        <v>28868</v>
      </c>
      <c r="DQ18" s="4">
        <f t="shared" si="4"/>
        <v>17397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505131</v>
      </c>
      <c r="EK18" s="4">
        <f t="shared" si="4"/>
        <v>409159</v>
      </c>
      <c r="EL18" s="4">
        <f t="shared" si="4"/>
        <v>19928</v>
      </c>
      <c r="EM18" s="4">
        <f t="shared" ref="EM18:FR18" si="5">EM130</f>
        <v>76044</v>
      </c>
      <c r="EN18" s="4">
        <f t="shared" si="5"/>
        <v>409158</v>
      </c>
      <c r="EO18" s="4">
        <f t="shared" si="5"/>
        <v>409158</v>
      </c>
      <c r="EP18" s="4">
        <f t="shared" si="5"/>
        <v>0</v>
      </c>
      <c r="EQ18" s="4">
        <f t="shared" si="5"/>
        <v>409158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57278</v>
      </c>
      <c r="P22" s="3">
        <f t="shared" si="8"/>
        <v>54555</v>
      </c>
      <c r="Q22" s="3">
        <f t="shared" si="8"/>
        <v>23</v>
      </c>
      <c r="R22" s="3">
        <f t="shared" si="8"/>
        <v>3</v>
      </c>
      <c r="S22" s="3">
        <f t="shared" si="8"/>
        <v>2700</v>
      </c>
      <c r="T22" s="3">
        <f t="shared" si="8"/>
        <v>0</v>
      </c>
      <c r="U22" s="3">
        <f t="shared" si="8"/>
        <v>232.60559999999998</v>
      </c>
      <c r="V22" s="3">
        <f t="shared" si="8"/>
        <v>0.20200000000000001</v>
      </c>
      <c r="W22" s="3">
        <f t="shared" si="8"/>
        <v>0</v>
      </c>
      <c r="X22" s="3">
        <f t="shared" si="8"/>
        <v>1863</v>
      </c>
      <c r="Y22" s="3">
        <f t="shared" si="8"/>
        <v>1188</v>
      </c>
      <c r="Z22" s="3">
        <f t="shared" si="8"/>
        <v>0</v>
      </c>
      <c r="AA22" s="3">
        <f t="shared" si="8"/>
        <v>0</v>
      </c>
      <c r="AB22" s="3">
        <f t="shared" si="8"/>
        <v>57278</v>
      </c>
      <c r="AC22" s="3">
        <f t="shared" si="8"/>
        <v>54555</v>
      </c>
      <c r="AD22" s="3">
        <f t="shared" si="8"/>
        <v>23</v>
      </c>
      <c r="AE22" s="3">
        <f t="shared" si="8"/>
        <v>3</v>
      </c>
      <c r="AF22" s="3">
        <f t="shared" si="8"/>
        <v>2700</v>
      </c>
      <c r="AG22" s="3">
        <f t="shared" si="8"/>
        <v>0</v>
      </c>
      <c r="AH22" s="3">
        <f t="shared" si="8"/>
        <v>232.60559999999998</v>
      </c>
      <c r="AI22" s="3">
        <f t="shared" si="8"/>
        <v>0.20200000000000001</v>
      </c>
      <c r="AJ22" s="3">
        <f t="shared" si="8"/>
        <v>0</v>
      </c>
      <c r="AK22" s="3">
        <f t="shared" si="8"/>
        <v>1863</v>
      </c>
      <c r="AL22" s="3">
        <f t="shared" si="8"/>
        <v>1188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60329</v>
      </c>
      <c r="AS22" s="3">
        <f t="shared" si="8"/>
        <v>54555</v>
      </c>
      <c r="AT22" s="3">
        <f t="shared" si="8"/>
        <v>1218</v>
      </c>
      <c r="AU22" s="3">
        <f t="shared" ref="AU22:BZ22" si="9">AU101</f>
        <v>4556</v>
      </c>
      <c r="AV22" s="3">
        <f t="shared" si="9"/>
        <v>54555</v>
      </c>
      <c r="AW22" s="3">
        <f t="shared" si="9"/>
        <v>54555</v>
      </c>
      <c r="AX22" s="3">
        <f t="shared" si="9"/>
        <v>0</v>
      </c>
      <c r="AY22" s="3">
        <f t="shared" si="9"/>
        <v>54555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60329</v>
      </c>
      <c r="CB22" s="3">
        <f t="shared" si="10"/>
        <v>54555</v>
      </c>
      <c r="CC22" s="3">
        <f t="shared" si="10"/>
        <v>1218</v>
      </c>
      <c r="CD22" s="3">
        <f t="shared" si="10"/>
        <v>4556</v>
      </c>
      <c r="CE22" s="3">
        <f t="shared" si="10"/>
        <v>54555</v>
      </c>
      <c r="CF22" s="3">
        <f t="shared" si="10"/>
        <v>54555</v>
      </c>
      <c r="CG22" s="3">
        <f t="shared" si="10"/>
        <v>0</v>
      </c>
      <c r="CH22" s="3">
        <f t="shared" si="10"/>
        <v>54555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458866</v>
      </c>
      <c r="DH22" s="4">
        <f t="shared" si="11"/>
        <v>409158</v>
      </c>
      <c r="DI22" s="4">
        <f t="shared" si="11"/>
        <v>289</v>
      </c>
      <c r="DJ22" s="4">
        <f t="shared" si="11"/>
        <v>47</v>
      </c>
      <c r="DK22" s="4">
        <f t="shared" si="11"/>
        <v>49419</v>
      </c>
      <c r="DL22" s="4">
        <f t="shared" si="11"/>
        <v>0</v>
      </c>
      <c r="DM22" s="4">
        <f t="shared" si="11"/>
        <v>232.60559999999998</v>
      </c>
      <c r="DN22" s="4">
        <f t="shared" si="11"/>
        <v>0.20200000000000001</v>
      </c>
      <c r="DO22" s="4">
        <f t="shared" si="11"/>
        <v>0</v>
      </c>
      <c r="DP22" s="4">
        <f t="shared" si="11"/>
        <v>28868</v>
      </c>
      <c r="DQ22" s="4">
        <f t="shared" si="11"/>
        <v>17397</v>
      </c>
      <c r="DR22" s="4">
        <f t="shared" si="11"/>
        <v>0</v>
      </c>
      <c r="DS22" s="4">
        <f t="shared" si="11"/>
        <v>0</v>
      </c>
      <c r="DT22" s="4">
        <f t="shared" si="11"/>
        <v>458866</v>
      </c>
      <c r="DU22" s="4">
        <f t="shared" si="11"/>
        <v>409158</v>
      </c>
      <c r="DV22" s="4">
        <f t="shared" si="11"/>
        <v>289</v>
      </c>
      <c r="DW22" s="4">
        <f t="shared" si="11"/>
        <v>47</v>
      </c>
      <c r="DX22" s="4">
        <f t="shared" si="11"/>
        <v>49419</v>
      </c>
      <c r="DY22" s="4">
        <f t="shared" si="11"/>
        <v>0</v>
      </c>
      <c r="DZ22" s="4">
        <f t="shared" si="11"/>
        <v>232.60559999999998</v>
      </c>
      <c r="EA22" s="4">
        <f t="shared" si="11"/>
        <v>0.20200000000000001</v>
      </c>
      <c r="EB22" s="4">
        <f t="shared" si="11"/>
        <v>0</v>
      </c>
      <c r="EC22" s="4">
        <f t="shared" si="11"/>
        <v>28868</v>
      </c>
      <c r="ED22" s="4">
        <f t="shared" si="11"/>
        <v>17397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505131</v>
      </c>
      <c r="EK22" s="4">
        <f t="shared" si="11"/>
        <v>409159</v>
      </c>
      <c r="EL22" s="4">
        <f t="shared" si="11"/>
        <v>19928</v>
      </c>
      <c r="EM22" s="4">
        <f t="shared" ref="EM22:FR22" si="12">EM101</f>
        <v>76044</v>
      </c>
      <c r="EN22" s="4">
        <f t="shared" si="12"/>
        <v>409158</v>
      </c>
      <c r="EO22" s="4">
        <f t="shared" si="12"/>
        <v>409158</v>
      </c>
      <c r="EP22" s="4">
        <f t="shared" si="12"/>
        <v>0</v>
      </c>
      <c r="EQ22" s="4">
        <f t="shared" si="12"/>
        <v>409158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505131</v>
      </c>
      <c r="FT22" s="4">
        <f t="shared" si="13"/>
        <v>409159</v>
      </c>
      <c r="FU22" s="4">
        <f t="shared" si="13"/>
        <v>19928</v>
      </c>
      <c r="FV22" s="4">
        <f t="shared" si="13"/>
        <v>76044</v>
      </c>
      <c r="FW22" s="4">
        <f t="shared" si="13"/>
        <v>409158</v>
      </c>
      <c r="FX22" s="4">
        <f t="shared" si="13"/>
        <v>409158</v>
      </c>
      <c r="FY22" s="4">
        <f t="shared" si="13"/>
        <v>0</v>
      </c>
      <c r="FZ22" s="4">
        <f t="shared" si="13"/>
        <v>409158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4</v>
      </c>
      <c r="J24" s="2">
        <v>0</v>
      </c>
      <c r="K24" s="2"/>
      <c r="L24" s="2"/>
      <c r="M24" s="2"/>
      <c r="N24" s="2"/>
      <c r="O24" s="2">
        <f t="shared" ref="O24:O55" si="14">ROUND(CP24,0)</f>
        <v>1089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1089</v>
      </c>
      <c r="T24" s="2">
        <f t="shared" ref="T24:T55" si="19">ROUND(CU24*I24,0)</f>
        <v>0</v>
      </c>
      <c r="U24" s="2">
        <f t="shared" ref="U24:U55" si="20">CV24*I24</f>
        <v>93.600000000000009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708</v>
      </c>
      <c r="Y24" s="2">
        <f t="shared" ref="Y24:Y55" si="24">ROUND(CZ24,0)</f>
        <v>436</v>
      </c>
      <c r="Z24" s="2"/>
      <c r="AA24" s="2">
        <v>34657298</v>
      </c>
      <c r="AB24" s="2">
        <f t="shared" ref="AB24:AB55" si="25">ROUND((AC24+AD24+AF24),2)</f>
        <v>272.23</v>
      </c>
      <c r="AC24" s="2">
        <f t="shared" ref="AC24:AC29" si="26">ROUND((ES24),2)</f>
        <v>0</v>
      </c>
      <c r="AD24" s="2">
        <f t="shared" ref="AD24:AD29" si="27">ROUND((((ET24)-(EU24))+AE24),2)</f>
        <v>0</v>
      </c>
      <c r="AE24" s="2">
        <f t="shared" ref="AE24:AE29" si="28">ROUND((EU24),2)</f>
        <v>0</v>
      </c>
      <c r="AF24" s="2">
        <f>ROUND(((EV24*1.3)),2)</f>
        <v>272.23</v>
      </c>
      <c r="AG24" s="2">
        <f t="shared" ref="AG24:AG55" si="29">ROUND((AP24),2)</f>
        <v>0</v>
      </c>
      <c r="AH24" s="2">
        <f>((EW24*1.3))</f>
        <v>23.400000000000002</v>
      </c>
      <c r="AI24" s="2">
        <f t="shared" ref="AI24:AI29" si="30">(EX24)</f>
        <v>0</v>
      </c>
      <c r="AJ24" s="2">
        <f t="shared" ref="AJ24:AJ55" si="31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32">(P24+Q24+S24)</f>
        <v>1089</v>
      </c>
      <c r="CQ24" s="2">
        <f t="shared" ref="CQ24:CQ55" si="33">AC24*BC24</f>
        <v>0</v>
      </c>
      <c r="CR24" s="2">
        <f t="shared" ref="CR24:CR55" si="34">AD24*BB24</f>
        <v>0</v>
      </c>
      <c r="CS24" s="2">
        <f t="shared" ref="CS24:CS55" si="35">AE24*BS24</f>
        <v>0</v>
      </c>
      <c r="CT24" s="2">
        <f t="shared" ref="CT24:CT55" si="36">AF24*BA24</f>
        <v>272.23</v>
      </c>
      <c r="CU24" s="2">
        <f t="shared" ref="CU24:CU55" si="37">AG24</f>
        <v>0</v>
      </c>
      <c r="CV24" s="2">
        <f t="shared" ref="CV24:CV55" si="38">AH24</f>
        <v>23.400000000000002</v>
      </c>
      <c r="CW24" s="2">
        <f t="shared" ref="CW24:CW55" si="39">AI24</f>
        <v>0</v>
      </c>
      <c r="CX24" s="2">
        <f t="shared" ref="CX24:CX55" si="40">AJ24</f>
        <v>0</v>
      </c>
      <c r="CY24" s="2">
        <f t="shared" ref="CY24:CY55" si="41">(((S24+(R24*IF(0,0,1)))*AT24)/100)</f>
        <v>707.85</v>
      </c>
      <c r="CZ24" s="2">
        <f t="shared" ref="CZ24:CZ55" si="42">(((S24+(R24*IF(0,0,1)))*AU24)/100)</f>
        <v>435.6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20</v>
      </c>
      <c r="DH24" s="2" t="s">
        <v>6</v>
      </c>
      <c r="DI24" s="2" t="s">
        <v>20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21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2233</v>
      </c>
      <c r="GN24" s="2">
        <f t="shared" ref="GN24:GN55" si="46">IF(OR(BI24=0,BI24=1),ROUND(O24+X24+Y24+GK24,0),0)</f>
        <v>0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2233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4</v>
      </c>
      <c r="J25">
        <v>0</v>
      </c>
      <c r="O25">
        <f t="shared" si="14"/>
        <v>19927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19927</v>
      </c>
      <c r="T25">
        <f t="shared" si="19"/>
        <v>0</v>
      </c>
      <c r="U25">
        <f t="shared" si="20"/>
        <v>93.600000000000009</v>
      </c>
      <c r="V25">
        <f t="shared" si="21"/>
        <v>0</v>
      </c>
      <c r="W25">
        <f t="shared" si="22"/>
        <v>0</v>
      </c>
      <c r="X25">
        <f t="shared" si="23"/>
        <v>10960</v>
      </c>
      <c r="Y25">
        <f t="shared" si="24"/>
        <v>6377</v>
      </c>
      <c r="AA25">
        <v>34657299</v>
      </c>
      <c r="AB25">
        <f t="shared" si="25"/>
        <v>272.23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>ROUND(((EV25*1.3)),2)</f>
        <v>272.23</v>
      </c>
      <c r="AG25">
        <f t="shared" si="29"/>
        <v>0</v>
      </c>
      <c r="AH25">
        <f>((EW25*1.3))</f>
        <v>23.400000000000002</v>
      </c>
      <c r="AI25">
        <f t="shared" si="30"/>
        <v>0</v>
      </c>
      <c r="AJ25">
        <f t="shared" si="31"/>
        <v>0</v>
      </c>
      <c r="AK25">
        <f>AL25+AM25+AO25</f>
        <v>209.41</v>
      </c>
      <c r="AL25">
        <v>0</v>
      </c>
      <c r="AM25">
        <v>0</v>
      </c>
      <c r="AN25">
        <v>0</v>
      </c>
      <c r="AO25" s="54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32"/>
        <v>19927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4981.8090000000002</v>
      </c>
      <c r="CU25">
        <f t="shared" si="37"/>
        <v>0</v>
      </c>
      <c r="CV25">
        <f t="shared" si="38"/>
        <v>23.400000000000002</v>
      </c>
      <c r="CW25">
        <f t="shared" si="39"/>
        <v>0</v>
      </c>
      <c r="CX25">
        <f t="shared" si="40"/>
        <v>0</v>
      </c>
      <c r="CY25">
        <f t="shared" si="41"/>
        <v>10959.85</v>
      </c>
      <c r="CZ25">
        <f t="shared" si="42"/>
        <v>6376.64</v>
      </c>
      <c r="DC25" t="s">
        <v>6</v>
      </c>
      <c r="DD25" t="s">
        <v>6</v>
      </c>
      <c r="DE25" t="s">
        <v>6</v>
      </c>
      <c r="DF25" t="s">
        <v>6</v>
      </c>
      <c r="DG25" t="s">
        <v>20</v>
      </c>
      <c r="DH25" t="s">
        <v>6</v>
      </c>
      <c r="DI25" t="s">
        <v>20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21</v>
      </c>
      <c r="EH25">
        <v>0</v>
      </c>
      <c r="EI25" t="s">
        <v>6</v>
      </c>
      <c r="EJ25">
        <v>4</v>
      </c>
      <c r="EK25">
        <v>200001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4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3"/>
        <v>0</v>
      </c>
      <c r="FS25">
        <v>0</v>
      </c>
      <c r="FV25" t="s">
        <v>25</v>
      </c>
      <c r="FW25" t="s">
        <v>26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37264</v>
      </c>
      <c r="GN25">
        <f t="shared" si="46"/>
        <v>0</v>
      </c>
      <c r="GO25">
        <f t="shared" si="47"/>
        <v>0</v>
      </c>
      <c r="GP25">
        <f t="shared" si="48"/>
        <v>37264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27</v>
      </c>
      <c r="F26" s="2" t="s">
        <v>28</v>
      </c>
      <c r="G26" s="2" t="s">
        <v>29</v>
      </c>
      <c r="H26" s="2" t="s">
        <v>17</v>
      </c>
      <c r="I26" s="2">
        <f>'1.Смета.или.Акт'!E52</f>
        <v>4</v>
      </c>
      <c r="J26" s="2">
        <v>0</v>
      </c>
      <c r="K26" s="2"/>
      <c r="L26" s="2"/>
      <c r="M26" s="2"/>
      <c r="N26" s="2"/>
      <c r="O26" s="2">
        <f t="shared" si="14"/>
        <v>1055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1055</v>
      </c>
      <c r="T26" s="2">
        <f t="shared" si="19"/>
        <v>0</v>
      </c>
      <c r="U26" s="2">
        <f t="shared" si="20"/>
        <v>86.4</v>
      </c>
      <c r="V26" s="2">
        <f t="shared" si="21"/>
        <v>0</v>
      </c>
      <c r="W26" s="2">
        <f t="shared" si="22"/>
        <v>0</v>
      </c>
      <c r="X26" s="2">
        <f t="shared" si="23"/>
        <v>686</v>
      </c>
      <c r="Y26" s="2">
        <f t="shared" si="24"/>
        <v>422</v>
      </c>
      <c r="Z26" s="2"/>
      <c r="AA26" s="2">
        <v>34657298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>ROUND((EV26),2)</f>
        <v>263.77999999999997</v>
      </c>
      <c r="AG26" s="2">
        <f t="shared" si="29"/>
        <v>0</v>
      </c>
      <c r="AH26" s="2">
        <f>(EW26)</f>
        <v>21.6</v>
      </c>
      <c r="AI26" s="2">
        <f t="shared" si="30"/>
        <v>0</v>
      </c>
      <c r="AJ26" s="2">
        <f t="shared" si="31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30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1055</v>
      </c>
      <c r="CQ26" s="2">
        <f t="shared" si="33"/>
        <v>0</v>
      </c>
      <c r="CR26" s="2">
        <f t="shared" si="34"/>
        <v>0</v>
      </c>
      <c r="CS26" s="2">
        <f t="shared" si="35"/>
        <v>0</v>
      </c>
      <c r="CT26" s="2">
        <f t="shared" si="36"/>
        <v>263.77999999999997</v>
      </c>
      <c r="CU26" s="2">
        <f t="shared" si="37"/>
        <v>0</v>
      </c>
      <c r="CV26" s="2">
        <f t="shared" si="38"/>
        <v>21.6</v>
      </c>
      <c r="CW26" s="2">
        <f t="shared" si="39"/>
        <v>0</v>
      </c>
      <c r="CX26" s="2">
        <f t="shared" si="40"/>
        <v>0</v>
      </c>
      <c r="CY26" s="2">
        <f t="shared" si="41"/>
        <v>685.75</v>
      </c>
      <c r="CZ26" s="2">
        <f t="shared" si="42"/>
        <v>422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21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22</v>
      </c>
      <c r="EM26" s="2" t="s">
        <v>23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2163</v>
      </c>
      <c r="GN26" s="2">
        <f t="shared" si="46"/>
        <v>0</v>
      </c>
      <c r="GO26" s="2">
        <f t="shared" si="47"/>
        <v>0</v>
      </c>
      <c r="GP26" s="2">
        <f t="shared" si="48"/>
        <v>2163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27</v>
      </c>
      <c r="F27" t="s">
        <v>28</v>
      </c>
      <c r="G27" t="s">
        <v>29</v>
      </c>
      <c r="H27" t="s">
        <v>17</v>
      </c>
      <c r="I27">
        <f>'1.Смета.или.Акт'!E52</f>
        <v>4</v>
      </c>
      <c r="J27">
        <v>0</v>
      </c>
      <c r="O27">
        <f t="shared" si="14"/>
        <v>19309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19309</v>
      </c>
      <c r="T27">
        <f t="shared" si="19"/>
        <v>0</v>
      </c>
      <c r="U27">
        <f t="shared" si="20"/>
        <v>86.4</v>
      </c>
      <c r="V27">
        <f t="shared" si="21"/>
        <v>0</v>
      </c>
      <c r="W27">
        <f t="shared" si="22"/>
        <v>0</v>
      </c>
      <c r="X27">
        <f t="shared" si="23"/>
        <v>10620</v>
      </c>
      <c r="Y27">
        <f t="shared" si="24"/>
        <v>6179</v>
      </c>
      <c r="AA27">
        <v>34657299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>ROUND((EV27),2)</f>
        <v>263.77999999999997</v>
      </c>
      <c r="AG27">
        <f t="shared" si="29"/>
        <v>0</v>
      </c>
      <c r="AH27">
        <f>(EW27)</f>
        <v>21.6</v>
      </c>
      <c r="AI27">
        <f t="shared" si="30"/>
        <v>0</v>
      </c>
      <c r="AJ27">
        <f t="shared" si="31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4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30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19309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4827.174</v>
      </c>
      <c r="CU27">
        <f t="shared" si="37"/>
        <v>0</v>
      </c>
      <c r="CV27">
        <f t="shared" si="38"/>
        <v>21.6</v>
      </c>
      <c r="CW27">
        <f t="shared" si="39"/>
        <v>0</v>
      </c>
      <c r="CX27">
        <f t="shared" si="40"/>
        <v>0</v>
      </c>
      <c r="CY27">
        <f t="shared" si="41"/>
        <v>10619.95</v>
      </c>
      <c r="CZ27">
        <f t="shared" si="42"/>
        <v>6178.88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21</v>
      </c>
      <c r="EH27">
        <v>0</v>
      </c>
      <c r="EI27" t="s">
        <v>6</v>
      </c>
      <c r="EJ27">
        <v>4</v>
      </c>
      <c r="EK27">
        <v>200001</v>
      </c>
      <c r="EL27" t="s">
        <v>22</v>
      </c>
      <c r="EM27" t="s">
        <v>23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4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V27" t="s">
        <v>25</v>
      </c>
      <c r="FW27" t="s">
        <v>26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36108</v>
      </c>
      <c r="GN27">
        <f t="shared" si="46"/>
        <v>0</v>
      </c>
      <c r="GO27">
        <f t="shared" si="47"/>
        <v>0</v>
      </c>
      <c r="GP27">
        <f t="shared" si="48"/>
        <v>36108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'1.Смета.или.Акт'!E58</f>
        <v>4</v>
      </c>
      <c r="J28" s="2">
        <v>0</v>
      </c>
      <c r="K28" s="2"/>
      <c r="L28" s="2"/>
      <c r="M28" s="2"/>
      <c r="N28" s="2"/>
      <c r="O28" s="2">
        <f t="shared" si="14"/>
        <v>78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78</v>
      </c>
      <c r="T28" s="2">
        <f t="shared" si="19"/>
        <v>0</v>
      </c>
      <c r="U28" s="2">
        <f t="shared" si="20"/>
        <v>6.48</v>
      </c>
      <c r="V28" s="2">
        <f t="shared" si="21"/>
        <v>0</v>
      </c>
      <c r="W28" s="2">
        <f t="shared" si="22"/>
        <v>0</v>
      </c>
      <c r="X28" s="2">
        <f t="shared" si="23"/>
        <v>51</v>
      </c>
      <c r="Y28" s="2">
        <f t="shared" si="24"/>
        <v>31</v>
      </c>
      <c r="Z28" s="2"/>
      <c r="AA28" s="2">
        <v>34657298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>ROUND((EV28),2)</f>
        <v>19.52</v>
      </c>
      <c r="AG28" s="2">
        <f t="shared" si="29"/>
        <v>0</v>
      </c>
      <c r="AH28" s="2">
        <f>(EW28)</f>
        <v>1.62</v>
      </c>
      <c r="AI28" s="2">
        <f t="shared" si="30"/>
        <v>0</v>
      </c>
      <c r="AJ28" s="2">
        <f t="shared" si="31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35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78</v>
      </c>
      <c r="CQ28" s="2">
        <f t="shared" si="33"/>
        <v>0</v>
      </c>
      <c r="CR28" s="2">
        <f t="shared" si="34"/>
        <v>0</v>
      </c>
      <c r="CS28" s="2">
        <f t="shared" si="35"/>
        <v>0</v>
      </c>
      <c r="CT28" s="2">
        <f t="shared" si="36"/>
        <v>19.52</v>
      </c>
      <c r="CU28" s="2">
        <f t="shared" si="37"/>
        <v>0</v>
      </c>
      <c r="CV28" s="2">
        <f t="shared" si="38"/>
        <v>1.62</v>
      </c>
      <c r="CW28" s="2">
        <f t="shared" si="39"/>
        <v>0</v>
      </c>
      <c r="CX28" s="2">
        <f t="shared" si="40"/>
        <v>0</v>
      </c>
      <c r="CY28" s="2">
        <f t="shared" si="41"/>
        <v>50.7</v>
      </c>
      <c r="CZ28" s="2">
        <f t="shared" si="42"/>
        <v>31.2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21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22</v>
      </c>
      <c r="EM28" s="2" t="s">
        <v>23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160</v>
      </c>
      <c r="GN28" s="2">
        <f t="shared" si="46"/>
        <v>0</v>
      </c>
      <c r="GO28" s="2">
        <f t="shared" si="47"/>
        <v>0</v>
      </c>
      <c r="GP28" s="2">
        <f t="shared" si="48"/>
        <v>160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'1.Смета.или.Акт'!E58</f>
        <v>4</v>
      </c>
      <c r="J29">
        <v>0</v>
      </c>
      <c r="O29">
        <f t="shared" si="14"/>
        <v>1429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1429</v>
      </c>
      <c r="T29">
        <f t="shared" si="19"/>
        <v>0</v>
      </c>
      <c r="U29">
        <f t="shared" si="20"/>
        <v>6.48</v>
      </c>
      <c r="V29">
        <f t="shared" si="21"/>
        <v>0</v>
      </c>
      <c r="W29">
        <f t="shared" si="22"/>
        <v>0</v>
      </c>
      <c r="X29">
        <f t="shared" si="23"/>
        <v>786</v>
      </c>
      <c r="Y29">
        <f t="shared" si="24"/>
        <v>457</v>
      </c>
      <c r="AA29">
        <v>34657299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>ROUND((EV29),2)</f>
        <v>19.52</v>
      </c>
      <c r="AG29">
        <f t="shared" si="29"/>
        <v>0</v>
      </c>
      <c r="AH29">
        <f>(EW29)</f>
        <v>1.62</v>
      </c>
      <c r="AI29">
        <f t="shared" si="30"/>
        <v>0</v>
      </c>
      <c r="AJ29">
        <f t="shared" si="31"/>
        <v>0</v>
      </c>
      <c r="AK29">
        <f>AL29+AM29+AO29</f>
        <v>19.52</v>
      </c>
      <c r="AL29">
        <v>0</v>
      </c>
      <c r="AM29">
        <v>0</v>
      </c>
      <c r="AN29">
        <v>0</v>
      </c>
      <c r="AO29" s="54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35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1429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357.21600000000001</v>
      </c>
      <c r="CU29">
        <f t="shared" si="37"/>
        <v>0</v>
      </c>
      <c r="CV29">
        <f t="shared" si="38"/>
        <v>1.62</v>
      </c>
      <c r="CW29">
        <f t="shared" si="39"/>
        <v>0</v>
      </c>
      <c r="CX29">
        <f t="shared" si="40"/>
        <v>0</v>
      </c>
      <c r="CY29">
        <f t="shared" si="41"/>
        <v>785.95</v>
      </c>
      <c r="CZ29">
        <f t="shared" si="42"/>
        <v>457.28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21</v>
      </c>
      <c r="EH29">
        <v>0</v>
      </c>
      <c r="EI29" t="s">
        <v>6</v>
      </c>
      <c r="EJ29">
        <v>4</v>
      </c>
      <c r="EK29">
        <v>200001</v>
      </c>
      <c r="EL29" t="s">
        <v>22</v>
      </c>
      <c r="EM29" t="s">
        <v>23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4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V29" t="s">
        <v>25</v>
      </c>
      <c r="FW29" t="s">
        <v>26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2672</v>
      </c>
      <c r="GN29">
        <f t="shared" si="46"/>
        <v>0</v>
      </c>
      <c r="GO29">
        <f t="shared" si="47"/>
        <v>0</v>
      </c>
      <c r="GP29">
        <f t="shared" si="48"/>
        <v>2672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'1.Смета.или.Акт'!E64</f>
        <v>1.6</v>
      </c>
      <c r="J30" s="2">
        <v>0</v>
      </c>
      <c r="K30" s="2"/>
      <c r="L30" s="2"/>
      <c r="M30" s="2"/>
      <c r="N30" s="2"/>
      <c r="O30" s="2">
        <f t="shared" si="14"/>
        <v>222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222</v>
      </c>
      <c r="T30" s="2">
        <f t="shared" si="19"/>
        <v>0</v>
      </c>
      <c r="U30" s="2">
        <f t="shared" si="20"/>
        <v>20.023200000000003</v>
      </c>
      <c r="V30" s="2">
        <f t="shared" si="21"/>
        <v>0</v>
      </c>
      <c r="W30" s="2">
        <f t="shared" si="22"/>
        <v>0</v>
      </c>
      <c r="X30" s="2">
        <f t="shared" si="23"/>
        <v>178</v>
      </c>
      <c r="Y30" s="2">
        <f t="shared" si="24"/>
        <v>133</v>
      </c>
      <c r="Z30" s="2"/>
      <c r="AA30" s="2">
        <v>34657298</v>
      </c>
      <c r="AB30" s="2">
        <f t="shared" si="25"/>
        <v>138.79</v>
      </c>
      <c r="AC30" s="2">
        <f>ROUND((ES30+(SUM(SmtRes!BC15:'SmtRes'!BC21)+SUM(EtalonRes!AL15:'EtalonRes'!AL18))),2)</f>
        <v>0.01</v>
      </c>
      <c r="AD30" s="2">
        <f>ROUND(((((ET30*1.35))-((EU30*1.35)))+AE30),2)</f>
        <v>0</v>
      </c>
      <c r="AE30" s="2">
        <f>ROUND(((EU30*1.35)),2)</f>
        <v>0</v>
      </c>
      <c r="AF30" s="2">
        <f>ROUND(((EV30*1.35)),2)</f>
        <v>138.78</v>
      </c>
      <c r="AG30" s="2">
        <f t="shared" si="29"/>
        <v>0</v>
      </c>
      <c r="AH30" s="2">
        <f>((EW30*1.35))</f>
        <v>12.5145</v>
      </c>
      <c r="AI30" s="2">
        <f>((EX30*1.35))</f>
        <v>0</v>
      </c>
      <c r="AJ30" s="2">
        <f t="shared" si="31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41</v>
      </c>
      <c r="CO30" s="2">
        <v>0</v>
      </c>
      <c r="CP30" s="2">
        <f t="shared" si="32"/>
        <v>222</v>
      </c>
      <c r="CQ30" s="2">
        <f t="shared" si="33"/>
        <v>0.01</v>
      </c>
      <c r="CR30" s="2">
        <f t="shared" si="34"/>
        <v>0</v>
      </c>
      <c r="CS30" s="2">
        <f t="shared" si="35"/>
        <v>0</v>
      </c>
      <c r="CT30" s="2">
        <f t="shared" si="36"/>
        <v>138.78</v>
      </c>
      <c r="CU30" s="2">
        <f t="shared" si="37"/>
        <v>0</v>
      </c>
      <c r="CV30" s="2">
        <f t="shared" si="38"/>
        <v>12.5145</v>
      </c>
      <c r="CW30" s="2">
        <f t="shared" si="39"/>
        <v>0</v>
      </c>
      <c r="CX30" s="2">
        <f t="shared" si="40"/>
        <v>0</v>
      </c>
      <c r="CY30" s="2">
        <f t="shared" si="41"/>
        <v>177.6</v>
      </c>
      <c r="CZ30" s="2">
        <f t="shared" si="42"/>
        <v>133.19999999999999</v>
      </c>
      <c r="DA30" s="2"/>
      <c r="DB30" s="2"/>
      <c r="DC30" s="2" t="s">
        <v>6</v>
      </c>
      <c r="DD30" s="2" t="s">
        <v>6</v>
      </c>
      <c r="DE30" s="2" t="s">
        <v>42</v>
      </c>
      <c r="DF30" s="2" t="s">
        <v>42</v>
      </c>
      <c r="DG30" s="2" t="s">
        <v>42</v>
      </c>
      <c r="DH30" s="2" t="s">
        <v>6</v>
      </c>
      <c r="DI30" s="2" t="s">
        <v>42</v>
      </c>
      <c r="DJ30" s="2" t="s">
        <v>42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39</v>
      </c>
      <c r="DW30" s="2" t="s">
        <v>39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43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44</v>
      </c>
      <c r="EM30" s="2" t="s">
        <v>45</v>
      </c>
      <c r="EN30" s="2"/>
      <c r="EO30" s="2" t="s">
        <v>46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533</v>
      </c>
      <c r="GN30" s="2">
        <f t="shared" si="46"/>
        <v>0</v>
      </c>
      <c r="GO30" s="2">
        <f t="shared" si="47"/>
        <v>533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'1.Смета.или.Акт'!E64</f>
        <v>1.6</v>
      </c>
      <c r="J31">
        <v>0</v>
      </c>
      <c r="O31">
        <f t="shared" si="14"/>
        <v>4063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4063</v>
      </c>
      <c r="T31">
        <f t="shared" si="19"/>
        <v>0</v>
      </c>
      <c r="U31">
        <f t="shared" si="20"/>
        <v>20.023200000000003</v>
      </c>
      <c r="V31">
        <f t="shared" si="21"/>
        <v>0</v>
      </c>
      <c r="W31">
        <f t="shared" si="22"/>
        <v>0</v>
      </c>
      <c r="X31">
        <f t="shared" si="23"/>
        <v>2763</v>
      </c>
      <c r="Y31">
        <f t="shared" si="24"/>
        <v>1950</v>
      </c>
      <c r="AA31">
        <v>34657299</v>
      </c>
      <c r="AB31">
        <f t="shared" si="25"/>
        <v>138.79</v>
      </c>
      <c r="AC31">
        <f>ROUND((ES31+(SUM(SmtRes!BC22:'SmtRes'!BC28)+SUM(EtalonRes!AL19:'EtalonRes'!AL22))),2)</f>
        <v>0.01</v>
      </c>
      <c r="AD31">
        <f>ROUND(((((ET31*1.35))-((EU31*1.35)))+AE31),2)</f>
        <v>0</v>
      </c>
      <c r="AE31">
        <f>ROUND(((EU31*1.35)),2)</f>
        <v>0</v>
      </c>
      <c r="AF31">
        <f>ROUND(((EV31*1.35)),2)</f>
        <v>138.78</v>
      </c>
      <c r="AG31">
        <f t="shared" si="29"/>
        <v>0</v>
      </c>
      <c r="AH31">
        <f>((EW31*1.35))</f>
        <v>12.5145</v>
      </c>
      <c r="AI31">
        <f>((EX31*1.35))</f>
        <v>0</v>
      </c>
      <c r="AJ31">
        <f t="shared" si="31"/>
        <v>0</v>
      </c>
      <c r="AK31">
        <f>AL31+AM31+AO31</f>
        <v>117.17</v>
      </c>
      <c r="AL31" s="54">
        <f>'1.Смета.или.Акт'!F66</f>
        <v>14.37</v>
      </c>
      <c r="AM31">
        <v>0</v>
      </c>
      <c r="AN31">
        <v>0</v>
      </c>
      <c r="AO31" s="54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41</v>
      </c>
      <c r="CO31">
        <v>0</v>
      </c>
      <c r="CP31">
        <f t="shared" si="32"/>
        <v>4063</v>
      </c>
      <c r="CQ31">
        <f t="shared" si="33"/>
        <v>7.4999999999999997E-2</v>
      </c>
      <c r="CR31">
        <f t="shared" si="34"/>
        <v>0</v>
      </c>
      <c r="CS31">
        <f t="shared" si="35"/>
        <v>0</v>
      </c>
      <c r="CT31">
        <f t="shared" si="36"/>
        <v>2539.674</v>
      </c>
      <c r="CU31">
        <f t="shared" si="37"/>
        <v>0</v>
      </c>
      <c r="CV31">
        <f t="shared" si="38"/>
        <v>12.5145</v>
      </c>
      <c r="CW31">
        <f t="shared" si="39"/>
        <v>0</v>
      </c>
      <c r="CX31">
        <f t="shared" si="40"/>
        <v>0</v>
      </c>
      <c r="CY31">
        <f t="shared" si="41"/>
        <v>2762.84</v>
      </c>
      <c r="CZ31">
        <f t="shared" si="42"/>
        <v>1950.24</v>
      </c>
      <c r="DC31" t="s">
        <v>6</v>
      </c>
      <c r="DD31" t="s">
        <v>6</v>
      </c>
      <c r="DE31" t="s">
        <v>42</v>
      </c>
      <c r="DF31" t="s">
        <v>42</v>
      </c>
      <c r="DG31" t="s">
        <v>42</v>
      </c>
      <c r="DH31" t="s">
        <v>6</v>
      </c>
      <c r="DI31" t="s">
        <v>42</v>
      </c>
      <c r="DJ31" t="s">
        <v>42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39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43</v>
      </c>
      <c r="EH31">
        <v>0</v>
      </c>
      <c r="EI31" t="s">
        <v>6</v>
      </c>
      <c r="EJ31">
        <v>2</v>
      </c>
      <c r="EK31">
        <v>111003</v>
      </c>
      <c r="EL31" t="s">
        <v>44</v>
      </c>
      <c r="EM31" t="s">
        <v>45</v>
      </c>
      <c r="EO31" t="s">
        <v>46</v>
      </c>
      <c r="EQ31">
        <v>0</v>
      </c>
      <c r="ER31">
        <f>ES31+ET31+EV31</f>
        <v>117.17</v>
      </c>
      <c r="ES31" s="54">
        <f>'1.Смета.или.Акт'!F66</f>
        <v>14.37</v>
      </c>
      <c r="ET31">
        <v>0</v>
      </c>
      <c r="EU31">
        <v>0</v>
      </c>
      <c r="EV31" s="54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3"/>
        <v>0</v>
      </c>
      <c r="FS31">
        <v>0</v>
      </c>
      <c r="FV31" t="s">
        <v>25</v>
      </c>
      <c r="FW31" t="s">
        <v>26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8776</v>
      </c>
      <c r="GN31">
        <f t="shared" si="46"/>
        <v>0</v>
      </c>
      <c r="GO31">
        <f t="shared" si="47"/>
        <v>8776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4</v>
      </c>
      <c r="J32" s="2">
        <v>2.5</v>
      </c>
      <c r="K32" s="2"/>
      <c r="L32" s="2"/>
      <c r="M32" s="2"/>
      <c r="N32" s="2"/>
      <c r="O32" s="2">
        <f t="shared" si="14"/>
        <v>31</v>
      </c>
      <c r="P32" s="2">
        <f t="shared" si="15"/>
        <v>31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34657298</v>
      </c>
      <c r="AB32" s="2">
        <f t="shared" si="25"/>
        <v>7.64</v>
      </c>
      <c r="AC32" s="2">
        <f t="shared" ref="AC32:AC43" si="51">ROUND((ES32),2)</f>
        <v>7.64</v>
      </c>
      <c r="AD32" s="2">
        <f t="shared" ref="AD32:AD63" si="52">ROUND((((ET32)-(EU32))+AE32),2)</f>
        <v>0</v>
      </c>
      <c r="AE32" s="2">
        <f t="shared" ref="AE32:AE63" si="53">ROUND((EU32),2)</f>
        <v>0</v>
      </c>
      <c r="AF32" s="2">
        <f t="shared" ref="AF32:AF63" si="54">ROUND((EV32),2)</f>
        <v>0</v>
      </c>
      <c r="AG32" s="2">
        <f t="shared" si="29"/>
        <v>0</v>
      </c>
      <c r="AH32" s="2">
        <f t="shared" ref="AH32:AH63" si="55">(EW32)</f>
        <v>0</v>
      </c>
      <c r="AI32" s="2">
        <f t="shared" ref="AI32:AI63" si="56">(EX32)</f>
        <v>0</v>
      </c>
      <c r="AJ32" s="2">
        <f t="shared" si="31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31</v>
      </c>
      <c r="CQ32" s="2">
        <f t="shared" si="33"/>
        <v>7.64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51</v>
      </c>
      <c r="EH32" s="2">
        <v>0</v>
      </c>
      <c r="EI32" s="2" t="s">
        <v>6</v>
      </c>
      <c r="EJ32" s="2">
        <v>1</v>
      </c>
      <c r="EK32" s="2">
        <v>0</v>
      </c>
      <c r="EL32" s="2" t="s">
        <v>52</v>
      </c>
      <c r="EM32" s="2" t="s">
        <v>53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54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31</v>
      </c>
      <c r="GN32" s="2">
        <f t="shared" si="46"/>
        <v>31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47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50</v>
      </c>
      <c r="I33">
        <f>I31*J33</f>
        <v>4</v>
      </c>
      <c r="J33">
        <v>2.5</v>
      </c>
      <c r="O33">
        <f t="shared" si="14"/>
        <v>229</v>
      </c>
      <c r="P33">
        <f t="shared" si="15"/>
        <v>229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34657299</v>
      </c>
      <c r="AB33">
        <f t="shared" si="25"/>
        <v>7.64</v>
      </c>
      <c r="AC33">
        <f t="shared" si="51"/>
        <v>7.64</v>
      </c>
      <c r="AD33">
        <f t="shared" si="52"/>
        <v>0</v>
      </c>
      <c r="AE33">
        <f t="shared" si="53"/>
        <v>0</v>
      </c>
      <c r="AF33">
        <f t="shared" si="54"/>
        <v>0</v>
      </c>
      <c r="AG33">
        <f t="shared" si="29"/>
        <v>0</v>
      </c>
      <c r="AH33">
        <f t="shared" si="55"/>
        <v>0</v>
      </c>
      <c r="AI33">
        <f t="shared" si="56"/>
        <v>0</v>
      </c>
      <c r="AJ33">
        <f t="shared" si="31"/>
        <v>0</v>
      </c>
      <c r="AK33">
        <v>7.64</v>
      </c>
      <c r="AL33" s="54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229</v>
      </c>
      <c r="CQ33">
        <f t="shared" si="33"/>
        <v>57.3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50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51</v>
      </c>
      <c r="EH33">
        <v>0</v>
      </c>
      <c r="EI33" t="s">
        <v>6</v>
      </c>
      <c r="EJ33">
        <v>1</v>
      </c>
      <c r="EK33">
        <v>0</v>
      </c>
      <c r="EL33" t="s">
        <v>52</v>
      </c>
      <c r="EM33" t="s">
        <v>53</v>
      </c>
      <c r="EO33" t="s">
        <v>6</v>
      </c>
      <c r="EQ33">
        <v>0</v>
      </c>
      <c r="ER33">
        <v>8.31</v>
      </c>
      <c r="ES33" s="54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3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54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229</v>
      </c>
      <c r="GN33">
        <f t="shared" si="46"/>
        <v>229</v>
      </c>
      <c r="GO33">
        <f t="shared" si="47"/>
        <v>0</v>
      </c>
      <c r="GP33">
        <f t="shared" si="48"/>
        <v>0</v>
      </c>
      <c r="GR33">
        <v>1</v>
      </c>
      <c r="GS33">
        <v>1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55</v>
      </c>
      <c r="F34" s="2" t="s">
        <v>48</v>
      </c>
      <c r="G34" s="2" t="s">
        <v>56</v>
      </c>
      <c r="H34" s="2" t="s">
        <v>57</v>
      </c>
      <c r="I34" s="2">
        <f>I30*J34</f>
        <v>28</v>
      </c>
      <c r="J34" s="2">
        <v>17.5</v>
      </c>
      <c r="K34" s="2"/>
      <c r="L34" s="2"/>
      <c r="M34" s="2"/>
      <c r="N34" s="2"/>
      <c r="O34" s="2">
        <f t="shared" si="14"/>
        <v>59</v>
      </c>
      <c r="P34" s="2">
        <f t="shared" si="15"/>
        <v>59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34657298</v>
      </c>
      <c r="AB34" s="2">
        <f t="shared" si="25"/>
        <v>2.11</v>
      </c>
      <c r="AC34" s="2">
        <f t="shared" si="51"/>
        <v>2.11</v>
      </c>
      <c r="AD34" s="2">
        <f t="shared" si="52"/>
        <v>0</v>
      </c>
      <c r="AE34" s="2">
        <f t="shared" si="53"/>
        <v>0</v>
      </c>
      <c r="AF34" s="2">
        <f t="shared" si="54"/>
        <v>0</v>
      </c>
      <c r="AG34" s="2">
        <f t="shared" si="29"/>
        <v>0</v>
      </c>
      <c r="AH34" s="2">
        <f t="shared" si="55"/>
        <v>0</v>
      </c>
      <c r="AI34" s="2">
        <f t="shared" si="56"/>
        <v>0</v>
      </c>
      <c r="AJ34" s="2">
        <f t="shared" si="31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59</v>
      </c>
      <c r="CQ34" s="2">
        <f t="shared" si="33"/>
        <v>2.11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51</v>
      </c>
      <c r="EH34" s="2">
        <v>0</v>
      </c>
      <c r="EI34" s="2" t="s">
        <v>6</v>
      </c>
      <c r="EJ34" s="2">
        <v>1</v>
      </c>
      <c r="EK34" s="2">
        <v>0</v>
      </c>
      <c r="EL34" s="2" t="s">
        <v>52</v>
      </c>
      <c r="EM34" s="2" t="s">
        <v>53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59</v>
      </c>
      <c r="GN34" s="2">
        <f t="shared" si="46"/>
        <v>59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55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57</v>
      </c>
      <c r="I35">
        <f>I31*J35</f>
        <v>28</v>
      </c>
      <c r="J35">
        <v>17.5</v>
      </c>
      <c r="O35">
        <f t="shared" si="14"/>
        <v>443</v>
      </c>
      <c r="P35">
        <f t="shared" si="15"/>
        <v>443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34657299</v>
      </c>
      <c r="AB35">
        <f t="shared" si="25"/>
        <v>2.11</v>
      </c>
      <c r="AC35">
        <f t="shared" si="51"/>
        <v>2.11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2.11</v>
      </c>
      <c r="AL35" s="54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443</v>
      </c>
      <c r="CQ35">
        <f t="shared" si="33"/>
        <v>15.824999999999999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57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51</v>
      </c>
      <c r="EH35">
        <v>0</v>
      </c>
      <c r="EI35" t="s">
        <v>6</v>
      </c>
      <c r="EJ35">
        <v>1</v>
      </c>
      <c r="EK35">
        <v>0</v>
      </c>
      <c r="EL35" t="s">
        <v>52</v>
      </c>
      <c r="EM35" t="s">
        <v>53</v>
      </c>
      <c r="EO35" t="s">
        <v>6</v>
      </c>
      <c r="EQ35">
        <v>0</v>
      </c>
      <c r="ER35">
        <v>2.29</v>
      </c>
      <c r="ES35" s="54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3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443</v>
      </c>
      <c r="GN35">
        <f t="shared" si="46"/>
        <v>443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59</v>
      </c>
      <c r="F36" s="2" t="s">
        <v>48</v>
      </c>
      <c r="G36" s="2" t="s">
        <v>60</v>
      </c>
      <c r="H36" s="2" t="s">
        <v>57</v>
      </c>
      <c r="I36" s="2">
        <f>I30*J36</f>
        <v>8</v>
      </c>
      <c r="J36" s="2">
        <v>5</v>
      </c>
      <c r="K36" s="2"/>
      <c r="L36" s="2"/>
      <c r="M36" s="2"/>
      <c r="N36" s="2"/>
      <c r="O36" s="2">
        <f t="shared" si="14"/>
        <v>16</v>
      </c>
      <c r="P36" s="2">
        <f t="shared" si="15"/>
        <v>16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34657298</v>
      </c>
      <c r="AB36" s="2">
        <f t="shared" si="25"/>
        <v>2.06</v>
      </c>
      <c r="AC36" s="2">
        <f t="shared" si="51"/>
        <v>2.06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16</v>
      </c>
      <c r="CQ36" s="2">
        <f t="shared" si="33"/>
        <v>2.06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57</v>
      </c>
      <c r="DW36" s="2" t="s">
        <v>57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51</v>
      </c>
      <c r="EH36" s="2">
        <v>0</v>
      </c>
      <c r="EI36" s="2" t="s">
        <v>6</v>
      </c>
      <c r="EJ36" s="2">
        <v>1</v>
      </c>
      <c r="EK36" s="2">
        <v>0</v>
      </c>
      <c r="EL36" s="2" t="s">
        <v>52</v>
      </c>
      <c r="EM36" s="2" t="s">
        <v>53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61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16</v>
      </c>
      <c r="GN36" s="2">
        <f t="shared" si="46"/>
        <v>16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59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57</v>
      </c>
      <c r="I37">
        <f>I31*J37</f>
        <v>8</v>
      </c>
      <c r="J37">
        <v>5</v>
      </c>
      <c r="O37">
        <f t="shared" si="14"/>
        <v>124</v>
      </c>
      <c r="P37">
        <f t="shared" si="15"/>
        <v>124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34657299</v>
      </c>
      <c r="AB37">
        <f t="shared" si="25"/>
        <v>2.06</v>
      </c>
      <c r="AC37">
        <f t="shared" si="51"/>
        <v>2.06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2.06</v>
      </c>
      <c r="AL37" s="54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124</v>
      </c>
      <c r="CQ37">
        <f t="shared" si="33"/>
        <v>15.450000000000001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57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51</v>
      </c>
      <c r="EH37">
        <v>0</v>
      </c>
      <c r="EI37" t="s">
        <v>6</v>
      </c>
      <c r="EJ37">
        <v>1</v>
      </c>
      <c r="EK37">
        <v>0</v>
      </c>
      <c r="EL37" t="s">
        <v>52</v>
      </c>
      <c r="EM37" t="s">
        <v>53</v>
      </c>
      <c r="EO37" t="s">
        <v>6</v>
      </c>
      <c r="EQ37">
        <v>0</v>
      </c>
      <c r="ER37">
        <v>2.2400000000000002</v>
      </c>
      <c r="ES37" s="54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3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61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124</v>
      </c>
      <c r="GN37">
        <f t="shared" si="46"/>
        <v>124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62</v>
      </c>
      <c r="F38" s="2" t="s">
        <v>48</v>
      </c>
      <c r="G38" s="2" t="s">
        <v>63</v>
      </c>
      <c r="H38" s="2" t="s">
        <v>57</v>
      </c>
      <c r="I38" s="2">
        <f>I30*J38</f>
        <v>80</v>
      </c>
      <c r="J38" s="2">
        <v>50</v>
      </c>
      <c r="K38" s="2"/>
      <c r="L38" s="2"/>
      <c r="M38" s="2"/>
      <c r="N38" s="2"/>
      <c r="O38" s="2">
        <f t="shared" si="14"/>
        <v>150</v>
      </c>
      <c r="P38" s="2">
        <f t="shared" si="15"/>
        <v>150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34657298</v>
      </c>
      <c r="AB38" s="2">
        <f t="shared" si="25"/>
        <v>1.87</v>
      </c>
      <c r="AC38" s="2">
        <f t="shared" si="51"/>
        <v>1.87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150</v>
      </c>
      <c r="CQ38" s="2">
        <f t="shared" si="33"/>
        <v>1.87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57</v>
      </c>
      <c r="DW38" s="2" t="s">
        <v>57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51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65</v>
      </c>
      <c r="EM38" s="2" t="s">
        <v>66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67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150</v>
      </c>
      <c r="GN38" s="2">
        <f t="shared" si="46"/>
        <v>150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62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57</v>
      </c>
      <c r="I39">
        <f>I31*J39</f>
        <v>80</v>
      </c>
      <c r="J39">
        <v>50</v>
      </c>
      <c r="O39">
        <f t="shared" si="14"/>
        <v>1122</v>
      </c>
      <c r="P39">
        <f t="shared" si="15"/>
        <v>1122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34657299</v>
      </c>
      <c r="AB39">
        <f t="shared" si="25"/>
        <v>1.87</v>
      </c>
      <c r="AC39">
        <f t="shared" si="51"/>
        <v>1.87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1.87</v>
      </c>
      <c r="AL39" s="54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1122</v>
      </c>
      <c r="CQ39">
        <f t="shared" si="33"/>
        <v>14.025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57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51</v>
      </c>
      <c r="EH39">
        <v>0</v>
      </c>
      <c r="EI39" t="s">
        <v>6</v>
      </c>
      <c r="EJ39">
        <v>1</v>
      </c>
      <c r="EK39">
        <v>500001</v>
      </c>
      <c r="EL39" t="s">
        <v>65</v>
      </c>
      <c r="EM39" t="s">
        <v>66</v>
      </c>
      <c r="EO39" t="s">
        <v>6</v>
      </c>
      <c r="EQ39">
        <v>0</v>
      </c>
      <c r="ER39">
        <v>2.04</v>
      </c>
      <c r="ES39" s="54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67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1122</v>
      </c>
      <c r="GN39">
        <f t="shared" si="46"/>
        <v>1122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68</v>
      </c>
      <c r="F40" s="2" t="s">
        <v>48</v>
      </c>
      <c r="G40" s="2" t="s">
        <v>69</v>
      </c>
      <c r="H40" s="2" t="s">
        <v>57</v>
      </c>
      <c r="I40" s="2">
        <f>I30*J40</f>
        <v>36</v>
      </c>
      <c r="J40" s="2">
        <v>22.5</v>
      </c>
      <c r="K40" s="2"/>
      <c r="L40" s="2"/>
      <c r="M40" s="2"/>
      <c r="N40" s="2"/>
      <c r="O40" s="2">
        <f t="shared" si="14"/>
        <v>78</v>
      </c>
      <c r="P40" s="2">
        <f t="shared" si="15"/>
        <v>78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34657298</v>
      </c>
      <c r="AB40" s="2">
        <f t="shared" si="25"/>
        <v>2.16</v>
      </c>
      <c r="AC40" s="2">
        <f t="shared" si="51"/>
        <v>2.16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70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78</v>
      </c>
      <c r="CQ40" s="2">
        <f t="shared" si="33"/>
        <v>2.16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57</v>
      </c>
      <c r="DW40" s="2" t="s">
        <v>57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51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65</v>
      </c>
      <c r="EM40" s="2" t="s">
        <v>66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71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78</v>
      </c>
      <c r="GN40" s="2">
        <f t="shared" si="46"/>
        <v>78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68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57</v>
      </c>
      <c r="I41">
        <f>I31*J41</f>
        <v>36</v>
      </c>
      <c r="J41">
        <v>22.5</v>
      </c>
      <c r="O41">
        <f t="shared" si="14"/>
        <v>583</v>
      </c>
      <c r="P41">
        <f t="shared" si="15"/>
        <v>583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34657299</v>
      </c>
      <c r="AB41">
        <f t="shared" si="25"/>
        <v>2.16</v>
      </c>
      <c r="AC41">
        <f t="shared" si="51"/>
        <v>2.16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2.16</v>
      </c>
      <c r="AL41" s="54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70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583</v>
      </c>
      <c r="CQ41">
        <f t="shared" si="33"/>
        <v>16.200000000000003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57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51</v>
      </c>
      <c r="EH41">
        <v>0</v>
      </c>
      <c r="EI41" t="s">
        <v>6</v>
      </c>
      <c r="EJ41">
        <v>1</v>
      </c>
      <c r="EK41">
        <v>500001</v>
      </c>
      <c r="EL41" t="s">
        <v>65</v>
      </c>
      <c r="EM41" t="s">
        <v>66</v>
      </c>
      <c r="EO41" t="s">
        <v>6</v>
      </c>
      <c r="EQ41">
        <v>0</v>
      </c>
      <c r="ER41">
        <v>2.35</v>
      </c>
      <c r="ES41" s="54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71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583</v>
      </c>
      <c r="GN41">
        <f t="shared" si="46"/>
        <v>583</v>
      </c>
      <c r="GO41">
        <f t="shared" si="47"/>
        <v>0</v>
      </c>
      <c r="GP41">
        <f t="shared" si="48"/>
        <v>0</v>
      </c>
      <c r="GR41">
        <v>1</v>
      </c>
      <c r="GS41">
        <v>1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72</v>
      </c>
      <c r="F42" s="2" t="s">
        <v>48</v>
      </c>
      <c r="G42" s="2" t="s">
        <v>73</v>
      </c>
      <c r="H42" s="2" t="s">
        <v>57</v>
      </c>
      <c r="I42" s="2">
        <f>I30*J42</f>
        <v>16</v>
      </c>
      <c r="J42" s="2">
        <v>10</v>
      </c>
      <c r="K42" s="2"/>
      <c r="L42" s="2"/>
      <c r="M42" s="2"/>
      <c r="N42" s="2"/>
      <c r="O42" s="2">
        <f t="shared" si="14"/>
        <v>64</v>
      </c>
      <c r="P42" s="2">
        <f t="shared" si="15"/>
        <v>64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34657298</v>
      </c>
      <c r="AB42" s="2">
        <f t="shared" si="25"/>
        <v>4.01</v>
      </c>
      <c r="AC42" s="2">
        <f t="shared" si="51"/>
        <v>4.01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64</v>
      </c>
      <c r="CQ42" s="2">
        <f t="shared" si="33"/>
        <v>4.01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57</v>
      </c>
      <c r="DW42" s="2" t="s">
        <v>57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51</v>
      </c>
      <c r="EH42" s="2">
        <v>0</v>
      </c>
      <c r="EI42" s="2" t="s">
        <v>6</v>
      </c>
      <c r="EJ42" s="2">
        <v>1</v>
      </c>
      <c r="EK42" s="2">
        <v>0</v>
      </c>
      <c r="EL42" s="2" t="s">
        <v>52</v>
      </c>
      <c r="EM42" s="2" t="s">
        <v>53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74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64</v>
      </c>
      <c r="GN42" s="2">
        <f t="shared" si="46"/>
        <v>64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72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57</v>
      </c>
      <c r="I43">
        <f>I31*J43</f>
        <v>16</v>
      </c>
      <c r="J43">
        <v>10</v>
      </c>
      <c r="O43">
        <f t="shared" si="14"/>
        <v>481</v>
      </c>
      <c r="P43">
        <f t="shared" si="15"/>
        <v>481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34657299</v>
      </c>
      <c r="AB43">
        <f t="shared" si="25"/>
        <v>4.01</v>
      </c>
      <c r="AC43">
        <f t="shared" si="51"/>
        <v>4.01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4.01</v>
      </c>
      <c r="AL43" s="54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481</v>
      </c>
      <c r="CQ43">
        <f t="shared" si="33"/>
        <v>30.074999999999999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57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51</v>
      </c>
      <c r="EH43">
        <v>0</v>
      </c>
      <c r="EI43" t="s">
        <v>6</v>
      </c>
      <c r="EJ43">
        <v>1</v>
      </c>
      <c r="EK43">
        <v>0</v>
      </c>
      <c r="EL43" t="s">
        <v>52</v>
      </c>
      <c r="EM43" t="s">
        <v>53</v>
      </c>
      <c r="EO43" t="s">
        <v>6</v>
      </c>
      <c r="EQ43">
        <v>0</v>
      </c>
      <c r="ER43">
        <v>4.3600000000000003</v>
      </c>
      <c r="ES43" s="54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3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74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481</v>
      </c>
      <c r="GN43">
        <f t="shared" si="46"/>
        <v>481</v>
      </c>
      <c r="GO43">
        <f t="shared" si="47"/>
        <v>0</v>
      </c>
      <c r="GP43">
        <f t="shared" si="48"/>
        <v>0</v>
      </c>
      <c r="GR43">
        <v>1</v>
      </c>
      <c r="GS43">
        <v>1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75</v>
      </c>
      <c r="F44" s="2" t="s">
        <v>76</v>
      </c>
      <c r="G44" s="2" t="s">
        <v>77</v>
      </c>
      <c r="H44" s="2" t="s">
        <v>17</v>
      </c>
      <c r="I44" s="2">
        <f>'1.Смета.или.Акт'!E83</f>
        <v>4</v>
      </c>
      <c r="J44" s="2">
        <v>0</v>
      </c>
      <c r="K44" s="2"/>
      <c r="L44" s="2"/>
      <c r="M44" s="2"/>
      <c r="N44" s="2"/>
      <c r="O44" s="2">
        <f t="shared" si="14"/>
        <v>161</v>
      </c>
      <c r="P44" s="2">
        <f t="shared" si="15"/>
        <v>0</v>
      </c>
      <c r="Q44" s="2">
        <f t="shared" si="16"/>
        <v>19</v>
      </c>
      <c r="R44" s="2">
        <f t="shared" si="17"/>
        <v>3</v>
      </c>
      <c r="S44" s="2">
        <f t="shared" si="18"/>
        <v>142</v>
      </c>
      <c r="T44" s="2">
        <f t="shared" si="19"/>
        <v>0</v>
      </c>
      <c r="U44" s="2">
        <f t="shared" si="20"/>
        <v>14.32</v>
      </c>
      <c r="V44" s="2">
        <f t="shared" si="21"/>
        <v>0.2</v>
      </c>
      <c r="W44" s="2">
        <f t="shared" si="22"/>
        <v>0</v>
      </c>
      <c r="X44" s="2">
        <f t="shared" si="23"/>
        <v>138</v>
      </c>
      <c r="Y44" s="2">
        <f t="shared" si="24"/>
        <v>94</v>
      </c>
      <c r="Z44" s="2"/>
      <c r="AA44" s="2">
        <v>34657298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52"/>
        <v>4.67</v>
      </c>
      <c r="AE44" s="2">
        <f t="shared" si="53"/>
        <v>0.64</v>
      </c>
      <c r="AF44" s="2">
        <f t="shared" si="54"/>
        <v>35.51</v>
      </c>
      <c r="AG44" s="2">
        <f t="shared" si="29"/>
        <v>0</v>
      </c>
      <c r="AH44" s="2">
        <f t="shared" si="55"/>
        <v>3.58</v>
      </c>
      <c r="AI44" s="2">
        <f t="shared" si="56"/>
        <v>0.05</v>
      </c>
      <c r="AJ44" s="2">
        <f t="shared" si="31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78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161</v>
      </c>
      <c r="CQ44" s="2">
        <f t="shared" si="33"/>
        <v>-0.01</v>
      </c>
      <c r="CR44" s="2">
        <f t="shared" si="34"/>
        <v>4.67</v>
      </c>
      <c r="CS44" s="2">
        <f t="shared" si="35"/>
        <v>0.64</v>
      </c>
      <c r="CT44" s="2">
        <f t="shared" si="36"/>
        <v>35.51</v>
      </c>
      <c r="CU44" s="2">
        <f t="shared" si="37"/>
        <v>0</v>
      </c>
      <c r="CV44" s="2">
        <f t="shared" si="38"/>
        <v>3.58</v>
      </c>
      <c r="CW44" s="2">
        <f t="shared" si="39"/>
        <v>0.05</v>
      </c>
      <c r="CX44" s="2">
        <f t="shared" si="40"/>
        <v>0</v>
      </c>
      <c r="CY44" s="2">
        <f t="shared" si="41"/>
        <v>137.75</v>
      </c>
      <c r="CZ44" s="2">
        <f t="shared" si="42"/>
        <v>94.25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43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79</v>
      </c>
      <c r="EM44" s="2" t="s">
        <v>80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393</v>
      </c>
      <c r="GN44" s="2">
        <f t="shared" si="46"/>
        <v>0</v>
      </c>
      <c r="GO44" s="2">
        <f t="shared" si="47"/>
        <v>393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75</v>
      </c>
      <c r="F45" t="s">
        <v>76</v>
      </c>
      <c r="G45" t="s">
        <v>77</v>
      </c>
      <c r="H45" t="s">
        <v>17</v>
      </c>
      <c r="I45">
        <f>'1.Смета.или.Акт'!E83</f>
        <v>4</v>
      </c>
      <c r="J45">
        <v>0</v>
      </c>
      <c r="O45">
        <f t="shared" si="14"/>
        <v>2833</v>
      </c>
      <c r="P45">
        <f t="shared" si="15"/>
        <v>0</v>
      </c>
      <c r="Q45">
        <f t="shared" si="16"/>
        <v>234</v>
      </c>
      <c r="R45">
        <f t="shared" si="17"/>
        <v>47</v>
      </c>
      <c r="S45">
        <f t="shared" si="18"/>
        <v>2599</v>
      </c>
      <c r="T45">
        <f t="shared" si="19"/>
        <v>0</v>
      </c>
      <c r="U45">
        <f t="shared" si="20"/>
        <v>14.32</v>
      </c>
      <c r="V45">
        <f t="shared" si="21"/>
        <v>0.2</v>
      </c>
      <c r="W45">
        <f t="shared" si="22"/>
        <v>0</v>
      </c>
      <c r="X45">
        <f t="shared" si="23"/>
        <v>2143</v>
      </c>
      <c r="Y45">
        <f t="shared" si="24"/>
        <v>1376</v>
      </c>
      <c r="AA45">
        <v>34657299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52"/>
        <v>4.67</v>
      </c>
      <c r="AE45">
        <f t="shared" si="53"/>
        <v>0.64</v>
      </c>
      <c r="AF45">
        <f t="shared" si="54"/>
        <v>35.51</v>
      </c>
      <c r="AG45">
        <f t="shared" si="29"/>
        <v>0</v>
      </c>
      <c r="AH45">
        <f t="shared" si="55"/>
        <v>3.58</v>
      </c>
      <c r="AI45">
        <f t="shared" si="56"/>
        <v>0.05</v>
      </c>
      <c r="AJ45">
        <f t="shared" si="31"/>
        <v>0</v>
      </c>
      <c r="AK45">
        <f>AL45+AM45+AO45</f>
        <v>51.26</v>
      </c>
      <c r="AL45" s="54">
        <f>'1.Смета.или.Акт'!F87</f>
        <v>11.08</v>
      </c>
      <c r="AM45" s="54">
        <f>'1.Смета.или.Акт'!F85</f>
        <v>4.67</v>
      </c>
      <c r="AN45" s="54">
        <f>'1.Смета.или.Акт'!F86</f>
        <v>0.64</v>
      </c>
      <c r="AO45" s="54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78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2833</v>
      </c>
      <c r="CQ45">
        <f t="shared" si="33"/>
        <v>-7.4999999999999997E-2</v>
      </c>
      <c r="CR45">
        <f t="shared" si="34"/>
        <v>58.375</v>
      </c>
      <c r="CS45">
        <f t="shared" si="35"/>
        <v>11.712000000000002</v>
      </c>
      <c r="CT45">
        <f t="shared" si="36"/>
        <v>649.83299999999997</v>
      </c>
      <c r="CU45">
        <f t="shared" si="37"/>
        <v>0</v>
      </c>
      <c r="CV45">
        <f t="shared" si="38"/>
        <v>3.58</v>
      </c>
      <c r="CW45">
        <f t="shared" si="39"/>
        <v>0.05</v>
      </c>
      <c r="CX45">
        <f t="shared" si="40"/>
        <v>0</v>
      </c>
      <c r="CY45">
        <f t="shared" si="41"/>
        <v>2143.2600000000002</v>
      </c>
      <c r="CZ45">
        <f t="shared" si="42"/>
        <v>1375.92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43</v>
      </c>
      <c r="EH45">
        <v>0</v>
      </c>
      <c r="EI45" t="s">
        <v>6</v>
      </c>
      <c r="EJ45">
        <v>2</v>
      </c>
      <c r="EK45">
        <v>108001</v>
      </c>
      <c r="EL45" t="s">
        <v>79</v>
      </c>
      <c r="EM45" t="s">
        <v>80</v>
      </c>
      <c r="EO45" t="s">
        <v>6</v>
      </c>
      <c r="EQ45">
        <v>0</v>
      </c>
      <c r="ER45">
        <f>ES45+ET45+EV45</f>
        <v>51.26</v>
      </c>
      <c r="ES45" s="54">
        <f>'1.Смета.или.Акт'!F87</f>
        <v>11.08</v>
      </c>
      <c r="ET45" s="54">
        <f>'1.Смета.или.Акт'!F85</f>
        <v>4.67</v>
      </c>
      <c r="EU45" s="54">
        <f>'1.Смета.или.Акт'!F86</f>
        <v>0.64</v>
      </c>
      <c r="EV45" s="54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3"/>
        <v>0</v>
      </c>
      <c r="FS45">
        <v>0</v>
      </c>
      <c r="FV45" t="s">
        <v>25</v>
      </c>
      <c r="FW45" t="s">
        <v>26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6352</v>
      </c>
      <c r="GN45">
        <f t="shared" si="46"/>
        <v>0</v>
      </c>
      <c r="GO45">
        <f t="shared" si="47"/>
        <v>6352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33</v>
      </c>
      <c r="D46" s="2"/>
      <c r="E46" s="2" t="s">
        <v>81</v>
      </c>
      <c r="F46" s="2" t="s">
        <v>82</v>
      </c>
      <c r="G46" s="2" t="s">
        <v>83</v>
      </c>
      <c r="H46" s="2" t="s">
        <v>50</v>
      </c>
      <c r="I46" s="2">
        <f>I44*J46</f>
        <v>4</v>
      </c>
      <c r="J46" s="2">
        <v>1</v>
      </c>
      <c r="K46" s="2"/>
      <c r="L46" s="2"/>
      <c r="M46" s="2"/>
      <c r="N46" s="2"/>
      <c r="O46" s="2">
        <f t="shared" si="14"/>
        <v>1675</v>
      </c>
      <c r="P46" s="2">
        <f t="shared" si="15"/>
        <v>1675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34657298</v>
      </c>
      <c r="AB46" s="2">
        <f t="shared" si="25"/>
        <v>418.87</v>
      </c>
      <c r="AC46" s="2">
        <f t="shared" ref="AC46:AC55" si="57">ROUND((ES46),2)</f>
        <v>418.87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84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1675</v>
      </c>
      <c r="CQ46" s="2">
        <f t="shared" si="33"/>
        <v>418.87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51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65</v>
      </c>
      <c r="EM46" s="2" t="s">
        <v>66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85</v>
      </c>
      <c r="GB46" s="2"/>
      <c r="GC46" s="2"/>
      <c r="GD46" s="2">
        <v>0</v>
      </c>
      <c r="GE46" s="2"/>
      <c r="GF46" s="2">
        <v>2113674475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1675</v>
      </c>
      <c r="GN46" s="2">
        <f t="shared" si="46"/>
        <v>1675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81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50</v>
      </c>
      <c r="I47">
        <f>I45*J47</f>
        <v>4</v>
      </c>
      <c r="J47">
        <v>1</v>
      </c>
      <c r="O47">
        <f t="shared" si="14"/>
        <v>12566</v>
      </c>
      <c r="P47">
        <f t="shared" si="15"/>
        <v>12566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34657299</v>
      </c>
      <c r="AB47">
        <f t="shared" si="25"/>
        <v>418.87</v>
      </c>
      <c r="AC47">
        <f t="shared" si="57"/>
        <v>418.87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418.87</v>
      </c>
      <c r="AL47" s="54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84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12566</v>
      </c>
      <c r="CQ47">
        <f t="shared" si="33"/>
        <v>3141.5250000000001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50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51</v>
      </c>
      <c r="EH47">
        <v>0</v>
      </c>
      <c r="EI47" t="s">
        <v>6</v>
      </c>
      <c r="EJ47">
        <v>1</v>
      </c>
      <c r="EK47">
        <v>500001</v>
      </c>
      <c r="EL47" t="s">
        <v>65</v>
      </c>
      <c r="EM47" t="s">
        <v>66</v>
      </c>
      <c r="EO47" t="s">
        <v>6</v>
      </c>
      <c r="EQ47">
        <v>0</v>
      </c>
      <c r="ER47">
        <v>455.29</v>
      </c>
      <c r="ES47" s="54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85</v>
      </c>
      <c r="GD47">
        <v>0</v>
      </c>
      <c r="GF47">
        <v>2113674475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12566</v>
      </c>
      <c r="GN47">
        <f t="shared" si="46"/>
        <v>12566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86</v>
      </c>
      <c r="F48" s="2" t="s">
        <v>87</v>
      </c>
      <c r="G48" s="2" t="s">
        <v>88</v>
      </c>
      <c r="H48" s="2" t="s">
        <v>89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34657298</v>
      </c>
      <c r="AB48" s="2">
        <f t="shared" si="25"/>
        <v>86</v>
      </c>
      <c r="AC48" s="2">
        <f t="shared" si="57"/>
        <v>86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90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86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89</v>
      </c>
      <c r="DW48" s="2" t="s">
        <v>89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51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65</v>
      </c>
      <c r="EM48" s="2" t="s">
        <v>66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86</v>
      </c>
      <c r="F49" t="s">
        <v>87</v>
      </c>
      <c r="G49" t="s">
        <v>88</v>
      </c>
      <c r="H49" t="s">
        <v>89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34657299</v>
      </c>
      <c r="AB49">
        <f t="shared" si="25"/>
        <v>86</v>
      </c>
      <c r="AC49">
        <f t="shared" si="57"/>
        <v>86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90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645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89</v>
      </c>
      <c r="DW49" t="s">
        <v>89</v>
      </c>
      <c r="DX49">
        <v>100</v>
      </c>
      <c r="EE49">
        <v>32653291</v>
      </c>
      <c r="EF49">
        <v>20</v>
      </c>
      <c r="EG49" t="s">
        <v>51</v>
      </c>
      <c r="EH49">
        <v>0</v>
      </c>
      <c r="EI49" t="s">
        <v>6</v>
      </c>
      <c r="EJ49">
        <v>1</v>
      </c>
      <c r="EK49">
        <v>500001</v>
      </c>
      <c r="EL49" t="s">
        <v>65</v>
      </c>
      <c r="EM49" t="s">
        <v>66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91</v>
      </c>
      <c r="F50" s="2" t="s">
        <v>92</v>
      </c>
      <c r="G50" s="2" t="s">
        <v>93</v>
      </c>
      <c r="H50" s="2" t="s">
        <v>94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34657298</v>
      </c>
      <c r="AB50" s="2">
        <f t="shared" si="25"/>
        <v>28.6</v>
      </c>
      <c r="AC50" s="2">
        <f t="shared" si="57"/>
        <v>28.6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95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28.6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94</v>
      </c>
      <c r="DW50" s="2" t="s">
        <v>94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51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65</v>
      </c>
      <c r="EM50" s="2" t="s">
        <v>66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91</v>
      </c>
      <c r="F51" t="s">
        <v>92</v>
      </c>
      <c r="G51" t="s">
        <v>93</v>
      </c>
      <c r="H51" t="s">
        <v>94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34657299</v>
      </c>
      <c r="AB51">
        <f t="shared" si="25"/>
        <v>28.6</v>
      </c>
      <c r="AC51">
        <f t="shared" si="57"/>
        <v>28.6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95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214.5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94</v>
      </c>
      <c r="DW51" t="s">
        <v>94</v>
      </c>
      <c r="DX51">
        <v>1</v>
      </c>
      <c r="EE51">
        <v>32653291</v>
      </c>
      <c r="EF51">
        <v>20</v>
      </c>
      <c r="EG51" t="s">
        <v>51</v>
      </c>
      <c r="EH51">
        <v>0</v>
      </c>
      <c r="EI51" t="s">
        <v>6</v>
      </c>
      <c r="EJ51">
        <v>1</v>
      </c>
      <c r="EK51">
        <v>500001</v>
      </c>
      <c r="EL51" t="s">
        <v>65</v>
      </c>
      <c r="EM51" t="s">
        <v>66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96</v>
      </c>
      <c r="F52" s="2" t="s">
        <v>97</v>
      </c>
      <c r="G52" s="2" t="s">
        <v>98</v>
      </c>
      <c r="H52" s="2" t="s">
        <v>99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34657298</v>
      </c>
      <c r="AB52" s="2">
        <f t="shared" si="25"/>
        <v>7826.9</v>
      </c>
      <c r="AC52" s="2">
        <f t="shared" si="57"/>
        <v>7826.9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100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7826.9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99</v>
      </c>
      <c r="DW52" s="2" t="s">
        <v>99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51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65</v>
      </c>
      <c r="EM52" s="2" t="s">
        <v>66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96</v>
      </c>
      <c r="F53" t="s">
        <v>97</v>
      </c>
      <c r="G53" t="s">
        <v>98</v>
      </c>
      <c r="H53" t="s">
        <v>99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34657299</v>
      </c>
      <c r="AB53">
        <f t="shared" si="25"/>
        <v>7826.9</v>
      </c>
      <c r="AC53">
        <f t="shared" si="57"/>
        <v>7826.9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100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58701.75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99</v>
      </c>
      <c r="DW53" t="s">
        <v>99</v>
      </c>
      <c r="DX53">
        <v>1000</v>
      </c>
      <c r="EE53">
        <v>32653291</v>
      </c>
      <c r="EF53">
        <v>20</v>
      </c>
      <c r="EG53" t="s">
        <v>51</v>
      </c>
      <c r="EH53">
        <v>0</v>
      </c>
      <c r="EI53" t="s">
        <v>6</v>
      </c>
      <c r="EJ53">
        <v>1</v>
      </c>
      <c r="EK53">
        <v>500001</v>
      </c>
      <c r="EL53" t="s">
        <v>65</v>
      </c>
      <c r="EM53" t="s">
        <v>66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101</v>
      </c>
      <c r="F54" s="2" t="s">
        <v>102</v>
      </c>
      <c r="G54" s="2" t="s">
        <v>103</v>
      </c>
      <c r="H54" s="2" t="s">
        <v>104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34657298</v>
      </c>
      <c r="AB54" s="2">
        <f t="shared" si="25"/>
        <v>1</v>
      </c>
      <c r="AC54" s="2">
        <f t="shared" si="57"/>
        <v>1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1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104</v>
      </c>
      <c r="DW54" s="2" t="s">
        <v>104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51</v>
      </c>
      <c r="EH54" s="2">
        <v>0</v>
      </c>
      <c r="EI54" s="2" t="s">
        <v>6</v>
      </c>
      <c r="EJ54" s="2">
        <v>1</v>
      </c>
      <c r="EK54" s="2">
        <v>0</v>
      </c>
      <c r="EL54" s="2" t="s">
        <v>52</v>
      </c>
      <c r="EM54" s="2" t="s">
        <v>53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101</v>
      </c>
      <c r="F55" t="s">
        <v>102</v>
      </c>
      <c r="G55" t="s">
        <v>103</v>
      </c>
      <c r="H55" t="s">
        <v>104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34657299</v>
      </c>
      <c r="AB55">
        <f t="shared" si="25"/>
        <v>1</v>
      </c>
      <c r="AC55">
        <f t="shared" si="57"/>
        <v>1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7.5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104</v>
      </c>
      <c r="DW55" t="s">
        <v>104</v>
      </c>
      <c r="DX55">
        <v>1</v>
      </c>
      <c r="EE55">
        <v>32653299</v>
      </c>
      <c r="EF55">
        <v>20</v>
      </c>
      <c r="EG55" t="s">
        <v>51</v>
      </c>
      <c r="EH55">
        <v>0</v>
      </c>
      <c r="EI55" t="s">
        <v>6</v>
      </c>
      <c r="EJ55">
        <v>1</v>
      </c>
      <c r="EK55">
        <v>0</v>
      </c>
      <c r="EL55" t="s">
        <v>52</v>
      </c>
      <c r="EM55" t="s">
        <v>53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105</v>
      </c>
      <c r="F56" s="2" t="s">
        <v>106</v>
      </c>
      <c r="G56" s="2" t="s">
        <v>107</v>
      </c>
      <c r="H56" s="2" t="s">
        <v>108</v>
      </c>
      <c r="I56" s="2">
        <f>'1.Смета.или.Акт'!E94</f>
        <v>0.04</v>
      </c>
      <c r="J56" s="2">
        <v>0</v>
      </c>
      <c r="K56" s="2"/>
      <c r="L56" s="2"/>
      <c r="M56" s="2"/>
      <c r="N56" s="2"/>
      <c r="O56" s="2">
        <f t="shared" ref="O56:O87" si="58">ROUND(CP56,0)</f>
        <v>14</v>
      </c>
      <c r="P56" s="2">
        <f t="shared" ref="P56:P87" si="59">ROUND(CQ56*I56,0)</f>
        <v>0</v>
      </c>
      <c r="Q56" s="2">
        <f t="shared" ref="Q56:Q87" si="60">ROUND(CR56*I56,0)</f>
        <v>0</v>
      </c>
      <c r="R56" s="2">
        <f t="shared" ref="R56:R87" si="61">ROUND(CS56*I56,0)</f>
        <v>0</v>
      </c>
      <c r="S56" s="2">
        <f t="shared" ref="S56:S87" si="62">ROUND(CT56*I56,0)</f>
        <v>14</v>
      </c>
      <c r="T56" s="2">
        <f t="shared" ref="T56:T87" si="63">ROUND(CU56*I56,0)</f>
        <v>0</v>
      </c>
      <c r="U56" s="2">
        <f t="shared" ref="U56:U87" si="64">CV56*I56</f>
        <v>1.3824000000000001</v>
      </c>
      <c r="V56" s="2">
        <f t="shared" ref="V56:V87" si="65">CW56*I56</f>
        <v>2E-3</v>
      </c>
      <c r="W56" s="2">
        <f t="shared" ref="W56:W87" si="66">ROUND(CX56*I56,0)</f>
        <v>0</v>
      </c>
      <c r="X56" s="2">
        <f t="shared" ref="X56:X87" si="67">ROUND(CY56,0)</f>
        <v>13</v>
      </c>
      <c r="Y56" s="2">
        <f t="shared" ref="Y56:Y87" si="68">ROUND(CZ56,0)</f>
        <v>9</v>
      </c>
      <c r="Z56" s="2"/>
      <c r="AA56" s="2">
        <v>34657298</v>
      </c>
      <c r="AB56" s="2">
        <f t="shared" ref="AB56:AB87" si="69">ROUND((AC56+AD56+AF56),2)</f>
        <v>347.51</v>
      </c>
      <c r="AC56" s="2">
        <f>ROUND((ES56+(SUM(SmtRes!BC47:'SmtRes'!BC55)+SUM(EtalonRes!AL41:'EtalonRes'!AL49))),2)</f>
        <v>0</v>
      </c>
      <c r="AD56" s="2">
        <f t="shared" si="52"/>
        <v>4.67</v>
      </c>
      <c r="AE56" s="2">
        <f t="shared" si="53"/>
        <v>0.64</v>
      </c>
      <c r="AF56" s="2">
        <f t="shared" si="54"/>
        <v>342.84</v>
      </c>
      <c r="AG56" s="2">
        <f t="shared" ref="AG56:AG87" si="70">ROUND((AP56),2)</f>
        <v>0</v>
      </c>
      <c r="AH56" s="2">
        <f t="shared" si="55"/>
        <v>34.56</v>
      </c>
      <c r="AI56" s="2">
        <f t="shared" si="56"/>
        <v>0.05</v>
      </c>
      <c r="AJ56" s="2">
        <f t="shared" ref="AJ56:AJ87" si="71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109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14</v>
      </c>
      <c r="CQ56" s="2">
        <f t="shared" ref="CQ56:CQ87" si="73">AC56*BC56</f>
        <v>0</v>
      </c>
      <c r="CR56" s="2">
        <f t="shared" ref="CR56:CR87" si="74">AD56*BB56</f>
        <v>4.67</v>
      </c>
      <c r="CS56" s="2">
        <f t="shared" ref="CS56:CS87" si="75">AE56*BS56</f>
        <v>0.64</v>
      </c>
      <c r="CT56" s="2">
        <f t="shared" ref="CT56:CT87" si="76">AF56*BA56</f>
        <v>342.84</v>
      </c>
      <c r="CU56" s="2">
        <f t="shared" ref="CU56:CU87" si="77">AG56</f>
        <v>0</v>
      </c>
      <c r="CV56" s="2">
        <f t="shared" ref="CV56:CV87" si="78">AH56</f>
        <v>34.56</v>
      </c>
      <c r="CW56" s="2">
        <f t="shared" ref="CW56:CW87" si="79">AI56</f>
        <v>0.05</v>
      </c>
      <c r="CX56" s="2">
        <f t="shared" ref="CX56:CX87" si="80">AJ56</f>
        <v>0</v>
      </c>
      <c r="CY56" s="2">
        <f t="shared" ref="CY56:CY87" si="81">(((S56+(R56*IF(0,0,1)))*AT56)/100)</f>
        <v>13.3</v>
      </c>
      <c r="CZ56" s="2">
        <f t="shared" ref="CZ56:CZ87" si="82">(((S56+(R56*IF(0,0,1)))*AU56)/100)</f>
        <v>9.1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108</v>
      </c>
      <c r="DW56" s="2" t="s">
        <v>108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43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79</v>
      </c>
      <c r="EM56" s="2" t="s">
        <v>80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36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36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105</v>
      </c>
      <c r="F57" t="s">
        <v>106</v>
      </c>
      <c r="G57" t="s">
        <v>107</v>
      </c>
      <c r="H57" t="s">
        <v>108</v>
      </c>
      <c r="I57">
        <f>'1.Смета.или.Акт'!E94</f>
        <v>0.04</v>
      </c>
      <c r="J57">
        <v>0</v>
      </c>
      <c r="O57">
        <f t="shared" si="58"/>
        <v>253</v>
      </c>
      <c r="P57">
        <f t="shared" si="59"/>
        <v>0</v>
      </c>
      <c r="Q57">
        <f t="shared" si="60"/>
        <v>2</v>
      </c>
      <c r="R57">
        <f t="shared" si="61"/>
        <v>0</v>
      </c>
      <c r="S57">
        <f t="shared" si="62"/>
        <v>251</v>
      </c>
      <c r="T57">
        <f t="shared" si="63"/>
        <v>0</v>
      </c>
      <c r="U57">
        <f t="shared" si="64"/>
        <v>1.3824000000000001</v>
      </c>
      <c r="V57">
        <f t="shared" si="65"/>
        <v>2E-3</v>
      </c>
      <c r="W57">
        <f t="shared" si="66"/>
        <v>0</v>
      </c>
      <c r="X57">
        <f t="shared" si="67"/>
        <v>203</v>
      </c>
      <c r="Y57">
        <f t="shared" si="68"/>
        <v>131</v>
      </c>
      <c r="AA57">
        <v>34657299</v>
      </c>
      <c r="AB57">
        <f t="shared" si="69"/>
        <v>347.51</v>
      </c>
      <c r="AC57">
        <f>ROUND((ES57+(SUM(SmtRes!BC56:'SmtRes'!BC64)+SUM(EtalonRes!AL50:'EtalonRes'!AL58))),2)</f>
        <v>0</v>
      </c>
      <c r="AD57">
        <f t="shared" si="52"/>
        <v>4.67</v>
      </c>
      <c r="AE57">
        <f t="shared" si="53"/>
        <v>0.64</v>
      </c>
      <c r="AF57">
        <f t="shared" si="54"/>
        <v>342.84</v>
      </c>
      <c r="AG57">
        <f t="shared" si="70"/>
        <v>0</v>
      </c>
      <c r="AH57">
        <f t="shared" si="55"/>
        <v>34.56</v>
      </c>
      <c r="AI57">
        <f t="shared" si="56"/>
        <v>0.05</v>
      </c>
      <c r="AJ57">
        <f t="shared" si="71"/>
        <v>0</v>
      </c>
      <c r="AK57">
        <f>AL57+AM57+AO57</f>
        <v>453.92999999999995</v>
      </c>
      <c r="AL57">
        <v>106.42</v>
      </c>
      <c r="AM57" s="54">
        <f>'1.Смета.или.Акт'!F96</f>
        <v>4.67</v>
      </c>
      <c r="AN57" s="54">
        <f>'1.Смета.или.Акт'!F97</f>
        <v>0.64</v>
      </c>
      <c r="AO57" s="54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109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253</v>
      </c>
      <c r="CQ57">
        <f t="shared" si="73"/>
        <v>0</v>
      </c>
      <c r="CR57">
        <f t="shared" si="74"/>
        <v>58.375</v>
      </c>
      <c r="CS57">
        <f t="shared" si="75"/>
        <v>11.712000000000002</v>
      </c>
      <c r="CT57">
        <f t="shared" si="76"/>
        <v>6273.9719999999998</v>
      </c>
      <c r="CU57">
        <f t="shared" si="77"/>
        <v>0</v>
      </c>
      <c r="CV57">
        <f t="shared" si="78"/>
        <v>34.56</v>
      </c>
      <c r="CW57">
        <f t="shared" si="79"/>
        <v>0.05</v>
      </c>
      <c r="CX57">
        <f t="shared" si="80"/>
        <v>0</v>
      </c>
      <c r="CY57">
        <f t="shared" si="81"/>
        <v>203.31</v>
      </c>
      <c r="CZ57">
        <f t="shared" si="82"/>
        <v>130.52000000000001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108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43</v>
      </c>
      <c r="EH57">
        <v>0</v>
      </c>
      <c r="EI57" t="s">
        <v>6</v>
      </c>
      <c r="EJ57">
        <v>2</v>
      </c>
      <c r="EK57">
        <v>108001</v>
      </c>
      <c r="EL57" t="s">
        <v>79</v>
      </c>
      <c r="EM57" t="s">
        <v>80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4">
        <f>'1.Смета.или.Акт'!F96</f>
        <v>4.67</v>
      </c>
      <c r="EU57" s="54">
        <f>'1.Смета.или.Акт'!F97</f>
        <v>0.64</v>
      </c>
      <c r="EV57" s="54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3"/>
        <v>0</v>
      </c>
      <c r="FS57">
        <v>0</v>
      </c>
      <c r="FV57" t="s">
        <v>25</v>
      </c>
      <c r="FW57" t="s">
        <v>26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587</v>
      </c>
      <c r="GN57">
        <f t="shared" si="86"/>
        <v>0</v>
      </c>
      <c r="GO57">
        <f t="shared" si="87"/>
        <v>587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110</v>
      </c>
      <c r="F58" s="2" t="s">
        <v>48</v>
      </c>
      <c r="G58" s="2" t="s">
        <v>111</v>
      </c>
      <c r="H58" s="2" t="s">
        <v>50</v>
      </c>
      <c r="I58" s="2">
        <f>I56*J58</f>
        <v>4</v>
      </c>
      <c r="J58" s="2">
        <v>100</v>
      </c>
      <c r="K58" s="2"/>
      <c r="L58" s="2"/>
      <c r="M58" s="2"/>
      <c r="N58" s="2"/>
      <c r="O58" s="2">
        <f t="shared" si="58"/>
        <v>29</v>
      </c>
      <c r="P58" s="2">
        <f t="shared" si="59"/>
        <v>29</v>
      </c>
      <c r="Q58" s="2">
        <f t="shared" si="60"/>
        <v>0</v>
      </c>
      <c r="R58" s="2">
        <f t="shared" si="61"/>
        <v>0</v>
      </c>
      <c r="S58" s="2">
        <f t="shared" si="62"/>
        <v>0</v>
      </c>
      <c r="T58" s="2">
        <f t="shared" si="63"/>
        <v>0</v>
      </c>
      <c r="U58" s="2">
        <f t="shared" si="64"/>
        <v>0</v>
      </c>
      <c r="V58" s="2">
        <f t="shared" si="65"/>
        <v>0</v>
      </c>
      <c r="W58" s="2">
        <f t="shared" si="66"/>
        <v>0</v>
      </c>
      <c r="X58" s="2">
        <f t="shared" si="67"/>
        <v>0</v>
      </c>
      <c r="Y58" s="2">
        <f t="shared" si="68"/>
        <v>0</v>
      </c>
      <c r="Z58" s="2"/>
      <c r="AA58" s="2">
        <v>34657298</v>
      </c>
      <c r="AB58" s="2">
        <f t="shared" si="69"/>
        <v>7.23</v>
      </c>
      <c r="AC58" s="2">
        <f t="shared" ref="AC58:AC67" si="91">ROUND((ES58),2)</f>
        <v>7.23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70"/>
        <v>0</v>
      </c>
      <c r="AH58" s="2">
        <f t="shared" si="55"/>
        <v>0</v>
      </c>
      <c r="AI58" s="2">
        <f t="shared" si="56"/>
        <v>0</v>
      </c>
      <c r="AJ58" s="2">
        <f t="shared" si="71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84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29</v>
      </c>
      <c r="CQ58" s="2">
        <f t="shared" si="73"/>
        <v>7.23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50</v>
      </c>
      <c r="DW58" s="2" t="s">
        <v>50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51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65</v>
      </c>
      <c r="EM58" s="2" t="s">
        <v>66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112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29</v>
      </c>
      <c r="GN58" s="2">
        <f t="shared" si="86"/>
        <v>29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110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50</v>
      </c>
      <c r="I59">
        <f>I57*J59</f>
        <v>4</v>
      </c>
      <c r="J59">
        <v>100</v>
      </c>
      <c r="O59">
        <f t="shared" si="58"/>
        <v>217</v>
      </c>
      <c r="P59">
        <f t="shared" si="59"/>
        <v>217</v>
      </c>
      <c r="Q59">
        <f t="shared" si="60"/>
        <v>0</v>
      </c>
      <c r="R59">
        <f t="shared" si="61"/>
        <v>0</v>
      </c>
      <c r="S59">
        <f t="shared" si="62"/>
        <v>0</v>
      </c>
      <c r="T59">
        <f t="shared" si="63"/>
        <v>0</v>
      </c>
      <c r="U59">
        <f t="shared" si="64"/>
        <v>0</v>
      </c>
      <c r="V59">
        <f t="shared" si="65"/>
        <v>0</v>
      </c>
      <c r="W59">
        <f t="shared" si="66"/>
        <v>0</v>
      </c>
      <c r="X59">
        <f t="shared" si="67"/>
        <v>0</v>
      </c>
      <c r="Y59">
        <f t="shared" si="68"/>
        <v>0</v>
      </c>
      <c r="AA59">
        <v>34657299</v>
      </c>
      <c r="AB59">
        <f t="shared" si="69"/>
        <v>7.23</v>
      </c>
      <c r="AC59">
        <f t="shared" si="91"/>
        <v>7.23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70"/>
        <v>0</v>
      </c>
      <c r="AH59">
        <f t="shared" si="55"/>
        <v>0</v>
      </c>
      <c r="AI59">
        <f t="shared" si="56"/>
        <v>0</v>
      </c>
      <c r="AJ59">
        <f t="shared" si="71"/>
        <v>0</v>
      </c>
      <c r="AK59">
        <v>7.23</v>
      </c>
      <c r="AL59" s="54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84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217</v>
      </c>
      <c r="CQ59">
        <f t="shared" si="73"/>
        <v>54.225000000000001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50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51</v>
      </c>
      <c r="EH59">
        <v>0</v>
      </c>
      <c r="EI59" t="s">
        <v>6</v>
      </c>
      <c r="EJ59">
        <v>1</v>
      </c>
      <c r="EK59">
        <v>500001</v>
      </c>
      <c r="EL59" t="s">
        <v>65</v>
      </c>
      <c r="EM59" t="s">
        <v>66</v>
      </c>
      <c r="EO59" t="s">
        <v>6</v>
      </c>
      <c r="EQ59">
        <v>0</v>
      </c>
      <c r="ER59">
        <v>7.86</v>
      </c>
      <c r="ES59" s="54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112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217</v>
      </c>
      <c r="GN59">
        <f t="shared" si="86"/>
        <v>217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113</v>
      </c>
      <c r="F60" s="2" t="s">
        <v>87</v>
      </c>
      <c r="G60" s="2" t="s">
        <v>88</v>
      </c>
      <c r="H60" s="2" t="s">
        <v>89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8"/>
        <v>0</v>
      </c>
      <c r="P60" s="2">
        <f t="shared" si="59"/>
        <v>0</v>
      </c>
      <c r="Q60" s="2">
        <f t="shared" si="60"/>
        <v>0</v>
      </c>
      <c r="R60" s="2">
        <f t="shared" si="61"/>
        <v>0</v>
      </c>
      <c r="S60" s="2">
        <f t="shared" si="62"/>
        <v>0</v>
      </c>
      <c r="T60" s="2">
        <f t="shared" si="63"/>
        <v>0</v>
      </c>
      <c r="U60" s="2">
        <f t="shared" si="64"/>
        <v>0</v>
      </c>
      <c r="V60" s="2">
        <f t="shared" si="65"/>
        <v>0</v>
      </c>
      <c r="W60" s="2">
        <f t="shared" si="66"/>
        <v>0</v>
      </c>
      <c r="X60" s="2">
        <f t="shared" si="67"/>
        <v>0</v>
      </c>
      <c r="Y60" s="2">
        <f t="shared" si="68"/>
        <v>0</v>
      </c>
      <c r="Z60" s="2"/>
      <c r="AA60" s="2">
        <v>34657298</v>
      </c>
      <c r="AB60" s="2">
        <f t="shared" si="69"/>
        <v>0</v>
      </c>
      <c r="AC60" s="2">
        <f t="shared" si="9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70"/>
        <v>0</v>
      </c>
      <c r="AH60" s="2">
        <f t="shared" si="55"/>
        <v>0</v>
      </c>
      <c r="AI60" s="2">
        <f t="shared" si="56"/>
        <v>0</v>
      </c>
      <c r="AJ60" s="2">
        <f t="shared" si="7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90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0</v>
      </c>
      <c r="CQ60" s="2">
        <f t="shared" si="73"/>
        <v>0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89</v>
      </c>
      <c r="DW60" s="2" t="s">
        <v>89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51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65</v>
      </c>
      <c r="EM60" s="2" t="s">
        <v>66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114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0</v>
      </c>
      <c r="GN60" s="2">
        <f t="shared" si="86"/>
        <v>0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113</v>
      </c>
      <c r="F61" t="s">
        <v>87</v>
      </c>
      <c r="G61" t="s">
        <v>88</v>
      </c>
      <c r="H61" t="s">
        <v>89</v>
      </c>
      <c r="I61">
        <f>I57*J61</f>
        <v>0</v>
      </c>
      <c r="J61">
        <v>0</v>
      </c>
      <c r="O61">
        <f t="shared" si="58"/>
        <v>0</v>
      </c>
      <c r="P61">
        <f t="shared" si="59"/>
        <v>0</v>
      </c>
      <c r="Q61">
        <f t="shared" si="60"/>
        <v>0</v>
      </c>
      <c r="R61">
        <f t="shared" si="61"/>
        <v>0</v>
      </c>
      <c r="S61">
        <f t="shared" si="62"/>
        <v>0</v>
      </c>
      <c r="T61">
        <f t="shared" si="63"/>
        <v>0</v>
      </c>
      <c r="U61">
        <f t="shared" si="64"/>
        <v>0</v>
      </c>
      <c r="V61">
        <f t="shared" si="65"/>
        <v>0</v>
      </c>
      <c r="W61">
        <f t="shared" si="66"/>
        <v>0</v>
      </c>
      <c r="X61">
        <f t="shared" si="67"/>
        <v>0</v>
      </c>
      <c r="Y61">
        <f t="shared" si="68"/>
        <v>0</v>
      </c>
      <c r="AA61">
        <v>34657299</v>
      </c>
      <c r="AB61">
        <f t="shared" si="69"/>
        <v>0</v>
      </c>
      <c r="AC61">
        <f t="shared" si="9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70"/>
        <v>0</v>
      </c>
      <c r="AH61">
        <f t="shared" si="55"/>
        <v>0</v>
      </c>
      <c r="AI61">
        <f t="shared" si="56"/>
        <v>0</v>
      </c>
      <c r="AJ61">
        <f t="shared" si="71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90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0</v>
      </c>
      <c r="CQ61">
        <f t="shared" si="73"/>
        <v>0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89</v>
      </c>
      <c r="DW61" t="s">
        <v>89</v>
      </c>
      <c r="DX61">
        <v>100</v>
      </c>
      <c r="EE61">
        <v>32653291</v>
      </c>
      <c r="EF61">
        <v>20</v>
      </c>
      <c r="EG61" t="s">
        <v>51</v>
      </c>
      <c r="EH61">
        <v>0</v>
      </c>
      <c r="EI61" t="s">
        <v>6</v>
      </c>
      <c r="EJ61">
        <v>1</v>
      </c>
      <c r="EK61">
        <v>500001</v>
      </c>
      <c r="EL61" t="s">
        <v>65</v>
      </c>
      <c r="EM61" t="s">
        <v>66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114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0</v>
      </c>
      <c r="GN61">
        <f t="shared" si="86"/>
        <v>0</v>
      </c>
      <c r="GO61">
        <f t="shared" si="87"/>
        <v>0</v>
      </c>
      <c r="GP61">
        <f t="shared" si="88"/>
        <v>0</v>
      </c>
      <c r="GR61">
        <v>1</v>
      </c>
      <c r="GS61">
        <v>4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115</v>
      </c>
      <c r="F62" s="2" t="s">
        <v>116</v>
      </c>
      <c r="G62" s="2" t="s">
        <v>117</v>
      </c>
      <c r="H62" s="2" t="s">
        <v>99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8"/>
        <v>0</v>
      </c>
      <c r="P62" s="2">
        <f t="shared" si="59"/>
        <v>0</v>
      </c>
      <c r="Q62" s="2">
        <f t="shared" si="60"/>
        <v>0</v>
      </c>
      <c r="R62" s="2">
        <f t="shared" si="61"/>
        <v>0</v>
      </c>
      <c r="S62" s="2">
        <f t="shared" si="62"/>
        <v>0</v>
      </c>
      <c r="T62" s="2">
        <f t="shared" si="63"/>
        <v>0</v>
      </c>
      <c r="U62" s="2">
        <f t="shared" si="64"/>
        <v>0</v>
      </c>
      <c r="V62" s="2">
        <f t="shared" si="65"/>
        <v>0</v>
      </c>
      <c r="W62" s="2">
        <f t="shared" si="66"/>
        <v>0</v>
      </c>
      <c r="X62" s="2">
        <f t="shared" si="67"/>
        <v>0</v>
      </c>
      <c r="Y62" s="2">
        <f t="shared" si="68"/>
        <v>0</v>
      </c>
      <c r="Z62" s="2"/>
      <c r="AA62" s="2">
        <v>34657298</v>
      </c>
      <c r="AB62" s="2">
        <f t="shared" si="69"/>
        <v>29800</v>
      </c>
      <c r="AC62" s="2">
        <f t="shared" si="91"/>
        <v>29800</v>
      </c>
      <c r="AD62" s="2">
        <f t="shared" si="52"/>
        <v>0</v>
      </c>
      <c r="AE62" s="2">
        <f t="shared" si="53"/>
        <v>0</v>
      </c>
      <c r="AF62" s="2">
        <f t="shared" si="54"/>
        <v>0</v>
      </c>
      <c r="AG62" s="2">
        <f t="shared" si="70"/>
        <v>0</v>
      </c>
      <c r="AH62" s="2">
        <f t="shared" si="55"/>
        <v>0</v>
      </c>
      <c r="AI62" s="2">
        <f t="shared" si="56"/>
        <v>0</v>
      </c>
      <c r="AJ62" s="2">
        <f t="shared" si="71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118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0</v>
      </c>
      <c r="CQ62" s="2">
        <f t="shared" si="73"/>
        <v>29800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99</v>
      </c>
      <c r="DW62" s="2" t="s">
        <v>99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51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65</v>
      </c>
      <c r="EM62" s="2" t="s">
        <v>66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0</v>
      </c>
      <c r="GN62" s="2">
        <f t="shared" si="86"/>
        <v>0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115</v>
      </c>
      <c r="F63" t="s">
        <v>116</v>
      </c>
      <c r="G63" t="s">
        <v>117</v>
      </c>
      <c r="H63" t="s">
        <v>99</v>
      </c>
      <c r="I63">
        <f>I57*J63</f>
        <v>0</v>
      </c>
      <c r="J63">
        <v>0</v>
      </c>
      <c r="O63">
        <f t="shared" si="58"/>
        <v>0</v>
      </c>
      <c r="P63">
        <f t="shared" si="59"/>
        <v>0</v>
      </c>
      <c r="Q63">
        <f t="shared" si="60"/>
        <v>0</v>
      </c>
      <c r="R63">
        <f t="shared" si="61"/>
        <v>0</v>
      </c>
      <c r="S63">
        <f t="shared" si="62"/>
        <v>0</v>
      </c>
      <c r="T63">
        <f t="shared" si="63"/>
        <v>0</v>
      </c>
      <c r="U63">
        <f t="shared" si="64"/>
        <v>0</v>
      </c>
      <c r="V63">
        <f t="shared" si="65"/>
        <v>0</v>
      </c>
      <c r="W63">
        <f t="shared" si="66"/>
        <v>0</v>
      </c>
      <c r="X63">
        <f t="shared" si="67"/>
        <v>0</v>
      </c>
      <c r="Y63">
        <f t="shared" si="68"/>
        <v>0</v>
      </c>
      <c r="AA63">
        <v>34657299</v>
      </c>
      <c r="AB63">
        <f t="shared" si="69"/>
        <v>29800</v>
      </c>
      <c r="AC63">
        <f t="shared" si="91"/>
        <v>29800</v>
      </c>
      <c r="AD63">
        <f t="shared" si="52"/>
        <v>0</v>
      </c>
      <c r="AE63">
        <f t="shared" si="53"/>
        <v>0</v>
      </c>
      <c r="AF63">
        <f t="shared" si="54"/>
        <v>0</v>
      </c>
      <c r="AG63">
        <f t="shared" si="70"/>
        <v>0</v>
      </c>
      <c r="AH63">
        <f t="shared" si="55"/>
        <v>0</v>
      </c>
      <c r="AI63">
        <f t="shared" si="56"/>
        <v>0</v>
      </c>
      <c r="AJ63">
        <f t="shared" si="71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118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0</v>
      </c>
      <c r="CQ63">
        <f t="shared" si="73"/>
        <v>223500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99</v>
      </c>
      <c r="DW63" t="s">
        <v>99</v>
      </c>
      <c r="DX63">
        <v>1000</v>
      </c>
      <c r="EE63">
        <v>32653291</v>
      </c>
      <c r="EF63">
        <v>20</v>
      </c>
      <c r="EG63" t="s">
        <v>51</v>
      </c>
      <c r="EH63">
        <v>0</v>
      </c>
      <c r="EI63" t="s">
        <v>6</v>
      </c>
      <c r="EJ63">
        <v>1</v>
      </c>
      <c r="EK63">
        <v>500001</v>
      </c>
      <c r="EL63" t="s">
        <v>65</v>
      </c>
      <c r="EM63" t="s">
        <v>66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0</v>
      </c>
      <c r="GN63">
        <f t="shared" si="86"/>
        <v>0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119</v>
      </c>
      <c r="F64" s="2" t="s">
        <v>120</v>
      </c>
      <c r="G64" s="2" t="s">
        <v>121</v>
      </c>
      <c r="H64" s="2" t="s">
        <v>99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8"/>
        <v>0</v>
      </c>
      <c r="P64" s="2">
        <f t="shared" si="59"/>
        <v>0</v>
      </c>
      <c r="Q64" s="2">
        <f t="shared" si="60"/>
        <v>0</v>
      </c>
      <c r="R64" s="2">
        <f t="shared" si="61"/>
        <v>0</v>
      </c>
      <c r="S64" s="2">
        <f t="shared" si="62"/>
        <v>0</v>
      </c>
      <c r="T64" s="2">
        <f t="shared" si="63"/>
        <v>0</v>
      </c>
      <c r="U64" s="2">
        <f t="shared" si="64"/>
        <v>0</v>
      </c>
      <c r="V64" s="2">
        <f t="shared" si="65"/>
        <v>0</v>
      </c>
      <c r="W64" s="2">
        <f t="shared" si="66"/>
        <v>0</v>
      </c>
      <c r="X64" s="2">
        <f t="shared" si="67"/>
        <v>0</v>
      </c>
      <c r="Y64" s="2">
        <f t="shared" si="68"/>
        <v>0</v>
      </c>
      <c r="Z64" s="2"/>
      <c r="AA64" s="2">
        <v>34657298</v>
      </c>
      <c r="AB64" s="2">
        <f t="shared" si="69"/>
        <v>12430</v>
      </c>
      <c r="AC64" s="2">
        <f t="shared" si="91"/>
        <v>12430</v>
      </c>
      <c r="AD64" s="2">
        <f t="shared" ref="AD64:AD95" si="92">ROUND((((ET64)-(EU64))+AE64),2)</f>
        <v>0</v>
      </c>
      <c r="AE64" s="2">
        <f t="shared" ref="AE64:AE99" si="93">ROUND((EU64),2)</f>
        <v>0</v>
      </c>
      <c r="AF64" s="2">
        <f t="shared" ref="AF64:AF99" si="94">ROUND((EV64),2)</f>
        <v>0</v>
      </c>
      <c r="AG64" s="2">
        <f t="shared" si="70"/>
        <v>0</v>
      </c>
      <c r="AH64" s="2">
        <f t="shared" ref="AH64:AH99" si="95">(EW64)</f>
        <v>0</v>
      </c>
      <c r="AI64" s="2">
        <f t="shared" ref="AI64:AI99" si="96">(EX64)</f>
        <v>0</v>
      </c>
      <c r="AJ64" s="2">
        <f t="shared" si="71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122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12430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99</v>
      </c>
      <c r="DW64" s="2" t="s">
        <v>99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51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65</v>
      </c>
      <c r="EM64" s="2" t="s">
        <v>66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119</v>
      </c>
      <c r="F65" t="s">
        <v>120</v>
      </c>
      <c r="G65" t="s">
        <v>121</v>
      </c>
      <c r="H65" t="s">
        <v>99</v>
      </c>
      <c r="I65">
        <f>I57*J65</f>
        <v>0</v>
      </c>
      <c r="J65">
        <v>0</v>
      </c>
      <c r="O65">
        <f t="shared" si="58"/>
        <v>0</v>
      </c>
      <c r="P65">
        <f t="shared" si="59"/>
        <v>0</v>
      </c>
      <c r="Q65">
        <f t="shared" si="60"/>
        <v>0</v>
      </c>
      <c r="R65">
        <f t="shared" si="61"/>
        <v>0</v>
      </c>
      <c r="S65">
        <f t="shared" si="62"/>
        <v>0</v>
      </c>
      <c r="T65">
        <f t="shared" si="63"/>
        <v>0</v>
      </c>
      <c r="U65">
        <f t="shared" si="64"/>
        <v>0</v>
      </c>
      <c r="V65">
        <f t="shared" si="65"/>
        <v>0</v>
      </c>
      <c r="W65">
        <f t="shared" si="66"/>
        <v>0</v>
      </c>
      <c r="X65">
        <f t="shared" si="67"/>
        <v>0</v>
      </c>
      <c r="Y65">
        <f t="shared" si="68"/>
        <v>0</v>
      </c>
      <c r="AA65">
        <v>34657299</v>
      </c>
      <c r="AB65">
        <f t="shared" si="69"/>
        <v>12430</v>
      </c>
      <c r="AC65">
        <f t="shared" si="91"/>
        <v>12430</v>
      </c>
      <c r="AD65">
        <f t="shared" si="92"/>
        <v>0</v>
      </c>
      <c r="AE65">
        <f t="shared" si="93"/>
        <v>0</v>
      </c>
      <c r="AF65">
        <f t="shared" si="94"/>
        <v>0</v>
      </c>
      <c r="AG65">
        <f t="shared" si="70"/>
        <v>0</v>
      </c>
      <c r="AH65">
        <f t="shared" si="95"/>
        <v>0</v>
      </c>
      <c r="AI65">
        <f t="shared" si="96"/>
        <v>0</v>
      </c>
      <c r="AJ65">
        <f t="shared" si="71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122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93225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99</v>
      </c>
      <c r="DW65" t="s">
        <v>99</v>
      </c>
      <c r="DX65">
        <v>1000</v>
      </c>
      <c r="EE65">
        <v>32653291</v>
      </c>
      <c r="EF65">
        <v>20</v>
      </c>
      <c r="EG65" t="s">
        <v>51</v>
      </c>
      <c r="EH65">
        <v>0</v>
      </c>
      <c r="EI65" t="s">
        <v>6</v>
      </c>
      <c r="EJ65">
        <v>1</v>
      </c>
      <c r="EK65">
        <v>500001</v>
      </c>
      <c r="EL65" t="s">
        <v>65</v>
      </c>
      <c r="EM65" t="s">
        <v>66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123</v>
      </c>
      <c r="F66" s="2" t="s">
        <v>102</v>
      </c>
      <c r="G66" s="2" t="s">
        <v>103</v>
      </c>
      <c r="H66" s="2" t="s">
        <v>104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8"/>
        <v>0</v>
      </c>
      <c r="P66" s="2">
        <f t="shared" si="59"/>
        <v>0</v>
      </c>
      <c r="Q66" s="2">
        <f t="shared" si="60"/>
        <v>0</v>
      </c>
      <c r="R66" s="2">
        <f t="shared" si="61"/>
        <v>0</v>
      </c>
      <c r="S66" s="2">
        <f t="shared" si="62"/>
        <v>0</v>
      </c>
      <c r="T66" s="2">
        <f t="shared" si="63"/>
        <v>0</v>
      </c>
      <c r="U66" s="2">
        <f t="shared" si="64"/>
        <v>0</v>
      </c>
      <c r="V66" s="2">
        <f t="shared" si="65"/>
        <v>0</v>
      </c>
      <c r="W66" s="2">
        <f t="shared" si="66"/>
        <v>0</v>
      </c>
      <c r="X66" s="2">
        <f t="shared" si="67"/>
        <v>0</v>
      </c>
      <c r="Y66" s="2">
        <f t="shared" si="68"/>
        <v>0</v>
      </c>
      <c r="Z66" s="2"/>
      <c r="AA66" s="2">
        <v>34657298</v>
      </c>
      <c r="AB66" s="2">
        <f t="shared" si="69"/>
        <v>1</v>
      </c>
      <c r="AC66" s="2">
        <f t="shared" si="91"/>
        <v>1</v>
      </c>
      <c r="AD66" s="2">
        <f t="shared" si="92"/>
        <v>0</v>
      </c>
      <c r="AE66" s="2">
        <f t="shared" si="93"/>
        <v>0</v>
      </c>
      <c r="AF66" s="2">
        <f t="shared" si="94"/>
        <v>0</v>
      </c>
      <c r="AG66" s="2">
        <f t="shared" si="70"/>
        <v>0</v>
      </c>
      <c r="AH66" s="2">
        <f t="shared" si="95"/>
        <v>0</v>
      </c>
      <c r="AI66" s="2">
        <f t="shared" si="96"/>
        <v>0</v>
      </c>
      <c r="AJ66" s="2">
        <f t="shared" si="71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1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51</v>
      </c>
      <c r="EH66" s="2">
        <v>0</v>
      </c>
      <c r="EI66" s="2" t="s">
        <v>6</v>
      </c>
      <c r="EJ66" s="2">
        <v>1</v>
      </c>
      <c r="EK66" s="2">
        <v>0</v>
      </c>
      <c r="EL66" s="2" t="s">
        <v>52</v>
      </c>
      <c r="EM66" s="2" t="s">
        <v>53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123</v>
      </c>
      <c r="F67" t="s">
        <v>102</v>
      </c>
      <c r="G67" t="s">
        <v>103</v>
      </c>
      <c r="H67" t="s">
        <v>104</v>
      </c>
      <c r="I67">
        <f>I57*J67</f>
        <v>0</v>
      </c>
      <c r="J67">
        <v>0</v>
      </c>
      <c r="O67">
        <f t="shared" si="58"/>
        <v>0</v>
      </c>
      <c r="P67">
        <f t="shared" si="59"/>
        <v>0</v>
      </c>
      <c r="Q67">
        <f t="shared" si="60"/>
        <v>0</v>
      </c>
      <c r="R67">
        <f t="shared" si="61"/>
        <v>0</v>
      </c>
      <c r="S67">
        <f t="shared" si="62"/>
        <v>0</v>
      </c>
      <c r="T67">
        <f t="shared" si="63"/>
        <v>0</v>
      </c>
      <c r="U67">
        <f t="shared" si="64"/>
        <v>0</v>
      </c>
      <c r="V67">
        <f t="shared" si="65"/>
        <v>0</v>
      </c>
      <c r="W67">
        <f t="shared" si="66"/>
        <v>0</v>
      </c>
      <c r="X67">
        <f t="shared" si="67"/>
        <v>0</v>
      </c>
      <c r="Y67">
        <f t="shared" si="68"/>
        <v>0</v>
      </c>
      <c r="AA67">
        <v>34657299</v>
      </c>
      <c r="AB67">
        <f t="shared" si="69"/>
        <v>1</v>
      </c>
      <c r="AC67">
        <f t="shared" si="91"/>
        <v>1</v>
      </c>
      <c r="AD67">
        <f t="shared" si="92"/>
        <v>0</v>
      </c>
      <c r="AE67">
        <f t="shared" si="93"/>
        <v>0</v>
      </c>
      <c r="AF67">
        <f t="shared" si="94"/>
        <v>0</v>
      </c>
      <c r="AG67">
        <f t="shared" si="70"/>
        <v>0</v>
      </c>
      <c r="AH67">
        <f t="shared" si="95"/>
        <v>0</v>
      </c>
      <c r="AI67">
        <f t="shared" si="96"/>
        <v>0</v>
      </c>
      <c r="AJ67">
        <f t="shared" si="71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7.5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104</v>
      </c>
      <c r="DW67" t="s">
        <v>104</v>
      </c>
      <c r="DX67">
        <v>1</v>
      </c>
      <c r="EE67">
        <v>32653299</v>
      </c>
      <c r="EF67">
        <v>20</v>
      </c>
      <c r="EG67" t="s">
        <v>51</v>
      </c>
      <c r="EH67">
        <v>0</v>
      </c>
      <c r="EI67" t="s">
        <v>6</v>
      </c>
      <c r="EJ67">
        <v>1</v>
      </c>
      <c r="EK67">
        <v>0</v>
      </c>
      <c r="EL67" t="s">
        <v>52</v>
      </c>
      <c r="EM67" t="s">
        <v>53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124</v>
      </c>
      <c r="F68" s="2" t="s">
        <v>125</v>
      </c>
      <c r="G68" s="2" t="s">
        <v>126</v>
      </c>
      <c r="H68" s="2" t="s">
        <v>17</v>
      </c>
      <c r="I68" s="2">
        <f>'1.Смета.или.Акт'!E104</f>
        <v>4</v>
      </c>
      <c r="J68" s="2">
        <v>0</v>
      </c>
      <c r="K68" s="2"/>
      <c r="L68" s="2"/>
      <c r="M68" s="2"/>
      <c r="N68" s="2"/>
      <c r="O68" s="2">
        <f t="shared" si="58"/>
        <v>63</v>
      </c>
      <c r="P68" s="2">
        <f t="shared" si="59"/>
        <v>0</v>
      </c>
      <c r="Q68" s="2">
        <f t="shared" si="60"/>
        <v>4</v>
      </c>
      <c r="R68" s="2">
        <f t="shared" si="61"/>
        <v>0</v>
      </c>
      <c r="S68" s="2">
        <f t="shared" si="62"/>
        <v>59</v>
      </c>
      <c r="T68" s="2">
        <f t="shared" si="63"/>
        <v>0</v>
      </c>
      <c r="U68" s="2">
        <f t="shared" si="64"/>
        <v>6.24</v>
      </c>
      <c r="V68" s="2">
        <f t="shared" si="65"/>
        <v>0</v>
      </c>
      <c r="W68" s="2">
        <f t="shared" si="66"/>
        <v>0</v>
      </c>
      <c r="X68" s="2">
        <f t="shared" si="67"/>
        <v>56</v>
      </c>
      <c r="Y68" s="2">
        <f t="shared" si="68"/>
        <v>38</v>
      </c>
      <c r="Z68" s="2"/>
      <c r="AA68" s="2">
        <v>34657298</v>
      </c>
      <c r="AB68" s="2">
        <f t="shared" si="69"/>
        <v>15.87</v>
      </c>
      <c r="AC68" s="2">
        <f>ROUND((ES68+(SUM(SmtRes!BC65:'SmtRes'!BC78)+SUM(EtalonRes!AL59:'EtalonRes'!AL72))),2)</f>
        <v>-0.02</v>
      </c>
      <c r="AD68" s="2">
        <f t="shared" si="92"/>
        <v>1.05</v>
      </c>
      <c r="AE68" s="2">
        <f t="shared" si="93"/>
        <v>0</v>
      </c>
      <c r="AF68" s="2">
        <f t="shared" si="94"/>
        <v>14.84</v>
      </c>
      <c r="AG68" s="2">
        <f t="shared" si="70"/>
        <v>0</v>
      </c>
      <c r="AH68" s="2">
        <f t="shared" si="95"/>
        <v>1.56</v>
      </c>
      <c r="AI68" s="2">
        <f t="shared" si="96"/>
        <v>0</v>
      </c>
      <c r="AJ68" s="2">
        <f t="shared" si="71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127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63</v>
      </c>
      <c r="CQ68" s="2">
        <f t="shared" si="73"/>
        <v>-0.02</v>
      </c>
      <c r="CR68" s="2">
        <f t="shared" si="74"/>
        <v>1.05</v>
      </c>
      <c r="CS68" s="2">
        <f t="shared" si="75"/>
        <v>0</v>
      </c>
      <c r="CT68" s="2">
        <f t="shared" si="76"/>
        <v>14.84</v>
      </c>
      <c r="CU68" s="2">
        <f t="shared" si="77"/>
        <v>0</v>
      </c>
      <c r="CV68" s="2">
        <f t="shared" si="78"/>
        <v>1.56</v>
      </c>
      <c r="CW68" s="2">
        <f t="shared" si="79"/>
        <v>0</v>
      </c>
      <c r="CX68" s="2">
        <f t="shared" si="80"/>
        <v>0</v>
      </c>
      <c r="CY68" s="2">
        <f t="shared" si="81"/>
        <v>56.05</v>
      </c>
      <c r="CZ68" s="2">
        <f t="shared" si="82"/>
        <v>38.35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43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79</v>
      </c>
      <c r="EM68" s="2" t="s">
        <v>80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157</v>
      </c>
      <c r="GN68" s="2">
        <f t="shared" si="86"/>
        <v>0</v>
      </c>
      <c r="GO68" s="2">
        <f t="shared" si="87"/>
        <v>157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124</v>
      </c>
      <c r="F69" t="s">
        <v>125</v>
      </c>
      <c r="G69" t="s">
        <v>126</v>
      </c>
      <c r="H69" t="s">
        <v>17</v>
      </c>
      <c r="I69">
        <f>'1.Смета.или.Акт'!E104</f>
        <v>4</v>
      </c>
      <c r="J69">
        <v>0</v>
      </c>
      <c r="O69">
        <f t="shared" si="58"/>
        <v>1138</v>
      </c>
      <c r="P69">
        <f t="shared" si="59"/>
        <v>-1</v>
      </c>
      <c r="Q69">
        <f t="shared" si="60"/>
        <v>53</v>
      </c>
      <c r="R69">
        <f t="shared" si="61"/>
        <v>0</v>
      </c>
      <c r="S69">
        <f t="shared" si="62"/>
        <v>1086</v>
      </c>
      <c r="T69">
        <f t="shared" si="63"/>
        <v>0</v>
      </c>
      <c r="U69">
        <f t="shared" si="64"/>
        <v>6.24</v>
      </c>
      <c r="V69">
        <f t="shared" si="65"/>
        <v>0</v>
      </c>
      <c r="W69">
        <f t="shared" si="66"/>
        <v>0</v>
      </c>
      <c r="X69">
        <f t="shared" si="67"/>
        <v>880</v>
      </c>
      <c r="Y69">
        <f t="shared" si="68"/>
        <v>565</v>
      </c>
      <c r="AA69">
        <v>34657299</v>
      </c>
      <c r="AB69">
        <f t="shared" si="69"/>
        <v>15.87</v>
      </c>
      <c r="AC69">
        <f>ROUND((ES69+(SUM(SmtRes!BC79:'SmtRes'!BC92)+SUM(EtalonRes!AL73:'EtalonRes'!AL86))),2)</f>
        <v>-0.02</v>
      </c>
      <c r="AD69">
        <f t="shared" si="92"/>
        <v>1.05</v>
      </c>
      <c r="AE69">
        <f t="shared" si="93"/>
        <v>0</v>
      </c>
      <c r="AF69">
        <f t="shared" si="94"/>
        <v>14.84</v>
      </c>
      <c r="AG69">
        <f t="shared" si="70"/>
        <v>0</v>
      </c>
      <c r="AH69">
        <f t="shared" si="95"/>
        <v>1.56</v>
      </c>
      <c r="AI69">
        <f t="shared" si="96"/>
        <v>0</v>
      </c>
      <c r="AJ69">
        <f t="shared" si="71"/>
        <v>0</v>
      </c>
      <c r="AK69">
        <f>AL69+AM69+AO69</f>
        <v>35.980000000000004</v>
      </c>
      <c r="AL69" s="54">
        <f>'1.Смета.или.Акт'!F107</f>
        <v>20.09</v>
      </c>
      <c r="AM69" s="54">
        <f>'1.Смета.или.Акт'!F106</f>
        <v>1.05</v>
      </c>
      <c r="AN69">
        <v>0</v>
      </c>
      <c r="AO69" s="54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127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1138</v>
      </c>
      <c r="CQ69">
        <f t="shared" si="73"/>
        <v>-0.15</v>
      </c>
      <c r="CR69">
        <f t="shared" si="74"/>
        <v>13.125</v>
      </c>
      <c r="CS69">
        <f t="shared" si="75"/>
        <v>0</v>
      </c>
      <c r="CT69">
        <f t="shared" si="76"/>
        <v>271.572</v>
      </c>
      <c r="CU69">
        <f t="shared" si="77"/>
        <v>0</v>
      </c>
      <c r="CV69">
        <f t="shared" si="78"/>
        <v>1.56</v>
      </c>
      <c r="CW69">
        <f t="shared" si="79"/>
        <v>0</v>
      </c>
      <c r="CX69">
        <f t="shared" si="80"/>
        <v>0</v>
      </c>
      <c r="CY69">
        <f t="shared" si="81"/>
        <v>879.66</v>
      </c>
      <c r="CZ69">
        <f t="shared" si="82"/>
        <v>564.72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43</v>
      </c>
      <c r="EH69">
        <v>0</v>
      </c>
      <c r="EI69" t="s">
        <v>6</v>
      </c>
      <c r="EJ69">
        <v>2</v>
      </c>
      <c r="EK69">
        <v>108001</v>
      </c>
      <c r="EL69" t="s">
        <v>79</v>
      </c>
      <c r="EM69" t="s">
        <v>80</v>
      </c>
      <c r="EO69" t="s">
        <v>6</v>
      </c>
      <c r="EQ69">
        <v>0</v>
      </c>
      <c r="ER69">
        <f>ES69+ET69+EV69</f>
        <v>35.980000000000004</v>
      </c>
      <c r="ES69" s="54">
        <f>'1.Смета.или.Акт'!F107</f>
        <v>20.09</v>
      </c>
      <c r="ET69" s="54">
        <f>'1.Смета.или.Акт'!F106</f>
        <v>1.05</v>
      </c>
      <c r="EU69">
        <v>0</v>
      </c>
      <c r="EV69" s="54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3"/>
        <v>0</v>
      </c>
      <c r="FS69">
        <v>0</v>
      </c>
      <c r="FV69" t="s">
        <v>25</v>
      </c>
      <c r="FW69" t="s">
        <v>26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2583</v>
      </c>
      <c r="GN69">
        <f t="shared" si="86"/>
        <v>0</v>
      </c>
      <c r="GO69">
        <f t="shared" si="87"/>
        <v>2583</v>
      </c>
      <c r="GP69">
        <f t="shared" si="88"/>
        <v>0</v>
      </c>
      <c r="GR69">
        <v>0</v>
      </c>
      <c r="GS69">
        <v>3</v>
      </c>
      <c r="GT69">
        <v>0</v>
      </c>
      <c r="GU69" t="s">
        <v>6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128</v>
      </c>
      <c r="F70" s="2" t="s">
        <v>48</v>
      </c>
      <c r="G70" s="2" t="s">
        <v>129</v>
      </c>
      <c r="H70" s="2" t="s">
        <v>50</v>
      </c>
      <c r="I70" s="2">
        <f>I68*J70</f>
        <v>4</v>
      </c>
      <c r="J70" s="2">
        <v>1</v>
      </c>
      <c r="K70" s="2"/>
      <c r="L70" s="2"/>
      <c r="M70" s="2"/>
      <c r="N70" s="2"/>
      <c r="O70" s="2">
        <f t="shared" si="58"/>
        <v>95</v>
      </c>
      <c r="P70" s="2">
        <f t="shared" si="59"/>
        <v>95</v>
      </c>
      <c r="Q70" s="2">
        <f t="shared" si="60"/>
        <v>0</v>
      </c>
      <c r="R70" s="2">
        <f t="shared" si="61"/>
        <v>0</v>
      </c>
      <c r="S70" s="2">
        <f t="shared" si="62"/>
        <v>0</v>
      </c>
      <c r="T70" s="2">
        <f t="shared" si="63"/>
        <v>0</v>
      </c>
      <c r="U70" s="2">
        <f t="shared" si="64"/>
        <v>0</v>
      </c>
      <c r="V70" s="2">
        <f t="shared" si="65"/>
        <v>0</v>
      </c>
      <c r="W70" s="2">
        <f t="shared" si="66"/>
        <v>0</v>
      </c>
      <c r="X70" s="2">
        <f t="shared" si="67"/>
        <v>0</v>
      </c>
      <c r="Y70" s="2">
        <f t="shared" si="68"/>
        <v>0</v>
      </c>
      <c r="Z70" s="2"/>
      <c r="AA70" s="2">
        <v>34657298</v>
      </c>
      <c r="AB70" s="2">
        <f t="shared" si="69"/>
        <v>23.79</v>
      </c>
      <c r="AC70" s="2">
        <f t="shared" ref="AC70:AC93" si="97">ROUND((ES70),2)</f>
        <v>23.79</v>
      </c>
      <c r="AD70" s="2">
        <f t="shared" si="92"/>
        <v>0</v>
      </c>
      <c r="AE70" s="2">
        <f t="shared" si="93"/>
        <v>0</v>
      </c>
      <c r="AF70" s="2">
        <f t="shared" si="94"/>
        <v>0</v>
      </c>
      <c r="AG70" s="2">
        <f t="shared" si="70"/>
        <v>0</v>
      </c>
      <c r="AH70" s="2">
        <f t="shared" si="95"/>
        <v>0</v>
      </c>
      <c r="AI70" s="2">
        <f t="shared" si="96"/>
        <v>0</v>
      </c>
      <c r="AJ70" s="2">
        <f t="shared" si="71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130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95</v>
      </c>
      <c r="CQ70" s="2">
        <f t="shared" si="73"/>
        <v>23.79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50</v>
      </c>
      <c r="DW70" s="2" t="s">
        <v>50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51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65</v>
      </c>
      <c r="EM70" s="2" t="s">
        <v>66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131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95</v>
      </c>
      <c r="GN70" s="2">
        <f t="shared" si="86"/>
        <v>95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128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50</v>
      </c>
      <c r="I71">
        <f>I69*J71</f>
        <v>4</v>
      </c>
      <c r="J71">
        <v>1</v>
      </c>
      <c r="O71">
        <f t="shared" si="58"/>
        <v>714</v>
      </c>
      <c r="P71">
        <f t="shared" si="59"/>
        <v>714</v>
      </c>
      <c r="Q71">
        <f t="shared" si="60"/>
        <v>0</v>
      </c>
      <c r="R71">
        <f t="shared" si="61"/>
        <v>0</v>
      </c>
      <c r="S71">
        <f t="shared" si="62"/>
        <v>0</v>
      </c>
      <c r="T71">
        <f t="shared" si="63"/>
        <v>0</v>
      </c>
      <c r="U71">
        <f t="shared" si="64"/>
        <v>0</v>
      </c>
      <c r="V71">
        <f t="shared" si="65"/>
        <v>0</v>
      </c>
      <c r="W71">
        <f t="shared" si="66"/>
        <v>0</v>
      </c>
      <c r="X71">
        <f t="shared" si="67"/>
        <v>0</v>
      </c>
      <c r="Y71">
        <f t="shared" si="68"/>
        <v>0</v>
      </c>
      <c r="AA71">
        <v>34657299</v>
      </c>
      <c r="AB71">
        <f t="shared" si="69"/>
        <v>23.79</v>
      </c>
      <c r="AC71">
        <f t="shared" si="97"/>
        <v>23.79</v>
      </c>
      <c r="AD71">
        <f t="shared" si="92"/>
        <v>0</v>
      </c>
      <c r="AE71">
        <f t="shared" si="93"/>
        <v>0</v>
      </c>
      <c r="AF71">
        <f t="shared" si="94"/>
        <v>0</v>
      </c>
      <c r="AG71">
        <f t="shared" si="70"/>
        <v>0</v>
      </c>
      <c r="AH71">
        <f t="shared" si="95"/>
        <v>0</v>
      </c>
      <c r="AI71">
        <f t="shared" si="96"/>
        <v>0</v>
      </c>
      <c r="AJ71">
        <f t="shared" si="71"/>
        <v>0</v>
      </c>
      <c r="AK71">
        <v>23.79</v>
      </c>
      <c r="AL71" s="54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130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714</v>
      </c>
      <c r="CQ71">
        <f t="shared" si="73"/>
        <v>178.42499999999998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50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51</v>
      </c>
      <c r="EH71">
        <v>0</v>
      </c>
      <c r="EI71" t="s">
        <v>6</v>
      </c>
      <c r="EJ71">
        <v>1</v>
      </c>
      <c r="EK71">
        <v>500001</v>
      </c>
      <c r="EL71" t="s">
        <v>65</v>
      </c>
      <c r="EM71" t="s">
        <v>66</v>
      </c>
      <c r="EO71" t="s">
        <v>6</v>
      </c>
      <c r="EQ71">
        <v>0</v>
      </c>
      <c r="ER71">
        <v>25.85</v>
      </c>
      <c r="ES71" s="54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131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714</v>
      </c>
      <c r="GN71">
        <f t="shared" si="86"/>
        <v>714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132</v>
      </c>
      <c r="F72" s="2" t="s">
        <v>133</v>
      </c>
      <c r="G72" s="2" t="s">
        <v>134</v>
      </c>
      <c r="H72" s="2" t="s">
        <v>94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8"/>
        <v>0</v>
      </c>
      <c r="P72" s="2">
        <f t="shared" si="59"/>
        <v>0</v>
      </c>
      <c r="Q72" s="2">
        <f t="shared" si="60"/>
        <v>0</v>
      </c>
      <c r="R72" s="2">
        <f t="shared" si="61"/>
        <v>0</v>
      </c>
      <c r="S72" s="2">
        <f t="shared" si="62"/>
        <v>0</v>
      </c>
      <c r="T72" s="2">
        <f t="shared" si="63"/>
        <v>0</v>
      </c>
      <c r="U72" s="2">
        <f t="shared" si="64"/>
        <v>0</v>
      </c>
      <c r="V72" s="2">
        <f t="shared" si="65"/>
        <v>0</v>
      </c>
      <c r="W72" s="2">
        <f t="shared" si="66"/>
        <v>0</v>
      </c>
      <c r="X72" s="2">
        <f t="shared" si="67"/>
        <v>0</v>
      </c>
      <c r="Y72" s="2">
        <f t="shared" si="68"/>
        <v>0</v>
      </c>
      <c r="Z72" s="2"/>
      <c r="AA72" s="2">
        <v>34657298</v>
      </c>
      <c r="AB72" s="2">
        <f t="shared" si="69"/>
        <v>11.5</v>
      </c>
      <c r="AC72" s="2">
        <f t="shared" si="97"/>
        <v>11.5</v>
      </c>
      <c r="AD72" s="2">
        <f t="shared" si="92"/>
        <v>0</v>
      </c>
      <c r="AE72" s="2">
        <f t="shared" si="93"/>
        <v>0</v>
      </c>
      <c r="AF72" s="2">
        <f t="shared" si="94"/>
        <v>0</v>
      </c>
      <c r="AG72" s="2">
        <f t="shared" si="70"/>
        <v>0</v>
      </c>
      <c r="AH72" s="2">
        <f t="shared" si="95"/>
        <v>0</v>
      </c>
      <c r="AI72" s="2">
        <f t="shared" si="96"/>
        <v>0</v>
      </c>
      <c r="AJ72" s="2">
        <f t="shared" si="71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135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11.5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94</v>
      </c>
      <c r="DW72" s="2" t="s">
        <v>94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51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65</v>
      </c>
      <c r="EM72" s="2" t="s">
        <v>66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132</v>
      </c>
      <c r="F73" t="s">
        <v>133</v>
      </c>
      <c r="G73" t="s">
        <v>134</v>
      </c>
      <c r="H73" t="s">
        <v>94</v>
      </c>
      <c r="I73">
        <f>I69*J73</f>
        <v>0</v>
      </c>
      <c r="J73">
        <v>0</v>
      </c>
      <c r="O73">
        <f t="shared" si="58"/>
        <v>0</v>
      </c>
      <c r="P73">
        <f t="shared" si="59"/>
        <v>0</v>
      </c>
      <c r="Q73">
        <f t="shared" si="60"/>
        <v>0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AA73">
        <v>34657299</v>
      </c>
      <c r="AB73">
        <f t="shared" si="69"/>
        <v>11.5</v>
      </c>
      <c r="AC73">
        <f t="shared" si="97"/>
        <v>11.5</v>
      </c>
      <c r="AD73">
        <f t="shared" si="92"/>
        <v>0</v>
      </c>
      <c r="AE73">
        <f t="shared" si="93"/>
        <v>0</v>
      </c>
      <c r="AF73">
        <f t="shared" si="94"/>
        <v>0</v>
      </c>
      <c r="AG73">
        <f t="shared" si="70"/>
        <v>0</v>
      </c>
      <c r="AH73">
        <f t="shared" si="95"/>
        <v>0</v>
      </c>
      <c r="AI73">
        <f t="shared" si="96"/>
        <v>0</v>
      </c>
      <c r="AJ73">
        <f t="shared" si="71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135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86.25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94</v>
      </c>
      <c r="DW73" t="s">
        <v>94</v>
      </c>
      <c r="DX73">
        <v>1</v>
      </c>
      <c r="EE73">
        <v>32653291</v>
      </c>
      <c r="EF73">
        <v>20</v>
      </c>
      <c r="EG73" t="s">
        <v>51</v>
      </c>
      <c r="EH73">
        <v>0</v>
      </c>
      <c r="EI73" t="s">
        <v>6</v>
      </c>
      <c r="EJ73">
        <v>1</v>
      </c>
      <c r="EK73">
        <v>500001</v>
      </c>
      <c r="EL73" t="s">
        <v>65</v>
      </c>
      <c r="EM73" t="s">
        <v>66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136</v>
      </c>
      <c r="F74" s="2" t="s">
        <v>82</v>
      </c>
      <c r="G74" s="2" t="s">
        <v>137</v>
      </c>
      <c r="H74" s="2" t="s">
        <v>94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8"/>
        <v>0</v>
      </c>
      <c r="P74" s="2">
        <f t="shared" si="59"/>
        <v>0</v>
      </c>
      <c r="Q74" s="2">
        <f t="shared" si="60"/>
        <v>0</v>
      </c>
      <c r="R74" s="2">
        <f t="shared" si="61"/>
        <v>0</v>
      </c>
      <c r="S74" s="2">
        <f t="shared" si="62"/>
        <v>0</v>
      </c>
      <c r="T74" s="2">
        <f t="shared" si="63"/>
        <v>0</v>
      </c>
      <c r="U74" s="2">
        <f t="shared" si="64"/>
        <v>0</v>
      </c>
      <c r="V74" s="2">
        <f t="shared" si="65"/>
        <v>0</v>
      </c>
      <c r="W74" s="2">
        <f t="shared" si="66"/>
        <v>0</v>
      </c>
      <c r="X74" s="2">
        <f t="shared" si="67"/>
        <v>0</v>
      </c>
      <c r="Y74" s="2">
        <f t="shared" si="68"/>
        <v>0</v>
      </c>
      <c r="Z74" s="2"/>
      <c r="AA74" s="2">
        <v>34657298</v>
      </c>
      <c r="AB74" s="2">
        <f t="shared" si="69"/>
        <v>30.4</v>
      </c>
      <c r="AC74" s="2">
        <f t="shared" si="97"/>
        <v>30.4</v>
      </c>
      <c r="AD74" s="2">
        <f t="shared" si="92"/>
        <v>0</v>
      </c>
      <c r="AE74" s="2">
        <f t="shared" si="93"/>
        <v>0</v>
      </c>
      <c r="AF74" s="2">
        <f t="shared" si="94"/>
        <v>0</v>
      </c>
      <c r="AG74" s="2">
        <f t="shared" si="70"/>
        <v>0</v>
      </c>
      <c r="AH74" s="2">
        <f t="shared" si="95"/>
        <v>0</v>
      </c>
      <c r="AI74" s="2">
        <f t="shared" si="96"/>
        <v>0</v>
      </c>
      <c r="AJ74" s="2">
        <f t="shared" si="71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84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30.4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94</v>
      </c>
      <c r="DW74" s="2" t="s">
        <v>94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51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65</v>
      </c>
      <c r="EM74" s="2" t="s">
        <v>66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136</v>
      </c>
      <c r="F75" t="s">
        <v>82</v>
      </c>
      <c r="G75" t="s">
        <v>137</v>
      </c>
      <c r="H75" t="s">
        <v>94</v>
      </c>
      <c r="I75">
        <f>I69*J75</f>
        <v>0</v>
      </c>
      <c r="J75">
        <v>0</v>
      </c>
      <c r="O75">
        <f t="shared" si="58"/>
        <v>0</v>
      </c>
      <c r="P75">
        <f t="shared" si="59"/>
        <v>0</v>
      </c>
      <c r="Q75">
        <f t="shared" si="60"/>
        <v>0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AA75">
        <v>34657299</v>
      </c>
      <c r="AB75">
        <f t="shared" si="69"/>
        <v>30.4</v>
      </c>
      <c r="AC75">
        <f t="shared" si="97"/>
        <v>30.4</v>
      </c>
      <c r="AD75">
        <f t="shared" si="92"/>
        <v>0</v>
      </c>
      <c r="AE75">
        <f t="shared" si="93"/>
        <v>0</v>
      </c>
      <c r="AF75">
        <f t="shared" si="94"/>
        <v>0</v>
      </c>
      <c r="AG75">
        <f t="shared" si="70"/>
        <v>0</v>
      </c>
      <c r="AH75">
        <f t="shared" si="95"/>
        <v>0</v>
      </c>
      <c r="AI75">
        <f t="shared" si="96"/>
        <v>0</v>
      </c>
      <c r="AJ75">
        <f t="shared" si="71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84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228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94</v>
      </c>
      <c r="DW75" t="s">
        <v>94</v>
      </c>
      <c r="DX75">
        <v>1</v>
      </c>
      <c r="EE75">
        <v>32653291</v>
      </c>
      <c r="EF75">
        <v>20</v>
      </c>
      <c r="EG75" t="s">
        <v>51</v>
      </c>
      <c r="EH75">
        <v>0</v>
      </c>
      <c r="EI75" t="s">
        <v>6</v>
      </c>
      <c r="EJ75">
        <v>1</v>
      </c>
      <c r="EK75">
        <v>500001</v>
      </c>
      <c r="EL75" t="s">
        <v>65</v>
      </c>
      <c r="EM75" t="s">
        <v>66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138</v>
      </c>
      <c r="F76" s="2" t="s">
        <v>139</v>
      </c>
      <c r="G76" s="2" t="s">
        <v>140</v>
      </c>
      <c r="H76" s="2" t="s">
        <v>94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8"/>
        <v>0</v>
      </c>
      <c r="P76" s="2">
        <f t="shared" si="59"/>
        <v>0</v>
      </c>
      <c r="Q76" s="2">
        <f t="shared" si="60"/>
        <v>0</v>
      </c>
      <c r="R76" s="2">
        <f t="shared" si="61"/>
        <v>0</v>
      </c>
      <c r="S76" s="2">
        <f t="shared" si="62"/>
        <v>0</v>
      </c>
      <c r="T76" s="2">
        <f t="shared" si="63"/>
        <v>0</v>
      </c>
      <c r="U76" s="2">
        <f t="shared" si="64"/>
        <v>0</v>
      </c>
      <c r="V76" s="2">
        <f t="shared" si="65"/>
        <v>0</v>
      </c>
      <c r="W76" s="2">
        <f t="shared" si="66"/>
        <v>0</v>
      </c>
      <c r="X76" s="2">
        <f t="shared" si="67"/>
        <v>0</v>
      </c>
      <c r="Y76" s="2">
        <f t="shared" si="68"/>
        <v>0</v>
      </c>
      <c r="Z76" s="2"/>
      <c r="AA76" s="2">
        <v>34657298</v>
      </c>
      <c r="AB76" s="2">
        <f t="shared" si="69"/>
        <v>10.57</v>
      </c>
      <c r="AC76" s="2">
        <f t="shared" si="97"/>
        <v>10.57</v>
      </c>
      <c r="AD76" s="2">
        <f t="shared" si="92"/>
        <v>0</v>
      </c>
      <c r="AE76" s="2">
        <f t="shared" si="93"/>
        <v>0</v>
      </c>
      <c r="AF76" s="2">
        <f t="shared" si="94"/>
        <v>0</v>
      </c>
      <c r="AG76" s="2">
        <f t="shared" si="70"/>
        <v>0</v>
      </c>
      <c r="AH76" s="2">
        <f t="shared" si="95"/>
        <v>0</v>
      </c>
      <c r="AI76" s="2">
        <f t="shared" si="96"/>
        <v>0</v>
      </c>
      <c r="AJ76" s="2">
        <f t="shared" si="71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141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10.57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94</v>
      </c>
      <c r="DW76" s="2" t="s">
        <v>94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51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65</v>
      </c>
      <c r="EM76" s="2" t="s">
        <v>66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138</v>
      </c>
      <c r="F77" t="s">
        <v>139</v>
      </c>
      <c r="G77" t="s">
        <v>140</v>
      </c>
      <c r="H77" t="s">
        <v>94</v>
      </c>
      <c r="I77">
        <f>I69*J77</f>
        <v>0</v>
      </c>
      <c r="J77">
        <v>0</v>
      </c>
      <c r="O77">
        <f t="shared" si="58"/>
        <v>0</v>
      </c>
      <c r="P77">
        <f t="shared" si="59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AA77">
        <v>34657299</v>
      </c>
      <c r="AB77">
        <f t="shared" si="69"/>
        <v>10.57</v>
      </c>
      <c r="AC77">
        <f t="shared" si="97"/>
        <v>10.57</v>
      </c>
      <c r="AD77">
        <f t="shared" si="92"/>
        <v>0</v>
      </c>
      <c r="AE77">
        <f t="shared" si="93"/>
        <v>0</v>
      </c>
      <c r="AF77">
        <f t="shared" si="94"/>
        <v>0</v>
      </c>
      <c r="AG77">
        <f t="shared" si="70"/>
        <v>0</v>
      </c>
      <c r="AH77">
        <f t="shared" si="95"/>
        <v>0</v>
      </c>
      <c r="AI77">
        <f t="shared" si="96"/>
        <v>0</v>
      </c>
      <c r="AJ77">
        <f t="shared" si="71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141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79.275000000000006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94</v>
      </c>
      <c r="DW77" t="s">
        <v>94</v>
      </c>
      <c r="DX77">
        <v>1</v>
      </c>
      <c r="EE77">
        <v>32653291</v>
      </c>
      <c r="EF77">
        <v>20</v>
      </c>
      <c r="EG77" t="s">
        <v>51</v>
      </c>
      <c r="EH77">
        <v>0</v>
      </c>
      <c r="EI77" t="s">
        <v>6</v>
      </c>
      <c r="EJ77">
        <v>1</v>
      </c>
      <c r="EK77">
        <v>500001</v>
      </c>
      <c r="EL77" t="s">
        <v>65</v>
      </c>
      <c r="EM77" t="s">
        <v>66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142</v>
      </c>
      <c r="F78" s="2" t="s">
        <v>143</v>
      </c>
      <c r="G78" s="2" t="s">
        <v>144</v>
      </c>
      <c r="H78" s="2" t="s">
        <v>94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8"/>
        <v>0</v>
      </c>
      <c r="P78" s="2">
        <f t="shared" si="59"/>
        <v>0</v>
      </c>
      <c r="Q78" s="2">
        <f t="shared" si="60"/>
        <v>0</v>
      </c>
      <c r="R78" s="2">
        <f t="shared" si="61"/>
        <v>0</v>
      </c>
      <c r="S78" s="2">
        <f t="shared" si="62"/>
        <v>0</v>
      </c>
      <c r="T78" s="2">
        <f t="shared" si="63"/>
        <v>0</v>
      </c>
      <c r="U78" s="2">
        <f t="shared" si="64"/>
        <v>0</v>
      </c>
      <c r="V78" s="2">
        <f t="shared" si="65"/>
        <v>0</v>
      </c>
      <c r="W78" s="2">
        <f t="shared" si="66"/>
        <v>0</v>
      </c>
      <c r="X78" s="2">
        <f t="shared" si="67"/>
        <v>0</v>
      </c>
      <c r="Y78" s="2">
        <f t="shared" si="68"/>
        <v>0</v>
      </c>
      <c r="Z78" s="2"/>
      <c r="AA78" s="2">
        <v>34657298</v>
      </c>
      <c r="AB78" s="2">
        <f t="shared" si="69"/>
        <v>9.0399999999999991</v>
      </c>
      <c r="AC78" s="2">
        <f t="shared" si="97"/>
        <v>9.0399999999999991</v>
      </c>
      <c r="AD78" s="2">
        <f t="shared" si="92"/>
        <v>0</v>
      </c>
      <c r="AE78" s="2">
        <f t="shared" si="93"/>
        <v>0</v>
      </c>
      <c r="AF78" s="2">
        <f t="shared" si="94"/>
        <v>0</v>
      </c>
      <c r="AG78" s="2">
        <f t="shared" si="70"/>
        <v>0</v>
      </c>
      <c r="AH78" s="2">
        <f t="shared" si="95"/>
        <v>0</v>
      </c>
      <c r="AI78" s="2">
        <f t="shared" si="96"/>
        <v>0</v>
      </c>
      <c r="AJ78" s="2">
        <f t="shared" si="71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145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9.0399999999999991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94</v>
      </c>
      <c r="DW78" s="2" t="s">
        <v>94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51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65</v>
      </c>
      <c r="EM78" s="2" t="s">
        <v>66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142</v>
      </c>
      <c r="F79" t="s">
        <v>143</v>
      </c>
      <c r="G79" t="s">
        <v>144</v>
      </c>
      <c r="H79" t="s">
        <v>94</v>
      </c>
      <c r="I79">
        <f>I69*J79</f>
        <v>0</v>
      </c>
      <c r="J79">
        <v>0</v>
      </c>
      <c r="O79">
        <f t="shared" si="58"/>
        <v>0</v>
      </c>
      <c r="P79">
        <f t="shared" si="59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AA79">
        <v>34657299</v>
      </c>
      <c r="AB79">
        <f t="shared" si="69"/>
        <v>9.0399999999999991</v>
      </c>
      <c r="AC79">
        <f t="shared" si="97"/>
        <v>9.0399999999999991</v>
      </c>
      <c r="AD79">
        <f t="shared" si="92"/>
        <v>0</v>
      </c>
      <c r="AE79">
        <f t="shared" si="93"/>
        <v>0</v>
      </c>
      <c r="AF79">
        <f t="shared" si="94"/>
        <v>0</v>
      </c>
      <c r="AG79">
        <f t="shared" si="70"/>
        <v>0</v>
      </c>
      <c r="AH79">
        <f t="shared" si="95"/>
        <v>0</v>
      </c>
      <c r="AI79">
        <f t="shared" si="96"/>
        <v>0</v>
      </c>
      <c r="AJ79">
        <f t="shared" si="71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145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67.8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94</v>
      </c>
      <c r="DW79" t="s">
        <v>94</v>
      </c>
      <c r="DX79">
        <v>1</v>
      </c>
      <c r="EE79">
        <v>32653291</v>
      </c>
      <c r="EF79">
        <v>20</v>
      </c>
      <c r="EG79" t="s">
        <v>51</v>
      </c>
      <c r="EH79">
        <v>0</v>
      </c>
      <c r="EI79" t="s">
        <v>6</v>
      </c>
      <c r="EJ79">
        <v>1</v>
      </c>
      <c r="EK79">
        <v>500001</v>
      </c>
      <c r="EL79" t="s">
        <v>65</v>
      </c>
      <c r="EM79" t="s">
        <v>66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146</v>
      </c>
      <c r="F80" s="2" t="s">
        <v>87</v>
      </c>
      <c r="G80" s="2" t="s">
        <v>88</v>
      </c>
      <c r="H80" s="2" t="s">
        <v>89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8"/>
        <v>0</v>
      </c>
      <c r="P80" s="2">
        <f t="shared" si="59"/>
        <v>0</v>
      </c>
      <c r="Q80" s="2">
        <f t="shared" si="60"/>
        <v>0</v>
      </c>
      <c r="R80" s="2">
        <f t="shared" si="61"/>
        <v>0</v>
      </c>
      <c r="S80" s="2">
        <f t="shared" si="62"/>
        <v>0</v>
      </c>
      <c r="T80" s="2">
        <f t="shared" si="63"/>
        <v>0</v>
      </c>
      <c r="U80" s="2">
        <f t="shared" si="64"/>
        <v>0</v>
      </c>
      <c r="V80" s="2">
        <f t="shared" si="65"/>
        <v>0</v>
      </c>
      <c r="W80" s="2">
        <f t="shared" si="66"/>
        <v>0</v>
      </c>
      <c r="X80" s="2">
        <f t="shared" si="67"/>
        <v>0</v>
      </c>
      <c r="Y80" s="2">
        <f t="shared" si="68"/>
        <v>0</v>
      </c>
      <c r="Z80" s="2"/>
      <c r="AA80" s="2">
        <v>34657298</v>
      </c>
      <c r="AB80" s="2">
        <f t="shared" si="69"/>
        <v>86</v>
      </c>
      <c r="AC80" s="2">
        <f t="shared" si="97"/>
        <v>86</v>
      </c>
      <c r="AD80" s="2">
        <f t="shared" si="92"/>
        <v>0</v>
      </c>
      <c r="AE80" s="2">
        <f t="shared" si="93"/>
        <v>0</v>
      </c>
      <c r="AF80" s="2">
        <f t="shared" si="94"/>
        <v>0</v>
      </c>
      <c r="AG80" s="2">
        <f t="shared" si="70"/>
        <v>0</v>
      </c>
      <c r="AH80" s="2">
        <f t="shared" si="95"/>
        <v>0</v>
      </c>
      <c r="AI80" s="2">
        <f t="shared" si="96"/>
        <v>0</v>
      </c>
      <c r="AJ80" s="2">
        <f t="shared" si="71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90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86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89</v>
      </c>
      <c r="DW80" s="2" t="s">
        <v>89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51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65</v>
      </c>
      <c r="EM80" s="2" t="s">
        <v>66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146</v>
      </c>
      <c r="F81" t="s">
        <v>87</v>
      </c>
      <c r="G81" t="s">
        <v>88</v>
      </c>
      <c r="H81" t="s">
        <v>89</v>
      </c>
      <c r="I81">
        <f>I69*J81</f>
        <v>0</v>
      </c>
      <c r="J81">
        <v>0</v>
      </c>
      <c r="O81">
        <f t="shared" si="58"/>
        <v>0</v>
      </c>
      <c r="P81">
        <f t="shared" si="59"/>
        <v>0</v>
      </c>
      <c r="Q81">
        <f t="shared" si="60"/>
        <v>0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AA81">
        <v>34657299</v>
      </c>
      <c r="AB81">
        <f t="shared" si="69"/>
        <v>86</v>
      </c>
      <c r="AC81">
        <f t="shared" si="97"/>
        <v>86</v>
      </c>
      <c r="AD81">
        <f t="shared" si="92"/>
        <v>0</v>
      </c>
      <c r="AE81">
        <f t="shared" si="93"/>
        <v>0</v>
      </c>
      <c r="AF81">
        <f t="shared" si="94"/>
        <v>0</v>
      </c>
      <c r="AG81">
        <f t="shared" si="70"/>
        <v>0</v>
      </c>
      <c r="AH81">
        <f t="shared" si="95"/>
        <v>0</v>
      </c>
      <c r="AI81">
        <f t="shared" si="96"/>
        <v>0</v>
      </c>
      <c r="AJ81">
        <f t="shared" si="71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90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645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89</v>
      </c>
      <c r="DW81" t="s">
        <v>89</v>
      </c>
      <c r="DX81">
        <v>100</v>
      </c>
      <c r="EE81">
        <v>32653291</v>
      </c>
      <c r="EF81">
        <v>20</v>
      </c>
      <c r="EG81" t="s">
        <v>51</v>
      </c>
      <c r="EH81">
        <v>0</v>
      </c>
      <c r="EI81" t="s">
        <v>6</v>
      </c>
      <c r="EJ81">
        <v>1</v>
      </c>
      <c r="EK81">
        <v>500001</v>
      </c>
      <c r="EL81" t="s">
        <v>65</v>
      </c>
      <c r="EM81" t="s">
        <v>66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147</v>
      </c>
      <c r="F82" s="2" t="s">
        <v>148</v>
      </c>
      <c r="G82" s="2" t="s">
        <v>149</v>
      </c>
      <c r="H82" s="2" t="s">
        <v>94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8"/>
        <v>0</v>
      </c>
      <c r="P82" s="2">
        <f t="shared" si="59"/>
        <v>0</v>
      </c>
      <c r="Q82" s="2">
        <f t="shared" si="60"/>
        <v>0</v>
      </c>
      <c r="R82" s="2">
        <f t="shared" si="61"/>
        <v>0</v>
      </c>
      <c r="S82" s="2">
        <f t="shared" si="62"/>
        <v>0</v>
      </c>
      <c r="T82" s="2">
        <f t="shared" si="63"/>
        <v>0</v>
      </c>
      <c r="U82" s="2">
        <f t="shared" si="64"/>
        <v>0</v>
      </c>
      <c r="V82" s="2">
        <f t="shared" si="65"/>
        <v>0</v>
      </c>
      <c r="W82" s="2">
        <f t="shared" si="66"/>
        <v>0</v>
      </c>
      <c r="X82" s="2">
        <f t="shared" si="67"/>
        <v>0</v>
      </c>
      <c r="Y82" s="2">
        <f t="shared" si="68"/>
        <v>0</v>
      </c>
      <c r="Z82" s="2"/>
      <c r="AA82" s="2">
        <v>34657298</v>
      </c>
      <c r="AB82" s="2">
        <f t="shared" si="69"/>
        <v>133.05000000000001</v>
      </c>
      <c r="AC82" s="2">
        <f t="shared" si="97"/>
        <v>133.05000000000001</v>
      </c>
      <c r="AD82" s="2">
        <f t="shared" si="92"/>
        <v>0</v>
      </c>
      <c r="AE82" s="2">
        <f t="shared" si="93"/>
        <v>0</v>
      </c>
      <c r="AF82" s="2">
        <f t="shared" si="94"/>
        <v>0</v>
      </c>
      <c r="AG82" s="2">
        <f t="shared" si="70"/>
        <v>0</v>
      </c>
      <c r="AH82" s="2">
        <f t="shared" si="95"/>
        <v>0</v>
      </c>
      <c r="AI82" s="2">
        <f t="shared" si="96"/>
        <v>0</v>
      </c>
      <c r="AJ82" s="2">
        <f t="shared" si="71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150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133.05000000000001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94</v>
      </c>
      <c r="DW82" s="2" t="s">
        <v>94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51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65</v>
      </c>
      <c r="EM82" s="2" t="s">
        <v>66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147</v>
      </c>
      <c r="F83" t="s">
        <v>148</v>
      </c>
      <c r="G83" t="s">
        <v>149</v>
      </c>
      <c r="H83" t="s">
        <v>94</v>
      </c>
      <c r="I83">
        <f>I69*J83</f>
        <v>0</v>
      </c>
      <c r="J83">
        <v>0</v>
      </c>
      <c r="O83">
        <f t="shared" si="58"/>
        <v>0</v>
      </c>
      <c r="P83">
        <f t="shared" si="59"/>
        <v>0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AA83">
        <v>34657299</v>
      </c>
      <c r="AB83">
        <f t="shared" si="69"/>
        <v>133.05000000000001</v>
      </c>
      <c r="AC83">
        <f t="shared" si="97"/>
        <v>133.05000000000001</v>
      </c>
      <c r="AD83">
        <f t="shared" si="92"/>
        <v>0</v>
      </c>
      <c r="AE83">
        <f t="shared" si="93"/>
        <v>0</v>
      </c>
      <c r="AF83">
        <f t="shared" si="94"/>
        <v>0</v>
      </c>
      <c r="AG83">
        <f t="shared" si="70"/>
        <v>0</v>
      </c>
      <c r="AH83">
        <f t="shared" si="95"/>
        <v>0</v>
      </c>
      <c r="AI83">
        <f t="shared" si="96"/>
        <v>0</v>
      </c>
      <c r="AJ83">
        <f t="shared" si="71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150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997.87500000000011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94</v>
      </c>
      <c r="DW83" t="s">
        <v>94</v>
      </c>
      <c r="DX83">
        <v>1</v>
      </c>
      <c r="EE83">
        <v>32653291</v>
      </c>
      <c r="EF83">
        <v>20</v>
      </c>
      <c r="EG83" t="s">
        <v>51</v>
      </c>
      <c r="EH83">
        <v>0</v>
      </c>
      <c r="EI83" t="s">
        <v>6</v>
      </c>
      <c r="EJ83">
        <v>1</v>
      </c>
      <c r="EK83">
        <v>500001</v>
      </c>
      <c r="EL83" t="s">
        <v>65</v>
      </c>
      <c r="EM83" t="s">
        <v>66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151</v>
      </c>
      <c r="F84" s="2" t="s">
        <v>152</v>
      </c>
      <c r="G84" s="2" t="s">
        <v>153</v>
      </c>
      <c r="H84" s="2" t="s">
        <v>99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8"/>
        <v>0</v>
      </c>
      <c r="P84" s="2">
        <f t="shared" si="59"/>
        <v>0</v>
      </c>
      <c r="Q84" s="2">
        <f t="shared" si="60"/>
        <v>0</v>
      </c>
      <c r="R84" s="2">
        <f t="shared" si="61"/>
        <v>0</v>
      </c>
      <c r="S84" s="2">
        <f t="shared" si="62"/>
        <v>0</v>
      </c>
      <c r="T84" s="2">
        <f t="shared" si="63"/>
        <v>0</v>
      </c>
      <c r="U84" s="2">
        <f t="shared" si="64"/>
        <v>0</v>
      </c>
      <c r="V84" s="2">
        <f t="shared" si="65"/>
        <v>0</v>
      </c>
      <c r="W84" s="2">
        <f t="shared" si="66"/>
        <v>0</v>
      </c>
      <c r="X84" s="2">
        <f t="shared" si="67"/>
        <v>0</v>
      </c>
      <c r="Y84" s="2">
        <f t="shared" si="68"/>
        <v>0</v>
      </c>
      <c r="Z84" s="2"/>
      <c r="AA84" s="2">
        <v>34657298</v>
      </c>
      <c r="AB84" s="2">
        <f t="shared" si="69"/>
        <v>11500</v>
      </c>
      <c r="AC84" s="2">
        <f t="shared" si="97"/>
        <v>11500</v>
      </c>
      <c r="AD84" s="2">
        <f t="shared" si="92"/>
        <v>0</v>
      </c>
      <c r="AE84" s="2">
        <f t="shared" si="93"/>
        <v>0</v>
      </c>
      <c r="AF84" s="2">
        <f t="shared" si="94"/>
        <v>0</v>
      </c>
      <c r="AG84" s="2">
        <f t="shared" si="70"/>
        <v>0</v>
      </c>
      <c r="AH84" s="2">
        <f t="shared" si="95"/>
        <v>0</v>
      </c>
      <c r="AI84" s="2">
        <f t="shared" si="96"/>
        <v>0</v>
      </c>
      <c r="AJ84" s="2">
        <f t="shared" si="71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154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11500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99</v>
      </c>
      <c r="DW84" s="2" t="s">
        <v>99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51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65</v>
      </c>
      <c r="EM84" s="2" t="s">
        <v>66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151</v>
      </c>
      <c r="F85" t="s">
        <v>152</v>
      </c>
      <c r="G85" t="s">
        <v>153</v>
      </c>
      <c r="H85" t="s">
        <v>99</v>
      </c>
      <c r="I85">
        <f>I69*J85</f>
        <v>0</v>
      </c>
      <c r="J85">
        <v>0</v>
      </c>
      <c r="O85">
        <f t="shared" si="58"/>
        <v>0</v>
      </c>
      <c r="P85">
        <f t="shared" si="59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AA85">
        <v>34657299</v>
      </c>
      <c r="AB85">
        <f t="shared" si="69"/>
        <v>11500</v>
      </c>
      <c r="AC85">
        <f t="shared" si="97"/>
        <v>11500</v>
      </c>
      <c r="AD85">
        <f t="shared" si="92"/>
        <v>0</v>
      </c>
      <c r="AE85">
        <f t="shared" si="93"/>
        <v>0</v>
      </c>
      <c r="AF85">
        <f t="shared" si="94"/>
        <v>0</v>
      </c>
      <c r="AG85">
        <f t="shared" si="70"/>
        <v>0</v>
      </c>
      <c r="AH85">
        <f t="shared" si="95"/>
        <v>0</v>
      </c>
      <c r="AI85">
        <f t="shared" si="96"/>
        <v>0</v>
      </c>
      <c r="AJ85">
        <f t="shared" si="71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154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86250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99</v>
      </c>
      <c r="DW85" t="s">
        <v>99</v>
      </c>
      <c r="DX85">
        <v>1000</v>
      </c>
      <c r="EE85">
        <v>32653291</v>
      </c>
      <c r="EF85">
        <v>20</v>
      </c>
      <c r="EG85" t="s">
        <v>51</v>
      </c>
      <c r="EH85">
        <v>0</v>
      </c>
      <c r="EI85" t="s">
        <v>6</v>
      </c>
      <c r="EJ85">
        <v>1</v>
      </c>
      <c r="EK85">
        <v>500001</v>
      </c>
      <c r="EL85" t="s">
        <v>65</v>
      </c>
      <c r="EM85" t="s">
        <v>66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155</v>
      </c>
      <c r="F86" s="2" t="s">
        <v>92</v>
      </c>
      <c r="G86" s="2" t="s">
        <v>93</v>
      </c>
      <c r="H86" s="2" t="s">
        <v>94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8"/>
        <v>0</v>
      </c>
      <c r="P86" s="2">
        <f t="shared" si="59"/>
        <v>0</v>
      </c>
      <c r="Q86" s="2">
        <f t="shared" si="60"/>
        <v>0</v>
      </c>
      <c r="R86" s="2">
        <f t="shared" si="61"/>
        <v>0</v>
      </c>
      <c r="S86" s="2">
        <f t="shared" si="62"/>
        <v>0</v>
      </c>
      <c r="T86" s="2">
        <f t="shared" si="63"/>
        <v>0</v>
      </c>
      <c r="U86" s="2">
        <f t="shared" si="64"/>
        <v>0</v>
      </c>
      <c r="V86" s="2">
        <f t="shared" si="65"/>
        <v>0</v>
      </c>
      <c r="W86" s="2">
        <f t="shared" si="66"/>
        <v>0</v>
      </c>
      <c r="X86" s="2">
        <f t="shared" si="67"/>
        <v>0</v>
      </c>
      <c r="Y86" s="2">
        <f t="shared" si="68"/>
        <v>0</v>
      </c>
      <c r="Z86" s="2"/>
      <c r="AA86" s="2">
        <v>34657298</v>
      </c>
      <c r="AB86" s="2">
        <f t="shared" si="69"/>
        <v>28.6</v>
      </c>
      <c r="AC86" s="2">
        <f t="shared" si="97"/>
        <v>28.6</v>
      </c>
      <c r="AD86" s="2">
        <f t="shared" si="92"/>
        <v>0</v>
      </c>
      <c r="AE86" s="2">
        <f t="shared" si="93"/>
        <v>0</v>
      </c>
      <c r="AF86" s="2">
        <f t="shared" si="94"/>
        <v>0</v>
      </c>
      <c r="AG86" s="2">
        <f t="shared" si="70"/>
        <v>0</v>
      </c>
      <c r="AH86" s="2">
        <f t="shared" si="95"/>
        <v>0</v>
      </c>
      <c r="AI86" s="2">
        <f t="shared" si="96"/>
        <v>0</v>
      </c>
      <c r="AJ86" s="2">
        <f t="shared" si="71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95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28.6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94</v>
      </c>
      <c r="DW86" s="2" t="s">
        <v>94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51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65</v>
      </c>
      <c r="EM86" s="2" t="s">
        <v>66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155</v>
      </c>
      <c r="F87" t="s">
        <v>92</v>
      </c>
      <c r="G87" t="s">
        <v>93</v>
      </c>
      <c r="H87" t="s">
        <v>94</v>
      </c>
      <c r="I87">
        <f>I69*J87</f>
        <v>0</v>
      </c>
      <c r="J87">
        <v>0</v>
      </c>
      <c r="O87">
        <f t="shared" si="58"/>
        <v>0</v>
      </c>
      <c r="P87">
        <f t="shared" si="59"/>
        <v>0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AA87">
        <v>34657299</v>
      </c>
      <c r="AB87">
        <f t="shared" si="69"/>
        <v>28.6</v>
      </c>
      <c r="AC87">
        <f t="shared" si="97"/>
        <v>28.6</v>
      </c>
      <c r="AD87">
        <f t="shared" si="92"/>
        <v>0</v>
      </c>
      <c r="AE87">
        <f t="shared" si="93"/>
        <v>0</v>
      </c>
      <c r="AF87">
        <f t="shared" si="94"/>
        <v>0</v>
      </c>
      <c r="AG87">
        <f t="shared" si="70"/>
        <v>0</v>
      </c>
      <c r="AH87">
        <f t="shared" si="95"/>
        <v>0</v>
      </c>
      <c r="AI87">
        <f t="shared" si="96"/>
        <v>0</v>
      </c>
      <c r="AJ87">
        <f t="shared" si="71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95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214.5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94</v>
      </c>
      <c r="DW87" t="s">
        <v>94</v>
      </c>
      <c r="DX87">
        <v>1</v>
      </c>
      <c r="EE87">
        <v>32653291</v>
      </c>
      <c r="EF87">
        <v>20</v>
      </c>
      <c r="EG87" t="s">
        <v>51</v>
      </c>
      <c r="EH87">
        <v>0</v>
      </c>
      <c r="EI87" t="s">
        <v>6</v>
      </c>
      <c r="EJ87">
        <v>1</v>
      </c>
      <c r="EK87">
        <v>500001</v>
      </c>
      <c r="EL87" t="s">
        <v>65</v>
      </c>
      <c r="EM87" t="s">
        <v>66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156</v>
      </c>
      <c r="F88" s="2" t="s">
        <v>157</v>
      </c>
      <c r="G88" s="2" t="s">
        <v>158</v>
      </c>
      <c r="H88" s="2" t="s">
        <v>94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8">ROUND(CP88,0)</f>
        <v>0</v>
      </c>
      <c r="P88" s="2">
        <f t="shared" ref="P88:P99" si="99">ROUND(CQ88*I88,0)</f>
        <v>0</v>
      </c>
      <c r="Q88" s="2">
        <f t="shared" ref="Q88:Q99" si="100">ROUND(CR88*I88,0)</f>
        <v>0</v>
      </c>
      <c r="R88" s="2">
        <f t="shared" ref="R88:R99" si="101">ROUND(CS88*I88,0)</f>
        <v>0</v>
      </c>
      <c r="S88" s="2">
        <f t="shared" ref="S88:S99" si="102">ROUND(CT88*I88,0)</f>
        <v>0</v>
      </c>
      <c r="T88" s="2">
        <f t="shared" ref="T88:T99" si="103">ROUND(CU88*I88,0)</f>
        <v>0</v>
      </c>
      <c r="U88" s="2">
        <f t="shared" ref="U88:U99" si="104">CV88*I88</f>
        <v>0</v>
      </c>
      <c r="V88" s="2">
        <f t="shared" ref="V88:V99" si="105">CW88*I88</f>
        <v>0</v>
      </c>
      <c r="W88" s="2">
        <f t="shared" ref="W88:W99" si="106">ROUND(CX88*I88,0)</f>
        <v>0</v>
      </c>
      <c r="X88" s="2">
        <f t="shared" ref="X88:X99" si="107">ROUND(CY88,0)</f>
        <v>0</v>
      </c>
      <c r="Y88" s="2">
        <f t="shared" ref="Y88:Y99" si="108">ROUND(CZ88,0)</f>
        <v>0</v>
      </c>
      <c r="Z88" s="2"/>
      <c r="AA88" s="2">
        <v>34657298</v>
      </c>
      <c r="AB88" s="2">
        <f t="shared" ref="AB88:AB99" si="109">ROUND((AC88+AD88+AF88),2)</f>
        <v>35.630000000000003</v>
      </c>
      <c r="AC88" s="2">
        <f t="shared" si="97"/>
        <v>35.630000000000003</v>
      </c>
      <c r="AD88" s="2">
        <f t="shared" si="92"/>
        <v>0</v>
      </c>
      <c r="AE88" s="2">
        <f t="shared" si="93"/>
        <v>0</v>
      </c>
      <c r="AF88" s="2">
        <f t="shared" si="94"/>
        <v>0</v>
      </c>
      <c r="AG88" s="2">
        <f t="shared" ref="AG88:AG99" si="110">ROUND((AP88),2)</f>
        <v>0</v>
      </c>
      <c r="AH88" s="2">
        <f t="shared" si="95"/>
        <v>0</v>
      </c>
      <c r="AI88" s="2">
        <f t="shared" si="96"/>
        <v>0</v>
      </c>
      <c r="AJ88" s="2">
        <f t="shared" ref="AJ88:AJ99" si="111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159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2">(P88+Q88+S88)</f>
        <v>0</v>
      </c>
      <c r="CQ88" s="2">
        <f t="shared" ref="CQ88:CQ99" si="113">AC88*BC88</f>
        <v>35.630000000000003</v>
      </c>
      <c r="CR88" s="2">
        <f t="shared" ref="CR88:CR99" si="114">AD88*BB88</f>
        <v>0</v>
      </c>
      <c r="CS88" s="2">
        <f t="shared" ref="CS88:CS99" si="115">AE88*BS88</f>
        <v>0</v>
      </c>
      <c r="CT88" s="2">
        <f t="shared" ref="CT88:CT99" si="116">AF88*BA88</f>
        <v>0</v>
      </c>
      <c r="CU88" s="2">
        <f t="shared" ref="CU88:CU99" si="117">AG88</f>
        <v>0</v>
      </c>
      <c r="CV88" s="2">
        <f t="shared" ref="CV88:CV99" si="118">AH88</f>
        <v>0</v>
      </c>
      <c r="CW88" s="2">
        <f t="shared" ref="CW88:CW99" si="119">AI88</f>
        <v>0</v>
      </c>
      <c r="CX88" s="2">
        <f t="shared" ref="CX88:CX99" si="120">AJ88</f>
        <v>0</v>
      </c>
      <c r="CY88" s="2">
        <f t="shared" ref="CY88:CY99" si="121">(((S88+(R88*IF(0,0,1)))*AT88)/100)</f>
        <v>0</v>
      </c>
      <c r="CZ88" s="2">
        <f t="shared" ref="CZ88:CZ9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94</v>
      </c>
      <c r="DW88" s="2" t="s">
        <v>94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51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65</v>
      </c>
      <c r="EM88" s="2" t="s">
        <v>66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4">ROUND(IF(AND(BH88=3,BI88=3,FS88&lt;&gt;0),P88,0),0)</f>
        <v>0</v>
      </c>
      <c r="GM88" s="2">
        <f t="shared" ref="GM88:GM99" si="125">ROUND(O88+X88+Y88+GK88,0)+GX88</f>
        <v>0</v>
      </c>
      <c r="GN88" s="2">
        <f t="shared" ref="GN88:GN99" si="126">IF(OR(BI88=0,BI88=1),ROUND(O88+X88+Y88+GK88,0),0)</f>
        <v>0</v>
      </c>
      <c r="GO88" s="2">
        <f t="shared" ref="GO88:GO99" si="127">IF(BI88=2,ROUND(O88+X88+Y88+GK88,0),0)</f>
        <v>0</v>
      </c>
      <c r="GP88" s="2">
        <f t="shared" ref="GP88:GP9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29">ROUND(GT88,2)</f>
        <v>0</v>
      </c>
      <c r="GW88" s="2">
        <v>1</v>
      </c>
      <c r="GX88" s="2">
        <f t="shared" ref="GX88:GX9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156</v>
      </c>
      <c r="F89" t="s">
        <v>157</v>
      </c>
      <c r="G89" t="s">
        <v>158</v>
      </c>
      <c r="H89" t="s">
        <v>94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34657299</v>
      </c>
      <c r="AB89">
        <f t="shared" si="109"/>
        <v>35.630000000000003</v>
      </c>
      <c r="AC89">
        <f t="shared" si="97"/>
        <v>35.630000000000003</v>
      </c>
      <c r="AD89">
        <f t="shared" si="92"/>
        <v>0</v>
      </c>
      <c r="AE89">
        <f t="shared" si="93"/>
        <v>0</v>
      </c>
      <c r="AF89">
        <f t="shared" si="94"/>
        <v>0</v>
      </c>
      <c r="AG89">
        <f t="shared" si="110"/>
        <v>0</v>
      </c>
      <c r="AH89">
        <f t="shared" si="95"/>
        <v>0</v>
      </c>
      <c r="AI89">
        <f t="shared" si="96"/>
        <v>0</v>
      </c>
      <c r="AJ89">
        <f t="shared" si="111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159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267.22500000000002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94</v>
      </c>
      <c r="DW89" t="s">
        <v>94</v>
      </c>
      <c r="DX89">
        <v>1</v>
      </c>
      <c r="EE89">
        <v>32653291</v>
      </c>
      <c r="EF89">
        <v>20</v>
      </c>
      <c r="EG89" t="s">
        <v>51</v>
      </c>
      <c r="EH89">
        <v>0</v>
      </c>
      <c r="EI89" t="s">
        <v>6</v>
      </c>
      <c r="EJ89">
        <v>1</v>
      </c>
      <c r="EK89">
        <v>500001</v>
      </c>
      <c r="EL89" t="s">
        <v>65</v>
      </c>
      <c r="EM89" t="s">
        <v>66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160</v>
      </c>
      <c r="F90" s="2" t="s">
        <v>161</v>
      </c>
      <c r="G90" s="2" t="s">
        <v>162</v>
      </c>
      <c r="H90" s="2" t="s">
        <v>163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34657298</v>
      </c>
      <c r="AB90" s="2">
        <f t="shared" si="109"/>
        <v>39</v>
      </c>
      <c r="AC90" s="2">
        <f t="shared" si="97"/>
        <v>39</v>
      </c>
      <c r="AD90" s="2">
        <f t="shared" si="92"/>
        <v>0</v>
      </c>
      <c r="AE90" s="2">
        <f t="shared" si="93"/>
        <v>0</v>
      </c>
      <c r="AF90" s="2">
        <f t="shared" si="94"/>
        <v>0</v>
      </c>
      <c r="AG90" s="2">
        <f t="shared" si="110"/>
        <v>0</v>
      </c>
      <c r="AH90" s="2">
        <f t="shared" si="95"/>
        <v>0</v>
      </c>
      <c r="AI90" s="2">
        <f t="shared" si="96"/>
        <v>0</v>
      </c>
      <c r="AJ90" s="2">
        <f t="shared" si="111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164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39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163</v>
      </c>
      <c r="DW90" s="2" t="s">
        <v>163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165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166</v>
      </c>
      <c r="EM90" s="2" t="s">
        <v>167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160</v>
      </c>
      <c r="F91" t="s">
        <v>161</v>
      </c>
      <c r="G91" t="s">
        <v>162</v>
      </c>
      <c r="H91" t="s">
        <v>163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34657299</v>
      </c>
      <c r="AB91">
        <f t="shared" si="109"/>
        <v>39</v>
      </c>
      <c r="AC91">
        <f t="shared" si="97"/>
        <v>39</v>
      </c>
      <c r="AD91">
        <f t="shared" si="92"/>
        <v>0</v>
      </c>
      <c r="AE91">
        <f t="shared" si="93"/>
        <v>0</v>
      </c>
      <c r="AF91">
        <f t="shared" si="94"/>
        <v>0</v>
      </c>
      <c r="AG91">
        <f t="shared" si="110"/>
        <v>0</v>
      </c>
      <c r="AH91">
        <f t="shared" si="95"/>
        <v>0</v>
      </c>
      <c r="AI91">
        <f t="shared" si="96"/>
        <v>0</v>
      </c>
      <c r="AJ91">
        <f t="shared" si="111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164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292.5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163</v>
      </c>
      <c r="DW91" t="s">
        <v>163</v>
      </c>
      <c r="DX91">
        <v>10</v>
      </c>
      <c r="EE91">
        <v>32653292</v>
      </c>
      <c r="EF91">
        <v>21</v>
      </c>
      <c r="EG91" t="s">
        <v>165</v>
      </c>
      <c r="EH91">
        <v>0</v>
      </c>
      <c r="EI91" t="s">
        <v>6</v>
      </c>
      <c r="EJ91">
        <v>2</v>
      </c>
      <c r="EK91">
        <v>500002</v>
      </c>
      <c r="EL91" t="s">
        <v>166</v>
      </c>
      <c r="EM91" t="s">
        <v>167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168</v>
      </c>
      <c r="F92" s="2" t="s">
        <v>102</v>
      </c>
      <c r="G92" s="2" t="s">
        <v>103</v>
      </c>
      <c r="H92" s="2" t="s">
        <v>104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34657298</v>
      </c>
      <c r="AB92" s="2">
        <f t="shared" si="109"/>
        <v>1</v>
      </c>
      <c r="AC92" s="2">
        <f t="shared" si="97"/>
        <v>1</v>
      </c>
      <c r="AD92" s="2">
        <f t="shared" si="92"/>
        <v>0</v>
      </c>
      <c r="AE92" s="2">
        <f t="shared" si="93"/>
        <v>0</v>
      </c>
      <c r="AF92" s="2">
        <f t="shared" si="94"/>
        <v>0</v>
      </c>
      <c r="AG92" s="2">
        <f t="shared" si="110"/>
        <v>0</v>
      </c>
      <c r="AH92" s="2">
        <f t="shared" si="95"/>
        <v>0</v>
      </c>
      <c r="AI92" s="2">
        <f t="shared" si="96"/>
        <v>0</v>
      </c>
      <c r="AJ92" s="2">
        <f t="shared" si="111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104</v>
      </c>
      <c r="DW92" s="2" t="s">
        <v>104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51</v>
      </c>
      <c r="EH92" s="2">
        <v>0</v>
      </c>
      <c r="EI92" s="2" t="s">
        <v>6</v>
      </c>
      <c r="EJ92" s="2">
        <v>1</v>
      </c>
      <c r="EK92" s="2">
        <v>0</v>
      </c>
      <c r="EL92" s="2" t="s">
        <v>52</v>
      </c>
      <c r="EM92" s="2" t="s">
        <v>53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168</v>
      </c>
      <c r="F93" t="s">
        <v>102</v>
      </c>
      <c r="G93" t="s">
        <v>103</v>
      </c>
      <c r="H93" t="s">
        <v>104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34657299</v>
      </c>
      <c r="AB93">
        <f t="shared" si="109"/>
        <v>1</v>
      </c>
      <c r="AC93">
        <f t="shared" si="97"/>
        <v>1</v>
      </c>
      <c r="AD93">
        <f t="shared" si="92"/>
        <v>0</v>
      </c>
      <c r="AE93">
        <f t="shared" si="93"/>
        <v>0</v>
      </c>
      <c r="AF93">
        <f t="shared" si="94"/>
        <v>0</v>
      </c>
      <c r="AG93">
        <f t="shared" si="110"/>
        <v>0</v>
      </c>
      <c r="AH93">
        <f t="shared" si="95"/>
        <v>0</v>
      </c>
      <c r="AI93">
        <f t="shared" si="96"/>
        <v>0</v>
      </c>
      <c r="AJ93">
        <f t="shared" si="111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7.5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104</v>
      </c>
      <c r="DW93" t="s">
        <v>104</v>
      </c>
      <c r="DX93">
        <v>1</v>
      </c>
      <c r="EE93">
        <v>32653299</v>
      </c>
      <c r="EF93">
        <v>20</v>
      </c>
      <c r="EG93" t="s">
        <v>51</v>
      </c>
      <c r="EH93">
        <v>0</v>
      </c>
      <c r="EI93" t="s">
        <v>6</v>
      </c>
      <c r="EJ93">
        <v>1</v>
      </c>
      <c r="EK93">
        <v>0</v>
      </c>
      <c r="EL93" t="s">
        <v>52</v>
      </c>
      <c r="EM93" t="s">
        <v>53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25</v>
      </c>
      <c r="FW93" t="s">
        <v>26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169</v>
      </c>
      <c r="F94" s="2" t="s">
        <v>170</v>
      </c>
      <c r="G94" s="2" t="s">
        <v>171</v>
      </c>
      <c r="H94" s="2" t="s">
        <v>17</v>
      </c>
      <c r="I94" s="2">
        <f>'1.Смета.или.Акт'!E114</f>
        <v>8</v>
      </c>
      <c r="J94" s="2">
        <v>0</v>
      </c>
      <c r="K94" s="2"/>
      <c r="L94" s="2"/>
      <c r="M94" s="2"/>
      <c r="N94" s="2"/>
      <c r="O94" s="2">
        <f t="shared" si="98"/>
        <v>41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41</v>
      </c>
      <c r="T94" s="2">
        <f t="shared" si="103"/>
        <v>0</v>
      </c>
      <c r="U94" s="2">
        <f t="shared" si="104"/>
        <v>4.16</v>
      </c>
      <c r="V94" s="2">
        <f t="shared" si="105"/>
        <v>0</v>
      </c>
      <c r="W94" s="2">
        <f t="shared" si="106"/>
        <v>0</v>
      </c>
      <c r="X94" s="2">
        <f t="shared" si="107"/>
        <v>33</v>
      </c>
      <c r="Y94" s="2">
        <f t="shared" si="108"/>
        <v>25</v>
      </c>
      <c r="Z94" s="2"/>
      <c r="AA94" s="2">
        <v>34657298</v>
      </c>
      <c r="AB94" s="2">
        <f t="shared" si="109"/>
        <v>5.16</v>
      </c>
      <c r="AC94" s="2">
        <f>ROUND((ES94+(SUM(SmtRes!BC93:'SmtRes'!BC95)+SUM(EtalonRes!AL87:'EtalonRes'!AL89))),2)</f>
        <v>0</v>
      </c>
      <c r="AD94" s="2">
        <f t="shared" si="92"/>
        <v>0</v>
      </c>
      <c r="AE94" s="2">
        <f t="shared" si="93"/>
        <v>0</v>
      </c>
      <c r="AF94" s="2">
        <f t="shared" si="94"/>
        <v>5.16</v>
      </c>
      <c r="AG94" s="2">
        <f t="shared" si="110"/>
        <v>0</v>
      </c>
      <c r="AH94" s="2">
        <f t="shared" si="95"/>
        <v>0.52</v>
      </c>
      <c r="AI94" s="2">
        <f t="shared" si="96"/>
        <v>0</v>
      </c>
      <c r="AJ94" s="2">
        <f t="shared" si="111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172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41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5.16</v>
      </c>
      <c r="CU94" s="2">
        <f t="shared" si="117"/>
        <v>0</v>
      </c>
      <c r="CV94" s="2">
        <f t="shared" si="118"/>
        <v>0.52</v>
      </c>
      <c r="CW94" s="2">
        <f t="shared" si="119"/>
        <v>0</v>
      </c>
      <c r="CX94" s="2">
        <f t="shared" si="120"/>
        <v>0</v>
      </c>
      <c r="CY94" s="2">
        <f t="shared" si="121"/>
        <v>32.799999999999997</v>
      </c>
      <c r="CZ94" s="2">
        <f t="shared" si="122"/>
        <v>24.6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43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99</v>
      </c>
      <c r="GN94" s="2">
        <f t="shared" si="126"/>
        <v>0</v>
      </c>
      <c r="GO94" s="2">
        <f t="shared" si="127"/>
        <v>99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169</v>
      </c>
      <c r="F95" t="s">
        <v>170</v>
      </c>
      <c r="G95" t="s">
        <v>171</v>
      </c>
      <c r="H95" t="s">
        <v>17</v>
      </c>
      <c r="I95">
        <f>'1.Смета.или.Акт'!E114</f>
        <v>8</v>
      </c>
      <c r="J95">
        <v>0</v>
      </c>
      <c r="O95">
        <f t="shared" si="98"/>
        <v>755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755</v>
      </c>
      <c r="T95">
        <f t="shared" si="103"/>
        <v>0</v>
      </c>
      <c r="U95">
        <f t="shared" si="104"/>
        <v>4.16</v>
      </c>
      <c r="V95">
        <f t="shared" si="105"/>
        <v>0</v>
      </c>
      <c r="W95">
        <f t="shared" si="106"/>
        <v>0</v>
      </c>
      <c r="X95">
        <f t="shared" si="107"/>
        <v>513</v>
      </c>
      <c r="Y95">
        <f t="shared" si="108"/>
        <v>362</v>
      </c>
      <c r="AA95">
        <v>34657299</v>
      </c>
      <c r="AB95">
        <f t="shared" si="109"/>
        <v>5.16</v>
      </c>
      <c r="AC95">
        <f>ROUND((ES95+(SUM(SmtRes!BC96:'SmtRes'!BC98)+SUM(EtalonRes!AL90:'EtalonRes'!AL92))),2)</f>
        <v>0</v>
      </c>
      <c r="AD95">
        <f t="shared" si="92"/>
        <v>0</v>
      </c>
      <c r="AE95">
        <f t="shared" si="93"/>
        <v>0</v>
      </c>
      <c r="AF95">
        <f t="shared" si="94"/>
        <v>5.16</v>
      </c>
      <c r="AG95">
        <f t="shared" si="110"/>
        <v>0</v>
      </c>
      <c r="AH95">
        <f t="shared" si="95"/>
        <v>0.52</v>
      </c>
      <c r="AI95">
        <f t="shared" si="96"/>
        <v>0</v>
      </c>
      <c r="AJ95">
        <f t="shared" si="111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4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172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755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94.428000000000011</v>
      </c>
      <c r="CU95">
        <f t="shared" si="117"/>
        <v>0</v>
      </c>
      <c r="CV95">
        <f t="shared" si="118"/>
        <v>0.52</v>
      </c>
      <c r="CW95">
        <f t="shared" si="119"/>
        <v>0</v>
      </c>
      <c r="CX95">
        <f t="shared" si="120"/>
        <v>0</v>
      </c>
      <c r="CY95">
        <f t="shared" si="121"/>
        <v>513.4</v>
      </c>
      <c r="CZ95">
        <f t="shared" si="122"/>
        <v>362.4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43</v>
      </c>
      <c r="EH95">
        <v>0</v>
      </c>
      <c r="EI95" t="s">
        <v>6</v>
      </c>
      <c r="EJ95">
        <v>2</v>
      </c>
      <c r="EK95">
        <v>111001</v>
      </c>
      <c r="EL95" t="s">
        <v>44</v>
      </c>
      <c r="EM95" t="s">
        <v>45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4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3"/>
        <v>0</v>
      </c>
      <c r="FS95">
        <v>0</v>
      </c>
      <c r="FV95" t="s">
        <v>25</v>
      </c>
      <c r="FW95" t="s">
        <v>26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1630</v>
      </c>
      <c r="GN95">
        <f t="shared" si="126"/>
        <v>0</v>
      </c>
      <c r="GO95">
        <f t="shared" si="127"/>
        <v>1630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18.3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173</v>
      </c>
      <c r="F96" s="2" t="s">
        <v>174</v>
      </c>
      <c r="G96" s="2" t="s">
        <v>175</v>
      </c>
      <c r="H96" s="2" t="s">
        <v>50</v>
      </c>
      <c r="I96" s="2">
        <f>I94*J96</f>
        <v>4</v>
      </c>
      <c r="J96" s="2">
        <v>0.5</v>
      </c>
      <c r="K96" s="2"/>
      <c r="L96" s="2"/>
      <c r="M96" s="2"/>
      <c r="N96" s="2"/>
      <c r="O96" s="2">
        <f t="shared" si="98"/>
        <v>45691</v>
      </c>
      <c r="P96" s="2">
        <f t="shared" si="99"/>
        <v>45691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34657298</v>
      </c>
      <c r="AB96" s="2">
        <f t="shared" si="109"/>
        <v>11422.67</v>
      </c>
      <c r="AC96" s="2">
        <f>ROUND((ES96),2)</f>
        <v>11422.67</v>
      </c>
      <c r="AD96" s="2">
        <f t="shared" ref="AD96:AD99" si="131">ROUND((((ET96)-(EU96))+AE96),2)</f>
        <v>0</v>
      </c>
      <c r="AE96" s="2">
        <f t="shared" si="93"/>
        <v>0</v>
      </c>
      <c r="AF96" s="2">
        <f t="shared" si="94"/>
        <v>0</v>
      </c>
      <c r="AG96" s="2">
        <f t="shared" si="110"/>
        <v>0</v>
      </c>
      <c r="AH96" s="2">
        <f t="shared" si="95"/>
        <v>0</v>
      </c>
      <c r="AI96" s="2">
        <f t="shared" si="96"/>
        <v>0</v>
      </c>
      <c r="AJ96" s="2">
        <f t="shared" si="111"/>
        <v>0</v>
      </c>
      <c r="AK96" s="2">
        <v>11422.67</v>
      </c>
      <c r="AL96" s="2">
        <v>11422.67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45691</v>
      </c>
      <c r="CQ96" s="2">
        <f t="shared" si="113"/>
        <v>11422.67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50</v>
      </c>
      <c r="DW96" s="2" t="s">
        <v>50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51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65</v>
      </c>
      <c r="EM96" s="2" t="s">
        <v>66</v>
      </c>
      <c r="EN96" s="2"/>
      <c r="EO96" s="2" t="s">
        <v>6</v>
      </c>
      <c r="EP96" s="2"/>
      <c r="EQ96" s="2">
        <v>0</v>
      </c>
      <c r="ER96" s="2">
        <v>28.22</v>
      </c>
      <c r="ES96" s="2">
        <v>11422.67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177</v>
      </c>
      <c r="GB96" s="2"/>
      <c r="GC96" s="2"/>
      <c r="GD96" s="2">
        <v>0</v>
      </c>
      <c r="GE96" s="2"/>
      <c r="GF96" s="2">
        <v>1196835349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45691</v>
      </c>
      <c r="GN96" s="2">
        <f t="shared" si="126"/>
        <v>45691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173</v>
      </c>
      <c r="F97" t="str">
        <f>'1.Смета.или.Акт'!B119</f>
        <v>Накладная</v>
      </c>
      <c r="G97" t="str">
        <f>'1.Смета.или.Акт'!C119</f>
        <v>Микропроцессорное устройство БЭМП РУ</v>
      </c>
      <c r="H97" t="s">
        <v>50</v>
      </c>
      <c r="I97">
        <f>I95*J97</f>
        <v>4</v>
      </c>
      <c r="J97">
        <v>0.5</v>
      </c>
      <c r="O97">
        <f t="shared" si="98"/>
        <v>342680</v>
      </c>
      <c r="P97">
        <f t="shared" si="99"/>
        <v>342680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34657299</v>
      </c>
      <c r="AB97">
        <f t="shared" si="109"/>
        <v>11422.67</v>
      </c>
      <c r="AC97">
        <f>ROUND((ES97),2)</f>
        <v>11422.67</v>
      </c>
      <c r="AD97">
        <f t="shared" si="131"/>
        <v>0</v>
      </c>
      <c r="AE97">
        <f t="shared" si="93"/>
        <v>0</v>
      </c>
      <c r="AF97">
        <f t="shared" si="94"/>
        <v>0</v>
      </c>
      <c r="AG97">
        <f t="shared" si="110"/>
        <v>0</v>
      </c>
      <c r="AH97">
        <f t="shared" si="95"/>
        <v>0</v>
      </c>
      <c r="AI97">
        <f t="shared" si="96"/>
        <v>0</v>
      </c>
      <c r="AJ97">
        <f t="shared" si="111"/>
        <v>0</v>
      </c>
      <c r="AK97">
        <v>11422.67</v>
      </c>
      <c r="AL97" s="54">
        <f>'1.Смета.или.Акт'!F119</f>
        <v>11422.67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342680</v>
      </c>
      <c r="CQ97">
        <f t="shared" si="113"/>
        <v>85670.024999999994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50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51</v>
      </c>
      <c r="EH97">
        <v>0</v>
      </c>
      <c r="EI97" t="s">
        <v>6</v>
      </c>
      <c r="EJ97">
        <v>1</v>
      </c>
      <c r="EK97">
        <v>500001</v>
      </c>
      <c r="EL97" t="s">
        <v>65</v>
      </c>
      <c r="EM97" t="s">
        <v>66</v>
      </c>
      <c r="EO97" t="s">
        <v>6</v>
      </c>
      <c r="EQ97">
        <v>0</v>
      </c>
      <c r="ER97">
        <v>11422.67</v>
      </c>
      <c r="ES97" s="54">
        <f>'1.Смета.или.Акт'!F119</f>
        <v>11422.67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85670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177</v>
      </c>
      <c r="GD97">
        <v>0</v>
      </c>
      <c r="GF97">
        <v>1196835349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342680</v>
      </c>
      <c r="GN97">
        <f t="shared" si="126"/>
        <v>342680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178</v>
      </c>
      <c r="F98" s="2" t="s">
        <v>102</v>
      </c>
      <c r="G98" s="2" t="s">
        <v>179</v>
      </c>
      <c r="H98" s="2" t="s">
        <v>50</v>
      </c>
      <c r="I98" s="2">
        <f>I94*J98</f>
        <v>4</v>
      </c>
      <c r="J98" s="2">
        <v>0.5</v>
      </c>
      <c r="K98" s="2"/>
      <c r="L98" s="2"/>
      <c r="M98" s="2"/>
      <c r="N98" s="2"/>
      <c r="O98" s="2">
        <f t="shared" si="98"/>
        <v>6667</v>
      </c>
      <c r="P98" s="2">
        <f t="shared" si="99"/>
        <v>6667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34657298</v>
      </c>
      <c r="AB98" s="2">
        <f t="shared" si="109"/>
        <v>1666.67</v>
      </c>
      <c r="AC98" s="2">
        <f>ROUND((ES98),2)</f>
        <v>1666.67</v>
      </c>
      <c r="AD98" s="2">
        <f t="shared" si="131"/>
        <v>0</v>
      </c>
      <c r="AE98" s="2">
        <f t="shared" si="93"/>
        <v>0</v>
      </c>
      <c r="AF98" s="2">
        <f t="shared" si="94"/>
        <v>0</v>
      </c>
      <c r="AG98" s="2">
        <f t="shared" si="110"/>
        <v>0</v>
      </c>
      <c r="AH98" s="2">
        <f t="shared" si="95"/>
        <v>0</v>
      </c>
      <c r="AI98" s="2">
        <f t="shared" si="96"/>
        <v>0</v>
      </c>
      <c r="AJ98" s="2">
        <f t="shared" si="111"/>
        <v>0</v>
      </c>
      <c r="AK98" s="2">
        <v>1666.67</v>
      </c>
      <c r="AL98" s="2">
        <v>1666.67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6667</v>
      </c>
      <c r="CQ98" s="2">
        <f t="shared" si="113"/>
        <v>1666.67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50</v>
      </c>
      <c r="DW98" s="2" t="s">
        <v>50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51</v>
      </c>
      <c r="EH98" s="2">
        <v>0</v>
      </c>
      <c r="EI98" s="2" t="s">
        <v>6</v>
      </c>
      <c r="EJ98" s="2">
        <v>1</v>
      </c>
      <c r="EK98" s="2">
        <v>0</v>
      </c>
      <c r="EL98" s="2" t="s">
        <v>52</v>
      </c>
      <c r="EM98" s="2" t="s">
        <v>53</v>
      </c>
      <c r="EN98" s="2"/>
      <c r="EO98" s="2" t="s">
        <v>6</v>
      </c>
      <c r="EP98" s="2"/>
      <c r="EQ98" s="2">
        <v>0</v>
      </c>
      <c r="ER98" s="2">
        <v>1</v>
      </c>
      <c r="ES98" s="2">
        <v>1666.67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180</v>
      </c>
      <c r="GB98" s="2"/>
      <c r="GC98" s="2"/>
      <c r="GD98" s="2">
        <v>0</v>
      </c>
      <c r="GE98" s="2"/>
      <c r="GF98" s="2">
        <v>1112571842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6667</v>
      </c>
      <c r="GN98" s="2">
        <f t="shared" si="126"/>
        <v>6667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178</v>
      </c>
      <c r="F99" t="str">
        <f>'1.Смета.или.Акт'!B121</f>
        <v>Накладная</v>
      </c>
      <c r="G99" t="str">
        <f>'1.Смета.или.Акт'!C121</f>
        <v>Блок питания БПНТ</v>
      </c>
      <c r="H99" t="s">
        <v>50</v>
      </c>
      <c r="I99">
        <f>I95*J99</f>
        <v>4</v>
      </c>
      <c r="J99">
        <v>0.5</v>
      </c>
      <c r="O99">
        <f t="shared" si="98"/>
        <v>50000</v>
      </c>
      <c r="P99">
        <f t="shared" si="99"/>
        <v>50000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34657299</v>
      </c>
      <c r="AB99">
        <f t="shared" si="109"/>
        <v>1666.67</v>
      </c>
      <c r="AC99">
        <f>ROUND((ES99),2)</f>
        <v>1666.67</v>
      </c>
      <c r="AD99">
        <f t="shared" si="131"/>
        <v>0</v>
      </c>
      <c r="AE99">
        <f t="shared" si="93"/>
        <v>0</v>
      </c>
      <c r="AF99">
        <f t="shared" si="94"/>
        <v>0</v>
      </c>
      <c r="AG99">
        <f t="shared" si="110"/>
        <v>0</v>
      </c>
      <c r="AH99">
        <f t="shared" si="95"/>
        <v>0</v>
      </c>
      <c r="AI99">
        <f t="shared" si="96"/>
        <v>0</v>
      </c>
      <c r="AJ99">
        <f t="shared" si="111"/>
        <v>0</v>
      </c>
      <c r="AK99">
        <v>1666.67</v>
      </c>
      <c r="AL99" s="54">
        <f>'1.Смета.или.Акт'!F121</f>
        <v>1666.67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'1.Смета.или.Акт'!J121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50000</v>
      </c>
      <c r="CQ99">
        <f t="shared" si="113"/>
        <v>12500.025000000001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50</v>
      </c>
      <c r="DW99" t="str">
        <f>'1.Смета.или.Акт'!D121</f>
        <v>шт.</v>
      </c>
      <c r="DX99">
        <v>1</v>
      </c>
      <c r="EE99">
        <v>32653299</v>
      </c>
      <c r="EF99">
        <v>20</v>
      </c>
      <c r="EG99" t="s">
        <v>51</v>
      </c>
      <c r="EH99">
        <v>0</v>
      </c>
      <c r="EI99" t="s">
        <v>6</v>
      </c>
      <c r="EJ99">
        <v>1</v>
      </c>
      <c r="EK99">
        <v>0</v>
      </c>
      <c r="EL99" t="s">
        <v>52</v>
      </c>
      <c r="EM99" t="s">
        <v>53</v>
      </c>
      <c r="EO99" t="s">
        <v>6</v>
      </c>
      <c r="EQ99">
        <v>0</v>
      </c>
      <c r="ER99">
        <v>1811.59</v>
      </c>
      <c r="ES99" s="54">
        <f>'1.Смета.или.Акт'!F121</f>
        <v>1666.67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12500</v>
      </c>
      <c r="FQ99">
        <v>0</v>
      </c>
      <c r="FR99">
        <f t="shared" si="123"/>
        <v>0</v>
      </c>
      <c r="FS99">
        <v>0</v>
      </c>
      <c r="FV99" t="s">
        <v>25</v>
      </c>
      <c r="FW99" t="s">
        <v>26</v>
      </c>
      <c r="FX99">
        <v>106</v>
      </c>
      <c r="FY99">
        <v>65</v>
      </c>
      <c r="GA99" t="s">
        <v>180</v>
      </c>
      <c r="GD99">
        <v>0</v>
      </c>
      <c r="GF99">
        <v>1112571842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50000</v>
      </c>
      <c r="GN99">
        <f t="shared" si="126"/>
        <v>50000</v>
      </c>
      <c r="GO99">
        <f t="shared" si="127"/>
        <v>0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2">ROUND(AB101,0)</f>
        <v>57278</v>
      </c>
      <c r="P101" s="3">
        <f t="shared" si="132"/>
        <v>54555</v>
      </c>
      <c r="Q101" s="3">
        <f t="shared" si="132"/>
        <v>23</v>
      </c>
      <c r="R101" s="3">
        <f t="shared" si="132"/>
        <v>3</v>
      </c>
      <c r="S101" s="3">
        <f t="shared" si="132"/>
        <v>2700</v>
      </c>
      <c r="T101" s="3">
        <f t="shared" si="132"/>
        <v>0</v>
      </c>
      <c r="U101" s="3">
        <f>AH101</f>
        <v>232.60559999999998</v>
      </c>
      <c r="V101" s="3">
        <f>AI101</f>
        <v>0.20200000000000001</v>
      </c>
      <c r="W101" s="3">
        <f>ROUND(AJ101,0)</f>
        <v>0</v>
      </c>
      <c r="X101" s="3">
        <f>ROUND(AK101,0)</f>
        <v>1863</v>
      </c>
      <c r="Y101" s="3">
        <f>ROUND(AL101,0)</f>
        <v>1188</v>
      </c>
      <c r="Z101" s="3"/>
      <c r="AA101" s="3"/>
      <c r="AB101" s="3">
        <f>ROUND(SUMIF(AA24:AA99,"=34657298",O24:O99),0)</f>
        <v>57278</v>
      </c>
      <c r="AC101" s="3">
        <f>ROUND(SUMIF(AA24:AA99,"=34657298",P24:P99),0)</f>
        <v>54555</v>
      </c>
      <c r="AD101" s="3">
        <f>ROUND(SUMIF(AA24:AA99,"=34657298",Q24:Q99),0)</f>
        <v>23</v>
      </c>
      <c r="AE101" s="3">
        <f>ROUND(SUMIF(AA24:AA99,"=34657298",R24:R99),0)</f>
        <v>3</v>
      </c>
      <c r="AF101" s="3">
        <f>ROUND(SUMIF(AA24:AA99,"=34657298",S24:S99),0)</f>
        <v>2700</v>
      </c>
      <c r="AG101" s="3">
        <f>ROUND(SUMIF(AA24:AA99,"=34657298",T24:T99),0)</f>
        <v>0</v>
      </c>
      <c r="AH101" s="3">
        <f>SUMIF(AA24:AA99,"=34657298",U24:U99)</f>
        <v>232.60559999999998</v>
      </c>
      <c r="AI101" s="3">
        <f>SUMIF(AA24:AA99,"=34657298",V24:V99)</f>
        <v>0.20200000000000001</v>
      </c>
      <c r="AJ101" s="3">
        <f>ROUND(SUMIF(AA24:AA99,"=34657298",W24:W99),0)</f>
        <v>0</v>
      </c>
      <c r="AK101" s="3">
        <f>ROUND(SUMIF(AA24:AA99,"=34657298",X24:X99),0)</f>
        <v>1863</v>
      </c>
      <c r="AL101" s="3">
        <f>ROUND(SUMIF(AA24:AA99,"=34657298",Y24:Y99),0)</f>
        <v>1188</v>
      </c>
      <c r="AM101" s="3"/>
      <c r="AN101" s="3"/>
      <c r="AO101" s="3">
        <f t="shared" ref="AO101:BC101" si="133">ROUND(BX101,0)</f>
        <v>0</v>
      </c>
      <c r="AP101" s="3">
        <f t="shared" si="133"/>
        <v>0</v>
      </c>
      <c r="AQ101" s="3">
        <f t="shared" si="133"/>
        <v>0</v>
      </c>
      <c r="AR101" s="3">
        <f t="shared" si="133"/>
        <v>60329</v>
      </c>
      <c r="AS101" s="3">
        <f t="shared" si="133"/>
        <v>54555</v>
      </c>
      <c r="AT101" s="3">
        <f t="shared" si="133"/>
        <v>1218</v>
      </c>
      <c r="AU101" s="3">
        <f t="shared" si="133"/>
        <v>4556</v>
      </c>
      <c r="AV101" s="3">
        <f t="shared" si="133"/>
        <v>54555</v>
      </c>
      <c r="AW101" s="3">
        <f t="shared" si="133"/>
        <v>54555</v>
      </c>
      <c r="AX101" s="3">
        <f t="shared" si="133"/>
        <v>0</v>
      </c>
      <c r="AY101" s="3">
        <f t="shared" si="133"/>
        <v>54555</v>
      </c>
      <c r="AZ101" s="3">
        <f t="shared" si="133"/>
        <v>0</v>
      </c>
      <c r="BA101" s="3">
        <f t="shared" si="133"/>
        <v>0</v>
      </c>
      <c r="BB101" s="3">
        <f t="shared" si="133"/>
        <v>0</v>
      </c>
      <c r="BC101" s="3">
        <f t="shared" si="133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ROUND(SUMIF(AA24:AA99,"=34657298",FQ24:FQ99),0)</f>
        <v>0</v>
      </c>
      <c r="BY101" s="3">
        <f>ROUND(SUMIF(AA24:AA99,"=34657298",FR24:FR99),0)</f>
        <v>0</v>
      </c>
      <c r="BZ101" s="3">
        <f>ROUND(SUMIF(AA24:AA99,"=34657298",GL24:GL99),0)</f>
        <v>0</v>
      </c>
      <c r="CA101" s="3">
        <f>ROUND(SUMIF(AA24:AA99,"=34657298",GM24:GM99),0)</f>
        <v>60329</v>
      </c>
      <c r="CB101" s="3">
        <f>ROUND(SUMIF(AA24:AA99,"=34657298",GN24:GN99),0)</f>
        <v>54555</v>
      </c>
      <c r="CC101" s="3">
        <f>ROUND(SUMIF(AA24:AA99,"=34657298",GO24:GO99),0)</f>
        <v>1218</v>
      </c>
      <c r="CD101" s="3">
        <f>ROUND(SUMIF(AA24:AA99,"=34657298",GP24:GP99),0)</f>
        <v>4556</v>
      </c>
      <c r="CE101" s="3">
        <f>AC101-BX101</f>
        <v>54555</v>
      </c>
      <c r="CF101" s="3">
        <f>AC101-BY101</f>
        <v>54555</v>
      </c>
      <c r="CG101" s="3">
        <f>BX101-BZ101</f>
        <v>0</v>
      </c>
      <c r="CH101" s="3">
        <f>AC101-BX101-BY101+BZ101</f>
        <v>54555</v>
      </c>
      <c r="CI101" s="3">
        <f>BY101-BZ101</f>
        <v>0</v>
      </c>
      <c r="CJ101" s="3">
        <f>ROUND(SUMIF(AA24:AA99,"=34657298",GX24:GX99),0)</f>
        <v>0</v>
      </c>
      <c r="CK101" s="3">
        <f>ROUND(SUMIF(AA24:AA99,"=34657298",GY24:GY99),0)</f>
        <v>0</v>
      </c>
      <c r="CL101" s="3">
        <f>ROUND(SUMIF(AA24:AA99,"=34657298",GZ24:GZ99),0)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4">ROUND(DT101,0)</f>
        <v>458866</v>
      </c>
      <c r="DH101" s="4">
        <f t="shared" si="134"/>
        <v>409158</v>
      </c>
      <c r="DI101" s="4">
        <f t="shared" si="134"/>
        <v>289</v>
      </c>
      <c r="DJ101" s="4">
        <f t="shared" si="134"/>
        <v>47</v>
      </c>
      <c r="DK101" s="4">
        <f t="shared" si="134"/>
        <v>49419</v>
      </c>
      <c r="DL101" s="4">
        <f t="shared" si="134"/>
        <v>0</v>
      </c>
      <c r="DM101" s="4">
        <f>DZ101</f>
        <v>232.60559999999998</v>
      </c>
      <c r="DN101" s="4">
        <f>EA101</f>
        <v>0.20200000000000001</v>
      </c>
      <c r="DO101" s="4">
        <f>ROUND(EB101,0)</f>
        <v>0</v>
      </c>
      <c r="DP101" s="4">
        <f>ROUND(EC101,0)</f>
        <v>28868</v>
      </c>
      <c r="DQ101" s="4">
        <f>ROUND(ED101,0)</f>
        <v>17397</v>
      </c>
      <c r="DR101" s="4"/>
      <c r="DS101" s="4"/>
      <c r="DT101" s="4">
        <f>ROUND(SUMIF(AA24:AA99,"=34657299",O24:O99),0)</f>
        <v>458866</v>
      </c>
      <c r="DU101" s="4">
        <f>ROUND(SUMIF(AA24:AA99,"=34657299",P24:P99),0)</f>
        <v>409158</v>
      </c>
      <c r="DV101" s="4">
        <f>ROUND(SUMIF(AA24:AA99,"=34657299",Q24:Q99),0)</f>
        <v>289</v>
      </c>
      <c r="DW101" s="4">
        <f>ROUND(SUMIF(AA24:AA99,"=34657299",R24:R99),0)</f>
        <v>47</v>
      </c>
      <c r="DX101" s="4">
        <f>ROUND(SUMIF(AA24:AA99,"=34657299",S24:S99),0)</f>
        <v>49419</v>
      </c>
      <c r="DY101" s="4">
        <f>ROUND(SUMIF(AA24:AA99,"=34657299",T24:T99),0)</f>
        <v>0</v>
      </c>
      <c r="DZ101" s="4">
        <f>SUMIF(AA24:AA99,"=34657299",U24:U99)</f>
        <v>232.60559999999998</v>
      </c>
      <c r="EA101" s="4">
        <f>SUMIF(AA24:AA99,"=34657299",V24:V99)</f>
        <v>0.20200000000000001</v>
      </c>
      <c r="EB101" s="4">
        <f>ROUND(SUMIF(AA24:AA99,"=34657299",W24:W99),0)</f>
        <v>0</v>
      </c>
      <c r="EC101" s="4">
        <f>ROUND(SUMIF(AA24:AA99,"=34657299",X24:X99),0)</f>
        <v>28868</v>
      </c>
      <c r="ED101" s="4">
        <f>ROUND(SUMIF(AA24:AA99,"=34657299",Y24:Y99),0)</f>
        <v>17397</v>
      </c>
      <c r="EE101" s="4"/>
      <c r="EF101" s="4"/>
      <c r="EG101" s="4">
        <f t="shared" ref="EG101:EU101" si="135">ROUND(FP101,0)</f>
        <v>0</v>
      </c>
      <c r="EH101" s="4">
        <f t="shared" si="135"/>
        <v>0</v>
      </c>
      <c r="EI101" s="4">
        <f t="shared" si="135"/>
        <v>0</v>
      </c>
      <c r="EJ101" s="4">
        <f t="shared" si="135"/>
        <v>505131</v>
      </c>
      <c r="EK101" s="4">
        <f t="shared" si="135"/>
        <v>409159</v>
      </c>
      <c r="EL101" s="4">
        <f t="shared" si="135"/>
        <v>19928</v>
      </c>
      <c r="EM101" s="4">
        <f t="shared" si="135"/>
        <v>76044</v>
      </c>
      <c r="EN101" s="4">
        <f t="shared" si="135"/>
        <v>409158</v>
      </c>
      <c r="EO101" s="4">
        <f t="shared" si="135"/>
        <v>409158</v>
      </c>
      <c r="EP101" s="4">
        <f t="shared" si="135"/>
        <v>0</v>
      </c>
      <c r="EQ101" s="4">
        <f t="shared" si="135"/>
        <v>409158</v>
      </c>
      <c r="ER101" s="4">
        <f t="shared" si="135"/>
        <v>0</v>
      </c>
      <c r="ES101" s="4">
        <f t="shared" si="135"/>
        <v>0</v>
      </c>
      <c r="ET101" s="4">
        <f t="shared" si="135"/>
        <v>0</v>
      </c>
      <c r="EU101" s="4">
        <f t="shared" si="135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ROUND(SUMIF(AA24:AA99,"=34657299",FQ24:FQ99),0)</f>
        <v>0</v>
      </c>
      <c r="FQ101" s="4">
        <f>ROUND(SUMIF(AA24:AA99,"=34657299",FR24:FR99),0)</f>
        <v>0</v>
      </c>
      <c r="FR101" s="4">
        <f>ROUND(SUMIF(AA24:AA99,"=34657299",GL24:GL99),0)</f>
        <v>0</v>
      </c>
      <c r="FS101" s="4">
        <f>ROUND(SUMIF(AA24:AA99,"=34657299",GM24:GM99),0)</f>
        <v>505131</v>
      </c>
      <c r="FT101" s="4">
        <f>ROUND(SUMIF(AA24:AA99,"=34657299",GN24:GN99),0)</f>
        <v>409159</v>
      </c>
      <c r="FU101" s="4">
        <f>ROUND(SUMIF(AA24:AA99,"=34657299",GO24:GO99),0)</f>
        <v>19928</v>
      </c>
      <c r="FV101" s="4">
        <f>ROUND(SUMIF(AA24:AA99,"=34657299",GP24:GP99),0)</f>
        <v>76044</v>
      </c>
      <c r="FW101" s="4">
        <f>DU101-FP101</f>
        <v>409158</v>
      </c>
      <c r="FX101" s="4">
        <f>DU101-FQ101</f>
        <v>409158</v>
      </c>
      <c r="FY101" s="4">
        <f>FP101-FR101</f>
        <v>0</v>
      </c>
      <c r="FZ101" s="4">
        <f>DU101-FP101-FQ101+FR101</f>
        <v>409158</v>
      </c>
      <c r="GA101" s="4">
        <f>FQ101-FR101</f>
        <v>0</v>
      </c>
      <c r="GB101" s="4">
        <f>ROUND(SUMIF(AA24:AA99,"=34657299",GX24:GX99),0)</f>
        <v>0</v>
      </c>
      <c r="GC101" s="4">
        <f>ROUND(SUMIF(AA24:AA99,"=34657299",GY24:GY99),0)</f>
        <v>0</v>
      </c>
      <c r="GD101" s="4">
        <f>ROUND(SUMIF(AA24:AA99,"=34657299",GZ24:GZ99),0)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57278</v>
      </c>
      <c r="G103" s="5" t="s">
        <v>181</v>
      </c>
      <c r="H103" s="5" t="s">
        <v>182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458866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54555</v>
      </c>
      <c r="G104" s="5" t="s">
        <v>183</v>
      </c>
      <c r="H104" s="5" t="s">
        <v>184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409158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185</v>
      </c>
      <c r="H105" s="5" t="s">
        <v>186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54555</v>
      </c>
      <c r="G106" s="5" t="s">
        <v>187</v>
      </c>
      <c r="H106" s="5" t="s">
        <v>188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409158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54555</v>
      </c>
      <c r="G107" s="5" t="s">
        <v>189</v>
      </c>
      <c r="H107" s="5" t="s">
        <v>190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409158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191</v>
      </c>
      <c r="H108" s="5" t="s">
        <v>192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54555</v>
      </c>
      <c r="G109" s="5" t="s">
        <v>193</v>
      </c>
      <c r="H109" s="5" t="s">
        <v>194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409158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195</v>
      </c>
      <c r="H110" s="5" t="s">
        <v>196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197</v>
      </c>
      <c r="H111" s="5" t="s">
        <v>198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199</v>
      </c>
      <c r="H112" s="5" t="s">
        <v>200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23</v>
      </c>
      <c r="G113" s="5" t="s">
        <v>201</v>
      </c>
      <c r="H113" s="5" t="s">
        <v>202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289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203</v>
      </c>
      <c r="H114" s="5" t="s">
        <v>204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3</v>
      </c>
      <c r="G115" s="5" t="s">
        <v>205</v>
      </c>
      <c r="H115" s="5" t="s">
        <v>206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47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2700</v>
      </c>
      <c r="G116" s="5" t="s">
        <v>207</v>
      </c>
      <c r="H116" s="5" t="s">
        <v>208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49419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209</v>
      </c>
      <c r="H117" s="5" t="s">
        <v>210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54555</v>
      </c>
      <c r="G118" s="5" t="s">
        <v>211</v>
      </c>
      <c r="H118" s="5" t="s">
        <v>212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409159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1218</v>
      </c>
      <c r="G119" s="5" t="s">
        <v>213</v>
      </c>
      <c r="H119" s="5" t="s">
        <v>214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19928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4556</v>
      </c>
      <c r="G120" s="5" t="s">
        <v>215</v>
      </c>
      <c r="H120" s="5" t="s">
        <v>216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76044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217</v>
      </c>
      <c r="H121" s="5" t="s">
        <v>218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219</v>
      </c>
      <c r="H122" s="5" t="s">
        <v>220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232.60559999999998</v>
      </c>
      <c r="G123" s="5" t="s">
        <v>221</v>
      </c>
      <c r="H123" s="5" t="s">
        <v>222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232.60559999999998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0.20200000000000001</v>
      </c>
      <c r="G124" s="5" t="s">
        <v>223</v>
      </c>
      <c r="H124" s="5" t="s">
        <v>224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0.20200000000000001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225</v>
      </c>
      <c r="H125" s="5" t="s">
        <v>226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1863</v>
      </c>
      <c r="G126" s="5" t="s">
        <v>227</v>
      </c>
      <c r="H126" s="5" t="s">
        <v>228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28868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1188</v>
      </c>
      <c r="G127" s="5" t="s">
        <v>229</v>
      </c>
      <c r="H127" s="5" t="s">
        <v>230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17397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60329</v>
      </c>
      <c r="G128" s="5" t="s">
        <v>231</v>
      </c>
      <c r="H128" s="5" t="s">
        <v>232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505131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БЭМП на 4 ячейку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6">ROUND(O101,0)</f>
        <v>57278</v>
      </c>
      <c r="P130" s="3">
        <f t="shared" si="136"/>
        <v>54555</v>
      </c>
      <c r="Q130" s="3">
        <f t="shared" si="136"/>
        <v>23</v>
      </c>
      <c r="R130" s="3">
        <f t="shared" si="136"/>
        <v>3</v>
      </c>
      <c r="S130" s="3">
        <f t="shared" si="136"/>
        <v>2700</v>
      </c>
      <c r="T130" s="3">
        <f t="shared" si="136"/>
        <v>0</v>
      </c>
      <c r="U130" s="3">
        <f>U101</f>
        <v>232.60559999999998</v>
      </c>
      <c r="V130" s="3">
        <f>V101</f>
        <v>0.20200000000000001</v>
      </c>
      <c r="W130" s="3">
        <f>ROUND(W101,0)</f>
        <v>0</v>
      </c>
      <c r="X130" s="3">
        <f>ROUND(X101,0)</f>
        <v>1863</v>
      </c>
      <c r="Y130" s="3">
        <f>ROUND(Y101,0)</f>
        <v>1188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7">ROUND(AO101,0)</f>
        <v>0</v>
      </c>
      <c r="AP130" s="3">
        <f t="shared" si="137"/>
        <v>0</v>
      </c>
      <c r="AQ130" s="3">
        <f t="shared" si="137"/>
        <v>0</v>
      </c>
      <c r="AR130" s="3">
        <f t="shared" si="137"/>
        <v>60329</v>
      </c>
      <c r="AS130" s="3">
        <f t="shared" si="137"/>
        <v>54555</v>
      </c>
      <c r="AT130" s="3">
        <f t="shared" si="137"/>
        <v>1218</v>
      </c>
      <c r="AU130" s="3">
        <f t="shared" si="137"/>
        <v>4556</v>
      </c>
      <c r="AV130" s="3">
        <f t="shared" si="137"/>
        <v>54555</v>
      </c>
      <c r="AW130" s="3">
        <f t="shared" si="137"/>
        <v>54555</v>
      </c>
      <c r="AX130" s="3">
        <f t="shared" si="137"/>
        <v>0</v>
      </c>
      <c r="AY130" s="3">
        <f t="shared" si="137"/>
        <v>54555</v>
      </c>
      <c r="AZ130" s="3">
        <f t="shared" si="137"/>
        <v>0</v>
      </c>
      <c r="BA130" s="3">
        <f t="shared" si="137"/>
        <v>0</v>
      </c>
      <c r="BB130" s="3">
        <f t="shared" si="137"/>
        <v>0</v>
      </c>
      <c r="BC130" s="3">
        <f t="shared" si="137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8">ROUND(DG101,0)</f>
        <v>458866</v>
      </c>
      <c r="DH130" s="4">
        <f t="shared" si="138"/>
        <v>409158</v>
      </c>
      <c r="DI130" s="4">
        <f t="shared" si="138"/>
        <v>289</v>
      </c>
      <c r="DJ130" s="4">
        <f t="shared" si="138"/>
        <v>47</v>
      </c>
      <c r="DK130" s="4">
        <f t="shared" si="138"/>
        <v>49419</v>
      </c>
      <c r="DL130" s="4">
        <f t="shared" si="138"/>
        <v>0</v>
      </c>
      <c r="DM130" s="4">
        <f>DM101</f>
        <v>232.60559999999998</v>
      </c>
      <c r="DN130" s="4">
        <f>DN101</f>
        <v>0.20200000000000001</v>
      </c>
      <c r="DO130" s="4">
        <f>ROUND(DO101,0)</f>
        <v>0</v>
      </c>
      <c r="DP130" s="4">
        <f>ROUND(DP101,0)</f>
        <v>28868</v>
      </c>
      <c r="DQ130" s="4">
        <f>ROUND(DQ101,0)</f>
        <v>17397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39">ROUND(EG101,0)</f>
        <v>0</v>
      </c>
      <c r="EH130" s="4">
        <f t="shared" si="139"/>
        <v>0</v>
      </c>
      <c r="EI130" s="4">
        <f t="shared" si="139"/>
        <v>0</v>
      </c>
      <c r="EJ130" s="4">
        <f t="shared" si="139"/>
        <v>505131</v>
      </c>
      <c r="EK130" s="4">
        <f t="shared" si="139"/>
        <v>409159</v>
      </c>
      <c r="EL130" s="4">
        <f t="shared" si="139"/>
        <v>19928</v>
      </c>
      <c r="EM130" s="4">
        <f t="shared" si="139"/>
        <v>76044</v>
      </c>
      <c r="EN130" s="4">
        <f t="shared" si="139"/>
        <v>409158</v>
      </c>
      <c r="EO130" s="4">
        <f t="shared" si="139"/>
        <v>409158</v>
      </c>
      <c r="EP130" s="4">
        <f t="shared" si="139"/>
        <v>0</v>
      </c>
      <c r="EQ130" s="4">
        <f t="shared" si="139"/>
        <v>409158</v>
      </c>
      <c r="ER130" s="4">
        <f t="shared" si="139"/>
        <v>0</v>
      </c>
      <c r="ES130" s="4">
        <f t="shared" si="139"/>
        <v>0</v>
      </c>
      <c r="ET130" s="4">
        <f t="shared" si="139"/>
        <v>0</v>
      </c>
      <c r="EU130" s="4">
        <f t="shared" si="139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57278</v>
      </c>
      <c r="G132" s="5" t="s">
        <v>181</v>
      </c>
      <c r="H132" s="5" t="s">
        <v>182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458866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54555</v>
      </c>
      <c r="G133" s="5" t="s">
        <v>183</v>
      </c>
      <c r="H133" s="5" t="s">
        <v>184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409158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185</v>
      </c>
      <c r="H134" s="5" t="s">
        <v>186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54555</v>
      </c>
      <c r="G135" s="5" t="s">
        <v>187</v>
      </c>
      <c r="H135" s="5" t="s">
        <v>188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409158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54555</v>
      </c>
      <c r="G136" s="5" t="s">
        <v>189</v>
      </c>
      <c r="H136" s="5" t="s">
        <v>190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409158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191</v>
      </c>
      <c r="H137" s="5" t="s">
        <v>192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54555</v>
      </c>
      <c r="G138" s="5" t="s">
        <v>193</v>
      </c>
      <c r="H138" s="5" t="s">
        <v>194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409158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195</v>
      </c>
      <c r="H139" s="5" t="s">
        <v>196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197</v>
      </c>
      <c r="H140" s="5" t="s">
        <v>198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199</v>
      </c>
      <c r="H141" s="5" t="s">
        <v>200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23</v>
      </c>
      <c r="G142" s="5" t="s">
        <v>201</v>
      </c>
      <c r="H142" s="5" t="s">
        <v>202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289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203</v>
      </c>
      <c r="H143" s="5" t="s">
        <v>204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3</v>
      </c>
      <c r="G144" s="5" t="s">
        <v>205</v>
      </c>
      <c r="H144" s="5" t="s">
        <v>206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47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2700</v>
      </c>
      <c r="G145" s="5" t="s">
        <v>207</v>
      </c>
      <c r="H145" s="5" t="s">
        <v>208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49419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209</v>
      </c>
      <c r="H146" s="5" t="s">
        <v>210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54555</v>
      </c>
      <c r="G147" s="5" t="s">
        <v>211</v>
      </c>
      <c r="H147" s="5" t="s">
        <v>212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409159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1218</v>
      </c>
      <c r="G148" s="5" t="s">
        <v>213</v>
      </c>
      <c r="H148" s="5" t="s">
        <v>214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19928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4556</v>
      </c>
      <c r="G149" s="5" t="s">
        <v>215</v>
      </c>
      <c r="H149" s="5" t="s">
        <v>216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76044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217</v>
      </c>
      <c r="H150" s="5" t="s">
        <v>218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219</v>
      </c>
      <c r="H151" s="5" t="s">
        <v>220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232.60559999999998</v>
      </c>
      <c r="G152" s="5" t="s">
        <v>221</v>
      </c>
      <c r="H152" s="5" t="s">
        <v>222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232.60559999999998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0.20200000000000001</v>
      </c>
      <c r="G153" s="5" t="s">
        <v>223</v>
      </c>
      <c r="H153" s="5" t="s">
        <v>224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0.20200000000000001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225</v>
      </c>
      <c r="H154" s="5" t="s">
        <v>226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1863</v>
      </c>
      <c r="G155" s="5" t="s">
        <v>227</v>
      </c>
      <c r="H155" s="5" t="s">
        <v>228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28868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1188</v>
      </c>
      <c r="G156" s="5" t="s">
        <v>229</v>
      </c>
      <c r="H156" s="5" t="s">
        <v>230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17397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60329</v>
      </c>
      <c r="G157" s="5" t="s">
        <v>231</v>
      </c>
      <c r="H157" s="5" t="s">
        <v>232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505131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233</v>
      </c>
      <c r="F160" t="s">
        <v>234</v>
      </c>
      <c r="G160">
        <v>1</v>
      </c>
      <c r="H160">
        <v>0</v>
      </c>
      <c r="I160" t="s">
        <v>235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236</v>
      </c>
      <c r="F161" t="s">
        <v>237</v>
      </c>
      <c r="G161">
        <v>0</v>
      </c>
      <c r="H161">
        <v>0</v>
      </c>
      <c r="I161" t="s">
        <v>235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238</v>
      </c>
      <c r="F162" t="s">
        <v>239</v>
      </c>
      <c r="G162">
        <v>0</v>
      </c>
      <c r="H162">
        <v>0</v>
      </c>
      <c r="I162" t="s">
        <v>235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240</v>
      </c>
      <c r="F163" t="s">
        <v>241</v>
      </c>
      <c r="G163">
        <v>0</v>
      </c>
      <c r="H163">
        <v>0</v>
      </c>
      <c r="I163" t="s">
        <v>235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242</v>
      </c>
      <c r="F164" t="s">
        <v>243</v>
      </c>
      <c r="G164">
        <v>0</v>
      </c>
      <c r="H164">
        <v>0</v>
      </c>
      <c r="I164" t="s">
        <v>235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244</v>
      </c>
      <c r="F165" t="s">
        <v>245</v>
      </c>
      <c r="G165">
        <v>0</v>
      </c>
      <c r="H165">
        <v>0</v>
      </c>
      <c r="I165" t="s">
        <v>235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246</v>
      </c>
      <c r="F166" t="s">
        <v>247</v>
      </c>
      <c r="G166">
        <v>0</v>
      </c>
      <c r="H166">
        <v>0</v>
      </c>
      <c r="I166" t="s">
        <v>235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248</v>
      </c>
      <c r="F167" t="s">
        <v>249</v>
      </c>
      <c r="G167">
        <v>0</v>
      </c>
      <c r="H167">
        <v>0</v>
      </c>
      <c r="I167" t="s">
        <v>235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250</v>
      </c>
      <c r="F168" t="s">
        <v>251</v>
      </c>
      <c r="G168">
        <v>0</v>
      </c>
      <c r="H168">
        <v>0</v>
      </c>
      <c r="I168" t="s">
        <v>235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252</v>
      </c>
      <c r="F169" t="s">
        <v>253</v>
      </c>
      <c r="G169">
        <v>1</v>
      </c>
      <c r="H169">
        <v>1</v>
      </c>
      <c r="I169" t="s">
        <v>235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254</v>
      </c>
      <c r="F170" t="s">
        <v>255</v>
      </c>
      <c r="G170">
        <v>1</v>
      </c>
      <c r="H170">
        <v>1</v>
      </c>
      <c r="I170" t="s">
        <v>235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256</v>
      </c>
      <c r="F171" t="s">
        <v>257</v>
      </c>
      <c r="G171">
        <v>1</v>
      </c>
      <c r="H171">
        <v>0</v>
      </c>
      <c r="I171" t="s">
        <v>235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258</v>
      </c>
      <c r="F172" t="s">
        <v>259</v>
      </c>
      <c r="G172">
        <v>1</v>
      </c>
      <c r="H172">
        <v>0</v>
      </c>
      <c r="I172" t="s">
        <v>235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260</v>
      </c>
      <c r="F173" t="s">
        <v>261</v>
      </c>
      <c r="G173">
        <v>1</v>
      </c>
      <c r="H173">
        <v>0</v>
      </c>
      <c r="I173" t="s">
        <v>235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262</v>
      </c>
      <c r="F174" t="s">
        <v>263</v>
      </c>
      <c r="G174">
        <v>1</v>
      </c>
      <c r="H174">
        <v>0</v>
      </c>
      <c r="I174" t="s">
        <v>235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264</v>
      </c>
      <c r="F175" t="s">
        <v>265</v>
      </c>
      <c r="G175">
        <v>1</v>
      </c>
      <c r="H175">
        <v>0</v>
      </c>
      <c r="I175" t="s">
        <v>235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266</v>
      </c>
      <c r="F176" t="s">
        <v>267</v>
      </c>
      <c r="G176">
        <v>1</v>
      </c>
      <c r="H176">
        <v>0.8</v>
      </c>
      <c r="I176" t="s">
        <v>235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268</v>
      </c>
      <c r="F177" t="s">
        <v>269</v>
      </c>
      <c r="G177">
        <v>1</v>
      </c>
      <c r="H177">
        <v>0.85</v>
      </c>
      <c r="I177" t="s">
        <v>235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270</v>
      </c>
      <c r="F178" t="s">
        <v>271</v>
      </c>
      <c r="G178">
        <v>1</v>
      </c>
      <c r="H178">
        <v>0</v>
      </c>
      <c r="I178" t="s">
        <v>235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272</v>
      </c>
      <c r="F179" t="s">
        <v>273</v>
      </c>
      <c r="G179">
        <v>1</v>
      </c>
      <c r="H179">
        <v>0</v>
      </c>
      <c r="I179" t="s">
        <v>235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274</v>
      </c>
      <c r="F180" t="s">
        <v>275</v>
      </c>
      <c r="G180">
        <v>1</v>
      </c>
      <c r="H180">
        <v>0</v>
      </c>
      <c r="I180" t="s">
        <v>235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276</v>
      </c>
      <c r="F181" t="s">
        <v>277</v>
      </c>
      <c r="G181">
        <v>0.6</v>
      </c>
      <c r="H181">
        <v>0</v>
      </c>
      <c r="I181" t="s">
        <v>235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278</v>
      </c>
      <c r="F182" t="s">
        <v>279</v>
      </c>
      <c r="G182">
        <v>1</v>
      </c>
      <c r="H182">
        <v>0</v>
      </c>
      <c r="I182" t="s">
        <v>235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280</v>
      </c>
      <c r="F183" t="s">
        <v>281</v>
      </c>
      <c r="G183">
        <v>1.2</v>
      </c>
      <c r="H183">
        <v>0</v>
      </c>
      <c r="I183" t="s">
        <v>235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282</v>
      </c>
      <c r="F184" t="s">
        <v>283</v>
      </c>
      <c r="G184">
        <v>1</v>
      </c>
      <c r="H184">
        <v>0</v>
      </c>
      <c r="I184" t="s">
        <v>235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284</v>
      </c>
      <c r="F185" t="s">
        <v>285</v>
      </c>
      <c r="G185">
        <v>1</v>
      </c>
      <c r="H185">
        <v>0</v>
      </c>
      <c r="I185" t="s">
        <v>235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286</v>
      </c>
      <c r="F186" t="s">
        <v>287</v>
      </c>
      <c r="G186">
        <v>1</v>
      </c>
      <c r="H186">
        <v>0</v>
      </c>
      <c r="I186" t="s">
        <v>235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288</v>
      </c>
      <c r="F187" t="s">
        <v>285</v>
      </c>
      <c r="G187">
        <v>1</v>
      </c>
      <c r="H187">
        <v>0</v>
      </c>
      <c r="I187" t="s">
        <v>235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289</v>
      </c>
      <c r="F188" t="s">
        <v>287</v>
      </c>
      <c r="G188">
        <v>1</v>
      </c>
      <c r="H188">
        <v>0</v>
      </c>
      <c r="I188" t="s">
        <v>235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290</v>
      </c>
      <c r="F189" t="s">
        <v>291</v>
      </c>
      <c r="G189">
        <v>0</v>
      </c>
      <c r="H189">
        <v>0</v>
      </c>
      <c r="I189" t="s">
        <v>235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292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34657298</v>
      </c>
      <c r="O193" s="4">
        <v>1</v>
      </c>
    </row>
    <row r="194" spans="1:34" x14ac:dyDescent="0.2">
      <c r="A194" s="4">
        <v>75</v>
      </c>
      <c r="B194" s="4" t="s">
        <v>293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34657299</v>
      </c>
      <c r="O194" s="4">
        <v>2</v>
      </c>
    </row>
    <row r="195" spans="1:34" x14ac:dyDescent="0.2">
      <c r="A195" s="6">
        <v>3</v>
      </c>
      <c r="B195" s="6" t="s">
        <v>294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34657298</v>
      </c>
      <c r="E14" s="1">
        <v>34657299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54.555</v>
      </c>
      <c r="F16" s="8">
        <f>(Source!F119)/1000</f>
        <v>1.218</v>
      </c>
      <c r="G16" s="8">
        <f>(Source!F110)/1000</f>
        <v>0</v>
      </c>
      <c r="H16" s="8">
        <f>(Source!F120)/1000+(Source!F121)/1000</f>
        <v>4.556</v>
      </c>
      <c r="I16" s="8">
        <f>E16+F16+G16+H16</f>
        <v>60.328999999999994</v>
      </c>
      <c r="J16" s="8">
        <f>(Source!F116)/1000</f>
        <v>2.7</v>
      </c>
      <c r="T16" s="9">
        <f>(Source!P118)/1000</f>
        <v>409.15899999999999</v>
      </c>
      <c r="U16" s="9">
        <f>(Source!P119)/1000</f>
        <v>19.928000000000001</v>
      </c>
      <c r="V16" s="9">
        <f>(Source!P110)/1000</f>
        <v>0</v>
      </c>
      <c r="W16" s="9">
        <f>(Source!P120)/1000+(Source!P121)/1000</f>
        <v>76.043999999999997</v>
      </c>
      <c r="X16" s="9">
        <f>T16+U16+V16+W16</f>
        <v>505.13099999999997</v>
      </c>
      <c r="Y16" s="9">
        <f>(Source!P116)/1000</f>
        <v>49.418999999999997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57278</v>
      </c>
      <c r="AU16" s="8">
        <v>54555</v>
      </c>
      <c r="AV16" s="8">
        <v>0</v>
      </c>
      <c r="AW16" s="8">
        <v>0</v>
      </c>
      <c r="AX16" s="8">
        <v>0</v>
      </c>
      <c r="AY16" s="8">
        <v>23</v>
      </c>
      <c r="AZ16" s="8">
        <v>3</v>
      </c>
      <c r="BA16" s="8">
        <v>2700</v>
      </c>
      <c r="BB16" s="8">
        <v>54555</v>
      </c>
      <c r="BC16" s="8">
        <v>1218</v>
      </c>
      <c r="BD16" s="8">
        <v>4556</v>
      </c>
      <c r="BE16" s="8">
        <v>0</v>
      </c>
      <c r="BF16" s="8">
        <v>232.60559999999998</v>
      </c>
      <c r="BG16" s="8">
        <v>0.20200000000000001</v>
      </c>
      <c r="BH16" s="8">
        <v>0</v>
      </c>
      <c r="BI16" s="8">
        <v>1863</v>
      </c>
      <c r="BJ16" s="8">
        <v>1188</v>
      </c>
      <c r="BK16" s="8">
        <v>60329</v>
      </c>
      <c r="BR16" s="9">
        <v>458866</v>
      </c>
      <c r="BS16" s="9">
        <v>409158</v>
      </c>
      <c r="BT16" s="9">
        <v>0</v>
      </c>
      <c r="BU16" s="9">
        <v>0</v>
      </c>
      <c r="BV16" s="9">
        <v>0</v>
      </c>
      <c r="BW16" s="9">
        <v>289</v>
      </c>
      <c r="BX16" s="9">
        <v>47</v>
      </c>
      <c r="BY16" s="9">
        <v>49419</v>
      </c>
      <c r="BZ16" s="9">
        <v>409159</v>
      </c>
      <c r="CA16" s="9">
        <v>19928</v>
      </c>
      <c r="CB16" s="9">
        <v>76044</v>
      </c>
      <c r="CC16" s="9">
        <v>0</v>
      </c>
      <c r="CD16" s="9">
        <v>232.60559999999998</v>
      </c>
      <c r="CE16" s="9">
        <v>0.20200000000000001</v>
      </c>
      <c r="CF16" s="9">
        <v>0</v>
      </c>
      <c r="CG16" s="9">
        <v>28868</v>
      </c>
      <c r="CH16" s="9">
        <v>17397</v>
      </c>
      <c r="CI16" s="9">
        <v>505131</v>
      </c>
    </row>
    <row r="18" spans="1:40" x14ac:dyDescent="0.2">
      <c r="A18">
        <v>51</v>
      </c>
      <c r="E18" s="10">
        <f>SUMIF(A16:A17,3,E16:E17)</f>
        <v>54.555</v>
      </c>
      <c r="F18" s="10">
        <f>SUMIF(A16:A17,3,F16:F17)</f>
        <v>1.218</v>
      </c>
      <c r="G18" s="10">
        <f>SUMIF(A16:A17,3,G16:G17)</f>
        <v>0</v>
      </c>
      <c r="H18" s="10">
        <f>SUMIF(A16:A17,3,H16:H17)</f>
        <v>4.556</v>
      </c>
      <c r="I18" s="10">
        <f>SUMIF(A16:A17,3,I16:I17)</f>
        <v>60.328999999999994</v>
      </c>
      <c r="J18" s="10">
        <f>SUMIF(A16:A17,3,J16:J17)</f>
        <v>2.7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409.15899999999999</v>
      </c>
      <c r="U18" s="3">
        <f>SUMIF(A16:A17,3,U16:U17)</f>
        <v>19.928000000000001</v>
      </c>
      <c r="V18" s="3">
        <f>SUMIF(A16:A17,3,V16:V17)</f>
        <v>0</v>
      </c>
      <c r="W18" s="3">
        <f>SUMIF(A16:A17,3,W16:W17)</f>
        <v>76.043999999999997</v>
      </c>
      <c r="X18" s="3">
        <f>SUMIF(A16:A17,3,X16:X17)</f>
        <v>505.13099999999997</v>
      </c>
      <c r="Y18" s="3">
        <f>SUMIF(A16:A17,3,Y16:Y17)</f>
        <v>49.418999999999997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57278</v>
      </c>
      <c r="G20" s="5" t="s">
        <v>181</v>
      </c>
      <c r="H20" s="5" t="s">
        <v>182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458866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54555</v>
      </c>
      <c r="G21" s="5" t="s">
        <v>183</v>
      </c>
      <c r="H21" s="5" t="s">
        <v>184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409158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185</v>
      </c>
      <c r="H22" s="5" t="s">
        <v>186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54555</v>
      </c>
      <c r="G23" s="5" t="s">
        <v>187</v>
      </c>
      <c r="H23" s="5" t="s">
        <v>188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409158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54555</v>
      </c>
      <c r="G24" s="5" t="s">
        <v>189</v>
      </c>
      <c r="H24" s="5" t="s">
        <v>190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409158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191</v>
      </c>
      <c r="H25" s="5" t="s">
        <v>192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54555</v>
      </c>
      <c r="G26" s="5" t="s">
        <v>193</v>
      </c>
      <c r="H26" s="5" t="s">
        <v>194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409158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195</v>
      </c>
      <c r="H27" s="5" t="s">
        <v>196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197</v>
      </c>
      <c r="H28" s="5" t="s">
        <v>198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199</v>
      </c>
      <c r="H29" s="5" t="s">
        <v>200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23</v>
      </c>
      <c r="G30" s="5" t="s">
        <v>201</v>
      </c>
      <c r="H30" s="5" t="s">
        <v>202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203</v>
      </c>
      <c r="H31" s="5" t="s">
        <v>204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</v>
      </c>
      <c r="G32" s="5" t="s">
        <v>205</v>
      </c>
      <c r="H32" s="5" t="s">
        <v>206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2700</v>
      </c>
      <c r="G33" s="5" t="s">
        <v>207</v>
      </c>
      <c r="H33" s="5" t="s">
        <v>208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49419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209</v>
      </c>
      <c r="H34" s="5" t="s">
        <v>210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54555</v>
      </c>
      <c r="G35" s="5" t="s">
        <v>211</v>
      </c>
      <c r="H35" s="5" t="s">
        <v>212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409159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1218</v>
      </c>
      <c r="G36" s="5" t="s">
        <v>213</v>
      </c>
      <c r="H36" s="5" t="s">
        <v>214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19928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4556</v>
      </c>
      <c r="G37" s="5" t="s">
        <v>215</v>
      </c>
      <c r="H37" s="5" t="s">
        <v>216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76044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217</v>
      </c>
      <c r="H38" s="5" t="s">
        <v>218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219</v>
      </c>
      <c r="H39" s="5" t="s">
        <v>220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232.60559999999998</v>
      </c>
      <c r="G40" s="5" t="s">
        <v>221</v>
      </c>
      <c r="H40" s="5" t="s">
        <v>222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232.60559999999998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0.20200000000000001</v>
      </c>
      <c r="G41" s="5" t="s">
        <v>223</v>
      </c>
      <c r="H41" s="5" t="s">
        <v>224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0.20200000000000001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225</v>
      </c>
      <c r="H42" s="5" t="s">
        <v>226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1863</v>
      </c>
      <c r="G43" s="5" t="s">
        <v>227</v>
      </c>
      <c r="H43" s="5" t="s">
        <v>228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28868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1188</v>
      </c>
      <c r="G44" s="5" t="s">
        <v>229</v>
      </c>
      <c r="H44" s="5" t="s">
        <v>230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17397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60329</v>
      </c>
      <c r="G45" s="5" t="s">
        <v>231</v>
      </c>
      <c r="H45" s="5" t="s">
        <v>232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505131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34657298</v>
      </c>
      <c r="O50" s="4">
        <v>1</v>
      </c>
    </row>
    <row r="51" spans="1:34" x14ac:dyDescent="0.2">
      <c r="A51" s="4">
        <v>75</v>
      </c>
      <c r="B51" s="4" t="s">
        <v>293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34657299</v>
      </c>
      <c r="O51" s="4">
        <v>2</v>
      </c>
    </row>
    <row r="52" spans="1:34" x14ac:dyDescent="0.2">
      <c r="A52" s="6">
        <v>3</v>
      </c>
      <c r="B52" s="6" t="s">
        <v>294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34657298</v>
      </c>
      <c r="C1">
        <v>34657361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W1">
        <v>0</v>
      </c>
      <c r="X1">
        <v>-1309109184</v>
      </c>
      <c r="Y1">
        <v>7.0200000000000005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20</v>
      </c>
      <c r="AV1">
        <v>1</v>
      </c>
      <c r="AW1">
        <v>2</v>
      </c>
      <c r="AX1">
        <v>34657364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28.080000000000002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34657298</v>
      </c>
      <c r="C2">
        <v>34657361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W2">
        <v>0</v>
      </c>
      <c r="X2">
        <v>1776637054</v>
      </c>
      <c r="Y2">
        <v>16.38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20</v>
      </c>
      <c r="AV2">
        <v>1</v>
      </c>
      <c r="AW2">
        <v>2</v>
      </c>
      <c r="AX2">
        <v>34657365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65.52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34657299</v>
      </c>
      <c r="C3">
        <v>34657361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W3">
        <v>0</v>
      </c>
      <c r="X3">
        <v>-1309109184</v>
      </c>
      <c r="Y3">
        <v>7.0200000000000005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20</v>
      </c>
      <c r="AV3">
        <v>1</v>
      </c>
      <c r="AW3">
        <v>2</v>
      </c>
      <c r="AX3">
        <v>34657364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28.080000000000002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34657299</v>
      </c>
      <c r="C4">
        <v>34657361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W4">
        <v>0</v>
      </c>
      <c r="X4">
        <v>1776637054</v>
      </c>
      <c r="Y4">
        <v>16.38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20</v>
      </c>
      <c r="AV4">
        <v>1</v>
      </c>
      <c r="AW4">
        <v>2</v>
      </c>
      <c r="AX4">
        <v>34657365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65.52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34657298</v>
      </c>
      <c r="C5">
        <v>34657366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34657370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17.28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34657298</v>
      </c>
      <c r="C6">
        <v>34657366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34657371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17.28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34657298</v>
      </c>
      <c r="C7">
        <v>34657366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34657372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51.84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34657299</v>
      </c>
      <c r="C8">
        <v>34657366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34657370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17.28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34657299</v>
      </c>
      <c r="C9">
        <v>34657366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34657371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17.28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34657299</v>
      </c>
      <c r="C10">
        <v>34657366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34657372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51.84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34657298</v>
      </c>
      <c r="C11">
        <v>34657373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34657376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2.6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34657298</v>
      </c>
      <c r="C12">
        <v>34657373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34657377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3.88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34657299</v>
      </c>
      <c r="C13">
        <v>34657373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34657376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2.6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34657299</v>
      </c>
      <c r="C14">
        <v>34657373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34657377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3.88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34657298</v>
      </c>
      <c r="C15">
        <v>34657378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42</v>
      </c>
      <c r="AV15">
        <v>1</v>
      </c>
      <c r="AW15">
        <v>2</v>
      </c>
      <c r="AX15">
        <v>34657386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20.023200000000003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34657298</v>
      </c>
      <c r="C16">
        <v>34657378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48</v>
      </c>
      <c r="J16" t="s">
        <v>64</v>
      </c>
      <c r="K16" t="s">
        <v>63</v>
      </c>
      <c r="L16">
        <v>1301</v>
      </c>
      <c r="N16">
        <v>1003</v>
      </c>
      <c r="O16" t="s">
        <v>57</v>
      </c>
      <c r="P16" t="s">
        <v>57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80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34657298</v>
      </c>
      <c r="C17">
        <v>34657378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48</v>
      </c>
      <c r="J17" t="s">
        <v>70</v>
      </c>
      <c r="K17" t="s">
        <v>69</v>
      </c>
      <c r="L17">
        <v>1301</v>
      </c>
      <c r="N17">
        <v>1003</v>
      </c>
      <c r="O17" t="s">
        <v>57</v>
      </c>
      <c r="P17" t="s">
        <v>57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36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34657298</v>
      </c>
      <c r="C18">
        <v>34657378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48</v>
      </c>
      <c r="J18" t="s">
        <v>6</v>
      </c>
      <c r="K18" t="s">
        <v>73</v>
      </c>
      <c r="L18">
        <v>1301</v>
      </c>
      <c r="N18">
        <v>1003</v>
      </c>
      <c r="O18" t="s">
        <v>57</v>
      </c>
      <c r="P18" t="s">
        <v>57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16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34657298</v>
      </c>
      <c r="C19">
        <v>34657378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48</v>
      </c>
      <c r="J19" t="s">
        <v>6</v>
      </c>
      <c r="K19" t="s">
        <v>60</v>
      </c>
      <c r="L19">
        <v>1301</v>
      </c>
      <c r="N19">
        <v>1003</v>
      </c>
      <c r="O19" t="s">
        <v>57</v>
      </c>
      <c r="P19" t="s">
        <v>57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8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34657298</v>
      </c>
      <c r="C20">
        <v>34657378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48</v>
      </c>
      <c r="J20" t="s">
        <v>6</v>
      </c>
      <c r="K20" t="s">
        <v>56</v>
      </c>
      <c r="L20">
        <v>1301</v>
      </c>
      <c r="N20">
        <v>1003</v>
      </c>
      <c r="O20" t="s">
        <v>57</v>
      </c>
      <c r="P20" t="s">
        <v>57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28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34657298</v>
      </c>
      <c r="C21">
        <v>34657378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48</v>
      </c>
      <c r="J21" t="s">
        <v>6</v>
      </c>
      <c r="K21" t="s">
        <v>49</v>
      </c>
      <c r="L21">
        <v>1354</v>
      </c>
      <c r="N21">
        <v>1010</v>
      </c>
      <c r="O21" t="s">
        <v>50</v>
      </c>
      <c r="P21" t="s">
        <v>50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4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34657299</v>
      </c>
      <c r="C22">
        <v>34657378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307</v>
      </c>
      <c r="J22" t="s">
        <v>6</v>
      </c>
      <c r="K22" t="s">
        <v>308</v>
      </c>
      <c r="L22">
        <v>1191</v>
      </c>
      <c r="N22">
        <v>1013</v>
      </c>
      <c r="O22" t="s">
        <v>298</v>
      </c>
      <c r="P22" t="s">
        <v>298</v>
      </c>
      <c r="Q22">
        <v>1</v>
      </c>
      <c r="W22">
        <v>0</v>
      </c>
      <c r="X22">
        <v>1446053411</v>
      </c>
      <c r="Y22">
        <v>12.5145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9.27</v>
      </c>
      <c r="AU22" t="s">
        <v>42</v>
      </c>
      <c r="AV22">
        <v>1</v>
      </c>
      <c r="AW22">
        <v>2</v>
      </c>
      <c r="AX22">
        <v>34657386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20.023200000000003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34657299</v>
      </c>
      <c r="C23">
        <v>34657378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48</v>
      </c>
      <c r="J23" t="s">
        <v>64</v>
      </c>
      <c r="K23" t="s">
        <v>63</v>
      </c>
      <c r="L23">
        <v>1301</v>
      </c>
      <c r="N23">
        <v>1003</v>
      </c>
      <c r="O23" t="s">
        <v>57</v>
      </c>
      <c r="P23" t="s">
        <v>57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80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34657299</v>
      </c>
      <c r="C24">
        <v>34657378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48</v>
      </c>
      <c r="J24" t="s">
        <v>70</v>
      </c>
      <c r="K24" t="s">
        <v>69</v>
      </c>
      <c r="L24">
        <v>1301</v>
      </c>
      <c r="N24">
        <v>1003</v>
      </c>
      <c r="O24" t="s">
        <v>57</v>
      </c>
      <c r="P24" t="s">
        <v>57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36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34657299</v>
      </c>
      <c r="C25">
        <v>34657378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48</v>
      </c>
      <c r="J25" t="s">
        <v>6</v>
      </c>
      <c r="K25" t="s">
        <v>73</v>
      </c>
      <c r="L25">
        <v>1301</v>
      </c>
      <c r="N25">
        <v>1003</v>
      </c>
      <c r="O25" t="s">
        <v>57</v>
      </c>
      <c r="P25" t="s">
        <v>57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16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34657299</v>
      </c>
      <c r="C26">
        <v>34657378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48</v>
      </c>
      <c r="J26" t="s">
        <v>6</v>
      </c>
      <c r="K26" t="s">
        <v>60</v>
      </c>
      <c r="L26">
        <v>1301</v>
      </c>
      <c r="N26">
        <v>1003</v>
      </c>
      <c r="O26" t="s">
        <v>57</v>
      </c>
      <c r="P26" t="s">
        <v>57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8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34657299</v>
      </c>
      <c r="C27">
        <v>34657378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48</v>
      </c>
      <c r="J27" t="s">
        <v>6</v>
      </c>
      <c r="K27" t="s">
        <v>56</v>
      </c>
      <c r="L27">
        <v>1301</v>
      </c>
      <c r="N27">
        <v>1003</v>
      </c>
      <c r="O27" t="s">
        <v>57</v>
      </c>
      <c r="P27" t="s">
        <v>57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28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34657299</v>
      </c>
      <c r="C28">
        <v>34657378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48</v>
      </c>
      <c r="J28" t="s">
        <v>6</v>
      </c>
      <c r="K28" t="s">
        <v>49</v>
      </c>
      <c r="L28">
        <v>1354</v>
      </c>
      <c r="N28">
        <v>1010</v>
      </c>
      <c r="O28" t="s">
        <v>50</v>
      </c>
      <c r="P28" t="s">
        <v>50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4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34657298</v>
      </c>
      <c r="C29">
        <v>34657396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309</v>
      </c>
      <c r="J29" t="s">
        <v>6</v>
      </c>
      <c r="K29" t="s">
        <v>310</v>
      </c>
      <c r="L29">
        <v>1191</v>
      </c>
      <c r="N29">
        <v>1013</v>
      </c>
      <c r="O29" t="s">
        <v>298</v>
      </c>
      <c r="P29" t="s">
        <v>298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34657406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14.32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34657298</v>
      </c>
      <c r="C30">
        <v>34657396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311</v>
      </c>
      <c r="J30" t="s">
        <v>6</v>
      </c>
      <c r="K30" t="s">
        <v>312</v>
      </c>
      <c r="L30">
        <v>1191</v>
      </c>
      <c r="N30">
        <v>1013</v>
      </c>
      <c r="O30" t="s">
        <v>298</v>
      </c>
      <c r="P30" t="s">
        <v>298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34657407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0.2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34657298</v>
      </c>
      <c r="C31">
        <v>34657396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313</v>
      </c>
      <c r="J31" t="s">
        <v>314</v>
      </c>
      <c r="K31" t="s">
        <v>315</v>
      </c>
      <c r="L31">
        <v>1368</v>
      </c>
      <c r="N31">
        <v>1011</v>
      </c>
      <c r="O31" t="s">
        <v>316</v>
      </c>
      <c r="P31" t="s">
        <v>316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34657408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0.12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34657298</v>
      </c>
      <c r="C32">
        <v>34657396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317</v>
      </c>
      <c r="J32" t="s">
        <v>318</v>
      </c>
      <c r="K32" t="s">
        <v>319</v>
      </c>
      <c r="L32">
        <v>1368</v>
      </c>
      <c r="N32">
        <v>1011</v>
      </c>
      <c r="O32" t="s">
        <v>316</v>
      </c>
      <c r="P32" t="s">
        <v>316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34657409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0.08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34657298</v>
      </c>
      <c r="C33">
        <v>34657396</v>
      </c>
      <c r="D33">
        <v>31446697</v>
      </c>
      <c r="E33">
        <v>1</v>
      </c>
      <c r="F33">
        <v>1</v>
      </c>
      <c r="G33">
        <v>1</v>
      </c>
      <c r="H33">
        <v>3</v>
      </c>
      <c r="I33" t="s">
        <v>82</v>
      </c>
      <c r="J33" t="s">
        <v>84</v>
      </c>
      <c r="K33" t="s">
        <v>83</v>
      </c>
      <c r="L33">
        <v>1354</v>
      </c>
      <c r="N33">
        <v>1010</v>
      </c>
      <c r="O33" t="s">
        <v>50</v>
      </c>
      <c r="P33" t="s">
        <v>50</v>
      </c>
      <c r="Q33">
        <v>1</v>
      </c>
      <c r="W33">
        <v>0</v>
      </c>
      <c r="X33">
        <v>2113674475</v>
      </c>
      <c r="Y33">
        <v>1</v>
      </c>
      <c r="AA33">
        <v>418.87</v>
      </c>
      <c r="AB33">
        <v>0</v>
      </c>
      <c r="AC33">
        <v>0</v>
      </c>
      <c r="AD33">
        <v>0</v>
      </c>
      <c r="AE33">
        <v>418.87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34657410</v>
      </c>
      <c r="AY33">
        <v>2</v>
      </c>
      <c r="AZ33">
        <v>22528</v>
      </c>
      <c r="BA33">
        <v>27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4</v>
      </c>
      <c r="CY33">
        <f>AA33</f>
        <v>418.87</v>
      </c>
      <c r="CZ33">
        <f>AE33</f>
        <v>418.87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34657298</v>
      </c>
      <c r="C34">
        <v>34657396</v>
      </c>
      <c r="D34">
        <v>31449183</v>
      </c>
      <c r="E34">
        <v>1</v>
      </c>
      <c r="F34">
        <v>1</v>
      </c>
      <c r="G34">
        <v>1</v>
      </c>
      <c r="H34">
        <v>3</v>
      </c>
      <c r="I34" t="s">
        <v>87</v>
      </c>
      <c r="J34" t="s">
        <v>90</v>
      </c>
      <c r="K34" t="s">
        <v>88</v>
      </c>
      <c r="L34">
        <v>1355</v>
      </c>
      <c r="N34">
        <v>1010</v>
      </c>
      <c r="O34" t="s">
        <v>89</v>
      </c>
      <c r="P34" t="s">
        <v>89</v>
      </c>
      <c r="Q34">
        <v>100</v>
      </c>
      <c r="W34">
        <v>0</v>
      </c>
      <c r="X34">
        <v>1794244060</v>
      </c>
      <c r="Y34">
        <v>0</v>
      </c>
      <c r="AA34">
        <v>86</v>
      </c>
      <c r="AB34">
        <v>0</v>
      </c>
      <c r="AC34">
        <v>0</v>
      </c>
      <c r="AD34">
        <v>0</v>
      </c>
      <c r="AE34">
        <v>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34657411</v>
      </c>
      <c r="AY34">
        <v>1</v>
      </c>
      <c r="AZ34">
        <v>6144</v>
      </c>
      <c r="BA34">
        <v>28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86</v>
      </c>
      <c r="CZ34">
        <f>AE34</f>
        <v>86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34657298</v>
      </c>
      <c r="C35">
        <v>34657396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92</v>
      </c>
      <c r="J35" t="s">
        <v>95</v>
      </c>
      <c r="K35" t="s">
        <v>93</v>
      </c>
      <c r="L35">
        <v>1346</v>
      </c>
      <c r="N35">
        <v>1009</v>
      </c>
      <c r="O35" t="s">
        <v>94</v>
      </c>
      <c r="P35" t="s">
        <v>94</v>
      </c>
      <c r="Q35">
        <v>1</v>
      </c>
      <c r="W35">
        <v>0</v>
      </c>
      <c r="X35">
        <v>210558753</v>
      </c>
      <c r="Y35">
        <v>0</v>
      </c>
      <c r="AA35">
        <v>28.6</v>
      </c>
      <c r="AB35">
        <v>0</v>
      </c>
      <c r="AC35">
        <v>0</v>
      </c>
      <c r="AD35">
        <v>0</v>
      </c>
      <c r="AE35">
        <v>28.6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34657412</v>
      </c>
      <c r="AY35">
        <v>1</v>
      </c>
      <c r="AZ35">
        <v>6144</v>
      </c>
      <c r="BA35">
        <v>29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28.6</v>
      </c>
      <c r="CZ35">
        <f>AE35</f>
        <v>28.6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34657298</v>
      </c>
      <c r="C36">
        <v>34657396</v>
      </c>
      <c r="D36">
        <v>31482960</v>
      </c>
      <c r="E36">
        <v>1</v>
      </c>
      <c r="F36">
        <v>1</v>
      </c>
      <c r="G36">
        <v>1</v>
      </c>
      <c r="H36">
        <v>3</v>
      </c>
      <c r="I36" t="s">
        <v>97</v>
      </c>
      <c r="J36" t="s">
        <v>100</v>
      </c>
      <c r="K36" t="s">
        <v>98</v>
      </c>
      <c r="L36">
        <v>1348</v>
      </c>
      <c r="N36">
        <v>1009</v>
      </c>
      <c r="O36" t="s">
        <v>99</v>
      </c>
      <c r="P36" t="s">
        <v>99</v>
      </c>
      <c r="Q36">
        <v>1000</v>
      </c>
      <c r="W36">
        <v>0</v>
      </c>
      <c r="X36">
        <v>-108263514</v>
      </c>
      <c r="Y36">
        <v>0</v>
      </c>
      <c r="AA36">
        <v>7826.9</v>
      </c>
      <c r="AB36">
        <v>0</v>
      </c>
      <c r="AC36">
        <v>0</v>
      </c>
      <c r="AD36">
        <v>0</v>
      </c>
      <c r="AE36">
        <v>7826.9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34657413</v>
      </c>
      <c r="AY36">
        <v>1</v>
      </c>
      <c r="AZ36">
        <v>6144</v>
      </c>
      <c r="BA36">
        <v>30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7826.9</v>
      </c>
      <c r="CZ36">
        <f>AE36</f>
        <v>7826.9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34657298</v>
      </c>
      <c r="C37">
        <v>34657396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102</v>
      </c>
      <c r="J37" t="s">
        <v>6</v>
      </c>
      <c r="K37" t="s">
        <v>103</v>
      </c>
      <c r="L37">
        <v>1374</v>
      </c>
      <c r="N37">
        <v>1013</v>
      </c>
      <c r="O37" t="s">
        <v>104</v>
      </c>
      <c r="P37" t="s">
        <v>104</v>
      </c>
      <c r="Q37">
        <v>1</v>
      </c>
      <c r="W37">
        <v>0</v>
      </c>
      <c r="X37">
        <v>-1731369543</v>
      </c>
      <c r="Y37">
        <v>0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34657414</v>
      </c>
      <c r="AY37">
        <v>1</v>
      </c>
      <c r="AZ37">
        <v>6144</v>
      </c>
      <c r="BA37">
        <v>31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34657299</v>
      </c>
      <c r="C38">
        <v>34657396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309</v>
      </c>
      <c r="J38" t="s">
        <v>6</v>
      </c>
      <c r="K38" t="s">
        <v>310</v>
      </c>
      <c r="L38">
        <v>1191</v>
      </c>
      <c r="N38">
        <v>1013</v>
      </c>
      <c r="O38" t="s">
        <v>298</v>
      </c>
      <c r="P38" t="s">
        <v>298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34657406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14.32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34657299</v>
      </c>
      <c r="C39">
        <v>34657396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311</v>
      </c>
      <c r="J39" t="s">
        <v>6</v>
      </c>
      <c r="K39" t="s">
        <v>312</v>
      </c>
      <c r="L39">
        <v>1191</v>
      </c>
      <c r="N39">
        <v>1013</v>
      </c>
      <c r="O39" t="s">
        <v>298</v>
      </c>
      <c r="P39" t="s">
        <v>298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34657407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34657299</v>
      </c>
      <c r="C40">
        <v>34657396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313</v>
      </c>
      <c r="J40" t="s">
        <v>314</v>
      </c>
      <c r="K40" t="s">
        <v>315</v>
      </c>
      <c r="L40">
        <v>1368</v>
      </c>
      <c r="N40">
        <v>1011</v>
      </c>
      <c r="O40" t="s">
        <v>316</v>
      </c>
      <c r="P40" t="s">
        <v>316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34657408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0.12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34657299</v>
      </c>
      <c r="C41">
        <v>34657396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317</v>
      </c>
      <c r="J41" t="s">
        <v>318</v>
      </c>
      <c r="K41" t="s">
        <v>319</v>
      </c>
      <c r="L41">
        <v>1368</v>
      </c>
      <c r="N41">
        <v>1011</v>
      </c>
      <c r="O41" t="s">
        <v>316</v>
      </c>
      <c r="P41" t="s">
        <v>316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34657409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0.08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34657299</v>
      </c>
      <c r="C42">
        <v>34657396</v>
      </c>
      <c r="D42">
        <v>31446697</v>
      </c>
      <c r="E42">
        <v>1</v>
      </c>
      <c r="F42">
        <v>1</v>
      </c>
      <c r="G42">
        <v>1</v>
      </c>
      <c r="H42">
        <v>3</v>
      </c>
      <c r="I42" t="s">
        <v>82</v>
      </c>
      <c r="J42" t="s">
        <v>84</v>
      </c>
      <c r="K42" t="s">
        <v>83</v>
      </c>
      <c r="L42">
        <v>1354</v>
      </c>
      <c r="N42">
        <v>1010</v>
      </c>
      <c r="O42" t="s">
        <v>50</v>
      </c>
      <c r="P42" t="s">
        <v>50</v>
      </c>
      <c r="Q42">
        <v>1</v>
      </c>
      <c r="W42">
        <v>0</v>
      </c>
      <c r="X42">
        <v>2113674475</v>
      </c>
      <c r="Y42">
        <v>1</v>
      </c>
      <c r="AA42">
        <v>3141.49</v>
      </c>
      <c r="AB42">
        <v>0</v>
      </c>
      <c r="AC42">
        <v>0</v>
      </c>
      <c r="AD42">
        <v>0</v>
      </c>
      <c r="AE42">
        <v>418.87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34657410</v>
      </c>
      <c r="AY42">
        <v>2</v>
      </c>
      <c r="AZ42">
        <v>22528</v>
      </c>
      <c r="BA42">
        <v>36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4</v>
      </c>
      <c r="CY42">
        <f>AA42</f>
        <v>3141.49</v>
      </c>
      <c r="CZ42">
        <f>AE42</f>
        <v>418.87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34657299</v>
      </c>
      <c r="C43">
        <v>34657396</v>
      </c>
      <c r="D43">
        <v>31449183</v>
      </c>
      <c r="E43">
        <v>1</v>
      </c>
      <c r="F43">
        <v>1</v>
      </c>
      <c r="G43">
        <v>1</v>
      </c>
      <c r="H43">
        <v>3</v>
      </c>
      <c r="I43" t="s">
        <v>87</v>
      </c>
      <c r="J43" t="s">
        <v>90</v>
      </c>
      <c r="K43" t="s">
        <v>88</v>
      </c>
      <c r="L43">
        <v>1355</v>
      </c>
      <c r="N43">
        <v>1010</v>
      </c>
      <c r="O43" t="s">
        <v>89</v>
      </c>
      <c r="P43" t="s">
        <v>89</v>
      </c>
      <c r="Q43">
        <v>100</v>
      </c>
      <c r="W43">
        <v>0</v>
      </c>
      <c r="X43">
        <v>1794244060</v>
      </c>
      <c r="Y43">
        <v>0</v>
      </c>
      <c r="AA43">
        <v>645</v>
      </c>
      <c r="AB43">
        <v>0</v>
      </c>
      <c r="AC43">
        <v>0</v>
      </c>
      <c r="AD43">
        <v>0</v>
      </c>
      <c r="AE43">
        <v>86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34657411</v>
      </c>
      <c r="AY43">
        <v>1</v>
      </c>
      <c r="AZ43">
        <v>6144</v>
      </c>
      <c r="BA43">
        <v>37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645</v>
      </c>
      <c r="CZ43">
        <f>AE43</f>
        <v>86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34657299</v>
      </c>
      <c r="C44">
        <v>34657396</v>
      </c>
      <c r="D44">
        <v>31482923</v>
      </c>
      <c r="E44">
        <v>1</v>
      </c>
      <c r="F44">
        <v>1</v>
      </c>
      <c r="G44">
        <v>1</v>
      </c>
      <c r="H44">
        <v>3</v>
      </c>
      <c r="I44" t="s">
        <v>92</v>
      </c>
      <c r="J44" t="s">
        <v>95</v>
      </c>
      <c r="K44" t="s">
        <v>93</v>
      </c>
      <c r="L44">
        <v>1346</v>
      </c>
      <c r="N44">
        <v>1009</v>
      </c>
      <c r="O44" t="s">
        <v>94</v>
      </c>
      <c r="P44" t="s">
        <v>94</v>
      </c>
      <c r="Q44">
        <v>1</v>
      </c>
      <c r="W44">
        <v>0</v>
      </c>
      <c r="X44">
        <v>210558753</v>
      </c>
      <c r="Y44">
        <v>0</v>
      </c>
      <c r="AA44">
        <v>214.5</v>
      </c>
      <c r="AB44">
        <v>0</v>
      </c>
      <c r="AC44">
        <v>0</v>
      </c>
      <c r="AD44">
        <v>0</v>
      </c>
      <c r="AE44">
        <v>28.6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34657412</v>
      </c>
      <c r="AY44">
        <v>1</v>
      </c>
      <c r="AZ44">
        <v>6144</v>
      </c>
      <c r="BA44">
        <v>38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214.5</v>
      </c>
      <c r="CZ44">
        <f>AE44</f>
        <v>28.6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34657299</v>
      </c>
      <c r="C45">
        <v>34657396</v>
      </c>
      <c r="D45">
        <v>31482960</v>
      </c>
      <c r="E45">
        <v>1</v>
      </c>
      <c r="F45">
        <v>1</v>
      </c>
      <c r="G45">
        <v>1</v>
      </c>
      <c r="H45">
        <v>3</v>
      </c>
      <c r="I45" t="s">
        <v>97</v>
      </c>
      <c r="J45" t="s">
        <v>100</v>
      </c>
      <c r="K45" t="s">
        <v>98</v>
      </c>
      <c r="L45">
        <v>1348</v>
      </c>
      <c r="N45">
        <v>1009</v>
      </c>
      <c r="O45" t="s">
        <v>99</v>
      </c>
      <c r="P45" t="s">
        <v>99</v>
      </c>
      <c r="Q45">
        <v>1000</v>
      </c>
      <c r="W45">
        <v>0</v>
      </c>
      <c r="X45">
        <v>-108263514</v>
      </c>
      <c r="Y45">
        <v>0</v>
      </c>
      <c r="AA45">
        <v>58701.75</v>
      </c>
      <c r="AB45">
        <v>0</v>
      </c>
      <c r="AC45">
        <v>0</v>
      </c>
      <c r="AD45">
        <v>0</v>
      </c>
      <c r="AE45">
        <v>7826.9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34657413</v>
      </c>
      <c r="AY45">
        <v>1</v>
      </c>
      <c r="AZ45">
        <v>6144</v>
      </c>
      <c r="BA45">
        <v>39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58701.75</v>
      </c>
      <c r="CZ45">
        <f>AE45</f>
        <v>7826.9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34657299</v>
      </c>
      <c r="C46">
        <v>34657396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102</v>
      </c>
      <c r="J46" t="s">
        <v>6</v>
      </c>
      <c r="K46" t="s">
        <v>103</v>
      </c>
      <c r="L46">
        <v>1374</v>
      </c>
      <c r="N46">
        <v>1013</v>
      </c>
      <c r="O46" t="s">
        <v>104</v>
      </c>
      <c r="P46" t="s">
        <v>104</v>
      </c>
      <c r="Q46">
        <v>1</v>
      </c>
      <c r="W46">
        <v>0</v>
      </c>
      <c r="X46">
        <v>-1731369543</v>
      </c>
      <c r="Y46">
        <v>0</v>
      </c>
      <c r="AA46">
        <v>7.5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34657414</v>
      </c>
      <c r="AY46">
        <v>1</v>
      </c>
      <c r="AZ46">
        <v>6144</v>
      </c>
      <c r="BA46">
        <v>40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0</v>
      </c>
      <c r="CY46">
        <f>AA46</f>
        <v>7.5</v>
      </c>
      <c r="CZ46">
        <f>AE46</f>
        <v>1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34657298</v>
      </c>
      <c r="C47">
        <v>34657420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309</v>
      </c>
      <c r="J47" t="s">
        <v>6</v>
      </c>
      <c r="K47" t="s">
        <v>310</v>
      </c>
      <c r="L47">
        <v>1191</v>
      </c>
      <c r="N47">
        <v>1013</v>
      </c>
      <c r="O47" t="s">
        <v>298</v>
      </c>
      <c r="P47" t="s">
        <v>298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34657430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1.3824000000000001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34657298</v>
      </c>
      <c r="C48">
        <v>34657420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311</v>
      </c>
      <c r="J48" t="s">
        <v>6</v>
      </c>
      <c r="K48" t="s">
        <v>312</v>
      </c>
      <c r="L48">
        <v>1191</v>
      </c>
      <c r="N48">
        <v>1013</v>
      </c>
      <c r="O48" t="s">
        <v>298</v>
      </c>
      <c r="P48" t="s">
        <v>298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34657431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2E-3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34657298</v>
      </c>
      <c r="C49">
        <v>34657420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313</v>
      </c>
      <c r="J49" t="s">
        <v>314</v>
      </c>
      <c r="K49" t="s">
        <v>315</v>
      </c>
      <c r="L49">
        <v>1368</v>
      </c>
      <c r="N49">
        <v>1011</v>
      </c>
      <c r="O49" t="s">
        <v>316</v>
      </c>
      <c r="P49" t="s">
        <v>316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34657432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1.1999999999999999E-3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34657298</v>
      </c>
      <c r="C50">
        <v>34657420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317</v>
      </c>
      <c r="J50" t="s">
        <v>318</v>
      </c>
      <c r="K50" t="s">
        <v>319</v>
      </c>
      <c r="L50">
        <v>1368</v>
      </c>
      <c r="N50">
        <v>1011</v>
      </c>
      <c r="O50" t="s">
        <v>316</v>
      </c>
      <c r="P50" t="s">
        <v>316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34657433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8.0000000000000004E-4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34657298</v>
      </c>
      <c r="C51">
        <v>34657420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87</v>
      </c>
      <c r="J51" t="s">
        <v>90</v>
      </c>
      <c r="K51" t="s">
        <v>88</v>
      </c>
      <c r="L51">
        <v>1355</v>
      </c>
      <c r="N51">
        <v>1010</v>
      </c>
      <c r="O51" t="s">
        <v>89</v>
      </c>
      <c r="P51" t="s">
        <v>89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34657435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34657298</v>
      </c>
      <c r="C52">
        <v>34657420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116</v>
      </c>
      <c r="J52" t="s">
        <v>118</v>
      </c>
      <c r="K52" t="s">
        <v>117</v>
      </c>
      <c r="L52">
        <v>1348</v>
      </c>
      <c r="N52">
        <v>1009</v>
      </c>
      <c r="O52" t="s">
        <v>99</v>
      </c>
      <c r="P52" t="s">
        <v>99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34657436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34657298</v>
      </c>
      <c r="C53">
        <v>34657420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120</v>
      </c>
      <c r="J53" t="s">
        <v>122</v>
      </c>
      <c r="K53" t="s">
        <v>121</v>
      </c>
      <c r="L53">
        <v>1348</v>
      </c>
      <c r="N53">
        <v>1009</v>
      </c>
      <c r="O53" t="s">
        <v>99</v>
      </c>
      <c r="P53" t="s">
        <v>99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34657437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34657298</v>
      </c>
      <c r="C54">
        <v>34657420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102</v>
      </c>
      <c r="J54" t="s">
        <v>6</v>
      </c>
      <c r="K54" t="s">
        <v>103</v>
      </c>
      <c r="L54">
        <v>1374</v>
      </c>
      <c r="N54">
        <v>1013</v>
      </c>
      <c r="O54" t="s">
        <v>104</v>
      </c>
      <c r="P54" t="s">
        <v>104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34657438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34657298</v>
      </c>
      <c r="C55">
        <v>34657420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48</v>
      </c>
      <c r="J55" t="s">
        <v>84</v>
      </c>
      <c r="K55" t="s">
        <v>111</v>
      </c>
      <c r="L55">
        <v>1354</v>
      </c>
      <c r="N55">
        <v>1010</v>
      </c>
      <c r="O55" t="s">
        <v>50</v>
      </c>
      <c r="P55" t="s">
        <v>50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4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34657299</v>
      </c>
      <c r="C56">
        <v>34657420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309</v>
      </c>
      <c r="J56" t="s">
        <v>6</v>
      </c>
      <c r="K56" t="s">
        <v>310</v>
      </c>
      <c r="L56">
        <v>1191</v>
      </c>
      <c r="N56">
        <v>1013</v>
      </c>
      <c r="O56" t="s">
        <v>298</v>
      </c>
      <c r="P56" t="s">
        <v>298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34657430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1.3824000000000001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34657299</v>
      </c>
      <c r="C57">
        <v>34657420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311</v>
      </c>
      <c r="J57" t="s">
        <v>6</v>
      </c>
      <c r="K57" t="s">
        <v>312</v>
      </c>
      <c r="L57">
        <v>1191</v>
      </c>
      <c r="N57">
        <v>1013</v>
      </c>
      <c r="O57" t="s">
        <v>298</v>
      </c>
      <c r="P57" t="s">
        <v>298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34657431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2E-3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34657299</v>
      </c>
      <c r="C58">
        <v>34657420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313</v>
      </c>
      <c r="J58" t="s">
        <v>314</v>
      </c>
      <c r="K58" t="s">
        <v>315</v>
      </c>
      <c r="L58">
        <v>1368</v>
      </c>
      <c r="N58">
        <v>1011</v>
      </c>
      <c r="O58" t="s">
        <v>316</v>
      </c>
      <c r="P58" t="s">
        <v>316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34657432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1.1999999999999999E-3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34657299</v>
      </c>
      <c r="C59">
        <v>34657420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317</v>
      </c>
      <c r="J59" t="s">
        <v>318</v>
      </c>
      <c r="K59" t="s">
        <v>319</v>
      </c>
      <c r="L59">
        <v>1368</v>
      </c>
      <c r="N59">
        <v>1011</v>
      </c>
      <c r="O59" t="s">
        <v>316</v>
      </c>
      <c r="P59" t="s">
        <v>316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34657433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8.0000000000000004E-4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34657299</v>
      </c>
      <c r="C60">
        <v>34657420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87</v>
      </c>
      <c r="J60" t="s">
        <v>90</v>
      </c>
      <c r="K60" t="s">
        <v>88</v>
      </c>
      <c r="L60">
        <v>1355</v>
      </c>
      <c r="N60">
        <v>1010</v>
      </c>
      <c r="O60" t="s">
        <v>89</v>
      </c>
      <c r="P60" t="s">
        <v>89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34657435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34657299</v>
      </c>
      <c r="C61">
        <v>34657420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116</v>
      </c>
      <c r="J61" t="s">
        <v>118</v>
      </c>
      <c r="K61" t="s">
        <v>117</v>
      </c>
      <c r="L61">
        <v>1348</v>
      </c>
      <c r="N61">
        <v>1009</v>
      </c>
      <c r="O61" t="s">
        <v>99</v>
      </c>
      <c r="P61" t="s">
        <v>99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34657436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34657299</v>
      </c>
      <c r="C62">
        <v>34657420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120</v>
      </c>
      <c r="J62" t="s">
        <v>122</v>
      </c>
      <c r="K62" t="s">
        <v>121</v>
      </c>
      <c r="L62">
        <v>1348</v>
      </c>
      <c r="N62">
        <v>1009</v>
      </c>
      <c r="O62" t="s">
        <v>99</v>
      </c>
      <c r="P62" t="s">
        <v>99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34657437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34657299</v>
      </c>
      <c r="C63">
        <v>34657420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102</v>
      </c>
      <c r="J63" t="s">
        <v>6</v>
      </c>
      <c r="K63" t="s">
        <v>103</v>
      </c>
      <c r="L63">
        <v>1374</v>
      </c>
      <c r="N63">
        <v>1013</v>
      </c>
      <c r="O63" t="s">
        <v>104</v>
      </c>
      <c r="P63" t="s">
        <v>104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34657438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34657299</v>
      </c>
      <c r="C64">
        <v>34657420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48</v>
      </c>
      <c r="J64" t="s">
        <v>84</v>
      </c>
      <c r="K64" t="s">
        <v>111</v>
      </c>
      <c r="L64">
        <v>1354</v>
      </c>
      <c r="N64">
        <v>1010</v>
      </c>
      <c r="O64" t="s">
        <v>50</v>
      </c>
      <c r="P64" t="s">
        <v>50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4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34657298</v>
      </c>
      <c r="C65">
        <v>34657444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320</v>
      </c>
      <c r="J65" t="s">
        <v>6</v>
      </c>
      <c r="K65" t="s">
        <v>321</v>
      </c>
      <c r="L65">
        <v>1191</v>
      </c>
      <c r="N65">
        <v>1013</v>
      </c>
      <c r="O65" t="s">
        <v>298</v>
      </c>
      <c r="P65" t="s">
        <v>298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34657459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6.24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34657298</v>
      </c>
      <c r="C66">
        <v>34657444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316</v>
      </c>
      <c r="P66" t="s">
        <v>316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34657460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0.52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34657298</v>
      </c>
      <c r="C67">
        <v>34657444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133</v>
      </c>
      <c r="J67" t="s">
        <v>135</v>
      </c>
      <c r="K67" t="s">
        <v>134</v>
      </c>
      <c r="L67">
        <v>1346</v>
      </c>
      <c r="N67">
        <v>1009</v>
      </c>
      <c r="O67" t="s">
        <v>94</v>
      </c>
      <c r="P67" t="s">
        <v>94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34657462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34657298</v>
      </c>
      <c r="C68">
        <v>34657444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82</v>
      </c>
      <c r="J68" t="s">
        <v>84</v>
      </c>
      <c r="K68" t="s">
        <v>137</v>
      </c>
      <c r="L68">
        <v>1346</v>
      </c>
      <c r="N68">
        <v>1009</v>
      </c>
      <c r="O68" t="s">
        <v>94</v>
      </c>
      <c r="P68" t="s">
        <v>94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34657463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34657298</v>
      </c>
      <c r="C69">
        <v>34657444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139</v>
      </c>
      <c r="J69" t="s">
        <v>141</v>
      </c>
      <c r="K69" t="s">
        <v>140</v>
      </c>
      <c r="L69">
        <v>1346</v>
      </c>
      <c r="N69">
        <v>1009</v>
      </c>
      <c r="O69" t="s">
        <v>94</v>
      </c>
      <c r="P69" t="s">
        <v>94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34657464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34657298</v>
      </c>
      <c r="C70">
        <v>34657444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143</v>
      </c>
      <c r="J70" t="s">
        <v>145</v>
      </c>
      <c r="K70" t="s">
        <v>144</v>
      </c>
      <c r="L70">
        <v>1346</v>
      </c>
      <c r="N70">
        <v>1009</v>
      </c>
      <c r="O70" t="s">
        <v>94</v>
      </c>
      <c r="P70" t="s">
        <v>94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34657465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34657298</v>
      </c>
      <c r="C71">
        <v>34657444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87</v>
      </c>
      <c r="J71" t="s">
        <v>90</v>
      </c>
      <c r="K71" t="s">
        <v>88</v>
      </c>
      <c r="L71">
        <v>1355</v>
      </c>
      <c r="N71">
        <v>1010</v>
      </c>
      <c r="O71" t="s">
        <v>89</v>
      </c>
      <c r="P71" t="s">
        <v>89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34657466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34657298</v>
      </c>
      <c r="C72">
        <v>34657444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148</v>
      </c>
      <c r="J72" t="s">
        <v>150</v>
      </c>
      <c r="K72" t="s">
        <v>149</v>
      </c>
      <c r="L72">
        <v>1346</v>
      </c>
      <c r="N72">
        <v>1009</v>
      </c>
      <c r="O72" t="s">
        <v>94</v>
      </c>
      <c r="P72" t="s">
        <v>94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34657467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34657298</v>
      </c>
      <c r="C73">
        <v>34657444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152</v>
      </c>
      <c r="J73" t="s">
        <v>154</v>
      </c>
      <c r="K73" t="s">
        <v>153</v>
      </c>
      <c r="L73">
        <v>1348</v>
      </c>
      <c r="N73">
        <v>1009</v>
      </c>
      <c r="O73" t="s">
        <v>99</v>
      </c>
      <c r="P73" t="s">
        <v>99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34657468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34657298</v>
      </c>
      <c r="C74">
        <v>34657444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92</v>
      </c>
      <c r="J74" t="s">
        <v>95</v>
      </c>
      <c r="K74" t="s">
        <v>93</v>
      </c>
      <c r="L74">
        <v>1346</v>
      </c>
      <c r="N74">
        <v>1009</v>
      </c>
      <c r="O74" t="s">
        <v>94</v>
      </c>
      <c r="P74" t="s">
        <v>94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34657469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34657298</v>
      </c>
      <c r="C75">
        <v>34657444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157</v>
      </c>
      <c r="J75" t="s">
        <v>159</v>
      </c>
      <c r="K75" t="s">
        <v>158</v>
      </c>
      <c r="L75">
        <v>1346</v>
      </c>
      <c r="N75">
        <v>1009</v>
      </c>
      <c r="O75" t="s">
        <v>94</v>
      </c>
      <c r="P75" t="s">
        <v>94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34657470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34657298</v>
      </c>
      <c r="C76">
        <v>34657444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161</v>
      </c>
      <c r="J76" t="s">
        <v>164</v>
      </c>
      <c r="K76" t="s">
        <v>162</v>
      </c>
      <c r="L76">
        <v>1358</v>
      </c>
      <c r="N76">
        <v>1010</v>
      </c>
      <c r="O76" t="s">
        <v>163</v>
      </c>
      <c r="P76" t="s">
        <v>163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34657471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34657298</v>
      </c>
      <c r="C77">
        <v>34657444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102</v>
      </c>
      <c r="J77" t="s">
        <v>6</v>
      </c>
      <c r="K77" t="s">
        <v>103</v>
      </c>
      <c r="L77">
        <v>1374</v>
      </c>
      <c r="N77">
        <v>1013</v>
      </c>
      <c r="O77" t="s">
        <v>104</v>
      </c>
      <c r="P77" t="s">
        <v>104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34657472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34657298</v>
      </c>
      <c r="C78">
        <v>34657444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48</v>
      </c>
      <c r="J78" t="s">
        <v>130</v>
      </c>
      <c r="K78" t="s">
        <v>129</v>
      </c>
      <c r="L78">
        <v>1354</v>
      </c>
      <c r="N78">
        <v>1010</v>
      </c>
      <c r="O78" t="s">
        <v>50</v>
      </c>
      <c r="P78" t="s">
        <v>50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4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34657299</v>
      </c>
      <c r="C79">
        <v>34657444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320</v>
      </c>
      <c r="J79" t="s">
        <v>6</v>
      </c>
      <c r="K79" t="s">
        <v>321</v>
      </c>
      <c r="L79">
        <v>1191</v>
      </c>
      <c r="N79">
        <v>1013</v>
      </c>
      <c r="O79" t="s">
        <v>298</v>
      </c>
      <c r="P79" t="s">
        <v>298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34657459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6.24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34657299</v>
      </c>
      <c r="C80">
        <v>34657444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322</v>
      </c>
      <c r="J80" t="s">
        <v>323</v>
      </c>
      <c r="K80" t="s">
        <v>324</v>
      </c>
      <c r="L80">
        <v>1368</v>
      </c>
      <c r="N80">
        <v>1011</v>
      </c>
      <c r="O80" t="s">
        <v>316</v>
      </c>
      <c r="P80" t="s">
        <v>316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34657460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0.52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34657299</v>
      </c>
      <c r="C81">
        <v>34657444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133</v>
      </c>
      <c r="J81" t="s">
        <v>135</v>
      </c>
      <c r="K81" t="s">
        <v>134</v>
      </c>
      <c r="L81">
        <v>1346</v>
      </c>
      <c r="N81">
        <v>1009</v>
      </c>
      <c r="O81" t="s">
        <v>94</v>
      </c>
      <c r="P81" t="s">
        <v>94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34657462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34657299</v>
      </c>
      <c r="C82">
        <v>34657444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82</v>
      </c>
      <c r="J82" t="s">
        <v>84</v>
      </c>
      <c r="K82" t="s">
        <v>137</v>
      </c>
      <c r="L82">
        <v>1346</v>
      </c>
      <c r="N82">
        <v>1009</v>
      </c>
      <c r="O82" t="s">
        <v>94</v>
      </c>
      <c r="P82" t="s">
        <v>94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34657463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34657299</v>
      </c>
      <c r="C83">
        <v>34657444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139</v>
      </c>
      <c r="J83" t="s">
        <v>141</v>
      </c>
      <c r="K83" t="s">
        <v>140</v>
      </c>
      <c r="L83">
        <v>1346</v>
      </c>
      <c r="N83">
        <v>1009</v>
      </c>
      <c r="O83" t="s">
        <v>94</v>
      </c>
      <c r="P83" t="s">
        <v>94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34657464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34657299</v>
      </c>
      <c r="C84">
        <v>34657444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143</v>
      </c>
      <c r="J84" t="s">
        <v>145</v>
      </c>
      <c r="K84" t="s">
        <v>144</v>
      </c>
      <c r="L84">
        <v>1346</v>
      </c>
      <c r="N84">
        <v>1009</v>
      </c>
      <c r="O84" t="s">
        <v>94</v>
      </c>
      <c r="P84" t="s">
        <v>94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34657465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34657299</v>
      </c>
      <c r="C85">
        <v>34657444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87</v>
      </c>
      <c r="J85" t="s">
        <v>90</v>
      </c>
      <c r="K85" t="s">
        <v>88</v>
      </c>
      <c r="L85">
        <v>1355</v>
      </c>
      <c r="N85">
        <v>1010</v>
      </c>
      <c r="O85" t="s">
        <v>89</v>
      </c>
      <c r="P85" t="s">
        <v>89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34657466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34657299</v>
      </c>
      <c r="C86">
        <v>34657444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148</v>
      </c>
      <c r="J86" t="s">
        <v>150</v>
      </c>
      <c r="K86" t="s">
        <v>149</v>
      </c>
      <c r="L86">
        <v>1346</v>
      </c>
      <c r="N86">
        <v>1009</v>
      </c>
      <c r="O86" t="s">
        <v>94</v>
      </c>
      <c r="P86" t="s">
        <v>94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34657467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34657299</v>
      </c>
      <c r="C87">
        <v>34657444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152</v>
      </c>
      <c r="J87" t="s">
        <v>154</v>
      </c>
      <c r="K87" t="s">
        <v>153</v>
      </c>
      <c r="L87">
        <v>1348</v>
      </c>
      <c r="N87">
        <v>1009</v>
      </c>
      <c r="O87" t="s">
        <v>99</v>
      </c>
      <c r="P87" t="s">
        <v>99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34657468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34657299</v>
      </c>
      <c r="C88">
        <v>34657444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92</v>
      </c>
      <c r="J88" t="s">
        <v>95</v>
      </c>
      <c r="K88" t="s">
        <v>93</v>
      </c>
      <c r="L88">
        <v>1346</v>
      </c>
      <c r="N88">
        <v>1009</v>
      </c>
      <c r="O88" t="s">
        <v>94</v>
      </c>
      <c r="P88" t="s">
        <v>94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34657469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34657299</v>
      </c>
      <c r="C89">
        <v>34657444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157</v>
      </c>
      <c r="J89" t="s">
        <v>159</v>
      </c>
      <c r="K89" t="s">
        <v>158</v>
      </c>
      <c r="L89">
        <v>1346</v>
      </c>
      <c r="N89">
        <v>1009</v>
      </c>
      <c r="O89" t="s">
        <v>94</v>
      </c>
      <c r="P89" t="s">
        <v>94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34657470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34657299</v>
      </c>
      <c r="C90">
        <v>34657444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161</v>
      </c>
      <c r="J90" t="s">
        <v>164</v>
      </c>
      <c r="K90" t="s">
        <v>162</v>
      </c>
      <c r="L90">
        <v>1358</v>
      </c>
      <c r="N90">
        <v>1010</v>
      </c>
      <c r="O90" t="s">
        <v>163</v>
      </c>
      <c r="P90" t="s">
        <v>163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34657471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34657299</v>
      </c>
      <c r="C91">
        <v>34657444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102</v>
      </c>
      <c r="J91" t="s">
        <v>6</v>
      </c>
      <c r="K91" t="s">
        <v>103</v>
      </c>
      <c r="L91">
        <v>1374</v>
      </c>
      <c r="N91">
        <v>1013</v>
      </c>
      <c r="O91" t="s">
        <v>104</v>
      </c>
      <c r="P91" t="s">
        <v>104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34657472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34657299</v>
      </c>
      <c r="C92">
        <v>34657444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48</v>
      </c>
      <c r="J92" t="s">
        <v>130</v>
      </c>
      <c r="K92" t="s">
        <v>129</v>
      </c>
      <c r="L92">
        <v>1354</v>
      </c>
      <c r="N92">
        <v>1010</v>
      </c>
      <c r="O92" t="s">
        <v>50</v>
      </c>
      <c r="P92" t="s">
        <v>50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4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34657298</v>
      </c>
      <c r="C93">
        <v>34657485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6</v>
      </c>
      <c r="K93" t="s">
        <v>310</v>
      </c>
      <c r="L93">
        <v>1191</v>
      </c>
      <c r="N93">
        <v>1013</v>
      </c>
      <c r="O93" t="s">
        <v>298</v>
      </c>
      <c r="P93" t="s">
        <v>298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34657489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4.16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34657298</v>
      </c>
      <c r="C94">
        <v>34657485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174</v>
      </c>
      <c r="J94" t="s">
        <v>176</v>
      </c>
      <c r="K94" t="s">
        <v>175</v>
      </c>
      <c r="L94">
        <v>1354</v>
      </c>
      <c r="N94">
        <v>1010</v>
      </c>
      <c r="O94" t="s">
        <v>50</v>
      </c>
      <c r="P94" t="s">
        <v>50</v>
      </c>
      <c r="Q94">
        <v>1</v>
      </c>
      <c r="W94">
        <v>0</v>
      </c>
      <c r="X94">
        <v>1196835349</v>
      </c>
      <c r="Y94">
        <v>0.5</v>
      </c>
      <c r="AA94">
        <v>11422.67</v>
      </c>
      <c r="AB94">
        <v>0</v>
      </c>
      <c r="AC94">
        <v>0</v>
      </c>
      <c r="AD94">
        <v>0</v>
      </c>
      <c r="AE94">
        <v>11422.67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0</v>
      </c>
      <c r="AW94">
        <v>2</v>
      </c>
      <c r="AX94">
        <v>34657490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4</v>
      </c>
      <c r="CY94">
        <f>AA94</f>
        <v>11422.67</v>
      </c>
      <c r="CZ94">
        <f>AE94</f>
        <v>11422.67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34657298</v>
      </c>
      <c r="C95">
        <v>34657485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102</v>
      </c>
      <c r="J95" t="s">
        <v>6</v>
      </c>
      <c r="K95" t="s">
        <v>179</v>
      </c>
      <c r="L95">
        <v>1354</v>
      </c>
      <c r="N95">
        <v>1010</v>
      </c>
      <c r="O95" t="s">
        <v>50</v>
      </c>
      <c r="P95" t="s">
        <v>50</v>
      </c>
      <c r="Q95">
        <v>1</v>
      </c>
      <c r="W95">
        <v>0</v>
      </c>
      <c r="X95">
        <v>1112571842</v>
      </c>
      <c r="Y95">
        <v>0.5</v>
      </c>
      <c r="AA95">
        <v>1666.67</v>
      </c>
      <c r="AB95">
        <v>0</v>
      </c>
      <c r="AC95">
        <v>0</v>
      </c>
      <c r="AD95">
        <v>0</v>
      </c>
      <c r="AE95">
        <v>1666.67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34657491</v>
      </c>
      <c r="AY95">
        <v>2</v>
      </c>
      <c r="AZ95">
        <v>22528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4</v>
      </c>
      <c r="CY95">
        <f>AA95</f>
        <v>1666.67</v>
      </c>
      <c r="CZ95">
        <f>AE95</f>
        <v>1666.67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34657299</v>
      </c>
      <c r="C96">
        <v>34657485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309</v>
      </c>
      <c r="J96" t="s">
        <v>6</v>
      </c>
      <c r="K96" t="s">
        <v>310</v>
      </c>
      <c r="L96">
        <v>1191</v>
      </c>
      <c r="N96">
        <v>1013</v>
      </c>
      <c r="O96" t="s">
        <v>298</v>
      </c>
      <c r="P96" t="s">
        <v>298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34657489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4.16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34657299</v>
      </c>
      <c r="C97">
        <v>34657485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174</v>
      </c>
      <c r="J97" t="s">
        <v>176</v>
      </c>
      <c r="K97" t="s">
        <v>175</v>
      </c>
      <c r="L97">
        <v>1354</v>
      </c>
      <c r="N97">
        <v>1010</v>
      </c>
      <c r="O97" t="s">
        <v>50</v>
      </c>
      <c r="P97" t="s">
        <v>50</v>
      </c>
      <c r="Q97">
        <v>1</v>
      </c>
      <c r="W97">
        <v>0</v>
      </c>
      <c r="X97">
        <v>1196835349</v>
      </c>
      <c r="Y97">
        <v>0.5</v>
      </c>
      <c r="AA97">
        <v>85670</v>
      </c>
      <c r="AB97">
        <v>0</v>
      </c>
      <c r="AC97">
        <v>0</v>
      </c>
      <c r="AD97">
        <v>0</v>
      </c>
      <c r="AE97">
        <v>11422.67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0.5</v>
      </c>
      <c r="AU97" t="s">
        <v>6</v>
      </c>
      <c r="AV97">
        <v>0</v>
      </c>
      <c r="AW97">
        <v>2</v>
      </c>
      <c r="AX97">
        <v>34657490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4</v>
      </c>
      <c r="CY97">
        <f>AA97</f>
        <v>85670</v>
      </c>
      <c r="CZ97">
        <f>AE97</f>
        <v>11422.67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34657299</v>
      </c>
      <c r="C98">
        <v>34657485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102</v>
      </c>
      <c r="J98" t="s">
        <v>6</v>
      </c>
      <c r="K98" t="s">
        <v>179</v>
      </c>
      <c r="L98">
        <v>1354</v>
      </c>
      <c r="N98">
        <v>1010</v>
      </c>
      <c r="O98" t="s">
        <v>50</v>
      </c>
      <c r="P98" t="s">
        <v>50</v>
      </c>
      <c r="Q98">
        <v>1</v>
      </c>
      <c r="W98">
        <v>0</v>
      </c>
      <c r="X98">
        <v>1112571842</v>
      </c>
      <c r="Y98">
        <v>0.5</v>
      </c>
      <c r="AA98">
        <v>12500</v>
      </c>
      <c r="AB98">
        <v>0</v>
      </c>
      <c r="AC98">
        <v>0</v>
      </c>
      <c r="AD98">
        <v>0</v>
      </c>
      <c r="AE98">
        <v>1666.67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0.5</v>
      </c>
      <c r="AU98" t="s">
        <v>6</v>
      </c>
      <c r="AV98">
        <v>0</v>
      </c>
      <c r="AW98">
        <v>2</v>
      </c>
      <c r="AX98">
        <v>34657491</v>
      </c>
      <c r="AY98">
        <v>2</v>
      </c>
      <c r="AZ98">
        <v>22528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4</v>
      </c>
      <c r="CY98">
        <f>AA98</f>
        <v>12500</v>
      </c>
      <c r="CZ98">
        <f>AE98</f>
        <v>1666.67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34657364</v>
      </c>
      <c r="C1">
        <v>34657361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20</v>
      </c>
      <c r="AG1">
        <v>7.0200000000000005</v>
      </c>
      <c r="AH1">
        <v>2</v>
      </c>
      <c r="AI1">
        <v>34657362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34657365</v>
      </c>
      <c r="C2">
        <v>34657361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20</v>
      </c>
      <c r="AG2">
        <v>16.38</v>
      </c>
      <c r="AH2">
        <v>2</v>
      </c>
      <c r="AI2">
        <v>34657363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34657364</v>
      </c>
      <c r="C3">
        <v>34657361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20</v>
      </c>
      <c r="AG3">
        <v>7.0200000000000005</v>
      </c>
      <c r="AH3">
        <v>2</v>
      </c>
      <c r="AI3">
        <v>34657362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34657365</v>
      </c>
      <c r="C4">
        <v>34657361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20</v>
      </c>
      <c r="AG4">
        <v>16.38</v>
      </c>
      <c r="AH4">
        <v>2</v>
      </c>
      <c r="AI4">
        <v>34657363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34657370</v>
      </c>
      <c r="C5">
        <v>34657366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34657367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34657371</v>
      </c>
      <c r="C6">
        <v>34657366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34657368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34657372</v>
      </c>
      <c r="C7">
        <v>34657366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34657369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34657370</v>
      </c>
      <c r="C8">
        <v>34657366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34657367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34657371</v>
      </c>
      <c r="C9">
        <v>34657366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34657368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34657372</v>
      </c>
      <c r="C10">
        <v>34657366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34657369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34657376</v>
      </c>
      <c r="C11">
        <v>34657373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34657374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34657377</v>
      </c>
      <c r="C12">
        <v>34657373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34657375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34657376</v>
      </c>
      <c r="C13">
        <v>34657373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34657374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34657377</v>
      </c>
      <c r="C14">
        <v>34657373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34657375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34657386</v>
      </c>
      <c r="C15">
        <v>34657378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42</v>
      </c>
      <c r="AG15">
        <v>12.5145</v>
      </c>
      <c r="AH15">
        <v>2</v>
      </c>
      <c r="AI15">
        <v>34657379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34657387</v>
      </c>
      <c r="C16">
        <v>34657378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325</v>
      </c>
      <c r="J16" t="s">
        <v>64</v>
      </c>
      <c r="K16" t="s">
        <v>326</v>
      </c>
      <c r="L16">
        <v>1346</v>
      </c>
      <c r="N16">
        <v>1009</v>
      </c>
      <c r="O16" t="s">
        <v>94</v>
      </c>
      <c r="P16" t="s">
        <v>94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34657388</v>
      </c>
      <c r="C17">
        <v>34657378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327</v>
      </c>
      <c r="J17" t="s">
        <v>70</v>
      </c>
      <c r="K17" t="s">
        <v>328</v>
      </c>
      <c r="L17">
        <v>1355</v>
      </c>
      <c r="N17">
        <v>1010</v>
      </c>
      <c r="O17" t="s">
        <v>89</v>
      </c>
      <c r="P17" t="s">
        <v>89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34657389</v>
      </c>
      <c r="C18">
        <v>34657378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102</v>
      </c>
      <c r="J18" t="s">
        <v>6</v>
      </c>
      <c r="K18" t="s">
        <v>103</v>
      </c>
      <c r="L18">
        <v>1374</v>
      </c>
      <c r="N18">
        <v>1013</v>
      </c>
      <c r="O18" t="s">
        <v>104</v>
      </c>
      <c r="P18" t="s">
        <v>104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34657386</v>
      </c>
      <c r="C19">
        <v>34657378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307</v>
      </c>
      <c r="J19" t="s">
        <v>6</v>
      </c>
      <c r="K19" t="s">
        <v>308</v>
      </c>
      <c r="L19">
        <v>1191</v>
      </c>
      <c r="N19">
        <v>1013</v>
      </c>
      <c r="O19" t="s">
        <v>298</v>
      </c>
      <c r="P19" t="s">
        <v>298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42</v>
      </c>
      <c r="AG19">
        <v>12.5145</v>
      </c>
      <c r="AH19">
        <v>2</v>
      </c>
      <c r="AI19">
        <v>34657379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34657387</v>
      </c>
      <c r="C20">
        <v>34657378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325</v>
      </c>
      <c r="J20" t="s">
        <v>64</v>
      </c>
      <c r="K20" t="s">
        <v>326</v>
      </c>
      <c r="L20">
        <v>1346</v>
      </c>
      <c r="N20">
        <v>1009</v>
      </c>
      <c r="O20" t="s">
        <v>94</v>
      </c>
      <c r="P20" t="s">
        <v>94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34657388</v>
      </c>
      <c r="C21">
        <v>34657378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327</v>
      </c>
      <c r="J21" t="s">
        <v>70</v>
      </c>
      <c r="K21" t="s">
        <v>328</v>
      </c>
      <c r="L21">
        <v>1355</v>
      </c>
      <c r="N21">
        <v>1010</v>
      </c>
      <c r="O21" t="s">
        <v>89</v>
      </c>
      <c r="P21" t="s">
        <v>89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34657389</v>
      </c>
      <c r="C22">
        <v>34657378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102</v>
      </c>
      <c r="J22" t="s">
        <v>6</v>
      </c>
      <c r="K22" t="s">
        <v>103</v>
      </c>
      <c r="L22">
        <v>1374</v>
      </c>
      <c r="N22">
        <v>1013</v>
      </c>
      <c r="O22" t="s">
        <v>104</v>
      </c>
      <c r="P22" t="s">
        <v>104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34657406</v>
      </c>
      <c r="C23">
        <v>34657396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309</v>
      </c>
      <c r="J23" t="s">
        <v>6</v>
      </c>
      <c r="K23" t="s">
        <v>310</v>
      </c>
      <c r="L23">
        <v>1191</v>
      </c>
      <c r="N23">
        <v>1013</v>
      </c>
      <c r="O23" t="s">
        <v>298</v>
      </c>
      <c r="P23" t="s">
        <v>298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34657397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34657407</v>
      </c>
      <c r="C24">
        <v>34657396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311</v>
      </c>
      <c r="J24" t="s">
        <v>6</v>
      </c>
      <c r="K24" t="s">
        <v>312</v>
      </c>
      <c r="L24">
        <v>1191</v>
      </c>
      <c r="N24">
        <v>1013</v>
      </c>
      <c r="O24" t="s">
        <v>298</v>
      </c>
      <c r="P24" t="s">
        <v>298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34657398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34657408</v>
      </c>
      <c r="C25">
        <v>34657396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313</v>
      </c>
      <c r="J25" t="s">
        <v>314</v>
      </c>
      <c r="K25" t="s">
        <v>315</v>
      </c>
      <c r="L25">
        <v>1368</v>
      </c>
      <c r="N25">
        <v>1011</v>
      </c>
      <c r="O25" t="s">
        <v>316</v>
      </c>
      <c r="P25" t="s">
        <v>316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34657399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34657409</v>
      </c>
      <c r="C26">
        <v>34657396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317</v>
      </c>
      <c r="J26" t="s">
        <v>318</v>
      </c>
      <c r="K26" t="s">
        <v>319</v>
      </c>
      <c r="L26">
        <v>1368</v>
      </c>
      <c r="N26">
        <v>1011</v>
      </c>
      <c r="O26" t="s">
        <v>316</v>
      </c>
      <c r="P26" t="s">
        <v>316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34657400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34657410</v>
      </c>
      <c r="C27">
        <v>34657396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82</v>
      </c>
      <c r="J27" t="s">
        <v>84</v>
      </c>
      <c r="K27" t="s">
        <v>137</v>
      </c>
      <c r="L27">
        <v>1346</v>
      </c>
      <c r="N27">
        <v>1009</v>
      </c>
      <c r="O27" t="s">
        <v>94</v>
      </c>
      <c r="P27" t="s">
        <v>94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2</v>
      </c>
      <c r="AI27">
        <v>34657401</v>
      </c>
      <c r="AJ27">
        <v>33</v>
      </c>
      <c r="AK27">
        <v>3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34657411</v>
      </c>
      <c r="C28">
        <v>34657396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87</v>
      </c>
      <c r="J28" t="s">
        <v>90</v>
      </c>
      <c r="K28" t="s">
        <v>88</v>
      </c>
      <c r="L28">
        <v>1355</v>
      </c>
      <c r="N28">
        <v>1010</v>
      </c>
      <c r="O28" t="s">
        <v>89</v>
      </c>
      <c r="P28" t="s">
        <v>89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34657402</v>
      </c>
      <c r="AJ28">
        <v>34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34657412</v>
      </c>
      <c r="C29">
        <v>34657396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92</v>
      </c>
      <c r="J29" t="s">
        <v>95</v>
      </c>
      <c r="K29" t="s">
        <v>93</v>
      </c>
      <c r="L29">
        <v>1346</v>
      </c>
      <c r="N29">
        <v>1009</v>
      </c>
      <c r="O29" t="s">
        <v>94</v>
      </c>
      <c r="P29" t="s">
        <v>94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34657403</v>
      </c>
      <c r="AJ29">
        <v>35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34657413</v>
      </c>
      <c r="C30">
        <v>34657396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97</v>
      </c>
      <c r="J30" t="s">
        <v>100</v>
      </c>
      <c r="K30" t="s">
        <v>98</v>
      </c>
      <c r="L30">
        <v>1348</v>
      </c>
      <c r="N30">
        <v>1009</v>
      </c>
      <c r="O30" t="s">
        <v>99</v>
      </c>
      <c r="P30" t="s">
        <v>99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34657404</v>
      </c>
      <c r="AJ30">
        <v>36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34657414</v>
      </c>
      <c r="C31">
        <v>34657396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102</v>
      </c>
      <c r="J31" t="s">
        <v>6</v>
      </c>
      <c r="K31" t="s">
        <v>103</v>
      </c>
      <c r="L31">
        <v>1374</v>
      </c>
      <c r="N31">
        <v>1013</v>
      </c>
      <c r="O31" t="s">
        <v>104</v>
      </c>
      <c r="P31" t="s">
        <v>104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34657405</v>
      </c>
      <c r="AJ31">
        <v>37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34657406</v>
      </c>
      <c r="C32">
        <v>34657396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309</v>
      </c>
      <c r="J32" t="s">
        <v>6</v>
      </c>
      <c r="K32" t="s">
        <v>310</v>
      </c>
      <c r="L32">
        <v>1191</v>
      </c>
      <c r="N32">
        <v>1013</v>
      </c>
      <c r="O32" t="s">
        <v>298</v>
      </c>
      <c r="P32" t="s">
        <v>298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34657397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34657407</v>
      </c>
      <c r="C33">
        <v>34657396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311</v>
      </c>
      <c r="J33" t="s">
        <v>6</v>
      </c>
      <c r="K33" t="s">
        <v>312</v>
      </c>
      <c r="L33">
        <v>1191</v>
      </c>
      <c r="N33">
        <v>1013</v>
      </c>
      <c r="O33" t="s">
        <v>298</v>
      </c>
      <c r="P33" t="s">
        <v>298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34657398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34657408</v>
      </c>
      <c r="C34">
        <v>34657396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313</v>
      </c>
      <c r="J34" t="s">
        <v>314</v>
      </c>
      <c r="K34" t="s">
        <v>315</v>
      </c>
      <c r="L34">
        <v>1368</v>
      </c>
      <c r="N34">
        <v>1011</v>
      </c>
      <c r="O34" t="s">
        <v>316</v>
      </c>
      <c r="P34" t="s">
        <v>316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34657399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34657409</v>
      </c>
      <c r="C35">
        <v>34657396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317</v>
      </c>
      <c r="J35" t="s">
        <v>318</v>
      </c>
      <c r="K35" t="s">
        <v>319</v>
      </c>
      <c r="L35">
        <v>1368</v>
      </c>
      <c r="N35">
        <v>1011</v>
      </c>
      <c r="O35" t="s">
        <v>316</v>
      </c>
      <c r="P35" t="s">
        <v>316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34657400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34657410</v>
      </c>
      <c r="C36">
        <v>34657396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82</v>
      </c>
      <c r="J36" t="s">
        <v>84</v>
      </c>
      <c r="K36" t="s">
        <v>137</v>
      </c>
      <c r="L36">
        <v>1346</v>
      </c>
      <c r="N36">
        <v>1009</v>
      </c>
      <c r="O36" t="s">
        <v>94</v>
      </c>
      <c r="P36" t="s">
        <v>94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2</v>
      </c>
      <c r="AI36">
        <v>34657401</v>
      </c>
      <c r="AJ36">
        <v>42</v>
      </c>
      <c r="AK36">
        <v>3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34657411</v>
      </c>
      <c r="C37">
        <v>34657396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87</v>
      </c>
      <c r="J37" t="s">
        <v>90</v>
      </c>
      <c r="K37" t="s">
        <v>88</v>
      </c>
      <c r="L37">
        <v>1355</v>
      </c>
      <c r="N37">
        <v>1010</v>
      </c>
      <c r="O37" t="s">
        <v>89</v>
      </c>
      <c r="P37" t="s">
        <v>89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34657402</v>
      </c>
      <c r="AJ37">
        <v>43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34657412</v>
      </c>
      <c r="C38">
        <v>34657396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92</v>
      </c>
      <c r="J38" t="s">
        <v>95</v>
      </c>
      <c r="K38" t="s">
        <v>93</v>
      </c>
      <c r="L38">
        <v>1346</v>
      </c>
      <c r="N38">
        <v>1009</v>
      </c>
      <c r="O38" t="s">
        <v>94</v>
      </c>
      <c r="P38" t="s">
        <v>94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34657403</v>
      </c>
      <c r="AJ38">
        <v>44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34657413</v>
      </c>
      <c r="C39">
        <v>34657396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97</v>
      </c>
      <c r="J39" t="s">
        <v>100</v>
      </c>
      <c r="K39" t="s">
        <v>98</v>
      </c>
      <c r="L39">
        <v>1348</v>
      </c>
      <c r="N39">
        <v>1009</v>
      </c>
      <c r="O39" t="s">
        <v>99</v>
      </c>
      <c r="P39" t="s">
        <v>99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34657404</v>
      </c>
      <c r="AJ39">
        <v>45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34657414</v>
      </c>
      <c r="C40">
        <v>34657396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102</v>
      </c>
      <c r="J40" t="s">
        <v>6</v>
      </c>
      <c r="K40" t="s">
        <v>103</v>
      </c>
      <c r="L40">
        <v>1374</v>
      </c>
      <c r="N40">
        <v>1013</v>
      </c>
      <c r="O40" t="s">
        <v>104</v>
      </c>
      <c r="P40" t="s">
        <v>104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34657405</v>
      </c>
      <c r="AJ40">
        <v>46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34657430</v>
      </c>
      <c r="C41">
        <v>34657420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309</v>
      </c>
      <c r="J41" t="s">
        <v>6</v>
      </c>
      <c r="K41" t="s">
        <v>310</v>
      </c>
      <c r="L41">
        <v>1191</v>
      </c>
      <c r="N41">
        <v>1013</v>
      </c>
      <c r="O41" t="s">
        <v>298</v>
      </c>
      <c r="P41" t="s">
        <v>298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34657421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34657431</v>
      </c>
      <c r="C42">
        <v>34657420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311</v>
      </c>
      <c r="J42" t="s">
        <v>6</v>
      </c>
      <c r="K42" t="s">
        <v>312</v>
      </c>
      <c r="L42">
        <v>1191</v>
      </c>
      <c r="N42">
        <v>1013</v>
      </c>
      <c r="O42" t="s">
        <v>298</v>
      </c>
      <c r="P42" t="s">
        <v>298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34657422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34657432</v>
      </c>
      <c r="C43">
        <v>34657420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313</v>
      </c>
      <c r="J43" t="s">
        <v>314</v>
      </c>
      <c r="K43" t="s">
        <v>315</v>
      </c>
      <c r="L43">
        <v>1368</v>
      </c>
      <c r="N43">
        <v>1011</v>
      </c>
      <c r="O43" t="s">
        <v>316</v>
      </c>
      <c r="P43" t="s">
        <v>316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34657423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34657433</v>
      </c>
      <c r="C44">
        <v>34657420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317</v>
      </c>
      <c r="J44" t="s">
        <v>318</v>
      </c>
      <c r="K44" t="s">
        <v>319</v>
      </c>
      <c r="L44">
        <v>1368</v>
      </c>
      <c r="N44">
        <v>1011</v>
      </c>
      <c r="O44" t="s">
        <v>316</v>
      </c>
      <c r="P44" t="s">
        <v>316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34657424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34657434</v>
      </c>
      <c r="C45">
        <v>34657420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82</v>
      </c>
      <c r="J45" t="s">
        <v>84</v>
      </c>
      <c r="K45" t="s">
        <v>137</v>
      </c>
      <c r="L45">
        <v>1346</v>
      </c>
      <c r="N45">
        <v>1009</v>
      </c>
      <c r="O45" t="s">
        <v>94</v>
      </c>
      <c r="P45" t="s">
        <v>94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34657435</v>
      </c>
      <c r="C46">
        <v>34657420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87</v>
      </c>
      <c r="J46" t="s">
        <v>90</v>
      </c>
      <c r="K46" t="s">
        <v>88</v>
      </c>
      <c r="L46">
        <v>1355</v>
      </c>
      <c r="N46">
        <v>1010</v>
      </c>
      <c r="O46" t="s">
        <v>89</v>
      </c>
      <c r="P46" t="s">
        <v>89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34657426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34657436</v>
      </c>
      <c r="C47">
        <v>34657420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116</v>
      </c>
      <c r="J47" t="s">
        <v>118</v>
      </c>
      <c r="K47" t="s">
        <v>117</v>
      </c>
      <c r="L47">
        <v>1348</v>
      </c>
      <c r="N47">
        <v>1009</v>
      </c>
      <c r="O47" t="s">
        <v>99</v>
      </c>
      <c r="P47" t="s">
        <v>99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34657427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34657437</v>
      </c>
      <c r="C48">
        <v>34657420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120</v>
      </c>
      <c r="J48" t="s">
        <v>122</v>
      </c>
      <c r="K48" t="s">
        <v>121</v>
      </c>
      <c r="L48">
        <v>1348</v>
      </c>
      <c r="N48">
        <v>1009</v>
      </c>
      <c r="O48" t="s">
        <v>99</v>
      </c>
      <c r="P48" t="s">
        <v>99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34657428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34657438</v>
      </c>
      <c r="C49">
        <v>34657420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102</v>
      </c>
      <c r="J49" t="s">
        <v>6</v>
      </c>
      <c r="K49" t="s">
        <v>103</v>
      </c>
      <c r="L49">
        <v>1374</v>
      </c>
      <c r="N49">
        <v>1013</v>
      </c>
      <c r="O49" t="s">
        <v>104</v>
      </c>
      <c r="P49" t="s">
        <v>104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34657429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34657430</v>
      </c>
      <c r="C50">
        <v>34657420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309</v>
      </c>
      <c r="J50" t="s">
        <v>6</v>
      </c>
      <c r="K50" t="s">
        <v>310</v>
      </c>
      <c r="L50">
        <v>1191</v>
      </c>
      <c r="N50">
        <v>1013</v>
      </c>
      <c r="O50" t="s">
        <v>298</v>
      </c>
      <c r="P50" t="s">
        <v>298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34657421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34657431</v>
      </c>
      <c r="C51">
        <v>34657420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298</v>
      </c>
      <c r="P51" t="s">
        <v>298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34657422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34657432</v>
      </c>
      <c r="C52">
        <v>34657420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313</v>
      </c>
      <c r="J52" t="s">
        <v>314</v>
      </c>
      <c r="K52" t="s">
        <v>315</v>
      </c>
      <c r="L52">
        <v>1368</v>
      </c>
      <c r="N52">
        <v>1011</v>
      </c>
      <c r="O52" t="s">
        <v>316</v>
      </c>
      <c r="P52" t="s">
        <v>316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34657423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34657433</v>
      </c>
      <c r="C53">
        <v>34657420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317</v>
      </c>
      <c r="J53" t="s">
        <v>318</v>
      </c>
      <c r="K53" t="s">
        <v>319</v>
      </c>
      <c r="L53">
        <v>1368</v>
      </c>
      <c r="N53">
        <v>1011</v>
      </c>
      <c r="O53" t="s">
        <v>316</v>
      </c>
      <c r="P53" t="s">
        <v>316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34657424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34657434</v>
      </c>
      <c r="C54">
        <v>34657420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82</v>
      </c>
      <c r="J54" t="s">
        <v>84</v>
      </c>
      <c r="K54" t="s">
        <v>137</v>
      </c>
      <c r="L54">
        <v>1346</v>
      </c>
      <c r="N54">
        <v>1009</v>
      </c>
      <c r="O54" t="s">
        <v>94</v>
      </c>
      <c r="P54" t="s">
        <v>94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34657435</v>
      </c>
      <c r="C55">
        <v>34657420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87</v>
      </c>
      <c r="J55" t="s">
        <v>90</v>
      </c>
      <c r="K55" t="s">
        <v>88</v>
      </c>
      <c r="L55">
        <v>1355</v>
      </c>
      <c r="N55">
        <v>1010</v>
      </c>
      <c r="O55" t="s">
        <v>89</v>
      </c>
      <c r="P55" t="s">
        <v>89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34657426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34657436</v>
      </c>
      <c r="C56">
        <v>34657420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116</v>
      </c>
      <c r="J56" t="s">
        <v>118</v>
      </c>
      <c r="K56" t="s">
        <v>117</v>
      </c>
      <c r="L56">
        <v>1348</v>
      </c>
      <c r="N56">
        <v>1009</v>
      </c>
      <c r="O56" t="s">
        <v>99</v>
      </c>
      <c r="P56" t="s">
        <v>99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34657427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34657437</v>
      </c>
      <c r="C57">
        <v>34657420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120</v>
      </c>
      <c r="J57" t="s">
        <v>122</v>
      </c>
      <c r="K57" t="s">
        <v>121</v>
      </c>
      <c r="L57">
        <v>1348</v>
      </c>
      <c r="N57">
        <v>1009</v>
      </c>
      <c r="O57" t="s">
        <v>99</v>
      </c>
      <c r="P57" t="s">
        <v>99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34657428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34657438</v>
      </c>
      <c r="C58">
        <v>34657420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102</v>
      </c>
      <c r="J58" t="s">
        <v>6</v>
      </c>
      <c r="K58" t="s">
        <v>103</v>
      </c>
      <c r="L58">
        <v>1374</v>
      </c>
      <c r="N58">
        <v>1013</v>
      </c>
      <c r="O58" t="s">
        <v>104</v>
      </c>
      <c r="P58" t="s">
        <v>104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34657429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34657459</v>
      </c>
      <c r="C59">
        <v>34657444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320</v>
      </c>
      <c r="J59" t="s">
        <v>6</v>
      </c>
      <c r="K59" t="s">
        <v>321</v>
      </c>
      <c r="L59">
        <v>1191</v>
      </c>
      <c r="N59">
        <v>1013</v>
      </c>
      <c r="O59" t="s">
        <v>298</v>
      </c>
      <c r="P59" t="s">
        <v>298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34657445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34657460</v>
      </c>
      <c r="C60">
        <v>34657444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322</v>
      </c>
      <c r="J60" t="s">
        <v>323</v>
      </c>
      <c r="K60" t="s">
        <v>324</v>
      </c>
      <c r="L60">
        <v>1368</v>
      </c>
      <c r="N60">
        <v>1011</v>
      </c>
      <c r="O60" t="s">
        <v>316</v>
      </c>
      <c r="P60" t="s">
        <v>316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34657446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34657461</v>
      </c>
      <c r="C61">
        <v>34657444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130</v>
      </c>
      <c r="K61" t="s">
        <v>330</v>
      </c>
      <c r="L61">
        <v>1346</v>
      </c>
      <c r="N61">
        <v>1009</v>
      </c>
      <c r="O61" t="s">
        <v>94</v>
      </c>
      <c r="P61" t="s">
        <v>94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34657462</v>
      </c>
      <c r="C62">
        <v>34657444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133</v>
      </c>
      <c r="J62" t="s">
        <v>135</v>
      </c>
      <c r="K62" t="s">
        <v>134</v>
      </c>
      <c r="L62">
        <v>1346</v>
      </c>
      <c r="N62">
        <v>1009</v>
      </c>
      <c r="O62" t="s">
        <v>94</v>
      </c>
      <c r="P62" t="s">
        <v>94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34657448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34657463</v>
      </c>
      <c r="C63">
        <v>34657444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82</v>
      </c>
      <c r="J63" t="s">
        <v>84</v>
      </c>
      <c r="K63" t="s">
        <v>137</v>
      </c>
      <c r="L63">
        <v>1346</v>
      </c>
      <c r="N63">
        <v>1009</v>
      </c>
      <c r="O63" t="s">
        <v>94</v>
      </c>
      <c r="P63" t="s">
        <v>94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34657449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34657464</v>
      </c>
      <c r="C64">
        <v>34657444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139</v>
      </c>
      <c r="J64" t="s">
        <v>141</v>
      </c>
      <c r="K64" t="s">
        <v>140</v>
      </c>
      <c r="L64">
        <v>1346</v>
      </c>
      <c r="N64">
        <v>1009</v>
      </c>
      <c r="O64" t="s">
        <v>94</v>
      </c>
      <c r="P64" t="s">
        <v>94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34657450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34657465</v>
      </c>
      <c r="C65">
        <v>34657444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143</v>
      </c>
      <c r="J65" t="s">
        <v>145</v>
      </c>
      <c r="K65" t="s">
        <v>144</v>
      </c>
      <c r="L65">
        <v>1346</v>
      </c>
      <c r="N65">
        <v>1009</v>
      </c>
      <c r="O65" t="s">
        <v>94</v>
      </c>
      <c r="P65" t="s">
        <v>94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34657451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34657466</v>
      </c>
      <c r="C66">
        <v>34657444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87</v>
      </c>
      <c r="J66" t="s">
        <v>90</v>
      </c>
      <c r="K66" t="s">
        <v>88</v>
      </c>
      <c r="L66">
        <v>1355</v>
      </c>
      <c r="N66">
        <v>1010</v>
      </c>
      <c r="O66" t="s">
        <v>89</v>
      </c>
      <c r="P66" t="s">
        <v>89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34657452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34657467</v>
      </c>
      <c r="C67">
        <v>34657444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148</v>
      </c>
      <c r="J67" t="s">
        <v>150</v>
      </c>
      <c r="K67" t="s">
        <v>149</v>
      </c>
      <c r="L67">
        <v>1346</v>
      </c>
      <c r="N67">
        <v>1009</v>
      </c>
      <c r="O67" t="s">
        <v>94</v>
      </c>
      <c r="P67" t="s">
        <v>94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34657453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34657468</v>
      </c>
      <c r="C68">
        <v>34657444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152</v>
      </c>
      <c r="J68" t="s">
        <v>154</v>
      </c>
      <c r="K68" t="s">
        <v>153</v>
      </c>
      <c r="L68">
        <v>1348</v>
      </c>
      <c r="N68">
        <v>1009</v>
      </c>
      <c r="O68" t="s">
        <v>99</v>
      </c>
      <c r="P68" t="s">
        <v>99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34657454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34657469</v>
      </c>
      <c r="C69">
        <v>34657444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92</v>
      </c>
      <c r="J69" t="s">
        <v>95</v>
      </c>
      <c r="K69" t="s">
        <v>93</v>
      </c>
      <c r="L69">
        <v>1346</v>
      </c>
      <c r="N69">
        <v>1009</v>
      </c>
      <c r="O69" t="s">
        <v>94</v>
      </c>
      <c r="P69" t="s">
        <v>94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34657455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34657470</v>
      </c>
      <c r="C70">
        <v>34657444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157</v>
      </c>
      <c r="J70" t="s">
        <v>159</v>
      </c>
      <c r="K70" t="s">
        <v>158</v>
      </c>
      <c r="L70">
        <v>1346</v>
      </c>
      <c r="N70">
        <v>1009</v>
      </c>
      <c r="O70" t="s">
        <v>94</v>
      </c>
      <c r="P70" t="s">
        <v>94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34657456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34657471</v>
      </c>
      <c r="C71">
        <v>34657444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161</v>
      </c>
      <c r="J71" t="s">
        <v>164</v>
      </c>
      <c r="K71" t="s">
        <v>162</v>
      </c>
      <c r="L71">
        <v>1358</v>
      </c>
      <c r="N71">
        <v>1010</v>
      </c>
      <c r="O71" t="s">
        <v>163</v>
      </c>
      <c r="P71" t="s">
        <v>163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34657457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34657472</v>
      </c>
      <c r="C72">
        <v>34657444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102</v>
      </c>
      <c r="J72" t="s">
        <v>6</v>
      </c>
      <c r="K72" t="s">
        <v>103</v>
      </c>
      <c r="L72">
        <v>1374</v>
      </c>
      <c r="N72">
        <v>1013</v>
      </c>
      <c r="O72" t="s">
        <v>104</v>
      </c>
      <c r="P72" t="s">
        <v>104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34657458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34657459</v>
      </c>
      <c r="C73">
        <v>34657444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320</v>
      </c>
      <c r="J73" t="s">
        <v>6</v>
      </c>
      <c r="K73" t="s">
        <v>321</v>
      </c>
      <c r="L73">
        <v>1191</v>
      </c>
      <c r="N73">
        <v>1013</v>
      </c>
      <c r="O73" t="s">
        <v>298</v>
      </c>
      <c r="P73" t="s">
        <v>298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34657445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34657460</v>
      </c>
      <c r="C74">
        <v>34657444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322</v>
      </c>
      <c r="J74" t="s">
        <v>323</v>
      </c>
      <c r="K74" t="s">
        <v>324</v>
      </c>
      <c r="L74">
        <v>1368</v>
      </c>
      <c r="N74">
        <v>1011</v>
      </c>
      <c r="O74" t="s">
        <v>316</v>
      </c>
      <c r="P74" t="s">
        <v>316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34657446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34657461</v>
      </c>
      <c r="C75">
        <v>34657444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329</v>
      </c>
      <c r="J75" t="s">
        <v>130</v>
      </c>
      <c r="K75" t="s">
        <v>330</v>
      </c>
      <c r="L75">
        <v>1346</v>
      </c>
      <c r="N75">
        <v>1009</v>
      </c>
      <c r="O75" t="s">
        <v>94</v>
      </c>
      <c r="P75" t="s">
        <v>94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34657462</v>
      </c>
      <c r="C76">
        <v>34657444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133</v>
      </c>
      <c r="J76" t="s">
        <v>135</v>
      </c>
      <c r="K76" t="s">
        <v>134</v>
      </c>
      <c r="L76">
        <v>1346</v>
      </c>
      <c r="N76">
        <v>1009</v>
      </c>
      <c r="O76" t="s">
        <v>94</v>
      </c>
      <c r="P76" t="s">
        <v>94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34657448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34657463</v>
      </c>
      <c r="C77">
        <v>34657444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82</v>
      </c>
      <c r="J77" t="s">
        <v>84</v>
      </c>
      <c r="K77" t="s">
        <v>137</v>
      </c>
      <c r="L77">
        <v>1346</v>
      </c>
      <c r="N77">
        <v>1009</v>
      </c>
      <c r="O77" t="s">
        <v>94</v>
      </c>
      <c r="P77" t="s">
        <v>94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34657449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34657464</v>
      </c>
      <c r="C78">
        <v>34657444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139</v>
      </c>
      <c r="J78" t="s">
        <v>141</v>
      </c>
      <c r="K78" t="s">
        <v>140</v>
      </c>
      <c r="L78">
        <v>1346</v>
      </c>
      <c r="N78">
        <v>1009</v>
      </c>
      <c r="O78" t="s">
        <v>94</v>
      </c>
      <c r="P78" t="s">
        <v>94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34657450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34657465</v>
      </c>
      <c r="C79">
        <v>34657444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143</v>
      </c>
      <c r="J79" t="s">
        <v>145</v>
      </c>
      <c r="K79" t="s">
        <v>144</v>
      </c>
      <c r="L79">
        <v>1346</v>
      </c>
      <c r="N79">
        <v>1009</v>
      </c>
      <c r="O79" t="s">
        <v>94</v>
      </c>
      <c r="P79" t="s">
        <v>94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34657451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34657466</v>
      </c>
      <c r="C80">
        <v>34657444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87</v>
      </c>
      <c r="J80" t="s">
        <v>90</v>
      </c>
      <c r="K80" t="s">
        <v>88</v>
      </c>
      <c r="L80">
        <v>1355</v>
      </c>
      <c r="N80">
        <v>1010</v>
      </c>
      <c r="O80" t="s">
        <v>89</v>
      </c>
      <c r="P80" t="s">
        <v>89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34657452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34657467</v>
      </c>
      <c r="C81">
        <v>34657444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148</v>
      </c>
      <c r="J81" t="s">
        <v>150</v>
      </c>
      <c r="K81" t="s">
        <v>149</v>
      </c>
      <c r="L81">
        <v>1346</v>
      </c>
      <c r="N81">
        <v>1009</v>
      </c>
      <c r="O81" t="s">
        <v>94</v>
      </c>
      <c r="P81" t="s">
        <v>94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34657453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34657468</v>
      </c>
      <c r="C82">
        <v>34657444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152</v>
      </c>
      <c r="J82" t="s">
        <v>154</v>
      </c>
      <c r="K82" t="s">
        <v>153</v>
      </c>
      <c r="L82">
        <v>1348</v>
      </c>
      <c r="N82">
        <v>1009</v>
      </c>
      <c r="O82" t="s">
        <v>99</v>
      </c>
      <c r="P82" t="s">
        <v>99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34657454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34657469</v>
      </c>
      <c r="C83">
        <v>34657444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92</v>
      </c>
      <c r="J83" t="s">
        <v>95</v>
      </c>
      <c r="K83" t="s">
        <v>93</v>
      </c>
      <c r="L83">
        <v>1346</v>
      </c>
      <c r="N83">
        <v>1009</v>
      </c>
      <c r="O83" t="s">
        <v>94</v>
      </c>
      <c r="P83" t="s">
        <v>94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34657455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34657470</v>
      </c>
      <c r="C84">
        <v>34657444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157</v>
      </c>
      <c r="J84" t="s">
        <v>159</v>
      </c>
      <c r="K84" t="s">
        <v>158</v>
      </c>
      <c r="L84">
        <v>1346</v>
      </c>
      <c r="N84">
        <v>1009</v>
      </c>
      <c r="O84" t="s">
        <v>94</v>
      </c>
      <c r="P84" t="s">
        <v>94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34657456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34657471</v>
      </c>
      <c r="C85">
        <v>34657444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161</v>
      </c>
      <c r="J85" t="s">
        <v>164</v>
      </c>
      <c r="K85" t="s">
        <v>162</v>
      </c>
      <c r="L85">
        <v>1358</v>
      </c>
      <c r="N85">
        <v>1010</v>
      </c>
      <c r="O85" t="s">
        <v>163</v>
      </c>
      <c r="P85" t="s">
        <v>163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34657457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34657472</v>
      </c>
      <c r="C86">
        <v>34657444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102</v>
      </c>
      <c r="J86" t="s">
        <v>6</v>
      </c>
      <c r="K86" t="s">
        <v>103</v>
      </c>
      <c r="L86">
        <v>1374</v>
      </c>
      <c r="N86">
        <v>1013</v>
      </c>
      <c r="O86" t="s">
        <v>104</v>
      </c>
      <c r="P86" t="s">
        <v>104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34657458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34657489</v>
      </c>
      <c r="C87">
        <v>34657485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309</v>
      </c>
      <c r="J87" t="s">
        <v>6</v>
      </c>
      <c r="K87" t="s">
        <v>310</v>
      </c>
      <c r="L87">
        <v>1191</v>
      </c>
      <c r="N87">
        <v>1013</v>
      </c>
      <c r="O87" t="s">
        <v>298</v>
      </c>
      <c r="P87" t="s">
        <v>298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34657486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34657490</v>
      </c>
      <c r="C88">
        <v>34657485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174</v>
      </c>
      <c r="J88" t="s">
        <v>176</v>
      </c>
      <c r="K88" t="s">
        <v>331</v>
      </c>
      <c r="L88">
        <v>1346</v>
      </c>
      <c r="N88">
        <v>1009</v>
      </c>
      <c r="O88" t="s">
        <v>94</v>
      </c>
      <c r="P88" t="s">
        <v>94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34657487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34657491</v>
      </c>
      <c r="C89">
        <v>34657485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102</v>
      </c>
      <c r="J89" t="s">
        <v>6</v>
      </c>
      <c r="K89" t="s">
        <v>103</v>
      </c>
      <c r="L89">
        <v>1374</v>
      </c>
      <c r="N89">
        <v>1013</v>
      </c>
      <c r="O89" t="s">
        <v>104</v>
      </c>
      <c r="P89" t="s">
        <v>104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34657488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34657489</v>
      </c>
      <c r="C90">
        <v>34657485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309</v>
      </c>
      <c r="J90" t="s">
        <v>6</v>
      </c>
      <c r="K90" t="s">
        <v>310</v>
      </c>
      <c r="L90">
        <v>1191</v>
      </c>
      <c r="N90">
        <v>1013</v>
      </c>
      <c r="O90" t="s">
        <v>298</v>
      </c>
      <c r="P90" t="s">
        <v>298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34657486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34657490</v>
      </c>
      <c r="C91">
        <v>34657485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174</v>
      </c>
      <c r="J91" t="s">
        <v>176</v>
      </c>
      <c r="K91" t="s">
        <v>331</v>
      </c>
      <c r="L91">
        <v>1346</v>
      </c>
      <c r="N91">
        <v>1009</v>
      </c>
      <c r="O91" t="s">
        <v>94</v>
      </c>
      <c r="P91" t="s">
        <v>94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34657487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34657491</v>
      </c>
      <c r="C92">
        <v>34657485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102</v>
      </c>
      <c r="J92" t="s">
        <v>6</v>
      </c>
      <c r="K92" t="s">
        <v>103</v>
      </c>
      <c r="L92">
        <v>1374</v>
      </c>
      <c r="N92">
        <v>1013</v>
      </c>
      <c r="O92" t="s">
        <v>104</v>
      </c>
      <c r="P92" t="s">
        <v>104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34657488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2019-01-22T12:00:48Z</cp:lastPrinted>
  <dcterms:created xsi:type="dcterms:W3CDTF">2019-01-22T11:59:17Z</dcterms:created>
  <dcterms:modified xsi:type="dcterms:W3CDTF">2019-02-25T13:10:14Z</dcterms:modified>
</cp:coreProperties>
</file>