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185" activeTab="1"/>
  </bookViews>
  <sheets>
    <sheet name="2.КС3" sheetId="8" r:id="rId1"/>
    <sheet name="1.Смета.или.Акт" sheetId="6" r:id="rId2"/>
    <sheet name="Source" sheetId="1" state="hidden" r:id="rId3"/>
    <sheet name="SourceObSm" sheetId="2" state="hidden" r:id="rId4"/>
    <sheet name="SmtRes" sheetId="3" state="hidden" r:id="rId5"/>
    <sheet name="EtalonRes" sheetId="4" state="hidden" r:id="rId6"/>
  </sheets>
  <definedNames>
    <definedName name="_xlnm.Print_Titles" localSheetId="1">'1.Смета.или.Акт'!$45:$45</definedName>
    <definedName name="_xlnm.Print_Titles" localSheetId="0">'2.КС3'!$30:$30</definedName>
    <definedName name="_xlnm.Print_Area" localSheetId="1">'1.Смета.или.Акт'!$A$1:$K$163</definedName>
    <definedName name="_xlnm.Print_Area" localSheetId="0">'2.КС3'!$A$1:$F$48</definedName>
  </definedNames>
  <calcPr calcId="144525"/>
</workbook>
</file>

<file path=xl/calcChain.xml><?xml version="1.0" encoding="utf-8"?>
<calcChain xmlns="http://schemas.openxmlformats.org/spreadsheetml/2006/main">
  <c r="BZ44" i="8" l="1"/>
  <c r="BY44" i="8"/>
  <c r="BZ41" i="8"/>
  <c r="BY41" i="8"/>
  <c r="F38" i="8"/>
  <c r="E38" i="8"/>
  <c r="D38" i="8"/>
  <c r="F37" i="8"/>
  <c r="E37" i="8"/>
  <c r="D37" i="8"/>
  <c r="F36" i="8"/>
  <c r="E36" i="8"/>
  <c r="D36" i="8"/>
  <c r="BT24" i="8"/>
  <c r="BW14" i="8"/>
  <c r="BS12" i="8"/>
  <c r="BS11" i="8"/>
  <c r="BR10" i="8"/>
  <c r="BR9" i="8"/>
  <c r="BR8" i="8"/>
  <c r="BR7" i="8"/>
  <c r="BZ159" i="6"/>
  <c r="BY159" i="6"/>
  <c r="BZ156" i="6"/>
  <c r="BY156" i="6"/>
  <c r="BZ150" i="6"/>
  <c r="BY150" i="6"/>
  <c r="BZ147" i="6"/>
  <c r="BY147" i="6"/>
  <c r="H139" i="6"/>
  <c r="H138" i="6"/>
  <c r="H136" i="6"/>
  <c r="J133" i="6"/>
  <c r="H133" i="6"/>
  <c r="J132" i="6"/>
  <c r="H132" i="6"/>
  <c r="J129" i="6"/>
  <c r="H129" i="6"/>
  <c r="J128" i="6"/>
  <c r="H128" i="6"/>
  <c r="J40" i="6"/>
  <c r="I40" i="6"/>
  <c r="J39" i="6"/>
  <c r="I39" i="6"/>
  <c r="FV124" i="6"/>
  <c r="FU124" i="6"/>
  <c r="FT124" i="6"/>
  <c r="FS124" i="6"/>
  <c r="FQ124" i="6"/>
  <c r="FP124" i="6"/>
  <c r="FN124" i="6"/>
  <c r="FL124" i="6"/>
  <c r="FK124" i="6"/>
  <c r="FJ124" i="6"/>
  <c r="FI124" i="6"/>
  <c r="FH124" i="6"/>
  <c r="FG124" i="6"/>
  <c r="FF124" i="6"/>
  <c r="FD124" i="6"/>
  <c r="FA124" i="6"/>
  <c r="EY124" i="6"/>
  <c r="EX124" i="6"/>
  <c r="EW124" i="6"/>
  <c r="EU124" i="6"/>
  <c r="ET124" i="6"/>
  <c r="DY124" i="6"/>
  <c r="DX124" i="6"/>
  <c r="DW124" i="6"/>
  <c r="DO124" i="6"/>
  <c r="DN124" i="6"/>
  <c r="DM124" i="6"/>
  <c r="DL124" i="6"/>
  <c r="DD124" i="6"/>
  <c r="DB124" i="6"/>
  <c r="DA124" i="6"/>
  <c r="CZ124" i="6"/>
  <c r="CX124" i="6"/>
  <c r="CW124" i="6"/>
  <c r="AC124" i="6"/>
  <c r="BC99" i="1"/>
  <c r="ES99" i="1"/>
  <c r="AL99" i="1"/>
  <c r="DW99" i="1"/>
  <c r="G99" i="1"/>
  <c r="F99" i="1"/>
  <c r="BC97" i="1"/>
  <c r="ES97" i="1"/>
  <c r="AL97" i="1"/>
  <c r="DW97" i="1"/>
  <c r="G97" i="1"/>
  <c r="F97" i="1"/>
  <c r="EW95" i="1"/>
  <c r="AQ95" i="1"/>
  <c r="BA95" i="1"/>
  <c r="EV95" i="1"/>
  <c r="ER95" i="1" s="1"/>
  <c r="AO95" i="1"/>
  <c r="AK95" i="1" s="1"/>
  <c r="F114" i="6" s="1"/>
  <c r="I95" i="1"/>
  <c r="I94" i="1"/>
  <c r="DW95" i="1"/>
  <c r="BC71" i="1"/>
  <c r="ES71" i="1"/>
  <c r="AL71" i="1"/>
  <c r="DW71" i="1"/>
  <c r="G71" i="1"/>
  <c r="F71" i="1"/>
  <c r="EW69" i="1"/>
  <c r="AQ69" i="1"/>
  <c r="BC69" i="1"/>
  <c r="ES69" i="1"/>
  <c r="AL69" i="1"/>
  <c r="BB69" i="1"/>
  <c r="ET69" i="1"/>
  <c r="AM69" i="1"/>
  <c r="BA69" i="1"/>
  <c r="EV69" i="1"/>
  <c r="AO69" i="1"/>
  <c r="I69" i="1"/>
  <c r="GX107" i="6" s="1"/>
  <c r="I68" i="1"/>
  <c r="DW69" i="1"/>
  <c r="BC59" i="1"/>
  <c r="ES59" i="1"/>
  <c r="AL59" i="1"/>
  <c r="DW59" i="1"/>
  <c r="G59" i="1"/>
  <c r="F59" i="1"/>
  <c r="EW57" i="1"/>
  <c r="AQ57" i="1"/>
  <c r="BS57" i="1"/>
  <c r="EU57" i="1"/>
  <c r="AN57" i="1"/>
  <c r="BB57" i="1"/>
  <c r="ET57" i="1"/>
  <c r="AM57" i="1"/>
  <c r="BA57" i="1"/>
  <c r="EV57" i="1"/>
  <c r="AO57" i="1"/>
  <c r="I57" i="1"/>
  <c r="I56" i="1"/>
  <c r="DW57" i="1"/>
  <c r="BC47" i="1"/>
  <c r="ES47" i="1"/>
  <c r="AL47" i="1"/>
  <c r="DW47" i="1"/>
  <c r="G47" i="1"/>
  <c r="F47" i="1"/>
  <c r="EW45" i="1"/>
  <c r="AQ45" i="1"/>
  <c r="BC45" i="1"/>
  <c r="ES45" i="1"/>
  <c r="AL45" i="1"/>
  <c r="BS45" i="1"/>
  <c r="EU45" i="1"/>
  <c r="AN45" i="1"/>
  <c r="BB45" i="1"/>
  <c r="ET45" i="1"/>
  <c r="AM45" i="1"/>
  <c r="BA45" i="1"/>
  <c r="EV45" i="1"/>
  <c r="AO45" i="1"/>
  <c r="I45" i="1"/>
  <c r="GX87" i="6" s="1"/>
  <c r="I44" i="1"/>
  <c r="DW45" i="1"/>
  <c r="BC43" i="1"/>
  <c r="ES43" i="1"/>
  <c r="AL43" i="1"/>
  <c r="DW43" i="1"/>
  <c r="G43" i="1"/>
  <c r="F43" i="1"/>
  <c r="BC41" i="1"/>
  <c r="ES41" i="1"/>
  <c r="AL41" i="1"/>
  <c r="DW41" i="1"/>
  <c r="G41" i="1"/>
  <c r="F41" i="1"/>
  <c r="BC39" i="1"/>
  <c r="ES39" i="1"/>
  <c r="AL39" i="1"/>
  <c r="DW39" i="1"/>
  <c r="G39" i="1"/>
  <c r="F39" i="1"/>
  <c r="BC37" i="1"/>
  <c r="ES37" i="1"/>
  <c r="AL37" i="1"/>
  <c r="DW37" i="1"/>
  <c r="G37" i="1"/>
  <c r="F37" i="1"/>
  <c r="BC35" i="1"/>
  <c r="ES35" i="1"/>
  <c r="AL35" i="1"/>
  <c r="DW35" i="1"/>
  <c r="G35" i="1"/>
  <c r="F35" i="1"/>
  <c r="BC33" i="1"/>
  <c r="ES33" i="1"/>
  <c r="AL33" i="1"/>
  <c r="DW33" i="1"/>
  <c r="G33" i="1"/>
  <c r="F33" i="1"/>
  <c r="EW31" i="1"/>
  <c r="AQ31" i="1"/>
  <c r="BC31" i="1"/>
  <c r="ES31" i="1"/>
  <c r="AL31" i="1"/>
  <c r="BA31" i="1"/>
  <c r="EV31" i="1"/>
  <c r="AO31" i="1"/>
  <c r="I31" i="1"/>
  <c r="GW66" i="6" s="1"/>
  <c r="I30" i="1"/>
  <c r="DW31" i="1"/>
  <c r="EW29" i="1"/>
  <c r="AQ29" i="1"/>
  <c r="BA29" i="1"/>
  <c r="EV29" i="1"/>
  <c r="ER29" i="1" s="1"/>
  <c r="AO29" i="1"/>
  <c r="AK29" i="1" s="1"/>
  <c r="F58" i="6" s="1"/>
  <c r="I29" i="1"/>
  <c r="I28" i="1"/>
  <c r="DW29" i="1"/>
  <c r="EW27" i="1"/>
  <c r="AQ27" i="1"/>
  <c r="BA27" i="1"/>
  <c r="EV27" i="1"/>
  <c r="ER27" i="1" s="1"/>
  <c r="AO27" i="1"/>
  <c r="AK27" i="1" s="1"/>
  <c r="F52" i="6" s="1"/>
  <c r="I27" i="1"/>
  <c r="I26" i="1"/>
  <c r="DW27" i="1"/>
  <c r="EW25" i="1"/>
  <c r="AQ25" i="1"/>
  <c r="BA25" i="1"/>
  <c r="EV25" i="1"/>
  <c r="ER25" i="1" s="1"/>
  <c r="AO25" i="1"/>
  <c r="AK25" i="1" s="1"/>
  <c r="F46" i="6" s="1"/>
  <c r="I25" i="1"/>
  <c r="I24" i="1"/>
  <c r="DW25" i="1"/>
  <c r="BT36" i="6"/>
  <c r="BV35" i="6"/>
  <c r="BT32" i="6"/>
  <c r="BT31" i="6"/>
  <c r="BT30" i="6"/>
  <c r="BU23" i="6"/>
  <c r="BW14" i="6"/>
  <c r="BS13" i="6"/>
  <c r="BS12" i="6"/>
  <c r="BS11" i="6"/>
  <c r="BR10" i="6"/>
  <c r="BR9" i="6"/>
  <c r="BR8" i="6"/>
  <c r="BR7" i="6"/>
  <c r="GW107" i="6" l="1"/>
  <c r="ER69" i="1"/>
  <c r="AK69" i="1"/>
  <c r="F104" i="6" s="1"/>
  <c r="ER57" i="1"/>
  <c r="ER45" i="1"/>
  <c r="AK57" i="1"/>
  <c r="F94" i="6" s="1"/>
  <c r="AK31" i="1"/>
  <c r="F64" i="6" s="1"/>
  <c r="ER31" i="1"/>
  <c r="GW87" i="6"/>
  <c r="GX66" i="6"/>
  <c r="AK45" i="1"/>
  <c r="F83" i="6" s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1" i="3"/>
  <c r="CX1" i="3"/>
  <c r="CY1" i="3"/>
  <c r="CZ1" i="3"/>
  <c r="DA1" i="3"/>
  <c r="A2" i="3"/>
  <c r="CX2" i="3"/>
  <c r="CY2" i="3"/>
  <c r="CZ2" i="3"/>
  <c r="DA2" i="3"/>
  <c r="A3" i="3"/>
  <c r="CX3" i="3"/>
  <c r="CY3" i="3"/>
  <c r="CZ3" i="3"/>
  <c r="DA3" i="3"/>
  <c r="A4" i="3"/>
  <c r="CX4" i="3"/>
  <c r="CY4" i="3"/>
  <c r="CZ4" i="3"/>
  <c r="DA4" i="3"/>
  <c r="A5" i="3"/>
  <c r="CX5" i="3"/>
  <c r="CY5" i="3"/>
  <c r="CZ5" i="3"/>
  <c r="DA5" i="3"/>
  <c r="A6" i="3"/>
  <c r="CX6" i="3"/>
  <c r="CY6" i="3"/>
  <c r="CZ6" i="3"/>
  <c r="DA6" i="3"/>
  <c r="A7" i="3"/>
  <c r="CX7" i="3"/>
  <c r="CY7" i="3"/>
  <c r="CZ7" i="3"/>
  <c r="DA7" i="3"/>
  <c r="A8" i="3"/>
  <c r="CX8" i="3"/>
  <c r="CY8" i="3"/>
  <c r="CZ8" i="3"/>
  <c r="DA8" i="3"/>
  <c r="A9" i="3"/>
  <c r="CX9" i="3"/>
  <c r="CY9" i="3"/>
  <c r="CZ9" i="3"/>
  <c r="DA9" i="3"/>
  <c r="A10" i="3"/>
  <c r="CX10" i="3"/>
  <c r="CY10" i="3"/>
  <c r="CZ10" i="3"/>
  <c r="DA10" i="3"/>
  <c r="A11" i="3"/>
  <c r="CX11" i="3"/>
  <c r="CY11" i="3"/>
  <c r="CZ11" i="3"/>
  <c r="DA11" i="3"/>
  <c r="A12" i="3"/>
  <c r="CX12" i="3"/>
  <c r="CY12" i="3"/>
  <c r="CZ12" i="3"/>
  <c r="DA12" i="3"/>
  <c r="A13" i="3"/>
  <c r="CX13" i="3"/>
  <c r="CY13" i="3"/>
  <c r="CZ13" i="3"/>
  <c r="DA13" i="3"/>
  <c r="A14" i="3"/>
  <c r="CX14" i="3"/>
  <c r="CY14" i="3"/>
  <c r="CZ14" i="3"/>
  <c r="DA14" i="3"/>
  <c r="A15" i="3"/>
  <c r="CX15" i="3"/>
  <c r="CY15" i="3"/>
  <c r="CZ15" i="3"/>
  <c r="DA15" i="3"/>
  <c r="A16" i="3"/>
  <c r="CX16" i="3"/>
  <c r="CY16" i="3"/>
  <c r="CZ16" i="3"/>
  <c r="DA16" i="3"/>
  <c r="A17" i="3"/>
  <c r="CX17" i="3"/>
  <c r="CY17" i="3"/>
  <c r="CZ17" i="3"/>
  <c r="DA17" i="3"/>
  <c r="A18" i="3"/>
  <c r="CX18" i="3"/>
  <c r="CY18" i="3"/>
  <c r="CZ18" i="3"/>
  <c r="DA18" i="3"/>
  <c r="A19" i="3"/>
  <c r="CX19" i="3"/>
  <c r="CY19" i="3"/>
  <c r="CZ19" i="3"/>
  <c r="DA19" i="3"/>
  <c r="A20" i="3"/>
  <c r="CX20" i="3"/>
  <c r="CY20" i="3"/>
  <c r="CZ20" i="3"/>
  <c r="DA20" i="3"/>
  <c r="A21" i="3"/>
  <c r="CX21" i="3"/>
  <c r="CY21" i="3"/>
  <c r="CZ21" i="3"/>
  <c r="DA21" i="3"/>
  <c r="A22" i="3"/>
  <c r="CX22" i="3"/>
  <c r="CY22" i="3"/>
  <c r="CZ22" i="3"/>
  <c r="DA22" i="3"/>
  <c r="A23" i="3"/>
  <c r="CX23" i="3"/>
  <c r="CY23" i="3"/>
  <c r="CZ23" i="3"/>
  <c r="DA23" i="3"/>
  <c r="A24" i="3"/>
  <c r="CX24" i="3"/>
  <c r="CY24" i="3"/>
  <c r="CZ24" i="3"/>
  <c r="DA24" i="3"/>
  <c r="A25" i="3"/>
  <c r="CX25" i="3"/>
  <c r="CY25" i="3"/>
  <c r="CZ25" i="3"/>
  <c r="DA25" i="3"/>
  <c r="A26" i="3"/>
  <c r="CX26" i="3"/>
  <c r="CY26" i="3"/>
  <c r="CZ26" i="3"/>
  <c r="DA26" i="3"/>
  <c r="A27" i="3"/>
  <c r="CX27" i="3"/>
  <c r="CY27" i="3"/>
  <c r="CZ27" i="3"/>
  <c r="DA27" i="3"/>
  <c r="A28" i="3"/>
  <c r="CX28" i="3"/>
  <c r="CY28" i="3"/>
  <c r="CZ28" i="3"/>
  <c r="DA28" i="3"/>
  <c r="A29" i="3"/>
  <c r="CX29" i="3"/>
  <c r="CY29" i="3"/>
  <c r="CZ29" i="3"/>
  <c r="DA29" i="3"/>
  <c r="A30" i="3"/>
  <c r="CX30" i="3"/>
  <c r="CY30" i="3"/>
  <c r="CZ30" i="3"/>
  <c r="DA30" i="3"/>
  <c r="A31" i="3"/>
  <c r="CX31" i="3"/>
  <c r="CY31" i="3"/>
  <c r="CZ31" i="3"/>
  <c r="DA31" i="3"/>
  <c r="A32" i="3"/>
  <c r="CX32" i="3"/>
  <c r="CY32" i="3"/>
  <c r="CZ32" i="3"/>
  <c r="DA32" i="3"/>
  <c r="A33" i="3"/>
  <c r="CX33" i="3"/>
  <c r="CY33" i="3"/>
  <c r="CZ33" i="3"/>
  <c r="DA33" i="3"/>
  <c r="A34" i="3"/>
  <c r="CX34" i="3"/>
  <c r="CY34" i="3"/>
  <c r="CZ34" i="3"/>
  <c r="DA34" i="3"/>
  <c r="A35" i="3"/>
  <c r="CX35" i="3"/>
  <c r="CY35" i="3"/>
  <c r="CZ35" i="3"/>
  <c r="DA35" i="3"/>
  <c r="A36" i="3"/>
  <c r="CX36" i="3"/>
  <c r="CY36" i="3"/>
  <c r="CZ36" i="3"/>
  <c r="DA36" i="3"/>
  <c r="A37" i="3"/>
  <c r="CX37" i="3"/>
  <c r="CY37" i="3"/>
  <c r="CZ37" i="3"/>
  <c r="DA37" i="3"/>
  <c r="A38" i="3"/>
  <c r="CX38" i="3"/>
  <c r="CY38" i="3"/>
  <c r="CZ38" i="3"/>
  <c r="DA38" i="3"/>
  <c r="A39" i="3"/>
  <c r="CX39" i="3"/>
  <c r="CY39" i="3"/>
  <c r="CZ39" i="3"/>
  <c r="DA39" i="3"/>
  <c r="A40" i="3"/>
  <c r="CX40" i="3"/>
  <c r="CY40" i="3"/>
  <c r="CZ40" i="3"/>
  <c r="DA40" i="3"/>
  <c r="A41" i="3"/>
  <c r="CX41" i="3"/>
  <c r="CY41" i="3"/>
  <c r="CZ41" i="3"/>
  <c r="DA41" i="3"/>
  <c r="A42" i="3"/>
  <c r="CX42" i="3"/>
  <c r="CY42" i="3"/>
  <c r="CZ42" i="3"/>
  <c r="DA42" i="3"/>
  <c r="A43" i="3"/>
  <c r="CX43" i="3"/>
  <c r="CY43" i="3"/>
  <c r="CZ43" i="3"/>
  <c r="DA43" i="3"/>
  <c r="A44" i="3"/>
  <c r="CX44" i="3"/>
  <c r="CY44" i="3"/>
  <c r="CZ44" i="3"/>
  <c r="DA44" i="3"/>
  <c r="A45" i="3"/>
  <c r="CX45" i="3"/>
  <c r="CY45" i="3"/>
  <c r="CZ45" i="3"/>
  <c r="DA45" i="3"/>
  <c r="A46" i="3"/>
  <c r="CX46" i="3"/>
  <c r="CY46" i="3"/>
  <c r="CZ46" i="3"/>
  <c r="DA46" i="3"/>
  <c r="A47" i="3"/>
  <c r="CX47" i="3"/>
  <c r="CY47" i="3"/>
  <c r="CZ47" i="3"/>
  <c r="DA47" i="3"/>
  <c r="A48" i="3"/>
  <c r="CX48" i="3"/>
  <c r="CY48" i="3"/>
  <c r="CZ48" i="3"/>
  <c r="DA48" i="3"/>
  <c r="A49" i="3"/>
  <c r="CX49" i="3"/>
  <c r="CY49" i="3"/>
  <c r="CZ49" i="3"/>
  <c r="DA49" i="3"/>
  <c r="A50" i="3"/>
  <c r="CX50" i="3"/>
  <c r="CY50" i="3"/>
  <c r="CZ50" i="3"/>
  <c r="DA50" i="3"/>
  <c r="A51" i="3"/>
  <c r="CX51" i="3"/>
  <c r="CY51" i="3"/>
  <c r="CZ51" i="3"/>
  <c r="DA51" i="3"/>
  <c r="A52" i="3"/>
  <c r="CX52" i="3"/>
  <c r="CY52" i="3"/>
  <c r="CZ52" i="3"/>
  <c r="DA52" i="3"/>
  <c r="A53" i="3"/>
  <c r="CX53" i="3"/>
  <c r="CY53" i="3"/>
  <c r="CZ53" i="3"/>
  <c r="DA53" i="3"/>
  <c r="A54" i="3"/>
  <c r="CX54" i="3"/>
  <c r="CY54" i="3"/>
  <c r="CZ54" i="3"/>
  <c r="DA54" i="3"/>
  <c r="A55" i="3"/>
  <c r="CX55" i="3"/>
  <c r="CY55" i="3"/>
  <c r="CZ55" i="3"/>
  <c r="DA55" i="3"/>
  <c r="A56" i="3"/>
  <c r="CX56" i="3"/>
  <c r="CY56" i="3"/>
  <c r="CZ56" i="3"/>
  <c r="DA56" i="3"/>
  <c r="A57" i="3"/>
  <c r="CX57" i="3"/>
  <c r="CY57" i="3"/>
  <c r="CZ57" i="3"/>
  <c r="DA57" i="3"/>
  <c r="A58" i="3"/>
  <c r="CX58" i="3"/>
  <c r="CY58" i="3"/>
  <c r="CZ58" i="3"/>
  <c r="DA58" i="3"/>
  <c r="A59" i="3"/>
  <c r="CX59" i="3"/>
  <c r="CY59" i="3"/>
  <c r="CZ59" i="3"/>
  <c r="DA59" i="3"/>
  <c r="A60" i="3"/>
  <c r="CX60" i="3"/>
  <c r="CY60" i="3"/>
  <c r="CZ60" i="3"/>
  <c r="DA60" i="3"/>
  <c r="A61" i="3"/>
  <c r="CX61" i="3"/>
  <c r="CY61" i="3"/>
  <c r="CZ61" i="3"/>
  <c r="DA61" i="3"/>
  <c r="A62" i="3"/>
  <c r="CX62" i="3"/>
  <c r="CY62" i="3"/>
  <c r="CZ62" i="3"/>
  <c r="DA62" i="3"/>
  <c r="A63" i="3"/>
  <c r="CX63" i="3"/>
  <c r="CY63" i="3"/>
  <c r="CZ63" i="3"/>
  <c r="DA63" i="3"/>
  <c r="A64" i="3"/>
  <c r="CX64" i="3"/>
  <c r="CY64" i="3"/>
  <c r="CZ64" i="3"/>
  <c r="DA64" i="3"/>
  <c r="A65" i="3"/>
  <c r="CX65" i="3"/>
  <c r="CY65" i="3"/>
  <c r="CZ65" i="3"/>
  <c r="DA65" i="3"/>
  <c r="A66" i="3"/>
  <c r="CX66" i="3"/>
  <c r="CY66" i="3"/>
  <c r="CZ66" i="3"/>
  <c r="DA66" i="3"/>
  <c r="A67" i="3"/>
  <c r="CX67" i="3"/>
  <c r="CY67" i="3"/>
  <c r="CZ67" i="3"/>
  <c r="DA67" i="3"/>
  <c r="A68" i="3"/>
  <c r="CX68" i="3"/>
  <c r="CY68" i="3"/>
  <c r="CZ68" i="3"/>
  <c r="DA68" i="3"/>
  <c r="A69" i="3"/>
  <c r="CX69" i="3"/>
  <c r="CY69" i="3"/>
  <c r="CZ69" i="3"/>
  <c r="DA69" i="3"/>
  <c r="A70" i="3"/>
  <c r="CX70" i="3"/>
  <c r="CY70" i="3"/>
  <c r="CZ70" i="3"/>
  <c r="DA70" i="3"/>
  <c r="A71" i="3"/>
  <c r="CX71" i="3"/>
  <c r="CY71" i="3"/>
  <c r="CZ71" i="3"/>
  <c r="DA71" i="3"/>
  <c r="A72" i="3"/>
  <c r="CX72" i="3"/>
  <c r="CY72" i="3"/>
  <c r="CZ72" i="3"/>
  <c r="DA72" i="3"/>
  <c r="A73" i="3"/>
  <c r="CX73" i="3"/>
  <c r="CY73" i="3"/>
  <c r="CZ73" i="3"/>
  <c r="DA73" i="3"/>
  <c r="A74" i="3"/>
  <c r="CX74" i="3"/>
  <c r="CY74" i="3"/>
  <c r="CZ74" i="3"/>
  <c r="DA74" i="3"/>
  <c r="A75" i="3"/>
  <c r="CX75" i="3"/>
  <c r="CY75" i="3"/>
  <c r="CZ75" i="3"/>
  <c r="DA75" i="3"/>
  <c r="A76" i="3"/>
  <c r="CX76" i="3"/>
  <c r="CY76" i="3"/>
  <c r="CZ76" i="3"/>
  <c r="DA76" i="3"/>
  <c r="A77" i="3"/>
  <c r="CX77" i="3"/>
  <c r="CY77" i="3"/>
  <c r="CZ77" i="3"/>
  <c r="DA77" i="3"/>
  <c r="A78" i="3"/>
  <c r="CX78" i="3"/>
  <c r="CY78" i="3"/>
  <c r="CZ78" i="3"/>
  <c r="DA78" i="3"/>
  <c r="A79" i="3"/>
  <c r="CX79" i="3"/>
  <c r="CY79" i="3"/>
  <c r="CZ79" i="3"/>
  <c r="DA79" i="3"/>
  <c r="A80" i="3"/>
  <c r="CX80" i="3"/>
  <c r="CY80" i="3"/>
  <c r="CZ80" i="3"/>
  <c r="DA80" i="3"/>
  <c r="A81" i="3"/>
  <c r="CX81" i="3"/>
  <c r="CY81" i="3"/>
  <c r="CZ81" i="3"/>
  <c r="DA81" i="3"/>
  <c r="A82" i="3"/>
  <c r="CX82" i="3"/>
  <c r="CY82" i="3"/>
  <c r="CZ82" i="3"/>
  <c r="DA82" i="3"/>
  <c r="A83" i="3"/>
  <c r="CX83" i="3"/>
  <c r="CY83" i="3"/>
  <c r="CZ83" i="3"/>
  <c r="DA83" i="3"/>
  <c r="A84" i="3"/>
  <c r="CX84" i="3"/>
  <c r="CY84" i="3"/>
  <c r="CZ84" i="3"/>
  <c r="DA84" i="3"/>
  <c r="A85" i="3"/>
  <c r="CX85" i="3"/>
  <c r="CY85" i="3"/>
  <c r="CZ85" i="3"/>
  <c r="DA85" i="3"/>
  <c r="A86" i="3"/>
  <c r="CX86" i="3"/>
  <c r="CY86" i="3"/>
  <c r="CZ86" i="3"/>
  <c r="DA86" i="3"/>
  <c r="A87" i="3"/>
  <c r="CX87" i="3"/>
  <c r="CY87" i="3"/>
  <c r="CZ87" i="3"/>
  <c r="DA87" i="3"/>
  <c r="A88" i="3"/>
  <c r="CX88" i="3"/>
  <c r="CY88" i="3"/>
  <c r="CZ88" i="3"/>
  <c r="DA88" i="3"/>
  <c r="A89" i="3"/>
  <c r="CX89" i="3"/>
  <c r="CY89" i="3"/>
  <c r="CZ89" i="3"/>
  <c r="DA89" i="3"/>
  <c r="A90" i="3"/>
  <c r="CX90" i="3"/>
  <c r="CY90" i="3"/>
  <c r="CZ90" i="3"/>
  <c r="DA90" i="3"/>
  <c r="A91" i="3"/>
  <c r="CX91" i="3"/>
  <c r="CY91" i="3"/>
  <c r="CZ91" i="3"/>
  <c r="DA91" i="3"/>
  <c r="A92" i="3"/>
  <c r="CX92" i="3"/>
  <c r="CY92" i="3"/>
  <c r="CZ92" i="3"/>
  <c r="DA92" i="3"/>
  <c r="A93" i="3"/>
  <c r="CX93" i="3"/>
  <c r="CY93" i="3"/>
  <c r="CZ93" i="3"/>
  <c r="DA93" i="3"/>
  <c r="A94" i="3"/>
  <c r="CX94" i="3"/>
  <c r="CY94" i="3"/>
  <c r="CZ94" i="3"/>
  <c r="DA94" i="3"/>
  <c r="A95" i="3"/>
  <c r="CX95" i="3"/>
  <c r="CY95" i="3"/>
  <c r="CZ95" i="3"/>
  <c r="DA95" i="3"/>
  <c r="A96" i="3"/>
  <c r="CX96" i="3"/>
  <c r="CY96" i="3"/>
  <c r="CZ96" i="3"/>
  <c r="DA96" i="3"/>
  <c r="A97" i="3"/>
  <c r="CX97" i="3"/>
  <c r="CY97" i="3"/>
  <c r="CZ97" i="3"/>
  <c r="DA97" i="3"/>
  <c r="A98" i="3"/>
  <c r="CX98" i="3"/>
  <c r="CY98" i="3"/>
  <c r="CZ98" i="3"/>
  <c r="DA98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AC24" i="1"/>
  <c r="AB24" i="1" s="1"/>
  <c r="AD24" i="1"/>
  <c r="CR24" i="1" s="1"/>
  <c r="Q24" i="1" s="1"/>
  <c r="AE24" i="1"/>
  <c r="AF24" i="1"/>
  <c r="AG24" i="1"/>
  <c r="CU24" i="1" s="1"/>
  <c r="T24" i="1" s="1"/>
  <c r="AH24" i="1"/>
  <c r="CV24" i="1" s="1"/>
  <c r="U24" i="1" s="1"/>
  <c r="AI24" i="1"/>
  <c r="AJ24" i="1"/>
  <c r="CS24" i="1"/>
  <c r="R24" i="1" s="1"/>
  <c r="GK24" i="1" s="1"/>
  <c r="CT24" i="1"/>
  <c r="S24" i="1" s="1"/>
  <c r="CW24" i="1"/>
  <c r="V24" i="1" s="1"/>
  <c r="CX24" i="1"/>
  <c r="W24" i="1" s="1"/>
  <c r="FR24" i="1"/>
  <c r="GL24" i="1"/>
  <c r="GN24" i="1"/>
  <c r="GO24" i="1"/>
  <c r="GV24" i="1"/>
  <c r="GX24" i="1"/>
  <c r="C25" i="1"/>
  <c r="D25" i="1"/>
  <c r="AC25" i="1"/>
  <c r="AE25" i="1"/>
  <c r="AF25" i="1"/>
  <c r="AG25" i="1"/>
  <c r="AH25" i="1"/>
  <c r="AI25" i="1"/>
  <c r="CW25" i="1" s="1"/>
  <c r="V25" i="1" s="1"/>
  <c r="AJ25" i="1"/>
  <c r="CX25" i="1" s="1"/>
  <c r="W25" i="1" s="1"/>
  <c r="CQ25" i="1"/>
  <c r="P25" i="1" s="1"/>
  <c r="CU25" i="1"/>
  <c r="T25" i="1" s="1"/>
  <c r="FR25" i="1"/>
  <c r="GL25" i="1"/>
  <c r="GN25" i="1"/>
  <c r="GO25" i="1"/>
  <c r="GV25" i="1"/>
  <c r="GX25" i="1" s="1"/>
  <c r="C26" i="1"/>
  <c r="D26" i="1"/>
  <c r="S26" i="1"/>
  <c r="AC26" i="1"/>
  <c r="AB26" i="1" s="1"/>
  <c r="AD26" i="1"/>
  <c r="CR26" i="1" s="1"/>
  <c r="Q26" i="1" s="1"/>
  <c r="AE26" i="1"/>
  <c r="AF26" i="1"/>
  <c r="AG26" i="1"/>
  <c r="AH26" i="1"/>
  <c r="CV26" i="1" s="1"/>
  <c r="U26" i="1" s="1"/>
  <c r="AI26" i="1"/>
  <c r="AJ26" i="1"/>
  <c r="CQ26" i="1"/>
  <c r="P26" i="1" s="1"/>
  <c r="CS26" i="1"/>
  <c r="R26" i="1" s="1"/>
  <c r="GK26" i="1" s="1"/>
  <c r="CT26" i="1"/>
  <c r="CU26" i="1"/>
  <c r="T26" i="1" s="1"/>
  <c r="CW26" i="1"/>
  <c r="V26" i="1" s="1"/>
  <c r="CX26" i="1"/>
  <c r="W26" i="1" s="1"/>
  <c r="FR26" i="1"/>
  <c r="GL26" i="1"/>
  <c r="GN26" i="1"/>
  <c r="GO26" i="1"/>
  <c r="GV26" i="1"/>
  <c r="GX26" i="1"/>
  <c r="C27" i="1"/>
  <c r="D27" i="1"/>
  <c r="P27" i="1"/>
  <c r="AC27" i="1"/>
  <c r="AE27" i="1"/>
  <c r="AD27" i="1" s="1"/>
  <c r="AF27" i="1"/>
  <c r="AG27" i="1"/>
  <c r="AH27" i="1"/>
  <c r="AI27" i="1"/>
  <c r="CW27" i="1" s="1"/>
  <c r="V27" i="1" s="1"/>
  <c r="AJ27" i="1"/>
  <c r="CX27" i="1" s="1"/>
  <c r="W27" i="1" s="1"/>
  <c r="CQ27" i="1"/>
  <c r="CS27" i="1"/>
  <c r="R27" i="1" s="1"/>
  <c r="CU27" i="1"/>
  <c r="T27" i="1" s="1"/>
  <c r="FR27" i="1"/>
  <c r="GL27" i="1"/>
  <c r="GN27" i="1"/>
  <c r="GO27" i="1"/>
  <c r="GV27" i="1"/>
  <c r="GX27" i="1"/>
  <c r="C28" i="1"/>
  <c r="D28" i="1"/>
  <c r="V28" i="1"/>
  <c r="AC28" i="1"/>
  <c r="AB28" i="1" s="1"/>
  <c r="AD28" i="1"/>
  <c r="CR28" i="1" s="1"/>
  <c r="Q28" i="1" s="1"/>
  <c r="AE28" i="1"/>
  <c r="AF28" i="1"/>
  <c r="AG28" i="1"/>
  <c r="AH28" i="1"/>
  <c r="CV28" i="1" s="1"/>
  <c r="U28" i="1" s="1"/>
  <c r="AI28" i="1"/>
  <c r="AJ28" i="1"/>
  <c r="CX28" i="1" s="1"/>
  <c r="W28" i="1" s="1"/>
  <c r="CS28" i="1"/>
  <c r="R28" i="1" s="1"/>
  <c r="GK28" i="1" s="1"/>
  <c r="CT28" i="1"/>
  <c r="S28" i="1" s="1"/>
  <c r="CU28" i="1"/>
  <c r="T28" i="1" s="1"/>
  <c r="CW28" i="1"/>
  <c r="FR28" i="1"/>
  <c r="GL28" i="1"/>
  <c r="GN28" i="1"/>
  <c r="GO28" i="1"/>
  <c r="GV28" i="1"/>
  <c r="GX28" i="1"/>
  <c r="C29" i="1"/>
  <c r="D29" i="1"/>
  <c r="R29" i="1"/>
  <c r="GK29" i="1" s="1"/>
  <c r="AC29" i="1"/>
  <c r="AD29" i="1"/>
  <c r="AE29" i="1"/>
  <c r="AF29" i="1"/>
  <c r="AG29" i="1"/>
  <c r="AH29" i="1"/>
  <c r="AI29" i="1"/>
  <c r="AJ29" i="1"/>
  <c r="CX29" i="1" s="1"/>
  <c r="W29" i="1" s="1"/>
  <c r="CQ29" i="1"/>
  <c r="P29" i="1" s="1"/>
  <c r="CR29" i="1"/>
  <c r="Q29" i="1" s="1"/>
  <c r="CS29" i="1"/>
  <c r="CU29" i="1"/>
  <c r="T29" i="1" s="1"/>
  <c r="CW29" i="1"/>
  <c r="V29" i="1" s="1"/>
  <c r="FR29" i="1"/>
  <c r="GL29" i="1"/>
  <c r="GN29" i="1"/>
  <c r="GO29" i="1"/>
  <c r="GV29" i="1"/>
  <c r="GX29" i="1"/>
  <c r="C30" i="1"/>
  <c r="D30" i="1"/>
  <c r="S30" i="1"/>
  <c r="W30" i="1"/>
  <c r="AC30" i="1"/>
  <c r="CQ30" i="1" s="1"/>
  <c r="P30" i="1" s="1"/>
  <c r="AD30" i="1"/>
  <c r="CR30" i="1" s="1"/>
  <c r="Q30" i="1" s="1"/>
  <c r="AE30" i="1"/>
  <c r="AF30" i="1"/>
  <c r="AG30" i="1"/>
  <c r="AH30" i="1"/>
  <c r="AI30" i="1"/>
  <c r="AJ30" i="1"/>
  <c r="CS30" i="1"/>
  <c r="R30" i="1" s="1"/>
  <c r="CT30" i="1"/>
  <c r="CU30" i="1"/>
  <c r="T30" i="1" s="1"/>
  <c r="CV30" i="1"/>
  <c r="U30" i="1" s="1"/>
  <c r="CW30" i="1"/>
  <c r="V30" i="1" s="1"/>
  <c r="CX30" i="1"/>
  <c r="FR30" i="1"/>
  <c r="GL30" i="1"/>
  <c r="GN30" i="1"/>
  <c r="GP30" i="1"/>
  <c r="GV30" i="1"/>
  <c r="GX30" i="1"/>
  <c r="C31" i="1"/>
  <c r="D31" i="1"/>
  <c r="AC31" i="1"/>
  <c r="AD31" i="1"/>
  <c r="CR31" i="1" s="1"/>
  <c r="Q31" i="1" s="1"/>
  <c r="AE31" i="1"/>
  <c r="AF31" i="1"/>
  <c r="AG31" i="1"/>
  <c r="CU31" i="1" s="1"/>
  <c r="T31" i="1" s="1"/>
  <c r="AH31" i="1"/>
  <c r="AI31" i="1"/>
  <c r="AJ31" i="1"/>
  <c r="CX31" i="1" s="1"/>
  <c r="W31" i="1" s="1"/>
  <c r="CS31" i="1"/>
  <c r="R31" i="1" s="1"/>
  <c r="GK31" i="1" s="1"/>
  <c r="CW31" i="1"/>
  <c r="V31" i="1" s="1"/>
  <c r="FR31" i="1"/>
  <c r="GL31" i="1"/>
  <c r="GN31" i="1"/>
  <c r="GP31" i="1"/>
  <c r="GV31" i="1"/>
  <c r="GX31" i="1"/>
  <c r="I32" i="1"/>
  <c r="AC32" i="1"/>
  <c r="CQ32" i="1" s="1"/>
  <c r="AE32" i="1"/>
  <c r="CS32" i="1" s="1"/>
  <c r="AF32" i="1"/>
  <c r="CT32" i="1" s="1"/>
  <c r="AG32" i="1"/>
  <c r="CU32" i="1" s="1"/>
  <c r="T32" i="1" s="1"/>
  <c r="AH32" i="1"/>
  <c r="AI32" i="1"/>
  <c r="CW32" i="1" s="1"/>
  <c r="AJ32" i="1"/>
  <c r="CX32" i="1" s="1"/>
  <c r="CV32" i="1"/>
  <c r="U32" i="1" s="1"/>
  <c r="FR32" i="1"/>
  <c r="GL32" i="1"/>
  <c r="GO32" i="1"/>
  <c r="GP32" i="1"/>
  <c r="GV32" i="1"/>
  <c r="I33" i="1"/>
  <c r="AC33" i="1"/>
  <c r="AD33" i="1"/>
  <c r="CR33" i="1" s="1"/>
  <c r="AE33" i="1"/>
  <c r="CS33" i="1" s="1"/>
  <c r="AF33" i="1"/>
  <c r="CT33" i="1" s="1"/>
  <c r="S33" i="1" s="1"/>
  <c r="AG33" i="1"/>
  <c r="AH33" i="1"/>
  <c r="CV33" i="1" s="1"/>
  <c r="AI33" i="1"/>
  <c r="CW33" i="1" s="1"/>
  <c r="AJ33" i="1"/>
  <c r="CX33" i="1" s="1"/>
  <c r="W33" i="1" s="1"/>
  <c r="CQ33" i="1"/>
  <c r="CU33" i="1"/>
  <c r="FR33" i="1"/>
  <c r="GL33" i="1"/>
  <c r="GO33" i="1"/>
  <c r="GP33" i="1"/>
  <c r="GV33" i="1"/>
  <c r="I34" i="1"/>
  <c r="AC34" i="1"/>
  <c r="CQ34" i="1" s="1"/>
  <c r="AD34" i="1"/>
  <c r="CR34" i="1" s="1"/>
  <c r="AE34" i="1"/>
  <c r="CS34" i="1" s="1"/>
  <c r="AF34" i="1"/>
  <c r="AG34" i="1"/>
  <c r="CU34" i="1" s="1"/>
  <c r="AH34" i="1"/>
  <c r="CV34" i="1" s="1"/>
  <c r="AI34" i="1"/>
  <c r="CW34" i="1" s="1"/>
  <c r="AJ34" i="1"/>
  <c r="CT34" i="1"/>
  <c r="CX34" i="1"/>
  <c r="FR34" i="1"/>
  <c r="GL34" i="1"/>
  <c r="GO34" i="1"/>
  <c r="GP34" i="1"/>
  <c r="GV34" i="1"/>
  <c r="I35" i="1"/>
  <c r="AC35" i="1"/>
  <c r="AD35" i="1"/>
  <c r="CR35" i="1" s="1"/>
  <c r="AE35" i="1"/>
  <c r="AF35" i="1"/>
  <c r="CT35" i="1" s="1"/>
  <c r="S35" i="1" s="1"/>
  <c r="AG35" i="1"/>
  <c r="CU35" i="1" s="1"/>
  <c r="AH35" i="1"/>
  <c r="CV35" i="1" s="1"/>
  <c r="AI35" i="1"/>
  <c r="AJ35" i="1"/>
  <c r="CX35" i="1" s="1"/>
  <c r="W35" i="1" s="1"/>
  <c r="CS35" i="1"/>
  <c r="CW35" i="1"/>
  <c r="FR35" i="1"/>
  <c r="GL35" i="1"/>
  <c r="GO35" i="1"/>
  <c r="GP35" i="1"/>
  <c r="GV35" i="1"/>
  <c r="GX35" i="1"/>
  <c r="I36" i="1"/>
  <c r="U36" i="1" s="1"/>
  <c r="AC36" i="1"/>
  <c r="CQ36" i="1" s="1"/>
  <c r="AE36" i="1"/>
  <c r="AF36" i="1"/>
  <c r="CT36" i="1" s="1"/>
  <c r="AG36" i="1"/>
  <c r="CU36" i="1" s="1"/>
  <c r="T36" i="1" s="1"/>
  <c r="AH36" i="1"/>
  <c r="AI36" i="1"/>
  <c r="CW36" i="1" s="1"/>
  <c r="AJ36" i="1"/>
  <c r="CX36" i="1" s="1"/>
  <c r="CV36" i="1"/>
  <c r="FR36" i="1"/>
  <c r="GL36" i="1"/>
  <c r="GO36" i="1"/>
  <c r="GP36" i="1"/>
  <c r="GV36" i="1"/>
  <c r="I37" i="1"/>
  <c r="AC37" i="1"/>
  <c r="CQ37" i="1" s="1"/>
  <c r="AD37" i="1"/>
  <c r="AE37" i="1"/>
  <c r="AF37" i="1"/>
  <c r="CT37" i="1" s="1"/>
  <c r="S37" i="1" s="1"/>
  <c r="AG37" i="1"/>
  <c r="AH37" i="1"/>
  <c r="CV37" i="1" s="1"/>
  <c r="AI37" i="1"/>
  <c r="AJ37" i="1"/>
  <c r="CX37" i="1" s="1"/>
  <c r="W37" i="1" s="1"/>
  <c r="CS37" i="1"/>
  <c r="CU37" i="1"/>
  <c r="CW37" i="1"/>
  <c r="FR37" i="1"/>
  <c r="GL37" i="1"/>
  <c r="GO37" i="1"/>
  <c r="GP37" i="1"/>
  <c r="GV37" i="1"/>
  <c r="I38" i="1"/>
  <c r="S38" i="1" s="1"/>
  <c r="AC38" i="1"/>
  <c r="AE38" i="1"/>
  <c r="AF38" i="1"/>
  <c r="AG38" i="1"/>
  <c r="CU38" i="1" s="1"/>
  <c r="AH38" i="1"/>
  <c r="AI38" i="1"/>
  <c r="CW38" i="1" s="1"/>
  <c r="AJ38" i="1"/>
  <c r="CT38" i="1"/>
  <c r="CV38" i="1"/>
  <c r="CX38" i="1"/>
  <c r="FR38" i="1"/>
  <c r="GL38" i="1"/>
  <c r="GO38" i="1"/>
  <c r="GP38" i="1"/>
  <c r="GV38" i="1"/>
  <c r="I39" i="1"/>
  <c r="S39" i="1" s="1"/>
  <c r="AC39" i="1"/>
  <c r="AD39" i="1"/>
  <c r="CR39" i="1" s="1"/>
  <c r="AE39" i="1"/>
  <c r="AF39" i="1"/>
  <c r="AG39" i="1"/>
  <c r="AH39" i="1"/>
  <c r="CV39" i="1" s="1"/>
  <c r="AI39" i="1"/>
  <c r="AJ39" i="1"/>
  <c r="CQ39" i="1"/>
  <c r="CS39" i="1"/>
  <c r="CT39" i="1"/>
  <c r="CU39" i="1"/>
  <c r="CW39" i="1"/>
  <c r="CX39" i="1"/>
  <c r="FR39" i="1"/>
  <c r="GL39" i="1"/>
  <c r="GO39" i="1"/>
  <c r="GP39" i="1"/>
  <c r="GV39" i="1"/>
  <c r="I40" i="1"/>
  <c r="AC40" i="1"/>
  <c r="AB40" i="1" s="1"/>
  <c r="AD40" i="1"/>
  <c r="CR40" i="1" s="1"/>
  <c r="AE40" i="1"/>
  <c r="CS40" i="1" s="1"/>
  <c r="AF40" i="1"/>
  <c r="AG40" i="1"/>
  <c r="AH40" i="1"/>
  <c r="CV40" i="1" s="1"/>
  <c r="AI40" i="1"/>
  <c r="CW40" i="1" s="1"/>
  <c r="AJ40" i="1"/>
  <c r="CQ40" i="1"/>
  <c r="CT40" i="1"/>
  <c r="CU40" i="1"/>
  <c r="CX40" i="1"/>
  <c r="W40" i="1" s="1"/>
  <c r="FR40" i="1"/>
  <c r="GL40" i="1"/>
  <c r="GO40" i="1"/>
  <c r="GP40" i="1"/>
  <c r="GV40" i="1"/>
  <c r="I41" i="1"/>
  <c r="AC41" i="1"/>
  <c r="AD41" i="1"/>
  <c r="CR41" i="1" s="1"/>
  <c r="AE41" i="1"/>
  <c r="AF41" i="1"/>
  <c r="AG41" i="1"/>
  <c r="CU41" i="1" s="1"/>
  <c r="AH41" i="1"/>
  <c r="CV41" i="1" s="1"/>
  <c r="AI41" i="1"/>
  <c r="AJ41" i="1"/>
  <c r="CS41" i="1"/>
  <c r="CT41" i="1"/>
  <c r="CW41" i="1"/>
  <c r="CX41" i="1"/>
  <c r="W41" i="1" s="1"/>
  <c r="FR41" i="1"/>
  <c r="GL41" i="1"/>
  <c r="GO41" i="1"/>
  <c r="GP41" i="1"/>
  <c r="GV41" i="1"/>
  <c r="I42" i="1"/>
  <c r="AC42" i="1"/>
  <c r="CQ42" i="1" s="1"/>
  <c r="AE42" i="1"/>
  <c r="AD42" i="1" s="1"/>
  <c r="AF42" i="1"/>
  <c r="CT42" i="1" s="1"/>
  <c r="AG42" i="1"/>
  <c r="CU42" i="1" s="1"/>
  <c r="T42" i="1" s="1"/>
  <c r="AH42" i="1"/>
  <c r="AI42" i="1"/>
  <c r="AJ42" i="1"/>
  <c r="CX42" i="1" s="1"/>
  <c r="CS42" i="1"/>
  <c r="R42" i="1" s="1"/>
  <c r="GK42" i="1" s="1"/>
  <c r="CV42" i="1"/>
  <c r="CW42" i="1"/>
  <c r="FR42" i="1"/>
  <c r="GL42" i="1"/>
  <c r="GO42" i="1"/>
  <c r="GP42" i="1"/>
  <c r="GV42" i="1"/>
  <c r="GX42" i="1"/>
  <c r="I43" i="1"/>
  <c r="AC43" i="1"/>
  <c r="AE43" i="1"/>
  <c r="AD43" i="1" s="1"/>
  <c r="AF43" i="1"/>
  <c r="CT43" i="1" s="1"/>
  <c r="AG43" i="1"/>
  <c r="AH43" i="1"/>
  <c r="AI43" i="1"/>
  <c r="CW43" i="1" s="1"/>
  <c r="AJ43" i="1"/>
  <c r="CX43" i="1" s="1"/>
  <c r="CU43" i="1"/>
  <c r="T43" i="1" s="1"/>
  <c r="CV43" i="1"/>
  <c r="FR43" i="1"/>
  <c r="GL43" i="1"/>
  <c r="GO43" i="1"/>
  <c r="GP43" i="1"/>
  <c r="GV43" i="1"/>
  <c r="C44" i="1"/>
  <c r="D44" i="1"/>
  <c r="AC44" i="1"/>
  <c r="AB44" i="1" s="1"/>
  <c r="AD44" i="1"/>
  <c r="CR44" i="1" s="1"/>
  <c r="Q44" i="1" s="1"/>
  <c r="AE44" i="1"/>
  <c r="AF44" i="1"/>
  <c r="AG44" i="1"/>
  <c r="CU44" i="1" s="1"/>
  <c r="T44" i="1" s="1"/>
  <c r="AH44" i="1"/>
  <c r="CV44" i="1" s="1"/>
  <c r="U44" i="1" s="1"/>
  <c r="AI44" i="1"/>
  <c r="AJ44" i="1"/>
  <c r="CS44" i="1"/>
  <c r="R44" i="1" s="1"/>
  <c r="GK44" i="1" s="1"/>
  <c r="CT44" i="1"/>
  <c r="S44" i="1" s="1"/>
  <c r="CW44" i="1"/>
  <c r="V44" i="1" s="1"/>
  <c r="CX44" i="1"/>
  <c r="W44" i="1" s="1"/>
  <c r="FR44" i="1"/>
  <c r="GL44" i="1"/>
  <c r="GN44" i="1"/>
  <c r="GP44" i="1"/>
  <c r="GV44" i="1"/>
  <c r="GX44" i="1"/>
  <c r="C45" i="1"/>
  <c r="D45" i="1"/>
  <c r="AC45" i="1"/>
  <c r="AE45" i="1"/>
  <c r="AF45" i="1"/>
  <c r="AG45" i="1"/>
  <c r="AH45" i="1"/>
  <c r="H90" i="6" s="1"/>
  <c r="AI45" i="1"/>
  <c r="CW45" i="1" s="1"/>
  <c r="V45" i="1" s="1"/>
  <c r="AJ45" i="1"/>
  <c r="CX45" i="1" s="1"/>
  <c r="W45" i="1" s="1"/>
  <c r="CU45" i="1"/>
  <c r="T45" i="1" s="1"/>
  <c r="CV45" i="1"/>
  <c r="U45" i="1" s="1"/>
  <c r="I90" i="6" s="1"/>
  <c r="FR45" i="1"/>
  <c r="GL45" i="1"/>
  <c r="GN45" i="1"/>
  <c r="GP45" i="1"/>
  <c r="GV45" i="1"/>
  <c r="GX45" i="1" s="1"/>
  <c r="I46" i="1"/>
  <c r="AC46" i="1"/>
  <c r="AB46" i="1" s="1"/>
  <c r="AD46" i="1"/>
  <c r="CR46" i="1" s="1"/>
  <c r="AE46" i="1"/>
  <c r="CS46" i="1" s="1"/>
  <c r="AF46" i="1"/>
  <c r="AG46" i="1"/>
  <c r="AH46" i="1"/>
  <c r="CV46" i="1" s="1"/>
  <c r="AI46" i="1"/>
  <c r="CW46" i="1" s="1"/>
  <c r="AJ46" i="1"/>
  <c r="CQ46" i="1"/>
  <c r="CT46" i="1"/>
  <c r="CU46" i="1"/>
  <c r="CX46" i="1"/>
  <c r="W46" i="1" s="1"/>
  <c r="FR46" i="1"/>
  <c r="GL46" i="1"/>
  <c r="GO46" i="1"/>
  <c r="GP46" i="1"/>
  <c r="GV46" i="1"/>
  <c r="I47" i="1"/>
  <c r="AC47" i="1"/>
  <c r="AD47" i="1"/>
  <c r="CR47" i="1" s="1"/>
  <c r="AE47" i="1"/>
  <c r="AF47" i="1"/>
  <c r="AG47" i="1"/>
  <c r="CU47" i="1" s="1"/>
  <c r="AH47" i="1"/>
  <c r="CV47" i="1" s="1"/>
  <c r="AI47" i="1"/>
  <c r="AJ47" i="1"/>
  <c r="CS47" i="1"/>
  <c r="CT47" i="1"/>
  <c r="CW47" i="1"/>
  <c r="CX47" i="1"/>
  <c r="W47" i="1" s="1"/>
  <c r="FR47" i="1"/>
  <c r="GL47" i="1"/>
  <c r="GO47" i="1"/>
  <c r="GP47" i="1"/>
  <c r="GV47" i="1"/>
  <c r="I48" i="1"/>
  <c r="R48" i="1" s="1"/>
  <c r="GK48" i="1" s="1"/>
  <c r="AC48" i="1"/>
  <c r="CQ48" i="1" s="1"/>
  <c r="AE48" i="1"/>
  <c r="AD48" i="1" s="1"/>
  <c r="CR48" i="1" s="1"/>
  <c r="AF48" i="1"/>
  <c r="CT48" i="1" s="1"/>
  <c r="AG48" i="1"/>
  <c r="CU48" i="1" s="1"/>
  <c r="AH48" i="1"/>
  <c r="AI48" i="1"/>
  <c r="AJ48" i="1"/>
  <c r="CX48" i="1" s="1"/>
  <c r="CS48" i="1"/>
  <c r="CV48" i="1"/>
  <c r="CW48" i="1"/>
  <c r="FR48" i="1"/>
  <c r="GL48" i="1"/>
  <c r="GO48" i="1"/>
  <c r="GP48" i="1"/>
  <c r="GV48" i="1"/>
  <c r="I49" i="1"/>
  <c r="AC49" i="1"/>
  <c r="AE49" i="1"/>
  <c r="AF49" i="1"/>
  <c r="CT49" i="1" s="1"/>
  <c r="AG49" i="1"/>
  <c r="AH49" i="1"/>
  <c r="AI49" i="1"/>
  <c r="CW49" i="1" s="1"/>
  <c r="AJ49" i="1"/>
  <c r="CX49" i="1" s="1"/>
  <c r="CQ49" i="1"/>
  <c r="P49" i="1" s="1"/>
  <c r="CU49" i="1"/>
  <c r="CV49" i="1"/>
  <c r="FR49" i="1"/>
  <c r="GL49" i="1"/>
  <c r="GO49" i="1"/>
  <c r="GP49" i="1"/>
  <c r="GV49" i="1"/>
  <c r="I50" i="1"/>
  <c r="T50" i="1" s="1"/>
  <c r="AC50" i="1"/>
  <c r="AE50" i="1"/>
  <c r="CS50" i="1" s="1"/>
  <c r="AF50" i="1"/>
  <c r="AG50" i="1"/>
  <c r="AH50" i="1"/>
  <c r="CV50" i="1" s="1"/>
  <c r="AI50" i="1"/>
  <c r="CW50" i="1" s="1"/>
  <c r="AJ50" i="1"/>
  <c r="CQ50" i="1"/>
  <c r="CT50" i="1"/>
  <c r="CU50" i="1"/>
  <c r="CX50" i="1"/>
  <c r="FR50" i="1"/>
  <c r="GL50" i="1"/>
  <c r="GO50" i="1"/>
  <c r="GP50" i="1"/>
  <c r="GV50" i="1"/>
  <c r="I51" i="1"/>
  <c r="S51" i="1" s="1"/>
  <c r="AC51" i="1"/>
  <c r="AB51" i="1" s="1"/>
  <c r="AD51" i="1"/>
  <c r="CR51" i="1" s="1"/>
  <c r="AE51" i="1"/>
  <c r="AF51" i="1"/>
  <c r="AG51" i="1"/>
  <c r="AH51" i="1"/>
  <c r="CV51" i="1" s="1"/>
  <c r="AI51" i="1"/>
  <c r="AJ51" i="1"/>
  <c r="CQ51" i="1"/>
  <c r="CS51" i="1"/>
  <c r="CT51" i="1"/>
  <c r="CU51" i="1"/>
  <c r="T51" i="1" s="1"/>
  <c r="CW51" i="1"/>
  <c r="CX51" i="1"/>
  <c r="FR51" i="1"/>
  <c r="GL51" i="1"/>
  <c r="GO51" i="1"/>
  <c r="GP51" i="1"/>
  <c r="GV51" i="1"/>
  <c r="GX51" i="1"/>
  <c r="I52" i="1"/>
  <c r="GX52" i="1" s="1"/>
  <c r="AC52" i="1"/>
  <c r="CQ52" i="1" s="1"/>
  <c r="AE52" i="1"/>
  <c r="AD52" i="1" s="1"/>
  <c r="AF52" i="1"/>
  <c r="AG52" i="1"/>
  <c r="CU52" i="1" s="1"/>
  <c r="AH52" i="1"/>
  <c r="AI52" i="1"/>
  <c r="AJ52" i="1"/>
  <c r="CX52" i="1" s="1"/>
  <c r="CR52" i="1"/>
  <c r="CS52" i="1"/>
  <c r="CT52" i="1"/>
  <c r="CV52" i="1"/>
  <c r="CW52" i="1"/>
  <c r="V52" i="1" s="1"/>
  <c r="FR52" i="1"/>
  <c r="GL52" i="1"/>
  <c r="GO52" i="1"/>
  <c r="GP52" i="1"/>
  <c r="GV52" i="1"/>
  <c r="I53" i="1"/>
  <c r="T53" i="1" s="1"/>
  <c r="AC53" i="1"/>
  <c r="AE53" i="1"/>
  <c r="AD53" i="1" s="1"/>
  <c r="AF53" i="1"/>
  <c r="CT53" i="1" s="1"/>
  <c r="AG53" i="1"/>
  <c r="AH53" i="1"/>
  <c r="CV53" i="1" s="1"/>
  <c r="AI53" i="1"/>
  <c r="AJ53" i="1"/>
  <c r="CX53" i="1" s="1"/>
  <c r="CQ53" i="1"/>
  <c r="P53" i="1" s="1"/>
  <c r="CS53" i="1"/>
  <c r="CU53" i="1"/>
  <c r="CW53" i="1"/>
  <c r="FR53" i="1"/>
  <c r="GL53" i="1"/>
  <c r="GO53" i="1"/>
  <c r="GP53" i="1"/>
  <c r="GV53" i="1"/>
  <c r="GX53" i="1" s="1"/>
  <c r="I54" i="1"/>
  <c r="U54" i="1" s="1"/>
  <c r="AC54" i="1"/>
  <c r="AE54" i="1"/>
  <c r="CS54" i="1" s="1"/>
  <c r="AF54" i="1"/>
  <c r="AG54" i="1"/>
  <c r="AH54" i="1"/>
  <c r="AI54" i="1"/>
  <c r="CW54" i="1" s="1"/>
  <c r="AJ54" i="1"/>
  <c r="CT54" i="1"/>
  <c r="CU54" i="1"/>
  <c r="CV54" i="1"/>
  <c r="CX54" i="1"/>
  <c r="FR54" i="1"/>
  <c r="GL54" i="1"/>
  <c r="GO54" i="1"/>
  <c r="GP54" i="1"/>
  <c r="GV54" i="1"/>
  <c r="I55" i="1"/>
  <c r="GX55" i="1" s="1"/>
  <c r="AC55" i="1"/>
  <c r="AB55" i="1" s="1"/>
  <c r="AD55" i="1"/>
  <c r="CR55" i="1" s="1"/>
  <c r="AE55" i="1"/>
  <c r="AF55" i="1"/>
  <c r="AG55" i="1"/>
  <c r="AH55" i="1"/>
  <c r="CV55" i="1" s="1"/>
  <c r="AI55" i="1"/>
  <c r="AJ55" i="1"/>
  <c r="CQ55" i="1"/>
  <c r="CS55" i="1"/>
  <c r="CT55" i="1"/>
  <c r="CU55" i="1"/>
  <c r="CW55" i="1"/>
  <c r="CX55" i="1"/>
  <c r="FR55" i="1"/>
  <c r="GL55" i="1"/>
  <c r="GO55" i="1"/>
  <c r="GP55" i="1"/>
  <c r="GV55" i="1"/>
  <c r="C56" i="1"/>
  <c r="D56" i="1"/>
  <c r="AC56" i="1"/>
  <c r="CQ56" i="1" s="1"/>
  <c r="P56" i="1" s="1"/>
  <c r="AE56" i="1"/>
  <c r="AD56" i="1" s="1"/>
  <c r="AF56" i="1"/>
  <c r="CT56" i="1" s="1"/>
  <c r="S56" i="1" s="1"/>
  <c r="AG56" i="1"/>
  <c r="AH56" i="1"/>
  <c r="AI56" i="1"/>
  <c r="AJ56" i="1"/>
  <c r="CX56" i="1" s="1"/>
  <c r="W56" i="1" s="1"/>
  <c r="CS56" i="1"/>
  <c r="R56" i="1" s="1"/>
  <c r="GK56" i="1" s="1"/>
  <c r="CU56" i="1"/>
  <c r="T56" i="1" s="1"/>
  <c r="CV56" i="1"/>
  <c r="U56" i="1" s="1"/>
  <c r="CW56" i="1"/>
  <c r="V56" i="1" s="1"/>
  <c r="FR56" i="1"/>
  <c r="GL56" i="1"/>
  <c r="GN56" i="1"/>
  <c r="GP56" i="1"/>
  <c r="GV56" i="1"/>
  <c r="GX56" i="1"/>
  <c r="C57" i="1"/>
  <c r="D57" i="1"/>
  <c r="AC57" i="1"/>
  <c r="AE57" i="1"/>
  <c r="AF57" i="1"/>
  <c r="AG57" i="1"/>
  <c r="CU57" i="1" s="1"/>
  <c r="T57" i="1" s="1"/>
  <c r="AH57" i="1"/>
  <c r="AI57" i="1"/>
  <c r="AJ57" i="1"/>
  <c r="CW57" i="1"/>
  <c r="V57" i="1" s="1"/>
  <c r="CX57" i="1"/>
  <c r="W57" i="1" s="1"/>
  <c r="FR57" i="1"/>
  <c r="GL57" i="1"/>
  <c r="GN57" i="1"/>
  <c r="GP57" i="1"/>
  <c r="GV57" i="1"/>
  <c r="GX57" i="1"/>
  <c r="I58" i="1"/>
  <c r="AC58" i="1"/>
  <c r="CQ58" i="1" s="1"/>
  <c r="AE58" i="1"/>
  <c r="AD58" i="1" s="1"/>
  <c r="AF58" i="1"/>
  <c r="CT58" i="1" s="1"/>
  <c r="AG58" i="1"/>
  <c r="CU58" i="1" s="1"/>
  <c r="T58" i="1" s="1"/>
  <c r="AH58" i="1"/>
  <c r="AI58" i="1"/>
  <c r="AJ58" i="1"/>
  <c r="CX58" i="1" s="1"/>
  <c r="CS58" i="1"/>
  <c r="R58" i="1" s="1"/>
  <c r="GK58" i="1" s="1"/>
  <c r="CV58" i="1"/>
  <c r="CW58" i="1"/>
  <c r="FR58" i="1"/>
  <c r="GL58" i="1"/>
  <c r="GO58" i="1"/>
  <c r="GP58" i="1"/>
  <c r="GV58" i="1"/>
  <c r="GX58" i="1"/>
  <c r="I59" i="1"/>
  <c r="AC59" i="1"/>
  <c r="AE59" i="1"/>
  <c r="AD59" i="1" s="1"/>
  <c r="AF59" i="1"/>
  <c r="CT59" i="1" s="1"/>
  <c r="AG59" i="1"/>
  <c r="AH59" i="1"/>
  <c r="AI59" i="1"/>
  <c r="CW59" i="1" s="1"/>
  <c r="AJ59" i="1"/>
  <c r="CX59" i="1" s="1"/>
  <c r="CU59" i="1"/>
  <c r="T59" i="1" s="1"/>
  <c r="CV59" i="1"/>
  <c r="FR59" i="1"/>
  <c r="GL59" i="1"/>
  <c r="GO59" i="1"/>
  <c r="GP59" i="1"/>
  <c r="GV59" i="1"/>
  <c r="I60" i="1"/>
  <c r="AC60" i="1"/>
  <c r="AB60" i="1" s="1"/>
  <c r="AD60" i="1"/>
  <c r="CR60" i="1" s="1"/>
  <c r="AE60" i="1"/>
  <c r="CS60" i="1" s="1"/>
  <c r="AF60" i="1"/>
  <c r="AG60" i="1"/>
  <c r="AH60" i="1"/>
  <c r="CV60" i="1" s="1"/>
  <c r="AI60" i="1"/>
  <c r="CW60" i="1" s="1"/>
  <c r="AJ60" i="1"/>
  <c r="CQ60" i="1"/>
  <c r="CT60" i="1"/>
  <c r="CU60" i="1"/>
  <c r="CX60" i="1"/>
  <c r="W60" i="1" s="1"/>
  <c r="FR60" i="1"/>
  <c r="GL60" i="1"/>
  <c r="GO60" i="1"/>
  <c r="GP60" i="1"/>
  <c r="GV60" i="1"/>
  <c r="I61" i="1"/>
  <c r="GX61" i="1" s="1"/>
  <c r="AC61" i="1"/>
  <c r="AB61" i="1" s="1"/>
  <c r="AD61" i="1"/>
  <c r="CR61" i="1" s="1"/>
  <c r="AE61" i="1"/>
  <c r="AF61" i="1"/>
  <c r="AG61" i="1"/>
  <c r="CU61" i="1" s="1"/>
  <c r="AH61" i="1"/>
  <c r="CV61" i="1" s="1"/>
  <c r="AI61" i="1"/>
  <c r="AJ61" i="1"/>
  <c r="CS61" i="1"/>
  <c r="CT61" i="1"/>
  <c r="CW61" i="1"/>
  <c r="CX61" i="1"/>
  <c r="W61" i="1" s="1"/>
  <c r="FR61" i="1"/>
  <c r="GL61" i="1"/>
  <c r="GO61" i="1"/>
  <c r="GP61" i="1"/>
  <c r="GV61" i="1"/>
  <c r="I62" i="1"/>
  <c r="V62" i="1" s="1"/>
  <c r="AC62" i="1"/>
  <c r="CQ62" i="1" s="1"/>
  <c r="AE62" i="1"/>
  <c r="AD62" i="1" s="1"/>
  <c r="CR62" i="1" s="1"/>
  <c r="AF62" i="1"/>
  <c r="AG62" i="1"/>
  <c r="CU62" i="1" s="1"/>
  <c r="AH62" i="1"/>
  <c r="AI62" i="1"/>
  <c r="AJ62" i="1"/>
  <c r="CX62" i="1" s="1"/>
  <c r="CS62" i="1"/>
  <c r="CT62" i="1"/>
  <c r="CV62" i="1"/>
  <c r="CW62" i="1"/>
  <c r="FR62" i="1"/>
  <c r="GL62" i="1"/>
  <c r="GO62" i="1"/>
  <c r="GP62" i="1"/>
  <c r="GV62" i="1"/>
  <c r="I63" i="1"/>
  <c r="U63" i="1" s="1"/>
  <c r="AC63" i="1"/>
  <c r="AE63" i="1"/>
  <c r="AD63" i="1" s="1"/>
  <c r="CR63" i="1" s="1"/>
  <c r="AF63" i="1"/>
  <c r="CT63" i="1" s="1"/>
  <c r="AG63" i="1"/>
  <c r="AH63" i="1"/>
  <c r="AI63" i="1"/>
  <c r="CW63" i="1" s="1"/>
  <c r="AJ63" i="1"/>
  <c r="CX63" i="1" s="1"/>
  <c r="CQ63" i="1"/>
  <c r="CS63" i="1"/>
  <c r="CU63" i="1"/>
  <c r="CV63" i="1"/>
  <c r="FR63" i="1"/>
  <c r="GL63" i="1"/>
  <c r="GO63" i="1"/>
  <c r="GP63" i="1"/>
  <c r="GV63" i="1"/>
  <c r="I64" i="1"/>
  <c r="T64" i="1" s="1"/>
  <c r="AC64" i="1"/>
  <c r="AD64" i="1"/>
  <c r="AE64" i="1"/>
  <c r="CS64" i="1" s="1"/>
  <c r="AF64" i="1"/>
  <c r="AG64" i="1"/>
  <c r="AH64" i="1"/>
  <c r="CV64" i="1" s="1"/>
  <c r="AI64" i="1"/>
  <c r="CW64" i="1" s="1"/>
  <c r="AJ64" i="1"/>
  <c r="CQ64" i="1"/>
  <c r="CR64" i="1"/>
  <c r="CT64" i="1"/>
  <c r="CU64" i="1"/>
  <c r="CX64" i="1"/>
  <c r="FR64" i="1"/>
  <c r="GL64" i="1"/>
  <c r="GO64" i="1"/>
  <c r="GP64" i="1"/>
  <c r="GV64" i="1"/>
  <c r="I65" i="1"/>
  <c r="S65" i="1" s="1"/>
  <c r="AC65" i="1"/>
  <c r="AB65" i="1" s="1"/>
  <c r="AD65" i="1"/>
  <c r="CR65" i="1" s="1"/>
  <c r="AE65" i="1"/>
  <c r="AF65" i="1"/>
  <c r="AG65" i="1"/>
  <c r="AH65" i="1"/>
  <c r="CV65" i="1" s="1"/>
  <c r="AI65" i="1"/>
  <c r="AJ65" i="1"/>
  <c r="CS65" i="1"/>
  <c r="CT65" i="1"/>
  <c r="CU65" i="1"/>
  <c r="CW65" i="1"/>
  <c r="CX65" i="1"/>
  <c r="FR65" i="1"/>
  <c r="GL65" i="1"/>
  <c r="GO65" i="1"/>
  <c r="GP65" i="1"/>
  <c r="GV65" i="1"/>
  <c r="I66" i="1"/>
  <c r="GX66" i="1" s="1"/>
  <c r="AC66" i="1"/>
  <c r="CQ66" i="1" s="1"/>
  <c r="AE66" i="1"/>
  <c r="AD66" i="1" s="1"/>
  <c r="CR66" i="1" s="1"/>
  <c r="AF66" i="1"/>
  <c r="CT66" i="1" s="1"/>
  <c r="AG66" i="1"/>
  <c r="CU66" i="1" s="1"/>
  <c r="AH66" i="1"/>
  <c r="AI66" i="1"/>
  <c r="AJ66" i="1"/>
  <c r="CX66" i="1" s="1"/>
  <c r="CS66" i="1"/>
  <c r="CV66" i="1"/>
  <c r="CW66" i="1"/>
  <c r="FR66" i="1"/>
  <c r="GL66" i="1"/>
  <c r="GO66" i="1"/>
  <c r="GP66" i="1"/>
  <c r="GV66" i="1"/>
  <c r="I67" i="1"/>
  <c r="AC67" i="1"/>
  <c r="AE67" i="1"/>
  <c r="AD67" i="1" s="1"/>
  <c r="AF67" i="1"/>
  <c r="CT67" i="1" s="1"/>
  <c r="AG67" i="1"/>
  <c r="AH67" i="1"/>
  <c r="CV67" i="1" s="1"/>
  <c r="AI67" i="1"/>
  <c r="CW67" i="1" s="1"/>
  <c r="AJ67" i="1"/>
  <c r="CX67" i="1" s="1"/>
  <c r="CQ67" i="1"/>
  <c r="CS67" i="1"/>
  <c r="CU67" i="1"/>
  <c r="FR67" i="1"/>
  <c r="GL67" i="1"/>
  <c r="GO67" i="1"/>
  <c r="GP67" i="1"/>
  <c r="GV67" i="1"/>
  <c r="C68" i="1"/>
  <c r="D68" i="1"/>
  <c r="T68" i="1"/>
  <c r="V68" i="1"/>
  <c r="AC68" i="1"/>
  <c r="CQ68" i="1" s="1"/>
  <c r="P68" i="1" s="1"/>
  <c r="AD68" i="1"/>
  <c r="CR68" i="1" s="1"/>
  <c r="Q68" i="1" s="1"/>
  <c r="AE68" i="1"/>
  <c r="AF68" i="1"/>
  <c r="AB68" i="1" s="1"/>
  <c r="AG68" i="1"/>
  <c r="AH68" i="1"/>
  <c r="CV68" i="1" s="1"/>
  <c r="U68" i="1" s="1"/>
  <c r="AI68" i="1"/>
  <c r="AJ68" i="1"/>
  <c r="CX68" i="1" s="1"/>
  <c r="W68" i="1" s="1"/>
  <c r="CS68" i="1"/>
  <c r="R68" i="1" s="1"/>
  <c r="GK68" i="1" s="1"/>
  <c r="CT68" i="1"/>
  <c r="S68" i="1" s="1"/>
  <c r="CU68" i="1"/>
  <c r="CW68" i="1"/>
  <c r="FR68" i="1"/>
  <c r="GL68" i="1"/>
  <c r="GN68" i="1"/>
  <c r="GP68" i="1"/>
  <c r="GV68" i="1"/>
  <c r="GX68" i="1"/>
  <c r="C69" i="1"/>
  <c r="D69" i="1"/>
  <c r="R69" i="1"/>
  <c r="GK69" i="1" s="1"/>
  <c r="V69" i="1"/>
  <c r="AC69" i="1"/>
  <c r="AD69" i="1"/>
  <c r="AE69" i="1"/>
  <c r="AF69" i="1"/>
  <c r="AG69" i="1"/>
  <c r="AH69" i="1"/>
  <c r="AI69" i="1"/>
  <c r="AJ69" i="1"/>
  <c r="CX69" i="1" s="1"/>
  <c r="W69" i="1" s="1"/>
  <c r="CS69" i="1"/>
  <c r="CU69" i="1"/>
  <c r="T69" i="1" s="1"/>
  <c r="CW69" i="1"/>
  <c r="FR69" i="1"/>
  <c r="GL69" i="1"/>
  <c r="GN69" i="1"/>
  <c r="GP69" i="1"/>
  <c r="GV69" i="1"/>
  <c r="GX69" i="1" s="1"/>
  <c r="I70" i="1"/>
  <c r="AC70" i="1"/>
  <c r="AB70" i="1" s="1"/>
  <c r="AD70" i="1"/>
  <c r="CR70" i="1" s="1"/>
  <c r="AE70" i="1"/>
  <c r="CS70" i="1" s="1"/>
  <c r="AF70" i="1"/>
  <c r="AG70" i="1"/>
  <c r="AH70" i="1"/>
  <c r="CV70" i="1" s="1"/>
  <c r="AI70" i="1"/>
  <c r="CW70" i="1" s="1"/>
  <c r="AJ70" i="1"/>
  <c r="CQ70" i="1"/>
  <c r="CT70" i="1"/>
  <c r="CU70" i="1"/>
  <c r="CX70" i="1"/>
  <c r="W70" i="1" s="1"/>
  <c r="FR70" i="1"/>
  <c r="GL70" i="1"/>
  <c r="GO70" i="1"/>
  <c r="GP70" i="1"/>
  <c r="GV70" i="1"/>
  <c r="I71" i="1"/>
  <c r="GX71" i="1" s="1"/>
  <c r="AC71" i="1"/>
  <c r="AD71" i="1"/>
  <c r="CR71" i="1" s="1"/>
  <c r="AE71" i="1"/>
  <c r="AF71" i="1"/>
  <c r="AG71" i="1"/>
  <c r="CU71" i="1" s="1"/>
  <c r="AH71" i="1"/>
  <c r="CV71" i="1" s="1"/>
  <c r="AI71" i="1"/>
  <c r="AJ71" i="1"/>
  <c r="CS71" i="1"/>
  <c r="CT71" i="1"/>
  <c r="CW71" i="1"/>
  <c r="CX71" i="1"/>
  <c r="W71" i="1" s="1"/>
  <c r="FR71" i="1"/>
  <c r="GL71" i="1"/>
  <c r="GO71" i="1"/>
  <c r="GP71" i="1"/>
  <c r="GV71" i="1"/>
  <c r="I72" i="1"/>
  <c r="AC72" i="1"/>
  <c r="CQ72" i="1" s="1"/>
  <c r="AE72" i="1"/>
  <c r="AD72" i="1" s="1"/>
  <c r="AF72" i="1"/>
  <c r="CT72" i="1" s="1"/>
  <c r="AG72" i="1"/>
  <c r="CU72" i="1" s="1"/>
  <c r="T72" i="1" s="1"/>
  <c r="AH72" i="1"/>
  <c r="AI72" i="1"/>
  <c r="AJ72" i="1"/>
  <c r="CX72" i="1" s="1"/>
  <c r="CS72" i="1"/>
  <c r="R72" i="1" s="1"/>
  <c r="GK72" i="1" s="1"/>
  <c r="CV72" i="1"/>
  <c r="CW72" i="1"/>
  <c r="FR72" i="1"/>
  <c r="GL72" i="1"/>
  <c r="GO72" i="1"/>
  <c r="GP72" i="1"/>
  <c r="GV72" i="1"/>
  <c r="GX72" i="1"/>
  <c r="I73" i="1"/>
  <c r="AC73" i="1"/>
  <c r="AE73" i="1"/>
  <c r="AD73" i="1" s="1"/>
  <c r="AF73" i="1"/>
  <c r="CT73" i="1" s="1"/>
  <c r="AG73" i="1"/>
  <c r="AH73" i="1"/>
  <c r="AI73" i="1"/>
  <c r="CW73" i="1" s="1"/>
  <c r="AJ73" i="1"/>
  <c r="CX73" i="1" s="1"/>
  <c r="CQ73" i="1"/>
  <c r="P73" i="1" s="1"/>
  <c r="CU73" i="1"/>
  <c r="CV73" i="1"/>
  <c r="FR73" i="1"/>
  <c r="GL73" i="1"/>
  <c r="GO73" i="1"/>
  <c r="GP73" i="1"/>
  <c r="GV73" i="1"/>
  <c r="I74" i="1"/>
  <c r="AC74" i="1"/>
  <c r="AB74" i="1" s="1"/>
  <c r="AD74" i="1"/>
  <c r="CR74" i="1" s="1"/>
  <c r="AE74" i="1"/>
  <c r="CS74" i="1" s="1"/>
  <c r="AF74" i="1"/>
  <c r="AG74" i="1"/>
  <c r="AH74" i="1"/>
  <c r="CV74" i="1" s="1"/>
  <c r="AI74" i="1"/>
  <c r="CW74" i="1" s="1"/>
  <c r="AJ74" i="1"/>
  <c r="CQ74" i="1"/>
  <c r="CT74" i="1"/>
  <c r="CU74" i="1"/>
  <c r="CX74" i="1"/>
  <c r="W74" i="1" s="1"/>
  <c r="FR74" i="1"/>
  <c r="GL74" i="1"/>
  <c r="GO74" i="1"/>
  <c r="GP74" i="1"/>
  <c r="GV74" i="1"/>
  <c r="I75" i="1"/>
  <c r="GX75" i="1" s="1"/>
  <c r="AC75" i="1"/>
  <c r="AB75" i="1" s="1"/>
  <c r="AD75" i="1"/>
  <c r="CR75" i="1" s="1"/>
  <c r="AE75" i="1"/>
  <c r="AF75" i="1"/>
  <c r="AG75" i="1"/>
  <c r="CU75" i="1" s="1"/>
  <c r="AH75" i="1"/>
  <c r="CV75" i="1" s="1"/>
  <c r="AI75" i="1"/>
  <c r="AJ75" i="1"/>
  <c r="CS75" i="1"/>
  <c r="CT75" i="1"/>
  <c r="CW75" i="1"/>
  <c r="CX75" i="1"/>
  <c r="W75" i="1" s="1"/>
  <c r="FR75" i="1"/>
  <c r="GL75" i="1"/>
  <c r="GO75" i="1"/>
  <c r="GP75" i="1"/>
  <c r="GV75" i="1"/>
  <c r="I76" i="1"/>
  <c r="AC76" i="1"/>
  <c r="CQ76" i="1" s="1"/>
  <c r="AE76" i="1"/>
  <c r="AD76" i="1" s="1"/>
  <c r="AF76" i="1"/>
  <c r="CT76" i="1" s="1"/>
  <c r="AG76" i="1"/>
  <c r="CU76" i="1" s="1"/>
  <c r="T76" i="1" s="1"/>
  <c r="AH76" i="1"/>
  <c r="AI76" i="1"/>
  <c r="AJ76" i="1"/>
  <c r="CX76" i="1" s="1"/>
  <c r="CS76" i="1"/>
  <c r="R76" i="1" s="1"/>
  <c r="GK76" i="1" s="1"/>
  <c r="CV76" i="1"/>
  <c r="CW76" i="1"/>
  <c r="FR76" i="1"/>
  <c r="GL76" i="1"/>
  <c r="GO76" i="1"/>
  <c r="GP76" i="1"/>
  <c r="GV76" i="1"/>
  <c r="GX76" i="1"/>
  <c r="I77" i="1"/>
  <c r="AC77" i="1"/>
  <c r="AE77" i="1"/>
  <c r="AD77" i="1" s="1"/>
  <c r="AF77" i="1"/>
  <c r="CT77" i="1" s="1"/>
  <c r="AG77" i="1"/>
  <c r="AH77" i="1"/>
  <c r="AI77" i="1"/>
  <c r="CW77" i="1" s="1"/>
  <c r="AJ77" i="1"/>
  <c r="CX77" i="1" s="1"/>
  <c r="W77" i="1" s="1"/>
  <c r="CQ77" i="1"/>
  <c r="P77" i="1" s="1"/>
  <c r="CU77" i="1"/>
  <c r="CV77" i="1"/>
  <c r="FR77" i="1"/>
  <c r="GL77" i="1"/>
  <c r="GO77" i="1"/>
  <c r="GP77" i="1"/>
  <c r="GV77" i="1"/>
  <c r="GX77" i="1" s="1"/>
  <c r="I78" i="1"/>
  <c r="AC78" i="1"/>
  <c r="AB78" i="1" s="1"/>
  <c r="AD78" i="1"/>
  <c r="CR78" i="1" s="1"/>
  <c r="AE78" i="1"/>
  <c r="CS78" i="1" s="1"/>
  <c r="AF78" i="1"/>
  <c r="AG78" i="1"/>
  <c r="AH78" i="1"/>
  <c r="CV78" i="1" s="1"/>
  <c r="AI78" i="1"/>
  <c r="CW78" i="1" s="1"/>
  <c r="AJ78" i="1"/>
  <c r="CQ78" i="1"/>
  <c r="CT78" i="1"/>
  <c r="CU78" i="1"/>
  <c r="CX78" i="1"/>
  <c r="W78" i="1" s="1"/>
  <c r="FR78" i="1"/>
  <c r="GL78" i="1"/>
  <c r="GO78" i="1"/>
  <c r="GP78" i="1"/>
  <c r="GV78" i="1"/>
  <c r="I79" i="1"/>
  <c r="GX79" i="1" s="1"/>
  <c r="AC79" i="1"/>
  <c r="AB79" i="1" s="1"/>
  <c r="AD79" i="1"/>
  <c r="CR79" i="1" s="1"/>
  <c r="AE79" i="1"/>
  <c r="AF79" i="1"/>
  <c r="AG79" i="1"/>
  <c r="CU79" i="1" s="1"/>
  <c r="AH79" i="1"/>
  <c r="CV79" i="1" s="1"/>
  <c r="AI79" i="1"/>
  <c r="AJ79" i="1"/>
  <c r="CS79" i="1"/>
  <c r="CT79" i="1"/>
  <c r="CW79" i="1"/>
  <c r="CX79" i="1"/>
  <c r="W79" i="1" s="1"/>
  <c r="FR79" i="1"/>
  <c r="GL79" i="1"/>
  <c r="GO79" i="1"/>
  <c r="GP79" i="1"/>
  <c r="GV79" i="1"/>
  <c r="I80" i="1"/>
  <c r="R80" i="1" s="1"/>
  <c r="GK80" i="1" s="1"/>
  <c r="AC80" i="1"/>
  <c r="CQ80" i="1" s="1"/>
  <c r="AE80" i="1"/>
  <c r="AD80" i="1" s="1"/>
  <c r="CR80" i="1" s="1"/>
  <c r="AF80" i="1"/>
  <c r="CT80" i="1" s="1"/>
  <c r="AG80" i="1"/>
  <c r="CU80" i="1" s="1"/>
  <c r="AH80" i="1"/>
  <c r="AI80" i="1"/>
  <c r="AJ80" i="1"/>
  <c r="CX80" i="1" s="1"/>
  <c r="CS80" i="1"/>
  <c r="CV80" i="1"/>
  <c r="CW80" i="1"/>
  <c r="FR80" i="1"/>
  <c r="GL80" i="1"/>
  <c r="GO80" i="1"/>
  <c r="GP80" i="1"/>
  <c r="GV80" i="1"/>
  <c r="I81" i="1"/>
  <c r="AC81" i="1"/>
  <c r="AE81" i="1"/>
  <c r="AF81" i="1"/>
  <c r="CT81" i="1" s="1"/>
  <c r="AG81" i="1"/>
  <c r="AH81" i="1"/>
  <c r="AI81" i="1"/>
  <c r="CW81" i="1" s="1"/>
  <c r="AJ81" i="1"/>
  <c r="CX81" i="1" s="1"/>
  <c r="CQ81" i="1"/>
  <c r="P81" i="1" s="1"/>
  <c r="CU81" i="1"/>
  <c r="CV81" i="1"/>
  <c r="FR81" i="1"/>
  <c r="GL81" i="1"/>
  <c r="GO81" i="1"/>
  <c r="GP81" i="1"/>
  <c r="GV81" i="1"/>
  <c r="I82" i="1"/>
  <c r="P82" i="1" s="1"/>
  <c r="AC82" i="1"/>
  <c r="AD82" i="1"/>
  <c r="CR82" i="1" s="1"/>
  <c r="AE82" i="1"/>
  <c r="CS82" i="1" s="1"/>
  <c r="AF82" i="1"/>
  <c r="AG82" i="1"/>
  <c r="AH82" i="1"/>
  <c r="CV82" i="1" s="1"/>
  <c r="AI82" i="1"/>
  <c r="CW82" i="1" s="1"/>
  <c r="AJ82" i="1"/>
  <c r="CQ82" i="1"/>
  <c r="CT82" i="1"/>
  <c r="CU82" i="1"/>
  <c r="CX82" i="1"/>
  <c r="FR82" i="1"/>
  <c r="GL82" i="1"/>
  <c r="GO82" i="1"/>
  <c r="GP82" i="1"/>
  <c r="GV82" i="1"/>
  <c r="I83" i="1"/>
  <c r="GX83" i="1" s="1"/>
  <c r="AC83" i="1"/>
  <c r="CQ83" i="1" s="1"/>
  <c r="AD83" i="1"/>
  <c r="CR83" i="1" s="1"/>
  <c r="AE83" i="1"/>
  <c r="AF83" i="1"/>
  <c r="AB83" i="1" s="1"/>
  <c r="AG83" i="1"/>
  <c r="CU83" i="1" s="1"/>
  <c r="AH83" i="1"/>
  <c r="CV83" i="1" s="1"/>
  <c r="AI83" i="1"/>
  <c r="AJ83" i="1"/>
  <c r="CX83" i="1" s="1"/>
  <c r="CS83" i="1"/>
  <c r="CW83" i="1"/>
  <c r="FR83" i="1"/>
  <c r="GL83" i="1"/>
  <c r="GO83" i="1"/>
  <c r="GP83" i="1"/>
  <c r="GV83" i="1"/>
  <c r="I84" i="1"/>
  <c r="AC84" i="1"/>
  <c r="CQ84" i="1" s="1"/>
  <c r="AE84" i="1"/>
  <c r="AD84" i="1" s="1"/>
  <c r="AF84" i="1"/>
  <c r="AG84" i="1"/>
  <c r="CU84" i="1" s="1"/>
  <c r="AH84" i="1"/>
  <c r="AI84" i="1"/>
  <c r="AJ84" i="1"/>
  <c r="CX84" i="1" s="1"/>
  <c r="CR84" i="1"/>
  <c r="Q84" i="1" s="1"/>
  <c r="CS84" i="1"/>
  <c r="CT84" i="1"/>
  <c r="CV84" i="1"/>
  <c r="CW84" i="1"/>
  <c r="V84" i="1" s="1"/>
  <c r="FR84" i="1"/>
  <c r="GL84" i="1"/>
  <c r="GO84" i="1"/>
  <c r="GP84" i="1"/>
  <c r="GV84" i="1"/>
  <c r="I85" i="1"/>
  <c r="T85" i="1" s="1"/>
  <c r="AC85" i="1"/>
  <c r="AE85" i="1"/>
  <c r="AD85" i="1" s="1"/>
  <c r="AF85" i="1"/>
  <c r="CT85" i="1" s="1"/>
  <c r="AG85" i="1"/>
  <c r="AH85" i="1"/>
  <c r="AI85" i="1"/>
  <c r="CW85" i="1" s="1"/>
  <c r="AJ85" i="1"/>
  <c r="CX85" i="1" s="1"/>
  <c r="CQ85" i="1"/>
  <c r="CS85" i="1"/>
  <c r="CU85" i="1"/>
  <c r="CV85" i="1"/>
  <c r="FR85" i="1"/>
  <c r="GL85" i="1"/>
  <c r="GO85" i="1"/>
  <c r="GP85" i="1"/>
  <c r="GV85" i="1"/>
  <c r="GX85" i="1" s="1"/>
  <c r="I86" i="1"/>
  <c r="S86" i="1" s="1"/>
  <c r="AC86" i="1"/>
  <c r="CQ86" i="1" s="1"/>
  <c r="AE86" i="1"/>
  <c r="CS86" i="1" s="1"/>
  <c r="AF86" i="1"/>
  <c r="AG86" i="1"/>
  <c r="AH86" i="1"/>
  <c r="AI86" i="1"/>
  <c r="CW86" i="1" s="1"/>
  <c r="AJ86" i="1"/>
  <c r="CT86" i="1"/>
  <c r="CU86" i="1"/>
  <c r="CV86" i="1"/>
  <c r="CX86" i="1"/>
  <c r="W86" i="1" s="1"/>
  <c r="FR86" i="1"/>
  <c r="GL86" i="1"/>
  <c r="GO86" i="1"/>
  <c r="GP86" i="1"/>
  <c r="GV86" i="1"/>
  <c r="I87" i="1"/>
  <c r="V87" i="1" s="1"/>
  <c r="AC87" i="1"/>
  <c r="AB87" i="1" s="1"/>
  <c r="AD87" i="1"/>
  <c r="CR87" i="1" s="1"/>
  <c r="AE87" i="1"/>
  <c r="AF87" i="1"/>
  <c r="AG87" i="1"/>
  <c r="AH87" i="1"/>
  <c r="CV87" i="1" s="1"/>
  <c r="AI87" i="1"/>
  <c r="AJ87" i="1"/>
  <c r="CS87" i="1"/>
  <c r="CT87" i="1"/>
  <c r="CU87" i="1"/>
  <c r="CW87" i="1"/>
  <c r="CX87" i="1"/>
  <c r="FR87" i="1"/>
  <c r="GL87" i="1"/>
  <c r="GO87" i="1"/>
  <c r="GP87" i="1"/>
  <c r="GV87" i="1"/>
  <c r="I88" i="1"/>
  <c r="AC88" i="1"/>
  <c r="CQ88" i="1" s="1"/>
  <c r="AE88" i="1"/>
  <c r="AD88" i="1" s="1"/>
  <c r="CR88" i="1" s="1"/>
  <c r="AF88" i="1"/>
  <c r="AG88" i="1"/>
  <c r="CU88" i="1" s="1"/>
  <c r="AH88" i="1"/>
  <c r="AI88" i="1"/>
  <c r="CW88" i="1" s="1"/>
  <c r="AJ88" i="1"/>
  <c r="CX88" i="1" s="1"/>
  <c r="CS88" i="1"/>
  <c r="R88" i="1" s="1"/>
  <c r="GK88" i="1" s="1"/>
  <c r="CT88" i="1"/>
  <c r="CV88" i="1"/>
  <c r="FR88" i="1"/>
  <c r="GL88" i="1"/>
  <c r="GO88" i="1"/>
  <c r="GP88" i="1"/>
  <c r="GV88" i="1"/>
  <c r="I89" i="1"/>
  <c r="AC89" i="1"/>
  <c r="AE89" i="1"/>
  <c r="AD89" i="1" s="1"/>
  <c r="AF89" i="1"/>
  <c r="CT89" i="1" s="1"/>
  <c r="AG89" i="1"/>
  <c r="AH89" i="1"/>
  <c r="AI89" i="1"/>
  <c r="CW89" i="1" s="1"/>
  <c r="AJ89" i="1"/>
  <c r="CX89" i="1" s="1"/>
  <c r="CQ89" i="1"/>
  <c r="P89" i="1" s="1"/>
  <c r="CS89" i="1"/>
  <c r="CU89" i="1"/>
  <c r="CV89" i="1"/>
  <c r="FR89" i="1"/>
  <c r="GL89" i="1"/>
  <c r="GO89" i="1"/>
  <c r="GP89" i="1"/>
  <c r="GV89" i="1"/>
  <c r="GX89" i="1" s="1"/>
  <c r="I90" i="1"/>
  <c r="AC90" i="1"/>
  <c r="AB90" i="1" s="1"/>
  <c r="AD90" i="1"/>
  <c r="CR90" i="1" s="1"/>
  <c r="AE90" i="1"/>
  <c r="AF90" i="1"/>
  <c r="AG90" i="1"/>
  <c r="AH90" i="1"/>
  <c r="CV90" i="1" s="1"/>
  <c r="AI90" i="1"/>
  <c r="AJ90" i="1"/>
  <c r="CQ90" i="1"/>
  <c r="CS90" i="1"/>
  <c r="CT90" i="1"/>
  <c r="CU90" i="1"/>
  <c r="CW90" i="1"/>
  <c r="CX90" i="1"/>
  <c r="FR90" i="1"/>
  <c r="GL90" i="1"/>
  <c r="GN90" i="1"/>
  <c r="GP90" i="1"/>
  <c r="GV90" i="1"/>
  <c r="GX90" i="1"/>
  <c r="I91" i="1"/>
  <c r="GX91" i="1" s="1"/>
  <c r="AC91" i="1"/>
  <c r="AB91" i="1" s="1"/>
  <c r="AE91" i="1"/>
  <c r="AD91" i="1" s="1"/>
  <c r="CR91" i="1" s="1"/>
  <c r="AF91" i="1"/>
  <c r="AG91" i="1"/>
  <c r="CU91" i="1" s="1"/>
  <c r="AH91" i="1"/>
  <c r="AI91" i="1"/>
  <c r="AJ91" i="1"/>
  <c r="CS91" i="1"/>
  <c r="R91" i="1" s="1"/>
  <c r="GK91" i="1" s="1"/>
  <c r="CT91" i="1"/>
  <c r="CV91" i="1"/>
  <c r="CW91" i="1"/>
  <c r="CX91" i="1"/>
  <c r="W91" i="1" s="1"/>
  <c r="FR91" i="1"/>
  <c r="GL91" i="1"/>
  <c r="GN91" i="1"/>
  <c r="GP91" i="1"/>
  <c r="GV91" i="1"/>
  <c r="I92" i="1"/>
  <c r="GX92" i="1" s="1"/>
  <c r="AC92" i="1"/>
  <c r="AE92" i="1"/>
  <c r="AD92" i="1" s="1"/>
  <c r="AF92" i="1"/>
  <c r="CT92" i="1" s="1"/>
  <c r="AG92" i="1"/>
  <c r="AH92" i="1"/>
  <c r="AI92" i="1"/>
  <c r="AJ92" i="1"/>
  <c r="CX92" i="1" s="1"/>
  <c r="CQ92" i="1"/>
  <c r="CS92" i="1"/>
  <c r="CU92" i="1"/>
  <c r="CV92" i="1"/>
  <c r="CW92" i="1"/>
  <c r="V92" i="1" s="1"/>
  <c r="FR92" i="1"/>
  <c r="GL92" i="1"/>
  <c r="GO92" i="1"/>
  <c r="GP92" i="1"/>
  <c r="GV92" i="1"/>
  <c r="I93" i="1"/>
  <c r="AC93" i="1"/>
  <c r="AB93" i="1" s="1"/>
  <c r="AE93" i="1"/>
  <c r="AD93" i="1" s="1"/>
  <c r="CR93" i="1" s="1"/>
  <c r="AF93" i="1"/>
  <c r="AG93" i="1"/>
  <c r="AH93" i="1"/>
  <c r="AI93" i="1"/>
  <c r="CW93" i="1" s="1"/>
  <c r="AJ93" i="1"/>
  <c r="CQ93" i="1"/>
  <c r="CT93" i="1"/>
  <c r="CU93" i="1"/>
  <c r="CV93" i="1"/>
  <c r="CX93" i="1"/>
  <c r="FR93" i="1"/>
  <c r="GL93" i="1"/>
  <c r="GO93" i="1"/>
  <c r="GP93" i="1"/>
  <c r="GV93" i="1"/>
  <c r="C94" i="1"/>
  <c r="D94" i="1"/>
  <c r="AC94" i="1"/>
  <c r="AE94" i="1"/>
  <c r="AD94" i="1" s="1"/>
  <c r="CR94" i="1" s="1"/>
  <c r="Q94" i="1" s="1"/>
  <c r="AF94" i="1"/>
  <c r="AG94" i="1"/>
  <c r="CU94" i="1" s="1"/>
  <c r="T94" i="1" s="1"/>
  <c r="AH94" i="1"/>
  <c r="AI94" i="1"/>
  <c r="AJ94" i="1"/>
  <c r="CS94" i="1"/>
  <c r="R94" i="1" s="1"/>
  <c r="GK94" i="1" s="1"/>
  <c r="CT94" i="1"/>
  <c r="S94" i="1" s="1"/>
  <c r="CV94" i="1"/>
  <c r="U94" i="1" s="1"/>
  <c r="CW94" i="1"/>
  <c r="V94" i="1" s="1"/>
  <c r="CX94" i="1"/>
  <c r="W94" i="1" s="1"/>
  <c r="FR94" i="1"/>
  <c r="GL94" i="1"/>
  <c r="GN94" i="1"/>
  <c r="GP94" i="1"/>
  <c r="GV94" i="1"/>
  <c r="GX94" i="1"/>
  <c r="C95" i="1"/>
  <c r="D95" i="1"/>
  <c r="AC95" i="1"/>
  <c r="CQ95" i="1" s="1"/>
  <c r="P95" i="1" s="1"/>
  <c r="AE95" i="1"/>
  <c r="AD95" i="1" s="1"/>
  <c r="CR95" i="1" s="1"/>
  <c r="Q95" i="1" s="1"/>
  <c r="AF95" i="1"/>
  <c r="AG95" i="1"/>
  <c r="AH95" i="1"/>
  <c r="H118" i="6" s="1"/>
  <c r="AI95" i="1"/>
  <c r="CW95" i="1" s="1"/>
  <c r="V95" i="1" s="1"/>
  <c r="AJ95" i="1"/>
  <c r="CU95" i="1"/>
  <c r="T95" i="1" s="1"/>
  <c r="CV95" i="1"/>
  <c r="U95" i="1" s="1"/>
  <c r="I118" i="6" s="1"/>
  <c r="CX95" i="1"/>
  <c r="W95" i="1" s="1"/>
  <c r="FR95" i="1"/>
  <c r="GL95" i="1"/>
  <c r="GN95" i="1"/>
  <c r="GP95" i="1"/>
  <c r="GV95" i="1"/>
  <c r="GX95" i="1" s="1"/>
  <c r="I96" i="1"/>
  <c r="AC96" i="1"/>
  <c r="AB96" i="1" s="1"/>
  <c r="AD96" i="1"/>
  <c r="CR96" i="1" s="1"/>
  <c r="AE96" i="1"/>
  <c r="AF96" i="1"/>
  <c r="AG96" i="1"/>
  <c r="AH96" i="1"/>
  <c r="CV96" i="1" s="1"/>
  <c r="AI96" i="1"/>
  <c r="AJ96" i="1"/>
  <c r="CQ96" i="1"/>
  <c r="CS96" i="1"/>
  <c r="CT96" i="1"/>
  <c r="CU96" i="1"/>
  <c r="T96" i="1" s="1"/>
  <c r="CW96" i="1"/>
  <c r="CX96" i="1"/>
  <c r="FR96" i="1"/>
  <c r="GL96" i="1"/>
  <c r="GO96" i="1"/>
  <c r="GP96" i="1"/>
  <c r="GV96" i="1"/>
  <c r="GX96" i="1"/>
  <c r="I97" i="1"/>
  <c r="GX97" i="1" s="1"/>
  <c r="AC97" i="1"/>
  <c r="AE97" i="1"/>
  <c r="AD97" i="1" s="1"/>
  <c r="CR97" i="1" s="1"/>
  <c r="AF97" i="1"/>
  <c r="AG97" i="1"/>
  <c r="CU97" i="1" s="1"/>
  <c r="T97" i="1" s="1"/>
  <c r="AH97" i="1"/>
  <c r="AI97" i="1"/>
  <c r="AJ97" i="1"/>
  <c r="CS97" i="1"/>
  <c r="R97" i="1" s="1"/>
  <c r="GK97" i="1" s="1"/>
  <c r="CT97" i="1"/>
  <c r="CV97" i="1"/>
  <c r="CW97" i="1"/>
  <c r="CX97" i="1"/>
  <c r="W97" i="1" s="1"/>
  <c r="FR97" i="1"/>
  <c r="GL97" i="1"/>
  <c r="GO97" i="1"/>
  <c r="GP97" i="1"/>
  <c r="GV97" i="1"/>
  <c r="I98" i="1"/>
  <c r="GX98" i="1" s="1"/>
  <c r="AC98" i="1"/>
  <c r="AE98" i="1"/>
  <c r="AD98" i="1" s="1"/>
  <c r="AF98" i="1"/>
  <c r="CT98" i="1" s="1"/>
  <c r="AG98" i="1"/>
  <c r="AH98" i="1"/>
  <c r="AI98" i="1"/>
  <c r="AJ98" i="1"/>
  <c r="CX98" i="1" s="1"/>
  <c r="CQ98" i="1"/>
  <c r="P98" i="1" s="1"/>
  <c r="CS98" i="1"/>
  <c r="CU98" i="1"/>
  <c r="CV98" i="1"/>
  <c r="CW98" i="1"/>
  <c r="V98" i="1" s="1"/>
  <c r="FR98" i="1"/>
  <c r="GL98" i="1"/>
  <c r="GO98" i="1"/>
  <c r="GP98" i="1"/>
  <c r="GV98" i="1"/>
  <c r="I99" i="1"/>
  <c r="AC99" i="1"/>
  <c r="AE99" i="1"/>
  <c r="AD99" i="1" s="1"/>
  <c r="CR99" i="1" s="1"/>
  <c r="AF99" i="1"/>
  <c r="AG99" i="1"/>
  <c r="AH99" i="1"/>
  <c r="AI99" i="1"/>
  <c r="CW99" i="1" s="1"/>
  <c r="AJ99" i="1"/>
  <c r="CT99" i="1"/>
  <c r="CU99" i="1"/>
  <c r="CV99" i="1"/>
  <c r="CX99" i="1"/>
  <c r="FR99" i="1"/>
  <c r="GL99" i="1"/>
  <c r="GO99" i="1"/>
  <c r="GP99" i="1"/>
  <c r="GV99" i="1"/>
  <c r="GX99" i="1" s="1"/>
  <c r="B101" i="1"/>
  <c r="B22" i="1" s="1"/>
  <c r="C101" i="1"/>
  <c r="C22" i="1" s="1"/>
  <c r="D101" i="1"/>
  <c r="D22" i="1" s="1"/>
  <c r="F101" i="1"/>
  <c r="F22" i="1" s="1"/>
  <c r="G101" i="1"/>
  <c r="G22" i="1" s="1"/>
  <c r="BX101" i="1"/>
  <c r="BX22" i="1" s="1"/>
  <c r="CK101" i="1"/>
  <c r="CK22" i="1" s="1"/>
  <c r="CL101" i="1"/>
  <c r="CL22" i="1" s="1"/>
  <c r="FP101" i="1"/>
  <c r="FP22" i="1" s="1"/>
  <c r="GC101" i="1"/>
  <c r="GC22" i="1" s="1"/>
  <c r="GD101" i="1"/>
  <c r="B130" i="1"/>
  <c r="B18" i="1" s="1"/>
  <c r="C130" i="1"/>
  <c r="C18" i="1" s="1"/>
  <c r="D130" i="1"/>
  <c r="D18" i="1" s="1"/>
  <c r="F130" i="1"/>
  <c r="F18" i="1" s="1"/>
  <c r="G130" i="1"/>
  <c r="G18" i="1" s="1"/>
  <c r="V97" i="1" l="1"/>
  <c r="U97" i="1"/>
  <c r="Q97" i="1"/>
  <c r="GX121" i="6"/>
  <c r="E121" i="6"/>
  <c r="GW121" i="6"/>
  <c r="AB97" i="1"/>
  <c r="T119" i="6"/>
  <c r="H119" i="6"/>
  <c r="R79" i="1"/>
  <c r="GK79" i="1" s="1"/>
  <c r="CT95" i="1"/>
  <c r="S95" i="1" s="1"/>
  <c r="U115" i="6" s="1"/>
  <c r="T116" i="6"/>
  <c r="T117" i="6"/>
  <c r="H116" i="6"/>
  <c r="T115" i="6"/>
  <c r="H117" i="6"/>
  <c r="H115" i="6"/>
  <c r="V79" i="1"/>
  <c r="AB99" i="1"/>
  <c r="T121" i="6"/>
  <c r="H121" i="6"/>
  <c r="GX119" i="6"/>
  <c r="E119" i="6"/>
  <c r="GW119" i="6"/>
  <c r="Q64" i="1"/>
  <c r="U64" i="1"/>
  <c r="CQ99" i="1"/>
  <c r="P99" i="1" s="1"/>
  <c r="W99" i="1"/>
  <c r="W96" i="1"/>
  <c r="R96" i="1"/>
  <c r="GK96" i="1" s="1"/>
  <c r="U96" i="1"/>
  <c r="Q96" i="1"/>
  <c r="T98" i="1"/>
  <c r="R98" i="1"/>
  <c r="GK98" i="1" s="1"/>
  <c r="V96" i="1"/>
  <c r="P96" i="1"/>
  <c r="S99" i="1"/>
  <c r="U99" i="1"/>
  <c r="S97" i="1"/>
  <c r="T99" i="1"/>
  <c r="V99" i="1"/>
  <c r="Q99" i="1"/>
  <c r="U98" i="1"/>
  <c r="W98" i="1"/>
  <c r="S98" i="1"/>
  <c r="S96" i="1"/>
  <c r="W66" i="1"/>
  <c r="S66" i="1"/>
  <c r="W62" i="1"/>
  <c r="W58" i="1"/>
  <c r="S58" i="1"/>
  <c r="S55" i="1"/>
  <c r="T90" i="1"/>
  <c r="GX78" i="1"/>
  <c r="P78" i="1"/>
  <c r="T77" i="1"/>
  <c r="V76" i="1"/>
  <c r="U73" i="1"/>
  <c r="V73" i="1"/>
  <c r="S71" i="1"/>
  <c r="U71" i="1"/>
  <c r="U62" i="1"/>
  <c r="CV69" i="1"/>
  <c r="U69" i="1" s="1"/>
  <c r="I110" i="6" s="1"/>
  <c r="H110" i="6"/>
  <c r="T106" i="6"/>
  <c r="H106" i="6"/>
  <c r="W93" i="1"/>
  <c r="T91" i="1"/>
  <c r="V91" i="1"/>
  <c r="R89" i="1"/>
  <c r="S88" i="1"/>
  <c r="T82" i="1"/>
  <c r="V82" i="1"/>
  <c r="R82" i="1"/>
  <c r="GK82" i="1" s="1"/>
  <c r="U76" i="1"/>
  <c r="P76" i="1"/>
  <c r="T73" i="1"/>
  <c r="R71" i="1"/>
  <c r="GK71" i="1" s="1"/>
  <c r="T71" i="1"/>
  <c r="AB71" i="1"/>
  <c r="T111" i="6"/>
  <c r="H111" i="6"/>
  <c r="CR69" i="1"/>
  <c r="Q69" i="1" s="1"/>
  <c r="U106" i="6" s="1"/>
  <c r="K106" i="6" s="1"/>
  <c r="CQ69" i="1"/>
  <c r="P69" i="1" s="1"/>
  <c r="U107" i="6" s="1"/>
  <c r="K107" i="6" s="1"/>
  <c r="T107" i="6"/>
  <c r="H107" i="6"/>
  <c r="GX111" i="6"/>
  <c r="E111" i="6"/>
  <c r="GW111" i="6"/>
  <c r="CT69" i="1"/>
  <c r="S69" i="1" s="1"/>
  <c r="CZ69" i="1" s="1"/>
  <c r="Y69" i="1" s="1"/>
  <c r="U109" i="6" s="1"/>
  <c r="K109" i="6" s="1"/>
  <c r="T108" i="6"/>
  <c r="T105" i="6"/>
  <c r="T109" i="6"/>
  <c r="H108" i="6"/>
  <c r="H105" i="6"/>
  <c r="H109" i="6"/>
  <c r="V59" i="1"/>
  <c r="P92" i="1"/>
  <c r="GX87" i="1"/>
  <c r="T87" i="1"/>
  <c r="R75" i="1"/>
  <c r="GK75" i="1" s="1"/>
  <c r="T75" i="1"/>
  <c r="T74" i="1"/>
  <c r="V74" i="1"/>
  <c r="R74" i="1"/>
  <c r="GK74" i="1" s="1"/>
  <c r="GX73" i="1"/>
  <c r="W73" i="1"/>
  <c r="S73" i="1"/>
  <c r="V71" i="1"/>
  <c r="GX70" i="1"/>
  <c r="GX64" i="1"/>
  <c r="S64" i="1"/>
  <c r="V64" i="1"/>
  <c r="R64" i="1"/>
  <c r="GK64" i="1" s="1"/>
  <c r="GX63" i="1"/>
  <c r="R63" i="1"/>
  <c r="GK63" i="1" s="1"/>
  <c r="U59" i="1"/>
  <c r="P93" i="1"/>
  <c r="U93" i="1"/>
  <c r="S87" i="1"/>
  <c r="GX82" i="1"/>
  <c r="S82" i="1"/>
  <c r="CZ82" i="1" s="1"/>
  <c r="Y82" i="1" s="1"/>
  <c r="GX81" i="1"/>
  <c r="W81" i="1"/>
  <c r="S81" i="1"/>
  <c r="T93" i="1"/>
  <c r="W87" i="1"/>
  <c r="R87" i="1"/>
  <c r="GK87" i="1" s="1"/>
  <c r="U83" i="1"/>
  <c r="Q83" i="1"/>
  <c r="U81" i="1"/>
  <c r="V81" i="1"/>
  <c r="Q80" i="1"/>
  <c r="V75" i="1"/>
  <c r="V93" i="1"/>
  <c r="Q93" i="1"/>
  <c r="GX93" i="1"/>
  <c r="S93" i="1"/>
  <c r="U91" i="1"/>
  <c r="Q91" i="1"/>
  <c r="S90" i="1"/>
  <c r="U85" i="1"/>
  <c r="GX84" i="1"/>
  <c r="W82" i="1"/>
  <c r="S78" i="1"/>
  <c r="U78" i="1"/>
  <c r="Q78" i="1"/>
  <c r="U77" i="1"/>
  <c r="V77" i="1"/>
  <c r="W76" i="1"/>
  <c r="S76" i="1"/>
  <c r="S75" i="1"/>
  <c r="U72" i="1"/>
  <c r="S70" i="1"/>
  <c r="U70" i="1"/>
  <c r="Q70" i="1"/>
  <c r="P70" i="1"/>
  <c r="S79" i="1"/>
  <c r="U79" i="1"/>
  <c r="Q79" i="1"/>
  <c r="Q71" i="1"/>
  <c r="S91" i="1"/>
  <c r="U89" i="1"/>
  <c r="W89" i="1"/>
  <c r="S89" i="1"/>
  <c r="V85" i="1"/>
  <c r="R83" i="1"/>
  <c r="GK83" i="1" s="1"/>
  <c r="T79" i="1"/>
  <c r="S77" i="1"/>
  <c r="T89" i="1"/>
  <c r="V89" i="1"/>
  <c r="R85" i="1"/>
  <c r="GK85" i="1" s="1"/>
  <c r="W83" i="1"/>
  <c r="V83" i="1"/>
  <c r="T81" i="1"/>
  <c r="U75" i="1"/>
  <c r="Q75" i="1"/>
  <c r="P85" i="1"/>
  <c r="S92" i="1"/>
  <c r="T92" i="1"/>
  <c r="W90" i="1"/>
  <c r="R90" i="1"/>
  <c r="GK90" i="1" s="1"/>
  <c r="U90" i="1"/>
  <c r="Q90" i="1"/>
  <c r="GX88" i="1"/>
  <c r="W88" i="1"/>
  <c r="U86" i="1"/>
  <c r="V86" i="1"/>
  <c r="R86" i="1"/>
  <c r="GK86" i="1" s="1"/>
  <c r="U84" i="1"/>
  <c r="W84" i="1"/>
  <c r="U80" i="1"/>
  <c r="P80" i="1"/>
  <c r="S74" i="1"/>
  <c r="U74" i="1"/>
  <c r="Q74" i="1"/>
  <c r="W72" i="1"/>
  <c r="S72" i="1"/>
  <c r="CP68" i="1"/>
  <c r="O68" i="1" s="1"/>
  <c r="U92" i="1"/>
  <c r="W92" i="1"/>
  <c r="R92" i="1"/>
  <c r="GK92" i="1" s="1"/>
  <c r="V90" i="1"/>
  <c r="P90" i="1"/>
  <c r="U88" i="1"/>
  <c r="V88" i="1"/>
  <c r="Q88" i="1"/>
  <c r="GX86" i="1"/>
  <c r="T86" i="1"/>
  <c r="P86" i="1"/>
  <c r="S84" i="1"/>
  <c r="U82" i="1"/>
  <c r="Q82" i="1"/>
  <c r="GX80" i="1"/>
  <c r="T80" i="1"/>
  <c r="V80" i="1"/>
  <c r="T78" i="1"/>
  <c r="V78" i="1"/>
  <c r="R78" i="1"/>
  <c r="GK78" i="1" s="1"/>
  <c r="GX74" i="1"/>
  <c r="P74" i="1"/>
  <c r="V72" i="1"/>
  <c r="T70" i="1"/>
  <c r="V70" i="1"/>
  <c r="R70" i="1"/>
  <c r="GK70" i="1" s="1"/>
  <c r="R84" i="1"/>
  <c r="GK84" i="1" s="1"/>
  <c r="W80" i="1"/>
  <c r="S80" i="1"/>
  <c r="P72" i="1"/>
  <c r="W65" i="1"/>
  <c r="W64" i="1"/>
  <c r="P64" i="1"/>
  <c r="W48" i="1"/>
  <c r="S48" i="1"/>
  <c r="V51" i="1"/>
  <c r="V48" i="1"/>
  <c r="Q48" i="1"/>
  <c r="Q62" i="1"/>
  <c r="CT57" i="1"/>
  <c r="S57" i="1" s="1"/>
  <c r="U95" i="6" s="1"/>
  <c r="T95" i="6"/>
  <c r="T98" i="6"/>
  <c r="H95" i="6"/>
  <c r="T99" i="6"/>
  <c r="H98" i="6"/>
  <c r="H99" i="6"/>
  <c r="W63" i="1"/>
  <c r="GX62" i="1"/>
  <c r="S60" i="1"/>
  <c r="U60" i="1"/>
  <c r="Q60" i="1"/>
  <c r="CQ59" i="1"/>
  <c r="P59" i="1" s="1"/>
  <c r="U101" i="6" s="1"/>
  <c r="K101" i="6" s="1"/>
  <c r="T101" i="6"/>
  <c r="H101" i="6"/>
  <c r="CS57" i="1"/>
  <c r="R57" i="1" s="1"/>
  <c r="GM97" i="6"/>
  <c r="I97" i="6" s="1"/>
  <c r="H97" i="6"/>
  <c r="W36" i="1"/>
  <c r="S36" i="1"/>
  <c r="R62" i="1"/>
  <c r="GK62" i="1" s="1"/>
  <c r="GX60" i="1"/>
  <c r="GX101" i="6"/>
  <c r="E101" i="6"/>
  <c r="GW101" i="6"/>
  <c r="CV57" i="1"/>
  <c r="U57" i="1" s="1"/>
  <c r="I100" i="6" s="1"/>
  <c r="H100" i="6"/>
  <c r="R47" i="1"/>
  <c r="GK47" i="1" s="1"/>
  <c r="T47" i="1"/>
  <c r="GX39" i="1"/>
  <c r="V36" i="1"/>
  <c r="GX32" i="1"/>
  <c r="P32" i="1"/>
  <c r="P51" i="1"/>
  <c r="GX36" i="1"/>
  <c r="P36" i="1"/>
  <c r="AD57" i="1"/>
  <c r="AB57" i="1" s="1"/>
  <c r="H94" i="6" s="1"/>
  <c r="R65" i="1"/>
  <c r="GK65" i="1" s="1"/>
  <c r="S61" i="1"/>
  <c r="U61" i="1"/>
  <c r="T65" i="1"/>
  <c r="T63" i="1"/>
  <c r="V63" i="1"/>
  <c r="Q63" i="1"/>
  <c r="T62" i="1"/>
  <c r="T60" i="1"/>
  <c r="V60" i="1"/>
  <c r="R60" i="1"/>
  <c r="GK60" i="1" s="1"/>
  <c r="GX59" i="1"/>
  <c r="GX67" i="1"/>
  <c r="GX65" i="1"/>
  <c r="V65" i="1"/>
  <c r="V61" i="1"/>
  <c r="V67" i="1"/>
  <c r="Q61" i="1"/>
  <c r="R67" i="1"/>
  <c r="GK67" i="1" s="1"/>
  <c r="U67" i="1"/>
  <c r="U65" i="1"/>
  <c r="Q65" i="1"/>
  <c r="R61" i="1"/>
  <c r="GK61" i="1" s="1"/>
  <c r="T61" i="1"/>
  <c r="W59" i="1"/>
  <c r="S59" i="1"/>
  <c r="U66" i="1"/>
  <c r="P60" i="1"/>
  <c r="V58" i="1"/>
  <c r="V66" i="1"/>
  <c r="S62" i="1"/>
  <c r="P62" i="1"/>
  <c r="U58" i="1"/>
  <c r="P58" i="1"/>
  <c r="Q66" i="1"/>
  <c r="R53" i="1"/>
  <c r="GK53" i="1" s="1"/>
  <c r="U53" i="1"/>
  <c r="BY101" i="1"/>
  <c r="BY22" i="1" s="1"/>
  <c r="U48" i="1"/>
  <c r="P48" i="1"/>
  <c r="V53" i="1"/>
  <c r="W51" i="1"/>
  <c r="R51" i="1"/>
  <c r="GK51" i="1" s="1"/>
  <c r="U51" i="1"/>
  <c r="Q51" i="1"/>
  <c r="GX48" i="1"/>
  <c r="AB47" i="1"/>
  <c r="T91" i="6"/>
  <c r="H91" i="6"/>
  <c r="AD45" i="1"/>
  <c r="H85" i="6" s="1"/>
  <c r="GM86" i="6"/>
  <c r="I86" i="6" s="1"/>
  <c r="H86" i="6"/>
  <c r="GX91" i="6"/>
  <c r="E91" i="6"/>
  <c r="GW91" i="6"/>
  <c r="CQ45" i="1"/>
  <c r="P45" i="1" s="1"/>
  <c r="U87" i="6" s="1"/>
  <c r="K87" i="6" s="1"/>
  <c r="H87" i="6"/>
  <c r="T87" i="6"/>
  <c r="V55" i="1"/>
  <c r="P55" i="1"/>
  <c r="W54" i="1"/>
  <c r="GX40" i="1"/>
  <c r="P40" i="1"/>
  <c r="W55" i="1"/>
  <c r="U55" i="1"/>
  <c r="Q55" i="1"/>
  <c r="W50" i="1"/>
  <c r="T55" i="1"/>
  <c r="R55" i="1"/>
  <c r="GK55" i="1" s="1"/>
  <c r="GX47" i="1"/>
  <c r="S47" i="1"/>
  <c r="U47" i="1"/>
  <c r="Q47" i="1"/>
  <c r="CT45" i="1"/>
  <c r="S45" i="1" s="1"/>
  <c r="U84" i="6" s="1"/>
  <c r="T84" i="6"/>
  <c r="T88" i="6"/>
  <c r="H84" i="6"/>
  <c r="T89" i="6"/>
  <c r="H88" i="6"/>
  <c r="H89" i="6"/>
  <c r="P37" i="1"/>
  <c r="U74" i="6" s="1"/>
  <c r="K74" i="6" s="1"/>
  <c r="V32" i="1"/>
  <c r="R32" i="1"/>
  <c r="GK32" i="1" s="1"/>
  <c r="CP30" i="1"/>
  <c r="O30" i="1" s="1"/>
  <c r="GX54" i="1"/>
  <c r="S54" i="1"/>
  <c r="CY54" i="1" s="1"/>
  <c r="X54" i="1" s="1"/>
  <c r="P50" i="1"/>
  <c r="V54" i="1"/>
  <c r="R54" i="1"/>
  <c r="GK54" i="1" s="1"/>
  <c r="T54" i="1"/>
  <c r="V47" i="1"/>
  <c r="T49" i="1"/>
  <c r="GX49" i="1"/>
  <c r="W49" i="1"/>
  <c r="S49" i="1"/>
  <c r="U49" i="1"/>
  <c r="V49" i="1"/>
  <c r="U52" i="1"/>
  <c r="W52" i="1"/>
  <c r="T46" i="1"/>
  <c r="V46" i="1"/>
  <c r="R46" i="1"/>
  <c r="GK46" i="1" s="1"/>
  <c r="T52" i="1"/>
  <c r="S52" i="1"/>
  <c r="V50" i="1"/>
  <c r="R50" i="1"/>
  <c r="GK50" i="1" s="1"/>
  <c r="S46" i="1"/>
  <c r="U46" i="1"/>
  <c r="Q46" i="1"/>
  <c r="Q52" i="1"/>
  <c r="R52" i="1"/>
  <c r="GK52" i="1" s="1"/>
  <c r="P52" i="1"/>
  <c r="GX50" i="1"/>
  <c r="S50" i="1"/>
  <c r="U50" i="1"/>
  <c r="GX46" i="1"/>
  <c r="P46" i="1"/>
  <c r="W39" i="1"/>
  <c r="R39" i="1"/>
  <c r="GK39" i="1" s="1"/>
  <c r="V37" i="1"/>
  <c r="GX80" i="6"/>
  <c r="E80" i="6"/>
  <c r="GW80" i="6"/>
  <c r="T76" i="6"/>
  <c r="H76" i="6"/>
  <c r="GX37" i="1"/>
  <c r="GX74" i="6"/>
  <c r="E74" i="6"/>
  <c r="GW74" i="6"/>
  <c r="GX34" i="1"/>
  <c r="GX33" i="1"/>
  <c r="V33" i="1"/>
  <c r="CV31" i="1"/>
  <c r="U31" i="1" s="1"/>
  <c r="I69" i="6" s="1"/>
  <c r="H69" i="6"/>
  <c r="T37" i="1"/>
  <c r="CQ31" i="1"/>
  <c r="P31" i="1" s="1"/>
  <c r="U66" i="6" s="1"/>
  <c r="K66" i="6" s="1"/>
  <c r="H66" i="6"/>
  <c r="T66" i="6"/>
  <c r="CQ43" i="1"/>
  <c r="P43" i="1" s="1"/>
  <c r="U80" i="6" s="1"/>
  <c r="K80" i="6" s="1"/>
  <c r="T80" i="6"/>
  <c r="H80" i="6"/>
  <c r="GX41" i="1"/>
  <c r="GX78" i="6"/>
  <c r="E78" i="6"/>
  <c r="GW78" i="6"/>
  <c r="T74" i="6"/>
  <c r="H74" i="6"/>
  <c r="GX72" i="6"/>
  <c r="E72" i="6"/>
  <c r="GW72" i="6"/>
  <c r="GX70" i="6"/>
  <c r="E70" i="6"/>
  <c r="GW70" i="6"/>
  <c r="GX43" i="1"/>
  <c r="R41" i="1"/>
  <c r="GK41" i="1" s="1"/>
  <c r="T41" i="1"/>
  <c r="AB41" i="1"/>
  <c r="T78" i="6"/>
  <c r="H78" i="6"/>
  <c r="T39" i="1"/>
  <c r="GX76" i="6"/>
  <c r="E76" i="6"/>
  <c r="GW76" i="6"/>
  <c r="CQ35" i="1"/>
  <c r="P35" i="1" s="1"/>
  <c r="T72" i="6"/>
  <c r="H72" i="6"/>
  <c r="T70" i="6"/>
  <c r="H70" i="6"/>
  <c r="CT31" i="1"/>
  <c r="S31" i="1" s="1"/>
  <c r="U65" i="6" s="1"/>
  <c r="T68" i="6"/>
  <c r="T67" i="6"/>
  <c r="H67" i="6"/>
  <c r="H68" i="6"/>
  <c r="H65" i="6"/>
  <c r="T65" i="6"/>
  <c r="AB39" i="1"/>
  <c r="V34" i="1"/>
  <c r="W43" i="1"/>
  <c r="S43" i="1"/>
  <c r="V41" i="1"/>
  <c r="V39" i="1"/>
  <c r="P39" i="1"/>
  <c r="U76" i="6" s="1"/>
  <c r="K76" i="6" s="1"/>
  <c r="GX38" i="1"/>
  <c r="R37" i="1"/>
  <c r="GK37" i="1" s="1"/>
  <c r="U37" i="1"/>
  <c r="V35" i="1"/>
  <c r="U35" i="1"/>
  <c r="Q35" i="1"/>
  <c r="T33" i="1"/>
  <c r="U33" i="1"/>
  <c r="Q33" i="1"/>
  <c r="U43" i="1"/>
  <c r="V43" i="1"/>
  <c r="S41" i="1"/>
  <c r="CY41" i="1" s="1"/>
  <c r="X41" i="1" s="1"/>
  <c r="U41" i="1"/>
  <c r="Q41" i="1"/>
  <c r="W38" i="1"/>
  <c r="V38" i="1"/>
  <c r="R35" i="1"/>
  <c r="GK35" i="1" s="1"/>
  <c r="T35" i="1"/>
  <c r="P33" i="1"/>
  <c r="U70" i="6" s="1"/>
  <c r="K70" i="6" s="1"/>
  <c r="W32" i="1"/>
  <c r="R33" i="1"/>
  <c r="GK33" i="1" s="1"/>
  <c r="W42" i="1"/>
  <c r="S42" i="1"/>
  <c r="R34" i="1"/>
  <c r="GK34" i="1" s="1"/>
  <c r="V42" i="1"/>
  <c r="T40" i="1"/>
  <c r="V40" i="1"/>
  <c r="R40" i="1"/>
  <c r="GK40" i="1" s="1"/>
  <c r="U38" i="1"/>
  <c r="W34" i="1"/>
  <c r="U34" i="1"/>
  <c r="Q34" i="1"/>
  <c r="U42" i="1"/>
  <c r="P42" i="1"/>
  <c r="S40" i="1"/>
  <c r="U40" i="1"/>
  <c r="Q40" i="1"/>
  <c r="T38" i="1"/>
  <c r="S34" i="1"/>
  <c r="T34" i="1"/>
  <c r="P34" i="1"/>
  <c r="S32" i="1"/>
  <c r="CV29" i="1"/>
  <c r="U29" i="1" s="1"/>
  <c r="I62" i="6" s="1"/>
  <c r="H62" i="6"/>
  <c r="CT29" i="1"/>
  <c r="S29" i="1" s="1"/>
  <c r="CP29" i="1" s="1"/>
  <c r="O29" i="1" s="1"/>
  <c r="T60" i="6"/>
  <c r="T61" i="6"/>
  <c r="H60" i="6"/>
  <c r="T59" i="6"/>
  <c r="H61" i="6"/>
  <c r="H59" i="6"/>
  <c r="AB29" i="1"/>
  <c r="H58" i="6" s="1"/>
  <c r="BZ101" i="1"/>
  <c r="BZ22" i="1" s="1"/>
  <c r="FR101" i="1"/>
  <c r="FR22" i="1" s="1"/>
  <c r="FQ101" i="1"/>
  <c r="FQ22" i="1" s="1"/>
  <c r="CV27" i="1"/>
  <c r="U27" i="1" s="1"/>
  <c r="I56" i="6" s="1"/>
  <c r="H56" i="6"/>
  <c r="CT27" i="1"/>
  <c r="S27" i="1" s="1"/>
  <c r="U53" i="6" s="1"/>
  <c r="T54" i="6"/>
  <c r="H55" i="6"/>
  <c r="H53" i="6"/>
  <c r="T55" i="6"/>
  <c r="H54" i="6"/>
  <c r="T53" i="6"/>
  <c r="CP26" i="1"/>
  <c r="O26" i="1" s="1"/>
  <c r="CY26" i="1"/>
  <c r="X26" i="1" s="1"/>
  <c r="CT25" i="1"/>
  <c r="S25" i="1" s="1"/>
  <c r="U47" i="6" s="1"/>
  <c r="T49" i="6"/>
  <c r="T47" i="6"/>
  <c r="T48" i="6"/>
  <c r="H48" i="6"/>
  <c r="H49" i="6"/>
  <c r="H47" i="6"/>
  <c r="CV25" i="1"/>
  <c r="U25" i="1" s="1"/>
  <c r="I50" i="6" s="1"/>
  <c r="H50" i="6"/>
  <c r="CR98" i="1"/>
  <c r="Q98" i="1" s="1"/>
  <c r="CP98" i="1" s="1"/>
  <c r="O98" i="1" s="1"/>
  <c r="AB98" i="1"/>
  <c r="CP95" i="1"/>
  <c r="O95" i="1" s="1"/>
  <c r="CR92" i="1"/>
  <c r="Q92" i="1" s="1"/>
  <c r="CP92" i="1" s="1"/>
  <c r="O92" i="1" s="1"/>
  <c r="AB92" i="1"/>
  <c r="CZ91" i="1"/>
  <c r="Y91" i="1" s="1"/>
  <c r="CY91" i="1"/>
  <c r="X91" i="1" s="1"/>
  <c r="CZ97" i="1"/>
  <c r="Y97" i="1" s="1"/>
  <c r="CY97" i="1"/>
  <c r="X97" i="1" s="1"/>
  <c r="GD22" i="1"/>
  <c r="EU101" i="1"/>
  <c r="CP96" i="1"/>
  <c r="O96" i="1" s="1"/>
  <c r="CP90" i="1"/>
  <c r="O90" i="1" s="1"/>
  <c r="AB89" i="1"/>
  <c r="CR89" i="1"/>
  <c r="Q89" i="1" s="1"/>
  <c r="CZ87" i="1"/>
  <c r="Y87" i="1" s="1"/>
  <c r="CY87" i="1"/>
  <c r="X87" i="1" s="1"/>
  <c r="CY84" i="1"/>
  <c r="X84" i="1" s="1"/>
  <c r="CZ84" i="1"/>
  <c r="Y84" i="1" s="1"/>
  <c r="GK89" i="1"/>
  <c r="CY89" i="1"/>
  <c r="X89" i="1" s="1"/>
  <c r="CZ89" i="1"/>
  <c r="Y89" i="1" s="1"/>
  <c r="CY88" i="1"/>
  <c r="X88" i="1" s="1"/>
  <c r="CZ88" i="1"/>
  <c r="Y88" i="1" s="1"/>
  <c r="AB85" i="1"/>
  <c r="CR85" i="1"/>
  <c r="Q85" i="1" s="1"/>
  <c r="CY98" i="1"/>
  <c r="X98" i="1" s="1"/>
  <c r="CZ98" i="1"/>
  <c r="Y98" i="1" s="1"/>
  <c r="CY96" i="1"/>
  <c r="X96" i="1" s="1"/>
  <c r="CZ96" i="1"/>
  <c r="Y96" i="1" s="1"/>
  <c r="AB95" i="1"/>
  <c r="H114" i="6" s="1"/>
  <c r="CZ94" i="1"/>
  <c r="Y94" i="1" s="1"/>
  <c r="CY94" i="1"/>
  <c r="X94" i="1" s="1"/>
  <c r="AB94" i="1"/>
  <c r="CP93" i="1"/>
  <c r="O93" i="1" s="1"/>
  <c r="CY92" i="1"/>
  <c r="X92" i="1" s="1"/>
  <c r="CZ92" i="1"/>
  <c r="Y92" i="1" s="1"/>
  <c r="CY90" i="1"/>
  <c r="X90" i="1" s="1"/>
  <c r="CZ90" i="1"/>
  <c r="Y90" i="1" s="1"/>
  <c r="CP89" i="1"/>
  <c r="O89" i="1" s="1"/>
  <c r="EG101" i="1"/>
  <c r="AO101" i="1"/>
  <c r="CS99" i="1"/>
  <c r="R99" i="1" s="1"/>
  <c r="GK99" i="1" s="1"/>
  <c r="CQ97" i="1"/>
  <c r="P97" i="1" s="1"/>
  <c r="CS95" i="1"/>
  <c r="R95" i="1" s="1"/>
  <c r="GK95" i="1" s="1"/>
  <c r="CQ94" i="1"/>
  <c r="P94" i="1" s="1"/>
  <c r="CP94" i="1" s="1"/>
  <c r="O94" i="1" s="1"/>
  <c r="CS93" i="1"/>
  <c r="R93" i="1" s="1"/>
  <c r="GK93" i="1" s="1"/>
  <c r="CQ91" i="1"/>
  <c r="P91" i="1" s="1"/>
  <c r="CP91" i="1" s="1"/>
  <c r="O91" i="1" s="1"/>
  <c r="T88" i="1"/>
  <c r="AB88" i="1"/>
  <c r="CQ87" i="1"/>
  <c r="P87" i="1" s="1"/>
  <c r="U87" i="1"/>
  <c r="Q87" i="1"/>
  <c r="CY86" i="1"/>
  <c r="X86" i="1" s="1"/>
  <c r="T84" i="1"/>
  <c r="AB84" i="1"/>
  <c r="CT83" i="1"/>
  <c r="S83" i="1" s="1"/>
  <c r="CY82" i="1"/>
  <c r="X82" i="1" s="1"/>
  <c r="AB82" i="1"/>
  <c r="AB80" i="1"/>
  <c r="CZ79" i="1"/>
  <c r="Y79" i="1" s="1"/>
  <c r="CY79" i="1"/>
  <c r="X79" i="1" s="1"/>
  <c r="CY74" i="1"/>
  <c r="X74" i="1" s="1"/>
  <c r="CZ74" i="1"/>
  <c r="Y74" i="1" s="1"/>
  <c r="CR73" i="1"/>
  <c r="Q73" i="1" s="1"/>
  <c r="CP73" i="1" s="1"/>
  <c r="O73" i="1" s="1"/>
  <c r="AB73" i="1"/>
  <c r="CY72" i="1"/>
  <c r="X72" i="1" s="1"/>
  <c r="CZ72" i="1"/>
  <c r="Y72" i="1" s="1"/>
  <c r="CZ71" i="1"/>
  <c r="Y71" i="1" s="1"/>
  <c r="CY71" i="1"/>
  <c r="X71" i="1" s="1"/>
  <c r="AD81" i="1"/>
  <c r="CS81" i="1"/>
  <c r="R81" i="1" s="1"/>
  <c r="CY81" i="1" s="1"/>
  <c r="X81" i="1" s="1"/>
  <c r="CY80" i="1"/>
  <c r="X80" i="1" s="1"/>
  <c r="CZ80" i="1"/>
  <c r="Y80" i="1" s="1"/>
  <c r="CR72" i="1"/>
  <c r="Q72" i="1" s="1"/>
  <c r="CP72" i="1" s="1"/>
  <c r="O72" i="1" s="1"/>
  <c r="AB72" i="1"/>
  <c r="BC101" i="1"/>
  <c r="AD86" i="1"/>
  <c r="CR86" i="1" s="1"/>
  <c r="Q86" i="1" s="1"/>
  <c r="CP86" i="1" s="1"/>
  <c r="O86" i="1" s="1"/>
  <c r="W85" i="1"/>
  <c r="S85" i="1"/>
  <c r="T83" i="1"/>
  <c r="P83" i="1"/>
  <c r="CY78" i="1"/>
  <c r="X78" i="1" s="1"/>
  <c r="CZ78" i="1"/>
  <c r="Y78" i="1" s="1"/>
  <c r="CR77" i="1"/>
  <c r="Q77" i="1" s="1"/>
  <c r="CP77" i="1" s="1"/>
  <c r="O77" i="1" s="1"/>
  <c r="AB77" i="1"/>
  <c r="CY76" i="1"/>
  <c r="X76" i="1" s="1"/>
  <c r="CZ76" i="1"/>
  <c r="Y76" i="1" s="1"/>
  <c r="CZ75" i="1"/>
  <c r="Y75" i="1" s="1"/>
  <c r="CY75" i="1"/>
  <c r="X75" i="1" s="1"/>
  <c r="CY70" i="1"/>
  <c r="X70" i="1" s="1"/>
  <c r="CZ70" i="1"/>
  <c r="Y70" i="1" s="1"/>
  <c r="CR67" i="1"/>
  <c r="Q67" i="1" s="1"/>
  <c r="AB67" i="1"/>
  <c r="CP64" i="1"/>
  <c r="O64" i="1" s="1"/>
  <c r="ET101" i="1"/>
  <c r="BB101" i="1"/>
  <c r="P88" i="1"/>
  <c r="CP88" i="1" s="1"/>
  <c r="O88" i="1" s="1"/>
  <c r="AB86" i="1"/>
  <c r="P84" i="1"/>
  <c r="CP84" i="1" s="1"/>
  <c r="O84" i="1" s="1"/>
  <c r="CP82" i="1"/>
  <c r="O82" i="1" s="1"/>
  <c r="CP80" i="1"/>
  <c r="O80" i="1" s="1"/>
  <c r="CR76" i="1"/>
  <c r="Q76" i="1" s="1"/>
  <c r="CP76" i="1" s="1"/>
  <c r="O76" i="1" s="1"/>
  <c r="AB76" i="1"/>
  <c r="CZ68" i="1"/>
  <c r="Y68" i="1" s="1"/>
  <c r="CY68" i="1"/>
  <c r="X68" i="1" s="1"/>
  <c r="CQ79" i="1"/>
  <c r="P79" i="1" s="1"/>
  <c r="CP79" i="1" s="1"/>
  <c r="O79" i="1" s="1"/>
  <c r="CS77" i="1"/>
  <c r="R77" i="1" s="1"/>
  <c r="GK77" i="1" s="1"/>
  <c r="CQ75" i="1"/>
  <c r="P75" i="1" s="1"/>
  <c r="CP75" i="1" s="1"/>
  <c r="O75" i="1" s="1"/>
  <c r="CS73" i="1"/>
  <c r="R73" i="1" s="1"/>
  <c r="GK73" i="1" s="1"/>
  <c r="CQ71" i="1"/>
  <c r="P71" i="1" s="1"/>
  <c r="T67" i="1"/>
  <c r="W67" i="1"/>
  <c r="S67" i="1"/>
  <c r="T66" i="1"/>
  <c r="AB66" i="1"/>
  <c r="R66" i="1"/>
  <c r="GK66" i="1" s="1"/>
  <c r="CQ65" i="1"/>
  <c r="P65" i="1" s="1"/>
  <c r="CP65" i="1" s="1"/>
  <c r="O65" i="1" s="1"/>
  <c r="P63" i="1"/>
  <c r="AB63" i="1"/>
  <c r="AB62" i="1"/>
  <c r="CZ61" i="1"/>
  <c r="Y61" i="1" s="1"/>
  <c r="CY61" i="1"/>
  <c r="X61" i="1" s="1"/>
  <c r="S63" i="1"/>
  <c r="CY56" i="1"/>
  <c r="X56" i="1" s="1"/>
  <c r="CZ56" i="1"/>
  <c r="Y56" i="1" s="1"/>
  <c r="AB53" i="1"/>
  <c r="CR53" i="1"/>
  <c r="Q53" i="1" s="1"/>
  <c r="CY52" i="1"/>
  <c r="X52" i="1" s="1"/>
  <c r="AB69" i="1"/>
  <c r="H104" i="6" s="1"/>
  <c r="CY65" i="1"/>
  <c r="X65" i="1" s="1"/>
  <c r="AB64" i="1"/>
  <c r="CY62" i="1"/>
  <c r="X62" i="1" s="1"/>
  <c r="CZ62" i="1"/>
  <c r="Y62" i="1" s="1"/>
  <c r="CY60" i="1"/>
  <c r="X60" i="1" s="1"/>
  <c r="CZ60" i="1"/>
  <c r="Y60" i="1" s="1"/>
  <c r="CR59" i="1"/>
  <c r="Q59" i="1" s="1"/>
  <c r="CP59" i="1" s="1"/>
  <c r="O59" i="1" s="1"/>
  <c r="AB59" i="1"/>
  <c r="CY58" i="1"/>
  <c r="X58" i="1" s="1"/>
  <c r="CZ58" i="1"/>
  <c r="Y58" i="1" s="1"/>
  <c r="CZ57" i="1"/>
  <c r="Y57" i="1" s="1"/>
  <c r="U99" i="6" s="1"/>
  <c r="K99" i="6" s="1"/>
  <c r="CY57" i="1"/>
  <c r="X57" i="1" s="1"/>
  <c r="U98" i="6" s="1"/>
  <c r="K98" i="6" s="1"/>
  <c r="CR56" i="1"/>
  <c r="Q56" i="1" s="1"/>
  <c r="CP56" i="1" s="1"/>
  <c r="O56" i="1" s="1"/>
  <c r="AB56" i="1"/>
  <c r="P67" i="1"/>
  <c r="P66" i="1"/>
  <c r="CP66" i="1" s="1"/>
  <c r="O66" i="1" s="1"/>
  <c r="CP60" i="1"/>
  <c r="O60" i="1" s="1"/>
  <c r="CR58" i="1"/>
  <c r="Q58" i="1" s="1"/>
  <c r="CP58" i="1" s="1"/>
  <c r="O58" i="1" s="1"/>
  <c r="AB58" i="1"/>
  <c r="CZ55" i="1"/>
  <c r="Y55" i="1" s="1"/>
  <c r="CY55" i="1"/>
  <c r="X55" i="1" s="1"/>
  <c r="CQ61" i="1"/>
  <c r="P61" i="1" s="1"/>
  <c r="CP61" i="1" s="1"/>
  <c r="O61" i="1" s="1"/>
  <c r="CS59" i="1"/>
  <c r="R59" i="1" s="1"/>
  <c r="GK59" i="1" s="1"/>
  <c r="CQ57" i="1"/>
  <c r="P57" i="1" s="1"/>
  <c r="CZ51" i="1"/>
  <c r="Y51" i="1" s="1"/>
  <c r="AD49" i="1"/>
  <c r="CS49" i="1"/>
  <c r="R49" i="1" s="1"/>
  <c r="CY48" i="1"/>
  <c r="X48" i="1" s="1"/>
  <c r="CZ48" i="1"/>
  <c r="Y48" i="1" s="1"/>
  <c r="CY40" i="1"/>
  <c r="X40" i="1" s="1"/>
  <c r="AB52" i="1"/>
  <c r="AD50" i="1"/>
  <c r="CR50" i="1" s="1"/>
  <c r="Q50" i="1" s="1"/>
  <c r="CP50" i="1" s="1"/>
  <c r="O50" i="1" s="1"/>
  <c r="CY46" i="1"/>
  <c r="X46" i="1" s="1"/>
  <c r="CZ46" i="1"/>
  <c r="Y46" i="1" s="1"/>
  <c r="CR45" i="1"/>
  <c r="Q45" i="1" s="1"/>
  <c r="AB45" i="1"/>
  <c r="H83" i="6" s="1"/>
  <c r="CZ44" i="1"/>
  <c r="Y44" i="1" s="1"/>
  <c r="CY44" i="1"/>
  <c r="X44" i="1" s="1"/>
  <c r="AB50" i="1"/>
  <c r="CP48" i="1"/>
  <c r="O48" i="1" s="1"/>
  <c r="CP46" i="1"/>
  <c r="O46" i="1" s="1"/>
  <c r="CR43" i="1"/>
  <c r="Q43" i="1" s="1"/>
  <c r="AB43" i="1"/>
  <c r="CY42" i="1"/>
  <c r="X42" i="1" s="1"/>
  <c r="CZ42" i="1"/>
  <c r="Y42" i="1" s="1"/>
  <c r="CQ54" i="1"/>
  <c r="P54" i="1" s="1"/>
  <c r="AD54" i="1"/>
  <c r="CR54" i="1" s="1"/>
  <c r="Q54" i="1" s="1"/>
  <c r="W53" i="1"/>
  <c r="S53" i="1"/>
  <c r="CY51" i="1"/>
  <c r="X51" i="1" s="1"/>
  <c r="T48" i="1"/>
  <c r="AB48" i="1"/>
  <c r="CZ47" i="1"/>
  <c r="Y47" i="1" s="1"/>
  <c r="CY47" i="1"/>
  <c r="X47" i="1" s="1"/>
  <c r="CR42" i="1"/>
  <c r="Q42" i="1" s="1"/>
  <c r="CP42" i="1" s="1"/>
  <c r="O42" i="1" s="1"/>
  <c r="AB42" i="1"/>
  <c r="CY39" i="1"/>
  <c r="X39" i="1" s="1"/>
  <c r="CQ47" i="1"/>
  <c r="P47" i="1" s="1"/>
  <c r="CS45" i="1"/>
  <c r="R45" i="1" s="1"/>
  <c r="CQ44" i="1"/>
  <c r="P44" i="1" s="1"/>
  <c r="CP44" i="1" s="1"/>
  <c r="O44" i="1" s="1"/>
  <c r="CS43" i="1"/>
  <c r="R43" i="1" s="1"/>
  <c r="GK43" i="1" s="1"/>
  <c r="CQ41" i="1"/>
  <c r="P41" i="1" s="1"/>
  <c r="U78" i="6" s="1"/>
  <c r="K78" i="6" s="1"/>
  <c r="CQ38" i="1"/>
  <c r="P38" i="1" s="1"/>
  <c r="AB38" i="1"/>
  <c r="CP34" i="1"/>
  <c r="O34" i="1" s="1"/>
  <c r="CY32" i="1"/>
  <c r="X32" i="1" s="1"/>
  <c r="CZ32" i="1"/>
  <c r="Y32" i="1" s="1"/>
  <c r="CY31" i="1"/>
  <c r="X31" i="1" s="1"/>
  <c r="U67" i="6" s="1"/>
  <c r="K67" i="6" s="1"/>
  <c r="CZ28" i="1"/>
  <c r="Y28" i="1" s="1"/>
  <c r="CY28" i="1"/>
  <c r="X28" i="1" s="1"/>
  <c r="GK27" i="1"/>
  <c r="CZ39" i="1"/>
  <c r="Y39" i="1" s="1"/>
  <c r="CY35" i="1"/>
  <c r="X35" i="1" s="1"/>
  <c r="CZ35" i="1"/>
  <c r="Y35" i="1" s="1"/>
  <c r="CZ33" i="1"/>
  <c r="Y33" i="1" s="1"/>
  <c r="CY33" i="1"/>
  <c r="X33" i="1" s="1"/>
  <c r="GK30" i="1"/>
  <c r="CY30" i="1"/>
  <c r="X30" i="1" s="1"/>
  <c r="U39" i="1"/>
  <c r="Q39" i="1"/>
  <c r="CP39" i="1" s="1"/>
  <c r="O39" i="1" s="1"/>
  <c r="CR37" i="1"/>
  <c r="Q37" i="1" s="1"/>
  <c r="CP37" i="1" s="1"/>
  <c r="O37" i="1" s="1"/>
  <c r="AB37" i="1"/>
  <c r="CS36" i="1"/>
  <c r="R36" i="1" s="1"/>
  <c r="CZ36" i="1" s="1"/>
  <c r="Y36" i="1" s="1"/>
  <c r="AD36" i="1"/>
  <c r="CY27" i="1"/>
  <c r="X27" i="1" s="1"/>
  <c r="U54" i="6" s="1"/>
  <c r="K54" i="6" s="1"/>
  <c r="AD38" i="1"/>
  <c r="CR38" i="1" s="1"/>
  <c r="Q38" i="1" s="1"/>
  <c r="CS38" i="1"/>
  <c r="R38" i="1" s="1"/>
  <c r="CY38" i="1" s="1"/>
  <c r="X38" i="1" s="1"/>
  <c r="CY37" i="1"/>
  <c r="X37" i="1" s="1"/>
  <c r="CP31" i="1"/>
  <c r="O31" i="1" s="1"/>
  <c r="CZ30" i="1"/>
  <c r="Y30" i="1" s="1"/>
  <c r="AB27" i="1"/>
  <c r="H52" i="6" s="1"/>
  <c r="CR27" i="1"/>
  <c r="Q27" i="1" s="1"/>
  <c r="CP27" i="1" s="1"/>
  <c r="O27" i="1" s="1"/>
  <c r="AB35" i="1"/>
  <c r="AB31" i="1"/>
  <c r="H64" i="6" s="1"/>
  <c r="CZ29" i="1"/>
  <c r="Y29" i="1" s="1"/>
  <c r="AB34" i="1"/>
  <c r="AD32" i="1"/>
  <c r="AB30" i="1"/>
  <c r="CQ28" i="1"/>
  <c r="P28" i="1" s="1"/>
  <c r="CP28" i="1" s="1"/>
  <c r="O28" i="1" s="1"/>
  <c r="AB33" i="1"/>
  <c r="CZ26" i="1"/>
  <c r="Y26" i="1" s="1"/>
  <c r="AD25" i="1"/>
  <c r="CS25" i="1"/>
  <c r="R25" i="1" s="1"/>
  <c r="CZ24" i="1"/>
  <c r="Y24" i="1" s="1"/>
  <c r="CY24" i="1"/>
  <c r="X24" i="1" s="1"/>
  <c r="CQ24" i="1"/>
  <c r="P24" i="1" s="1"/>
  <c r="U121" i="6" l="1"/>
  <c r="K121" i="6" s="1"/>
  <c r="CP99" i="1"/>
  <c r="O99" i="1" s="1"/>
  <c r="R123" i="6"/>
  <c r="GJ115" i="6"/>
  <c r="I115" i="6"/>
  <c r="HC115" i="6"/>
  <c r="GK115" i="6"/>
  <c r="K115" i="6"/>
  <c r="CZ34" i="1"/>
  <c r="Y34" i="1" s="1"/>
  <c r="CZ54" i="1"/>
  <c r="Y54" i="1" s="1"/>
  <c r="GZ117" i="6"/>
  <c r="I117" i="6"/>
  <c r="HC117" i="6"/>
  <c r="CY34" i="1"/>
  <c r="X34" i="1" s="1"/>
  <c r="CZ40" i="1"/>
  <c r="Y40" i="1" s="1"/>
  <c r="CP97" i="1"/>
  <c r="O97" i="1" s="1"/>
  <c r="U119" i="6"/>
  <c r="K119" i="6" s="1"/>
  <c r="HB121" i="6"/>
  <c r="GQ121" i="6"/>
  <c r="I121" i="6"/>
  <c r="GP121" i="6"/>
  <c r="GN121" i="6"/>
  <c r="GS121" i="6"/>
  <c r="GJ121" i="6"/>
  <c r="I116" i="6"/>
  <c r="HC116" i="6"/>
  <c r="GY116" i="6"/>
  <c r="HB119" i="6"/>
  <c r="GQ119" i="6"/>
  <c r="I119" i="6"/>
  <c r="GP119" i="6"/>
  <c r="GN119" i="6"/>
  <c r="GS119" i="6"/>
  <c r="GJ119" i="6"/>
  <c r="AI101" i="1"/>
  <c r="CJ101" i="1"/>
  <c r="AH101" i="1"/>
  <c r="U101" i="1" s="1"/>
  <c r="GB101" i="1"/>
  <c r="ES101" i="1" s="1"/>
  <c r="CY69" i="1"/>
  <c r="X69" i="1" s="1"/>
  <c r="U108" i="6" s="1"/>
  <c r="K108" i="6" s="1"/>
  <c r="U105" i="6"/>
  <c r="I109" i="6"/>
  <c r="GZ109" i="6"/>
  <c r="HC109" i="6"/>
  <c r="GS107" i="6"/>
  <c r="GJ107" i="6"/>
  <c r="HC107" i="6"/>
  <c r="GQ107" i="6"/>
  <c r="I107" i="6"/>
  <c r="GP107" i="6"/>
  <c r="GN107" i="6"/>
  <c r="GP111" i="6"/>
  <c r="HB111" i="6"/>
  <c r="GN111" i="6"/>
  <c r="GS111" i="6"/>
  <c r="GJ111" i="6"/>
  <c r="GQ111" i="6"/>
  <c r="I111" i="6"/>
  <c r="I106" i="6"/>
  <c r="HC106" i="6"/>
  <c r="GL106" i="6"/>
  <c r="GJ106" i="6"/>
  <c r="CP71" i="1"/>
  <c r="O71" i="1" s="1"/>
  <c r="GM71" i="1" s="1"/>
  <c r="U111" i="6"/>
  <c r="K111" i="6" s="1"/>
  <c r="CP78" i="1"/>
  <c r="O78" i="1" s="1"/>
  <c r="GM78" i="1" s="1"/>
  <c r="CZ64" i="1"/>
  <c r="Y64" i="1" s="1"/>
  <c r="CY64" i="1"/>
  <c r="X64" i="1" s="1"/>
  <c r="GN64" i="1" s="1"/>
  <c r="HC105" i="6"/>
  <c r="GK105" i="6"/>
  <c r="R113" i="6"/>
  <c r="GJ105" i="6"/>
  <c r="I105" i="6"/>
  <c r="GM68" i="1"/>
  <c r="AF101" i="1"/>
  <c r="S101" i="1" s="1"/>
  <c r="T85" i="6"/>
  <c r="GL85" i="6" s="1"/>
  <c r="CP51" i="1"/>
  <c r="O51" i="1" s="1"/>
  <c r="CZ65" i="1"/>
  <c r="Y65" i="1" s="1"/>
  <c r="CP69" i="1"/>
  <c r="O69" i="1" s="1"/>
  <c r="HC108" i="6"/>
  <c r="I108" i="6"/>
  <c r="GY108" i="6"/>
  <c r="AP101" i="1"/>
  <c r="AP130" i="1" s="1"/>
  <c r="CP74" i="1"/>
  <c r="O74" i="1" s="1"/>
  <c r="GM74" i="1" s="1"/>
  <c r="CP70" i="1"/>
  <c r="O70" i="1" s="1"/>
  <c r="GN70" i="1" s="1"/>
  <c r="GN78" i="1"/>
  <c r="CP85" i="1"/>
  <c r="O85" i="1" s="1"/>
  <c r="CP83" i="1"/>
  <c r="O83" i="1" s="1"/>
  <c r="CZ86" i="1"/>
  <c r="Y86" i="1" s="1"/>
  <c r="EB101" i="1"/>
  <c r="CZ41" i="1"/>
  <c r="Y41" i="1" s="1"/>
  <c r="CP43" i="1"/>
  <c r="O43" i="1" s="1"/>
  <c r="CZ52" i="1"/>
  <c r="Y52" i="1" s="1"/>
  <c r="AJ101" i="1"/>
  <c r="AJ22" i="1" s="1"/>
  <c r="CP53" i="1"/>
  <c r="O53" i="1" s="1"/>
  <c r="I98" i="6"/>
  <c r="HC98" i="6"/>
  <c r="GY98" i="6"/>
  <c r="HB101" i="6"/>
  <c r="GQ101" i="6"/>
  <c r="I101" i="6"/>
  <c r="GP101" i="6"/>
  <c r="GJ101" i="6"/>
  <c r="GN101" i="6"/>
  <c r="GS101" i="6"/>
  <c r="HC95" i="6"/>
  <c r="GK95" i="6"/>
  <c r="GJ95" i="6"/>
  <c r="I95" i="6"/>
  <c r="GZ99" i="6"/>
  <c r="I99" i="6"/>
  <c r="HC99" i="6"/>
  <c r="K95" i="6"/>
  <c r="GK57" i="1"/>
  <c r="K97" i="6"/>
  <c r="CR57" i="1"/>
  <c r="Q57" i="1" s="1"/>
  <c r="U96" i="6" s="1"/>
  <c r="K96" i="6" s="1"/>
  <c r="T96" i="6"/>
  <c r="R103" i="6" s="1"/>
  <c r="H96" i="6"/>
  <c r="CP62" i="1"/>
  <c r="O62" i="1" s="1"/>
  <c r="GN62" i="1" s="1"/>
  <c r="CY59" i="1"/>
  <c r="X59" i="1" s="1"/>
  <c r="AG101" i="1"/>
  <c r="CZ27" i="1"/>
  <c r="Y27" i="1" s="1"/>
  <c r="U55" i="6" s="1"/>
  <c r="K55" i="6" s="1"/>
  <c r="CZ43" i="1"/>
  <c r="Y43" i="1" s="1"/>
  <c r="GN87" i="6"/>
  <c r="GS87" i="6"/>
  <c r="GJ87" i="6"/>
  <c r="GP87" i="6"/>
  <c r="HC87" i="6"/>
  <c r="GQ87" i="6"/>
  <c r="I87" i="6"/>
  <c r="GK45" i="1"/>
  <c r="K86" i="6"/>
  <c r="I88" i="6"/>
  <c r="HC88" i="6"/>
  <c r="GY88" i="6"/>
  <c r="CP47" i="1"/>
  <c r="O47" i="1" s="1"/>
  <c r="GN47" i="1" s="1"/>
  <c r="U91" i="6"/>
  <c r="K91" i="6" s="1"/>
  <c r="EA101" i="1"/>
  <c r="DN101" i="1" s="1"/>
  <c r="HC84" i="6"/>
  <c r="GK84" i="6"/>
  <c r="GJ84" i="6"/>
  <c r="I84" i="6"/>
  <c r="CP55" i="1"/>
  <c r="O55" i="1" s="1"/>
  <c r="GM55" i="1" s="1"/>
  <c r="HB91" i="6"/>
  <c r="GQ91" i="6"/>
  <c r="I91" i="6"/>
  <c r="GP91" i="6"/>
  <c r="GS91" i="6"/>
  <c r="GJ91" i="6"/>
  <c r="GN91" i="6"/>
  <c r="GN55" i="1"/>
  <c r="CP52" i="1"/>
  <c r="O52" i="1" s="1"/>
  <c r="GN52" i="1" s="1"/>
  <c r="GZ89" i="6"/>
  <c r="I89" i="6"/>
  <c r="HC89" i="6"/>
  <c r="K84" i="6"/>
  <c r="CP45" i="1"/>
  <c r="O45" i="1" s="1"/>
  <c r="U85" i="6"/>
  <c r="K85" i="6" s="1"/>
  <c r="I85" i="6"/>
  <c r="GM51" i="1"/>
  <c r="CZ45" i="1"/>
  <c r="Y45" i="1" s="1"/>
  <c r="U89" i="6" s="1"/>
  <c r="K89" i="6" s="1"/>
  <c r="CP54" i="1"/>
  <c r="O54" i="1" s="1"/>
  <c r="GM54" i="1" s="1"/>
  <c r="CZ50" i="1"/>
  <c r="Y50" i="1" s="1"/>
  <c r="CY50" i="1"/>
  <c r="X50" i="1" s="1"/>
  <c r="CZ37" i="1"/>
  <c r="Y37" i="1" s="1"/>
  <c r="DZ101" i="1"/>
  <c r="DZ22" i="1" s="1"/>
  <c r="CZ31" i="1"/>
  <c r="Y31" i="1" s="1"/>
  <c r="U68" i="6" s="1"/>
  <c r="K68" i="6" s="1"/>
  <c r="CP33" i="1"/>
  <c r="O33" i="1" s="1"/>
  <c r="GN33" i="1" s="1"/>
  <c r="DY101" i="1"/>
  <c r="DY22" i="1" s="1"/>
  <c r="U72" i="6"/>
  <c r="K72" i="6" s="1"/>
  <c r="CP35" i="1"/>
  <c r="O35" i="1" s="1"/>
  <c r="GM35" i="1" s="1"/>
  <c r="GM30" i="1"/>
  <c r="HB80" i="6"/>
  <c r="GQ80" i="6"/>
  <c r="I80" i="6"/>
  <c r="GS80" i="6"/>
  <c r="GP80" i="6"/>
  <c r="GJ80" i="6"/>
  <c r="GN80" i="6"/>
  <c r="HB76" i="6"/>
  <c r="GQ76" i="6"/>
  <c r="I76" i="6"/>
  <c r="GP76" i="6"/>
  <c r="GN76" i="6"/>
  <c r="GS76" i="6"/>
  <c r="GJ76" i="6"/>
  <c r="R82" i="6"/>
  <c r="GJ65" i="6"/>
  <c r="HC65" i="6"/>
  <c r="I65" i="6"/>
  <c r="GK65" i="6"/>
  <c r="I67" i="6"/>
  <c r="HC67" i="6"/>
  <c r="GY67" i="6"/>
  <c r="HB70" i="6"/>
  <c r="GQ70" i="6"/>
  <c r="I70" i="6"/>
  <c r="GP70" i="6"/>
  <c r="GS70" i="6"/>
  <c r="GJ70" i="6"/>
  <c r="GN70" i="6"/>
  <c r="GZ68" i="6"/>
  <c r="I68" i="6"/>
  <c r="HC68" i="6"/>
  <c r="HB78" i="6"/>
  <c r="GQ78" i="6"/>
  <c r="I78" i="6"/>
  <c r="GS78" i="6"/>
  <c r="GJ78" i="6"/>
  <c r="GP78" i="6"/>
  <c r="GN78" i="6"/>
  <c r="HB74" i="6"/>
  <c r="GQ74" i="6"/>
  <c r="I74" i="6"/>
  <c r="GP74" i="6"/>
  <c r="GN74" i="6"/>
  <c r="GS74" i="6"/>
  <c r="GJ74" i="6"/>
  <c r="GN66" i="6"/>
  <c r="EZ124" i="6" s="1"/>
  <c r="H130" i="6" s="1"/>
  <c r="HC66" i="6"/>
  <c r="FO124" i="6" s="1"/>
  <c r="GQ66" i="6"/>
  <c r="FC124" i="6" s="1"/>
  <c r="GS66" i="6"/>
  <c r="FE124" i="6" s="1"/>
  <c r="GJ66" i="6"/>
  <c r="I66" i="6"/>
  <c r="GP66" i="6"/>
  <c r="K65" i="6"/>
  <c r="HB72" i="6"/>
  <c r="GQ72" i="6"/>
  <c r="I72" i="6"/>
  <c r="GP72" i="6"/>
  <c r="GS72" i="6"/>
  <c r="GJ72" i="6"/>
  <c r="GN72" i="6"/>
  <c r="CI101" i="1"/>
  <c r="AZ101" i="1" s="1"/>
  <c r="GA101" i="1"/>
  <c r="GA22" i="1" s="1"/>
  <c r="AQ101" i="1"/>
  <c r="AQ130" i="1" s="1"/>
  <c r="CG101" i="1"/>
  <c r="AX101" i="1" s="1"/>
  <c r="CP40" i="1"/>
  <c r="O40" i="1" s="1"/>
  <c r="GM40" i="1" s="1"/>
  <c r="GO30" i="1"/>
  <c r="I60" i="6"/>
  <c r="HE60" i="6"/>
  <c r="GY60" i="6"/>
  <c r="U61" i="6"/>
  <c r="K61" i="6" s="1"/>
  <c r="R63" i="6"/>
  <c r="GJ59" i="6"/>
  <c r="I59" i="6"/>
  <c r="HE59" i="6"/>
  <c r="GK59" i="6"/>
  <c r="CY29" i="1"/>
  <c r="X29" i="1" s="1"/>
  <c r="U60" i="6" s="1"/>
  <c r="K60" i="6" s="1"/>
  <c r="U59" i="6"/>
  <c r="GP26" i="1"/>
  <c r="EH101" i="1"/>
  <c r="EI101" i="1"/>
  <c r="FY101" i="1"/>
  <c r="FY22" i="1" s="1"/>
  <c r="GZ61" i="6"/>
  <c r="I61" i="6"/>
  <c r="HE61" i="6"/>
  <c r="I54" i="6"/>
  <c r="GY54" i="6"/>
  <c r="HE54" i="6"/>
  <c r="GZ55" i="6"/>
  <c r="I55" i="6"/>
  <c r="HE55" i="6"/>
  <c r="S57" i="6"/>
  <c r="J57" i="6" s="1"/>
  <c r="K53" i="6"/>
  <c r="R57" i="6"/>
  <c r="GJ53" i="6"/>
  <c r="I53" i="6"/>
  <c r="GK53" i="6"/>
  <c r="HE53" i="6"/>
  <c r="I48" i="6"/>
  <c r="HE48" i="6"/>
  <c r="GY48" i="6"/>
  <c r="R51" i="6"/>
  <c r="GJ47" i="6"/>
  <c r="HE47" i="6"/>
  <c r="I47" i="6"/>
  <c r="GK47" i="6"/>
  <c r="GZ49" i="6"/>
  <c r="I49" i="6"/>
  <c r="HE49" i="6"/>
  <c r="K47" i="6"/>
  <c r="GM39" i="1"/>
  <c r="GN39" i="1"/>
  <c r="GM27" i="1"/>
  <c r="GP27" i="1"/>
  <c r="GN86" i="1"/>
  <c r="GM86" i="1"/>
  <c r="GM72" i="1"/>
  <c r="GN72" i="1"/>
  <c r="GM58" i="1"/>
  <c r="GN58" i="1"/>
  <c r="GM76" i="1"/>
  <c r="GN76" i="1"/>
  <c r="GM28" i="1"/>
  <c r="GP28" i="1"/>
  <c r="GM26" i="1"/>
  <c r="GM44" i="1"/>
  <c r="GO44" i="1"/>
  <c r="GM48" i="1"/>
  <c r="GN48" i="1"/>
  <c r="GK49" i="1"/>
  <c r="CZ49" i="1"/>
  <c r="Y49" i="1" s="1"/>
  <c r="GN51" i="1"/>
  <c r="GO56" i="1"/>
  <c r="GM56" i="1"/>
  <c r="GM65" i="1"/>
  <c r="GN65" i="1"/>
  <c r="CY67" i="1"/>
  <c r="X67" i="1" s="1"/>
  <c r="CZ67" i="1"/>
  <c r="Y67" i="1" s="1"/>
  <c r="CZ73" i="1"/>
  <c r="Y73" i="1" s="1"/>
  <c r="GN82" i="1"/>
  <c r="GM82" i="1"/>
  <c r="F110" i="1"/>
  <c r="G16" i="2" s="1"/>
  <c r="G18" i="2" s="1"/>
  <c r="GM64" i="1"/>
  <c r="GM62" i="1"/>
  <c r="GM91" i="1"/>
  <c r="GO91" i="1"/>
  <c r="GM97" i="1"/>
  <c r="GN97" i="1"/>
  <c r="EG22" i="1"/>
  <c r="P105" i="1"/>
  <c r="EG130" i="1"/>
  <c r="CJ22" i="1"/>
  <c r="BA101" i="1"/>
  <c r="GM98" i="1"/>
  <c r="GN98" i="1"/>
  <c r="GK25" i="1"/>
  <c r="CZ25" i="1"/>
  <c r="Y25" i="1" s="1"/>
  <c r="U49" i="6" s="1"/>
  <c r="K49" i="6" s="1"/>
  <c r="DW101" i="1"/>
  <c r="AB32" i="1"/>
  <c r="CR32" i="1"/>
  <c r="Q32" i="1" s="1"/>
  <c r="GK38" i="1"/>
  <c r="CZ38" i="1"/>
  <c r="Y38" i="1" s="1"/>
  <c r="AB36" i="1"/>
  <c r="CR36" i="1"/>
  <c r="Q36" i="1" s="1"/>
  <c r="CP36" i="1" s="1"/>
  <c r="O36" i="1" s="1"/>
  <c r="GM34" i="1"/>
  <c r="GN34" i="1"/>
  <c r="CP24" i="1"/>
  <c r="O24" i="1" s="1"/>
  <c r="AC101" i="1"/>
  <c r="AB25" i="1"/>
  <c r="H46" i="6" s="1"/>
  <c r="CR25" i="1"/>
  <c r="Q25" i="1" s="1"/>
  <c r="CY25" i="1"/>
  <c r="X25" i="1" s="1"/>
  <c r="U48" i="6" s="1"/>
  <c r="K48" i="6" s="1"/>
  <c r="GO31" i="1"/>
  <c r="GK36" i="1"/>
  <c r="AE101" i="1"/>
  <c r="CY36" i="1"/>
  <c r="X36" i="1" s="1"/>
  <c r="CP38" i="1"/>
  <c r="O38" i="1" s="1"/>
  <c r="CZ53" i="1"/>
  <c r="Y53" i="1" s="1"/>
  <c r="CY53" i="1"/>
  <c r="X53" i="1" s="1"/>
  <c r="DX101" i="1"/>
  <c r="CY45" i="1"/>
  <c r="X45" i="1" s="1"/>
  <c r="AB49" i="1"/>
  <c r="CR49" i="1"/>
  <c r="Q49" i="1" s="1"/>
  <c r="CP49" i="1" s="1"/>
  <c r="O49" i="1" s="1"/>
  <c r="CP67" i="1"/>
  <c r="O67" i="1" s="1"/>
  <c r="CZ59" i="1"/>
  <c r="Y59" i="1" s="1"/>
  <c r="GM75" i="1"/>
  <c r="GN75" i="1"/>
  <c r="CY73" i="1"/>
  <c r="X73" i="1" s="1"/>
  <c r="GM73" i="1" s="1"/>
  <c r="GM84" i="1"/>
  <c r="GN84" i="1"/>
  <c r="BB22" i="1"/>
  <c r="BB130" i="1"/>
  <c r="F114" i="1"/>
  <c r="CY85" i="1"/>
  <c r="X85" i="1" s="1"/>
  <c r="CZ85" i="1"/>
  <c r="Y85" i="1" s="1"/>
  <c r="BC22" i="1"/>
  <c r="F117" i="1"/>
  <c r="BC130" i="1"/>
  <c r="CZ66" i="1"/>
  <c r="Y66" i="1" s="1"/>
  <c r="CZ77" i="1"/>
  <c r="Y77" i="1" s="1"/>
  <c r="GK81" i="1"/>
  <c r="CZ81" i="1"/>
  <c r="Y81" i="1" s="1"/>
  <c r="GO68" i="1"/>
  <c r="CP87" i="1"/>
  <c r="O87" i="1" s="1"/>
  <c r="CZ95" i="1"/>
  <c r="Y95" i="1" s="1"/>
  <c r="U117" i="6" s="1"/>
  <c r="K117" i="6" s="1"/>
  <c r="GM92" i="1"/>
  <c r="GN92" i="1"/>
  <c r="GO90" i="1"/>
  <c r="GM90" i="1"/>
  <c r="CP41" i="1"/>
  <c r="O41" i="1" s="1"/>
  <c r="DU101" i="1"/>
  <c r="GM47" i="1"/>
  <c r="EB22" i="1"/>
  <c r="DO101" i="1"/>
  <c r="GM42" i="1"/>
  <c r="GN42" i="1"/>
  <c r="GM61" i="1"/>
  <c r="GN61" i="1"/>
  <c r="GM70" i="1"/>
  <c r="GM80" i="1"/>
  <c r="GN80" i="1"/>
  <c r="CY66" i="1"/>
  <c r="X66" i="1" s="1"/>
  <c r="CY77" i="1"/>
  <c r="X77" i="1" s="1"/>
  <c r="AB81" i="1"/>
  <c r="CR81" i="1"/>
  <c r="Q81" i="1" s="1"/>
  <c r="CP81" i="1" s="1"/>
  <c r="O81" i="1" s="1"/>
  <c r="GM94" i="1"/>
  <c r="GO94" i="1"/>
  <c r="AO22" i="1"/>
  <c r="F105" i="1"/>
  <c r="AO130" i="1"/>
  <c r="AI22" i="1"/>
  <c r="V101" i="1"/>
  <c r="CY95" i="1"/>
  <c r="X95" i="1" s="1"/>
  <c r="U116" i="6" s="1"/>
  <c r="K116" i="6" s="1"/>
  <c r="CZ93" i="1"/>
  <c r="Y93" i="1" s="1"/>
  <c r="GN96" i="1"/>
  <c r="GM96" i="1"/>
  <c r="CZ99" i="1"/>
  <c r="Y99" i="1" s="1"/>
  <c r="AG22" i="1"/>
  <c r="T101" i="1"/>
  <c r="AL101" i="1"/>
  <c r="GM37" i="1"/>
  <c r="GN37" i="1"/>
  <c r="GM33" i="1"/>
  <c r="GN35" i="1"/>
  <c r="CY49" i="1"/>
  <c r="X49" i="1" s="1"/>
  <c r="GN46" i="1"/>
  <c r="GM46" i="1"/>
  <c r="CY43" i="1"/>
  <c r="X43" i="1" s="1"/>
  <c r="AB54" i="1"/>
  <c r="GN60" i="1"/>
  <c r="GM60" i="1"/>
  <c r="CY63" i="1"/>
  <c r="X63" i="1" s="1"/>
  <c r="CZ63" i="1"/>
  <c r="Y63" i="1" s="1"/>
  <c r="CP63" i="1"/>
  <c r="O63" i="1" s="1"/>
  <c r="GM79" i="1"/>
  <c r="GN79" i="1"/>
  <c r="GM88" i="1"/>
  <c r="GN88" i="1"/>
  <c r="ET22" i="1"/>
  <c r="P114" i="1"/>
  <c r="ET130" i="1"/>
  <c r="EI130" i="1"/>
  <c r="CZ83" i="1"/>
  <c r="Y83" i="1" s="1"/>
  <c r="CY83" i="1"/>
  <c r="X83" i="1" s="1"/>
  <c r="GM89" i="1"/>
  <c r="GN89" i="1"/>
  <c r="CY93" i="1"/>
  <c r="X93" i="1" s="1"/>
  <c r="EU22" i="1"/>
  <c r="EU130" i="1"/>
  <c r="P117" i="1"/>
  <c r="GB22" i="1"/>
  <c r="CY99" i="1"/>
  <c r="X99" i="1" s="1"/>
  <c r="AP22" i="1" l="1"/>
  <c r="FB124" i="6"/>
  <c r="EI22" i="1"/>
  <c r="DJ124" i="6"/>
  <c r="P110" i="1"/>
  <c r="V16" i="2" s="1"/>
  <c r="V18" i="2" s="1"/>
  <c r="DS124" i="6"/>
  <c r="J138" i="6" s="1"/>
  <c r="DI124" i="6"/>
  <c r="H137" i="6"/>
  <c r="FR124" i="6"/>
  <c r="EV124" i="6"/>
  <c r="H126" i="6" s="1"/>
  <c r="GM99" i="1"/>
  <c r="GN54" i="1"/>
  <c r="S123" i="6"/>
  <c r="J123" i="6" s="1"/>
  <c r="GM59" i="1"/>
  <c r="HA123" i="6"/>
  <c r="H123" i="6"/>
  <c r="GN99" i="1"/>
  <c r="GM66" i="1"/>
  <c r="EH130" i="1"/>
  <c r="P139" i="1" s="1"/>
  <c r="AH22" i="1"/>
  <c r="AF22" i="1"/>
  <c r="GM95" i="1"/>
  <c r="GO95" i="1"/>
  <c r="W101" i="1"/>
  <c r="EH22" i="1"/>
  <c r="GN59" i="1"/>
  <c r="GJ85" i="6"/>
  <c r="R93" i="6"/>
  <c r="H93" i="6" s="1"/>
  <c r="HC85" i="6"/>
  <c r="GN71" i="1"/>
  <c r="GM43" i="1"/>
  <c r="S113" i="6"/>
  <c r="J113" i="6" s="1"/>
  <c r="K105" i="6"/>
  <c r="GM83" i="1"/>
  <c r="GO69" i="1"/>
  <c r="GM69" i="1"/>
  <c r="HA113" i="6"/>
  <c r="H113" i="6"/>
  <c r="GM93" i="1"/>
  <c r="GN73" i="1"/>
  <c r="GN74" i="1"/>
  <c r="EA22" i="1"/>
  <c r="CG22" i="1"/>
  <c r="GN77" i="1"/>
  <c r="DL101" i="1"/>
  <c r="GN85" i="1"/>
  <c r="GN83" i="1"/>
  <c r="P111" i="1"/>
  <c r="CI22" i="1"/>
  <c r="GM50" i="1"/>
  <c r="S103" i="6"/>
  <c r="J103" i="6" s="1"/>
  <c r="HA103" i="6"/>
  <c r="H103" i="6"/>
  <c r="GM31" i="1"/>
  <c r="S82" i="6"/>
  <c r="I96" i="6"/>
  <c r="HC96" i="6"/>
  <c r="GL96" i="6"/>
  <c r="GJ96" i="6"/>
  <c r="CP57" i="1"/>
  <c r="O57" i="1" s="1"/>
  <c r="AK101" i="1"/>
  <c r="AK22" i="1" s="1"/>
  <c r="GN50" i="1"/>
  <c r="GM53" i="1"/>
  <c r="GM52" i="1"/>
  <c r="GO45" i="1"/>
  <c r="U88" i="6"/>
  <c r="K88" i="6" s="1"/>
  <c r="GM45" i="1"/>
  <c r="F111" i="1"/>
  <c r="DM101" i="1"/>
  <c r="DM130" i="1" s="1"/>
  <c r="AQ22" i="1"/>
  <c r="GN53" i="1"/>
  <c r="GN40" i="1"/>
  <c r="H82" i="6"/>
  <c r="HA82" i="6"/>
  <c r="ER101" i="1"/>
  <c r="EP101" i="1"/>
  <c r="GP29" i="1"/>
  <c r="S63" i="6"/>
  <c r="J63" i="6" s="1"/>
  <c r="K59" i="6"/>
  <c r="GM29" i="1"/>
  <c r="HA63" i="6"/>
  <c r="H63" i="6"/>
  <c r="H57" i="6"/>
  <c r="HA57" i="6"/>
  <c r="S51" i="6"/>
  <c r="J51" i="6" s="1"/>
  <c r="HA51" i="6"/>
  <c r="H51" i="6"/>
  <c r="CC101" i="1"/>
  <c r="CC22" i="1" s="1"/>
  <c r="S22" i="1"/>
  <c r="S130" i="1"/>
  <c r="F116" i="1"/>
  <c r="J16" i="2" s="1"/>
  <c r="J18" i="2" s="1"/>
  <c r="EH18" i="1"/>
  <c r="GM87" i="1"/>
  <c r="GN87" i="1"/>
  <c r="BB18" i="1"/>
  <c r="F143" i="1"/>
  <c r="GM67" i="1"/>
  <c r="GN67" i="1"/>
  <c r="DX22" i="1"/>
  <c r="DK101" i="1"/>
  <c r="AC22" i="1"/>
  <c r="CH101" i="1"/>
  <c r="CE101" i="1"/>
  <c r="P101" i="1"/>
  <c r="CF101" i="1"/>
  <c r="GN36" i="1"/>
  <c r="GM36" i="1"/>
  <c r="AD101" i="1"/>
  <c r="CP32" i="1"/>
  <c r="O32" i="1" s="1"/>
  <c r="AB101" i="1" s="1"/>
  <c r="GN93" i="1"/>
  <c r="AQ18" i="1"/>
  <c r="F140" i="1"/>
  <c r="GM85" i="1"/>
  <c r="GM77" i="1"/>
  <c r="DU22" i="1"/>
  <c r="FW101" i="1"/>
  <c r="DH101" i="1"/>
  <c r="DC124" i="6" s="1"/>
  <c r="J130" i="6" s="1"/>
  <c r="FX101" i="1"/>
  <c r="FZ101" i="1"/>
  <c r="GN49" i="1"/>
  <c r="GM49" i="1"/>
  <c r="AE22" i="1"/>
  <c r="R101" i="1"/>
  <c r="EC101" i="1"/>
  <c r="GM24" i="1"/>
  <c r="GP24" i="1"/>
  <c r="CD101" i="1" s="1"/>
  <c r="AP18" i="1"/>
  <c r="F139" i="1"/>
  <c r="GN66" i="1"/>
  <c r="GN43" i="1"/>
  <c r="AX22" i="1"/>
  <c r="AX130" i="1"/>
  <c r="F108" i="1"/>
  <c r="V22" i="1"/>
  <c r="V130" i="1"/>
  <c r="F124" i="1"/>
  <c r="ET18" i="1"/>
  <c r="P143" i="1"/>
  <c r="DL22" i="1"/>
  <c r="DL130" i="1"/>
  <c r="P122" i="1"/>
  <c r="AL22" i="1"/>
  <c r="Y101" i="1"/>
  <c r="AO18" i="1"/>
  <c r="F134" i="1"/>
  <c r="GM41" i="1"/>
  <c r="GN41" i="1"/>
  <c r="BC18" i="1"/>
  <c r="F146" i="1"/>
  <c r="DV101" i="1"/>
  <c r="CP25" i="1"/>
  <c r="O25" i="1" s="1"/>
  <c r="DW22" i="1"/>
  <c r="DJ101" i="1"/>
  <c r="W22" i="1"/>
  <c r="F125" i="1"/>
  <c r="W130" i="1"/>
  <c r="BA22" i="1"/>
  <c r="F121" i="1"/>
  <c r="BA130" i="1"/>
  <c r="EG18" i="1"/>
  <c r="P134" i="1"/>
  <c r="ES22" i="1"/>
  <c r="P121" i="1"/>
  <c r="ES130" i="1"/>
  <c r="EI18" i="1"/>
  <c r="P140" i="1"/>
  <c r="DN22" i="1"/>
  <c r="P124" i="1"/>
  <c r="DN130" i="1"/>
  <c r="GM63" i="1"/>
  <c r="GN63" i="1"/>
  <c r="EU18" i="1"/>
  <c r="P146" i="1"/>
  <c r="T22" i="1"/>
  <c r="T130" i="1"/>
  <c r="F122" i="1"/>
  <c r="GN81" i="1"/>
  <c r="GM81" i="1"/>
  <c r="AZ22" i="1"/>
  <c r="AZ130" i="1"/>
  <c r="F112" i="1"/>
  <c r="DO22" i="1"/>
  <c r="P125" i="1"/>
  <c r="DO130" i="1"/>
  <c r="U22" i="1"/>
  <c r="F123" i="1"/>
  <c r="U130" i="1"/>
  <c r="GN38" i="1"/>
  <c r="GM38" i="1"/>
  <c r="ED101" i="1"/>
  <c r="ER22" i="1" l="1"/>
  <c r="DK124" i="6"/>
  <c r="FM124" i="6"/>
  <c r="P108" i="1"/>
  <c r="DG124" i="6"/>
  <c r="HA93" i="6"/>
  <c r="J82" i="6"/>
  <c r="P124" i="6"/>
  <c r="EP130" i="1"/>
  <c r="EP22" i="1"/>
  <c r="DM22" i="1"/>
  <c r="GM57" i="1"/>
  <c r="GO57" i="1"/>
  <c r="FU101" i="1" s="1"/>
  <c r="FU22" i="1" s="1"/>
  <c r="FT101" i="1"/>
  <c r="FT22" i="1" s="1"/>
  <c r="X101" i="1"/>
  <c r="X22" i="1" s="1"/>
  <c r="P112" i="1"/>
  <c r="ER130" i="1"/>
  <c r="P141" i="1" s="1"/>
  <c r="P123" i="1"/>
  <c r="S93" i="6"/>
  <c r="J93" i="6" s="1"/>
  <c r="AT101" i="1"/>
  <c r="AT130" i="1" s="1"/>
  <c r="ED22" i="1"/>
  <c r="DQ101" i="1"/>
  <c r="CD22" i="1"/>
  <c r="AU101" i="1"/>
  <c r="FX22" i="1"/>
  <c r="EO101" i="1"/>
  <c r="DF124" i="6" s="1"/>
  <c r="CH22" i="1"/>
  <c r="AY101" i="1"/>
  <c r="DV22" i="1"/>
  <c r="DI101" i="1"/>
  <c r="DM18" i="1"/>
  <c r="P152" i="1"/>
  <c r="DJ22" i="1"/>
  <c r="P115" i="1"/>
  <c r="DJ130" i="1"/>
  <c r="DL18" i="1"/>
  <c r="P151" i="1"/>
  <c r="AX18" i="1"/>
  <c r="F137" i="1"/>
  <c r="DH22" i="1"/>
  <c r="DH130" i="1"/>
  <c r="P104" i="1"/>
  <c r="GN32" i="1"/>
  <c r="CB101" i="1" s="1"/>
  <c r="GM32" i="1"/>
  <c r="CA101" i="1" s="1"/>
  <c r="CF22" i="1"/>
  <c r="AW101" i="1"/>
  <c r="AZ18" i="1"/>
  <c r="F141" i="1"/>
  <c r="DN18" i="1"/>
  <c r="P153" i="1"/>
  <c r="W18" i="1"/>
  <c r="F154" i="1"/>
  <c r="EC22" i="1"/>
  <c r="DP101" i="1"/>
  <c r="FW22" i="1"/>
  <c r="EN101" i="1"/>
  <c r="DE124" i="6" s="1"/>
  <c r="AD22" i="1"/>
  <c r="Q101" i="1"/>
  <c r="P22" i="1"/>
  <c r="F104" i="1"/>
  <c r="P130" i="1"/>
  <c r="S18" i="1"/>
  <c r="F145" i="1"/>
  <c r="DO18" i="1"/>
  <c r="P154" i="1"/>
  <c r="Y22" i="1"/>
  <c r="F127" i="1"/>
  <c r="Y130" i="1"/>
  <c r="V18" i="1"/>
  <c r="F153" i="1"/>
  <c r="U18" i="1"/>
  <c r="F152" i="1"/>
  <c r="T18" i="1"/>
  <c r="F151" i="1"/>
  <c r="ES18" i="1"/>
  <c r="P150" i="1"/>
  <c r="ER18" i="1"/>
  <c r="BA18" i="1"/>
  <c r="F150" i="1"/>
  <c r="GP25" i="1"/>
  <c r="FV101" i="1" s="1"/>
  <c r="GM25" i="1"/>
  <c r="DT101" i="1"/>
  <c r="EP18" i="1"/>
  <c r="P137" i="1"/>
  <c r="AB22" i="1"/>
  <c r="O101" i="1"/>
  <c r="R22" i="1"/>
  <c r="F115" i="1"/>
  <c r="R130" i="1"/>
  <c r="FZ22" i="1"/>
  <c r="EQ101" i="1"/>
  <c r="DH124" i="6" s="1"/>
  <c r="CE22" i="1"/>
  <c r="AV101" i="1"/>
  <c r="DK22" i="1"/>
  <c r="P116" i="1"/>
  <c r="Y16" i="2" s="1"/>
  <c r="Y18" i="2" s="1"/>
  <c r="DK130" i="1"/>
  <c r="Q124" i="6" l="1"/>
  <c r="H134" i="6"/>
  <c r="H141" i="6" s="1"/>
  <c r="I38" i="6" s="1"/>
  <c r="H124" i="6"/>
  <c r="FS101" i="1"/>
  <c r="FS22" i="1" s="1"/>
  <c r="EL101" i="1"/>
  <c r="DR124" i="6" s="1"/>
  <c r="J137" i="6" s="1"/>
  <c r="F126" i="1"/>
  <c r="X130" i="1"/>
  <c r="EK101" i="1"/>
  <c r="F119" i="1"/>
  <c r="F16" i="2" s="1"/>
  <c r="F18" i="2" s="1"/>
  <c r="AT22" i="1"/>
  <c r="CA22" i="1"/>
  <c r="AR101" i="1"/>
  <c r="G8" i="1" s="1"/>
  <c r="FV22" i="1"/>
  <c r="EM101" i="1"/>
  <c r="DT124" i="6" s="1"/>
  <c r="J139" i="6" s="1"/>
  <c r="Q22" i="1"/>
  <c r="F113" i="1"/>
  <c r="Q130" i="1"/>
  <c r="DP22" i="1"/>
  <c r="DP130" i="1"/>
  <c r="P126" i="1"/>
  <c r="AW22" i="1"/>
  <c r="F107" i="1"/>
  <c r="AW130" i="1"/>
  <c r="DJ18" i="1"/>
  <c r="P144" i="1"/>
  <c r="EO22" i="1"/>
  <c r="P107" i="1"/>
  <c r="EO130" i="1"/>
  <c r="DQ22" i="1"/>
  <c r="P127" i="1"/>
  <c r="DQ130" i="1"/>
  <c r="O22" i="1"/>
  <c r="F103" i="1"/>
  <c r="O130" i="1"/>
  <c r="AV22" i="1"/>
  <c r="F106" i="1"/>
  <c r="AV130" i="1"/>
  <c r="R18" i="1"/>
  <c r="F144" i="1"/>
  <c r="DK18" i="1"/>
  <c r="P145" i="1"/>
  <c r="EQ22" i="1"/>
  <c r="EQ130" i="1"/>
  <c r="P109" i="1"/>
  <c r="Y18" i="1"/>
  <c r="F156" i="1"/>
  <c r="P18" i="1"/>
  <c r="F133" i="1"/>
  <c r="DH18" i="1"/>
  <c r="P133" i="1"/>
  <c r="DI22" i="1"/>
  <c r="P113" i="1"/>
  <c r="DI130" i="1"/>
  <c r="DT22" i="1"/>
  <c r="DG101" i="1"/>
  <c r="CY124" i="6" s="1"/>
  <c r="J126" i="6" s="1"/>
  <c r="EN22" i="1"/>
  <c r="EN130" i="1"/>
  <c r="P106" i="1"/>
  <c r="AY22" i="1"/>
  <c r="F109" i="1"/>
  <c r="AY130" i="1"/>
  <c r="AU22" i="1"/>
  <c r="AU130" i="1"/>
  <c r="F120" i="1"/>
  <c r="H16" i="2" s="1"/>
  <c r="H18" i="2" s="1"/>
  <c r="X18" i="1"/>
  <c r="F155" i="1"/>
  <c r="EL130" i="1"/>
  <c r="CB22" i="1"/>
  <c r="AS101" i="1"/>
  <c r="AT18" i="1"/>
  <c r="F148" i="1"/>
  <c r="P119" i="1" l="1"/>
  <c r="U16" i="2" s="1"/>
  <c r="U18" i="2" s="1"/>
  <c r="EK22" i="1"/>
  <c r="DQ124" i="6"/>
  <c r="J136" i="6" s="1"/>
  <c r="DU124" i="6"/>
  <c r="EL22" i="1"/>
  <c r="EJ101" i="1"/>
  <c r="DP124" i="6" s="1"/>
  <c r="EK130" i="1"/>
  <c r="P147" i="1" s="1"/>
  <c r="P118" i="1"/>
  <c r="T16" i="2" s="1"/>
  <c r="T18" i="2" s="1"/>
  <c r="EL18" i="1"/>
  <c r="P148" i="1"/>
  <c r="O18" i="1"/>
  <c r="F132" i="1"/>
  <c r="EM22" i="1"/>
  <c r="EM130" i="1"/>
  <c r="P120" i="1"/>
  <c r="W16" i="2" s="1"/>
  <c r="W18" i="2" s="1"/>
  <c r="EN18" i="1"/>
  <c r="P135" i="1"/>
  <c r="DI18" i="1"/>
  <c r="P142" i="1"/>
  <c r="AV18" i="1"/>
  <c r="F135" i="1"/>
  <c r="Q18" i="1"/>
  <c r="F142" i="1"/>
  <c r="EJ22" i="1"/>
  <c r="P128" i="1"/>
  <c r="AY18" i="1"/>
  <c r="F138" i="1"/>
  <c r="AS22" i="1"/>
  <c r="AS130" i="1"/>
  <c r="F118" i="1"/>
  <c r="E16" i="2" s="1"/>
  <c r="EO18" i="1"/>
  <c r="P136" i="1"/>
  <c r="AR22" i="1"/>
  <c r="F128" i="1"/>
  <c r="AR130" i="1"/>
  <c r="AU18" i="1"/>
  <c r="F149" i="1"/>
  <c r="DG22" i="1"/>
  <c r="P103" i="1"/>
  <c r="DG130" i="1"/>
  <c r="EQ18" i="1"/>
  <c r="P138" i="1"/>
  <c r="DQ18" i="1"/>
  <c r="P156" i="1"/>
  <c r="AW18" i="1"/>
  <c r="F136" i="1"/>
  <c r="DP18" i="1"/>
  <c r="P155" i="1"/>
  <c r="J134" i="6" l="1"/>
  <c r="J141" i="6" s="1"/>
  <c r="J124" i="6"/>
  <c r="EK18" i="1"/>
  <c r="EJ130" i="1"/>
  <c r="EJ18" i="1" s="1"/>
  <c r="X16" i="2"/>
  <c r="X18" i="2" s="1"/>
  <c r="AS18" i="1"/>
  <c r="F147" i="1"/>
  <c r="EM18" i="1"/>
  <c r="P149" i="1"/>
  <c r="AR18" i="1"/>
  <c r="F157" i="1"/>
  <c r="DG18" i="1"/>
  <c r="P132" i="1"/>
  <c r="I16" i="2"/>
  <c r="I18" i="2" s="1"/>
  <c r="E18" i="2"/>
  <c r="P157" i="1" l="1"/>
  <c r="J38" i="6"/>
  <c r="J142" i="6"/>
  <c r="J143" i="6" s="1"/>
  <c r="E26" i="6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B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E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Инвестор -&gt; по ОКПО</t>
        </r>
      </text>
    </comment>
    <comment ref="B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E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Заказчик -&gt; по ОКПО</t>
        </r>
      </text>
    </comment>
    <comment ref="B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E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Генподрядчик -&gt; по ОКПО</t>
        </r>
      </text>
    </comment>
    <comment ref="B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E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Субподрядчик -&gt; по ОКПО</t>
        </r>
      </text>
    </comment>
    <comment ref="B1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E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деятельности по ОКДП</t>
        </r>
      </text>
    </comment>
    <comment ref="E1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№</t>
        </r>
      </text>
    </comment>
    <comment ref="E1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-&gt; Дата</t>
        </r>
      </text>
    </comment>
    <comment ref="E1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операции</t>
        </r>
      </text>
    </comment>
    <comment ref="C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Описание -&gt; Номер документа</t>
        </r>
      </text>
    </comment>
    <comment ref="D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Дата утверждения</t>
        </r>
      </text>
    </comment>
    <comment ref="B4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Сдал -&gt; Должность</t>
        </r>
      </text>
    </comment>
    <comment ref="E4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Сдал -&gt; Ф.И.О.</t>
        </r>
      </text>
    </comment>
    <comment ref="B4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Принял -&gt; Должность</t>
        </r>
      </text>
    </comment>
    <comment ref="E4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Принял -&gt; Ф.И.О.</t>
        </r>
      </text>
    </comment>
  </commentList>
</comments>
</file>

<file path=xl/comments2.xml><?xml version="1.0" encoding="utf-8"?>
<comments xmlns="http://schemas.openxmlformats.org/spreadsheetml/2006/main">
  <authors>
    <author>Пользователь Windows</author>
  </authors>
  <commentList>
    <comment ref="C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J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Инвестор -&gt; по ОКПО</t>
        </r>
      </text>
    </comment>
    <comment ref="C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J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Заказчик -&gt; по ОКПО</t>
        </r>
      </text>
    </comment>
    <comment ref="C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J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Генподрядчик -&gt; по ОКПО</t>
        </r>
      </text>
    </comment>
    <comment ref="C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J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Субподрядчик -&gt; по ОКПО</t>
        </r>
      </text>
    </comment>
    <comment ref="C1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C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Шифр</t>
        </r>
      </text>
    </comment>
    <comment ref="J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деятельности по ОКДП</t>
        </r>
      </text>
    </comment>
    <comment ref="J1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№</t>
        </r>
      </text>
    </comment>
    <comment ref="J1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-&gt; Дата</t>
        </r>
      </text>
    </comment>
    <comment ref="J1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операции</t>
        </r>
      </text>
    </comment>
    <comment ref="G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Описание -&gt; Номер документа</t>
        </r>
      </text>
    </comment>
    <comment ref="H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Дата утверждения</t>
        </r>
      </text>
    </comment>
  </commentList>
</comments>
</file>

<file path=xl/sharedStrings.xml><?xml version="1.0" encoding="utf-8"?>
<sst xmlns="http://schemas.openxmlformats.org/spreadsheetml/2006/main" count="4594" uniqueCount="469">
  <si>
    <t>Smeta.RU  (495) 974-1589</t>
  </si>
  <si>
    <t>_PS_</t>
  </si>
  <si>
    <t>Smeta.RU</t>
  </si>
  <si>
    <t>АО "Орелоблэнерго"  Доп. раб. место  FStS-0021738</t>
  </si>
  <si>
    <t>Новый объект</t>
  </si>
  <si>
    <t>Микропроцессорная защита  МПЗ с БЭМП на 3 ячейки</t>
  </si>
  <si>
    <t/>
  </si>
  <si>
    <t>Сметные нормы списания</t>
  </si>
  <si>
    <t>Коды ценников</t>
  </si>
  <si>
    <t>v10 ФЕР  2017 года НОВОЕ СТРОИТЕЛЬСТВО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</si>
  <si>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</si>
  <si>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</si>
  <si>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Строительство</t>
  </si>
  <si>
    <t>Новая локальная смета</t>
  </si>
  <si>
    <t>1</t>
  </si>
  <si>
    <t>п01-03-020-01</t>
  </si>
  <si>
    <t>Схема вторичной коммутации масляного выключателя напряжением до 11 кВ с местным управлением и общим приводом электромагнитным</t>
  </si>
  <si>
    <t>ШТ</t>
  </si>
  <si>
    <t>ФЕРп-2001, п01-03-020-01, приказ Минстроя России №1039/пр от 30.12.2016г.</t>
  </si>
  <si>
    <t>Поправка: Прил.2, Табл.4, п. 4  Наименование: Производство работ в электроустановках, находящихся под напряжением, с оформлением при этом наряда-допуска или распоряжения</t>
  </si>
  <si>
    <t>)*1,3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</si>
  <si>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</si>
  <si>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</si>
  <si>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</si>
  <si>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Поправка: Прил.2, Табл.4, п. 4</t>
  </si>
  <si>
    <t>*0,85</t>
  </si>
  <si>
    <t>*0,8</t>
  </si>
  <si>
    <t>2</t>
  </si>
  <si>
    <t>п01-03-008-05</t>
  </si>
  <si>
    <t>Выключатель автоматический с электромагнитным дутьем или вакуумный и элегазовый напряжением до 11 кВ</t>
  </si>
  <si>
    <t>ФЕРп-2001, п01-03-008-05, приказ Минстроя России №1039/пр от 30.12.2016г.</t>
  </si>
  <si>
    <t>3</t>
  </si>
  <si>
    <t>п01-12-029-01</t>
  </si>
  <si>
    <t>Испытание цепи вторичной коммутации</t>
  </si>
  <si>
    <t>испытание</t>
  </si>
  <si>
    <t>ФЕРп-2001, п01-12-029-01, приказ Минстроя России №1039/пр от 30.12.2016г.</t>
  </si>
  <si>
    <t>4</t>
  </si>
  <si>
    <t>м11-06-002-01</t>
  </si>
  <si>
    <t>Электрические проводки в щитах и пультах шкафных и панельных</t>
  </si>
  <si>
    <t>100 м</t>
  </si>
  <si>
    <t>ФЕРм-2001, м11-06-002-01, приказ Минстроя России №1039/пр от 30.12.2016г.</t>
  </si>
  <si>
    <t>Монтажные работы</t>
  </si>
  <si>
    <t>Автоматика  ( кроме микропроцессорной техники )</t>
  </si>
  <si>
    <t>ФЕРм-11</t>
  </si>
  <si>
    <t>4,1</t>
  </si>
  <si>
    <t>Накладная</t>
  </si>
  <si>
    <t>Изолента х/б</t>
  </si>
  <si>
    <t>шт.</t>
  </si>
  <si>
    <t>Материалы ( строительные )</t>
  </si>
  <si>
    <t>Строка добавленная вручную</t>
  </si>
  <si>
    <t>По умолчанию</t>
  </si>
  <si>
    <t>[57,32 /  7,5]</t>
  </si>
  <si>
    <t>4,2</t>
  </si>
  <si>
    <t>Провод ПВ-3-1,5мм2</t>
  </si>
  <si>
    <t>м</t>
  </si>
  <si>
    <t>[15,81 /  7,5]</t>
  </si>
  <si>
    <t>4,3</t>
  </si>
  <si>
    <t>Труба ХВГ ф 6мм2</t>
  </si>
  <si>
    <t>[15,45 /  7,5]</t>
  </si>
  <si>
    <t>4,4</t>
  </si>
  <si>
    <t>Провод ПВ-3-1мм2</t>
  </si>
  <si>
    <t>ФССЦ-2001, 01.7.19.04-0031, приказ Минстроя России №1039/пр от 30.12.2016г.</t>
  </si>
  <si>
    <t>Материалы и конструкции ( строительные ) по ценникам и каталогом</t>
  </si>
  <si>
    <t>ресурс_ФССЦ (строительные)</t>
  </si>
  <si>
    <t>[14,05 /  7,5]</t>
  </si>
  <si>
    <t>4,5</t>
  </si>
  <si>
    <t>Провод ПВ-1-2,5мм2</t>
  </si>
  <si>
    <t>ФССЦ-2001, 25.2.01.01-0017, приказ Минстроя России №1039/пр от 30.12.2016г.</t>
  </si>
  <si>
    <t>[16,22 /  7,5]</t>
  </si>
  <si>
    <t>4,6</t>
  </si>
  <si>
    <t>Провод ПУНП 2-2,5мм2</t>
  </si>
  <si>
    <t>[30,06 /  7,5]</t>
  </si>
  <si>
    <t>5</t>
  </si>
  <si>
    <t>м08-03-601-01</t>
  </si>
  <si>
    <t>Щиток лабораторный</t>
  </si>
  <si>
    <t>ФЕРм-2001, м08-03-601-01, приказ Минстроя России №1039/пр от 30.12.2016г.</t>
  </si>
  <si>
    <t>Электромонтажные работы  (ФЕРм-08, отдел 01-03)</t>
  </si>
  <si>
    <t>ФЕРм-08</t>
  </si>
  <si>
    <t>5,1</t>
  </si>
  <si>
    <t>Корпус металлический ЩРМН</t>
  </si>
  <si>
    <t>ФССЦ-2001, 01.7.06.05-0041, приказ Минстроя России №1039/пр от 30.12.2016г.</t>
  </si>
  <si>
    <t>[3 141,49 /  7,5]</t>
  </si>
  <si>
    <t>5,2</t>
  </si>
  <si>
    <t>01.7.15.07-0014</t>
  </si>
  <si>
    <t>Дюбели распорные полипропиленовые</t>
  </si>
  <si>
    <t>100 шт.</t>
  </si>
  <si>
    <t>ФССЦ-2001, 01.7.15.07-0014, приказ Минстроя России №1039/пр от 30.12.2016г.</t>
  </si>
  <si>
    <t>5,3</t>
  </si>
  <si>
    <t>14.4.02.09-0001</t>
  </si>
  <si>
    <t>Краска</t>
  </si>
  <si>
    <t>кг</t>
  </si>
  <si>
    <t>ФССЦ-2001, 14.4.02.09-0001, приказ Минстроя России №1039/пр от 30.12.2016г.</t>
  </si>
  <si>
    <t>5,4</t>
  </si>
  <si>
    <t>14.4.03.03-0002</t>
  </si>
  <si>
    <t>Лак битумный БТ-123</t>
  </si>
  <si>
    <t>т</t>
  </si>
  <si>
    <t>ФССЦ-2001, 14.4.03.03-0002, приказ Минстроя России №1039/пр от 30.12.2016г.</t>
  </si>
  <si>
    <t>5,5</t>
  </si>
  <si>
    <t>999-9950</t>
  </si>
  <si>
    <t>Вспомогательные ненормируемые материалы (2% от ОЗП)</t>
  </si>
  <si>
    <t>РУБ</t>
  </si>
  <si>
    <t>6</t>
  </si>
  <si>
    <t>м08-03-591-08</t>
  </si>
  <si>
    <t>Розетка штепсельная неутопленного типа при открытой проводке</t>
  </si>
  <si>
    <t>100 ШТ</t>
  </si>
  <si>
    <t>ФЕРм-2001, м08-03-591-08, приказ Минстроя России №1039/пр от 30.12.2016г.</t>
  </si>
  <si>
    <t>6,1</t>
  </si>
  <si>
    <t>Розетка</t>
  </si>
  <si>
    <t>[54,24 /  7,5]</t>
  </si>
  <si>
    <t>6,2</t>
  </si>
  <si>
    <t>занесена вручную</t>
  </si>
  <si>
    <t>6,3</t>
  </si>
  <si>
    <t>01.7.15.14-0161</t>
  </si>
  <si>
    <t>Шурупы с полукруглой головкой 2,5х20 мм</t>
  </si>
  <si>
    <t>ФССЦ-2001, 01.7.15.14-0161, приказ Минстроя России №1039/пр от 30.12.2016г.</t>
  </si>
  <si>
    <t>6,4</t>
  </si>
  <si>
    <t>01.7.15.14-0165</t>
  </si>
  <si>
    <t>Шурупы с полукруглой головкой 4x40 мм</t>
  </si>
  <si>
    <t>ФССЦ-2001, 01.7.15.14-0165, приказ Минстроя России №1039/пр от 30.12.2016г.</t>
  </si>
  <si>
    <t>6,5</t>
  </si>
  <si>
    <t>7</t>
  </si>
  <si>
    <t>м08-03-526-01</t>
  </si>
  <si>
    <t>Автомат одно-, двух-, трехполюсный, устанавливаемый на конструкции на стене или колонне, на ток до 25 А</t>
  </si>
  <si>
    <t>ФЕРм-2001, м08-03-526-01, приказ Минстроя России №1039/пр от 30.12.2016г.</t>
  </si>
  <si>
    <t>7,1</t>
  </si>
  <si>
    <t>Выключатель автоматический ВА-47 двух полюсный</t>
  </si>
  <si>
    <t>ФССЦ-2001, 01.3.01.02-0002, приказ Минстроя России №1039/пр от 30.12.2016г.</t>
  </si>
  <si>
    <t>[178,39 /  7,5]</t>
  </si>
  <si>
    <t>7,2</t>
  </si>
  <si>
    <t>01.7.02.09-0002</t>
  </si>
  <si>
    <t>Шпагат бумажный</t>
  </si>
  <si>
    <t>ФССЦ-2001, 01.7.02.09-0002, приказ Минстроя России №1039/пр от 30.12.2016г.</t>
  </si>
  <si>
    <t>7,3</t>
  </si>
  <si>
    <t>01.7.06.05-0041</t>
  </si>
  <si>
    <t>Лента изоляционная прорезиненная односторонняя ширина 20 мм, толщина 0,25-0,35 мм</t>
  </si>
  <si>
    <t>7,4</t>
  </si>
  <si>
    <t>01.7.11.07-0034</t>
  </si>
  <si>
    <t>Электроды диаметром 4 мм Э42А</t>
  </si>
  <si>
    <t>ФССЦ-2001, 01.7.11.07-0034, приказ Минстроя России №1039/пр от 30.12.2016г.</t>
  </si>
  <si>
    <t>7,5</t>
  </si>
  <si>
    <t>01.7.15.03-0042</t>
  </si>
  <si>
    <t>Болты с гайками и шайбами строительные</t>
  </si>
  <si>
    <t>ФССЦ-2001, 01.7.15.03-0042, приказ Минстроя России №1039/пр от 30.12.2016г.</t>
  </si>
  <si>
    <t>7,6</t>
  </si>
  <si>
    <t>7,7</t>
  </si>
  <si>
    <t>01.7.20.04-0005</t>
  </si>
  <si>
    <t>Нитки швейные</t>
  </si>
  <si>
    <t>ФССЦ-2001, 01.7.20.04-0005, приказ Минстроя России №1039/пр от 30.12.2016г.</t>
  </si>
  <si>
    <t>7,8</t>
  </si>
  <si>
    <t>07.2.07.04-0007</t>
  </si>
  <si>
    <t>Конструкции стальные индивидуальные решетчатые сварные массой до 0,1 т</t>
  </si>
  <si>
    <t>ФССЦ-2001, 07.2.07.04-0007, приказ Минстроя России №1039/пр от 30.12.2016г.</t>
  </si>
  <si>
    <t>7,9</t>
  </si>
  <si>
    <t>7,10</t>
  </si>
  <si>
    <t>14.4.03.17-0011</t>
  </si>
  <si>
    <t>Лак электроизоляционный 318</t>
  </si>
  <si>
    <t>ФССЦ-2001, 14.4.03.17-0011, приказ Минстроя России №1039/пр от 30.12.2016г.</t>
  </si>
  <si>
    <t>7,11</t>
  </si>
  <si>
    <t>20.1.02.23-0082</t>
  </si>
  <si>
    <t>Перемычки гибкие, тип ПГС-50</t>
  </si>
  <si>
    <t>10 шт.</t>
  </si>
  <si>
    <t>ФССЦ-2001, 20.1.02.23-0082, приказ Минстроя России №1039/пр от 30.12.2016г.</t>
  </si>
  <si>
    <t>Материалы ( монтажные )</t>
  </si>
  <si>
    <t>Материалы и конструкции ( монтажные )  по ценникам и каталогам</t>
  </si>
  <si>
    <t>ресурс_ФССЦ (монтажные)</t>
  </si>
  <si>
    <t>7,12</t>
  </si>
  <si>
    <t>8</t>
  </si>
  <si>
    <t>м11-03-001-01</t>
  </si>
  <si>
    <t>Приборы, устанавливаемые на металлоконструкциях, щитах и пультах, масса до 5 кг</t>
  </si>
  <si>
    <t>ФЕРм-2001, м11-03-001-01, приказ Минстроя России №1039/пр от 30.12.2016г.</t>
  </si>
  <si>
    <t>8,1</t>
  </si>
  <si>
    <t>Микропроцессорное устройство БЭМП РУ</t>
  </si>
  <si>
    <t>ФССЦ-2001, 01.7.15.03-0031, приказ Минстроя России №1039/пр от 30.12.2016г.</t>
  </si>
  <si>
    <t>[85 670 /  7,5]</t>
  </si>
  <si>
    <t>8,2</t>
  </si>
  <si>
    <t>Блок питания БПНТ</t>
  </si>
  <si>
    <t>[12 500 /  7,5]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</si>
  <si>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</si>
  <si>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</si>
  <si>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</si>
  <si>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</si>
  <si>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</si>
  <si>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</si>
  <si>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</si>
  <si>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</si>
  <si>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</si>
  <si>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</si>
  <si>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</si>
  <si>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</si>
  <si>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</si>
  <si>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</si>
  <si>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</si>
  <si>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</si>
  <si>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</si>
  <si>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</si>
  <si>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</si>
  <si>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</si>
  <si>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</si>
  <si>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</si>
  <si>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</si>
  <si>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</si>
  <si>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</si>
  <si>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</si>
  <si>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</si>
  <si>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</si>
  <si>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</si>
  <si>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</si>
  <si>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</si>
  <si>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</si>
  <si>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</si>
  <si>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</si>
  <si>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</si>
  <si>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</si>
  <si>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</si>
  <si>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</si>
  <si>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</si>
  <si>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</si>
  <si>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</si>
  <si>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</si>
  <si>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</si>
  <si>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</si>
  <si>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</si>
  <si>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</si>
  <si>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</si>
  <si>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</si>
  <si>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</si>
  <si>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</si>
  <si>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</si>
  <si>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</si>
  <si>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</si>
  <si>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</si>
  <si>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</si>
  <si>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</si>
  <si>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</si>
  <si>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</si>
  <si>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</si>
  <si>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</si>
  <si>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</si>
  <si>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</si>
  <si>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</si>
  <si>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</si>
  <si>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</si>
  <si>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</si>
  <si>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</si>
  <si>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</si>
  <si>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</si>
  <si>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</si>
  <si>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</si>
  <si>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</si>
  <si>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</si>
  <si>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</si>
  <si>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</si>
  <si>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</si>
  <si>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</si>
  <si>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</si>
  <si>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</si>
  <si>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</si>
  <si>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</si>
  <si>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</si>
  <si>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</si>
  <si>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</si>
  <si>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</si>
  <si>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</si>
  <si>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</si>
  <si>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</si>
  <si>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</si>
  <si>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</si>
  <si>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</si>
  <si>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</si>
  <si>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</si>
  <si>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</si>
  <si>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</si>
  <si>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</si>
  <si>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</si>
  <si>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</si>
  <si>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</si>
  <si>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</si>
  <si>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</si>
  <si>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</si>
  <si>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</si>
  <si>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</si>
  <si>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</si>
  <si>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</si>
  <si>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</si>
  <si>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</si>
  <si>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</si>
  <si>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</si>
  <si>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</si>
  <si>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</si>
  <si>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</si>
  <si>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</si>
  <si>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</si>
  <si>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2-300-20</t>
  </si>
  <si>
    <t>Техник по наладке и испытаниям, категория II</t>
  </si>
  <si>
    <t>чел.-ч.</t>
  </si>
  <si>
    <t>2-400-30</t>
  </si>
  <si>
    <t>Инженер по наладке и испытаниям, категория III</t>
  </si>
  <si>
    <t>2-200-40</t>
  </si>
  <si>
    <t>Электромонтажник-наладчик, разряд IV</t>
  </si>
  <si>
    <t>2-400-20</t>
  </si>
  <si>
    <t>Инженер по наладке и испытаниям, категория II</t>
  </si>
  <si>
    <t>2-200-50</t>
  </si>
  <si>
    <t>Электромонтажник-наладчик, разряд V</t>
  </si>
  <si>
    <t>1-100-50</t>
  </si>
  <si>
    <t>Рабочий среднего разряда 5</t>
  </si>
  <si>
    <t>1-100-42</t>
  </si>
  <si>
    <t>Рабочий среднего разряда 4.2</t>
  </si>
  <si>
    <t>4-100-00</t>
  </si>
  <si>
    <t>Затраты труда машинистов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</si>
  <si>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</si>
  <si>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</si>
  <si>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</si>
  <si>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маш.-ч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</si>
  <si>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</si>
  <si>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</si>
  <si>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</si>
  <si>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1-100-39</t>
  </si>
  <si>
    <t>Рабочий среднего разряда 3.9</t>
  </si>
  <si>
    <t>91.17.04-233</t>
  </si>
  <si>
    <t>ФСЭМ-2001, 91.17.04-233, приказ Минстроя России №1039/пр от 30.12.2016г.</t>
  </si>
  <si>
    <t>Установки для сварки ручной дуговой (постоянного тока)</t>
  </si>
  <si>
    <t>01.7.19.04-0031</t>
  </si>
  <si>
    <t>Прокладки резиновые (пластина техническая прессованная)</t>
  </si>
  <si>
    <t>25.2.01.01-0017</t>
  </si>
  <si>
    <t>Бирки маркировочные пластмассовые</t>
  </si>
  <si>
    <t>01.3.01.02-0002</t>
  </si>
  <si>
    <t>Вазелин технический</t>
  </si>
  <si>
    <t>01.7.15.03-0031</t>
  </si>
  <si>
    <t>Болты с гайками и шайбами оцинкованные, диаметр 6 мм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</si>
  <si>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</si>
  <si>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</si>
  <si>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Параметры1.xls</t>
  </si>
  <si>
    <t>- имя последнего использованного файла содержащего параметры</t>
  </si>
  <si>
    <t>- номер последнего сформированного листа</t>
  </si>
  <si>
    <t>Рассчитано с помощью программы "Smeta.ru" v10, ГК "СтройСофт", г. Орел, тел. 8-(910)-747-08-01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</si>
  <si>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</si>
  <si>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</si>
  <si>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</si>
  <si>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</si>
  <si>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</si>
  <si>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</si>
  <si>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</si>
  <si>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</si>
  <si>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</si>
  <si>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</si>
  <si>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</si>
  <si>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</si>
  <si>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</si>
  <si>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</si>
  <si>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</si>
  <si>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</si>
  <si>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</si>
  <si>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</si>
  <si>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</si>
  <si>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</si>
  <si>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</si>
  <si>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</si>
  <si>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</si>
  <si>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</si>
  <si>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</si>
  <si>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</si>
  <si>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 в уровне цен : I квартал 2018 г.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</si>
  <si>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</si>
  <si>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</si>
  <si>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</si>
  <si>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</t>
  </si>
  <si>
    <t>Шифр объекта:</t>
  </si>
  <si>
    <t xml:space="preserve"> </t>
  </si>
  <si>
    <t xml:space="preserve">ЛОКАЛЬНАЯ СМЕТА № </t>
  </si>
  <si>
    <t xml:space="preserve">Локальная смета: </t>
  </si>
  <si>
    <t>Локальная смета</t>
  </si>
  <si>
    <t>Основание:</t>
  </si>
  <si>
    <t>Составлена в уровне цен : I квартал 2018 г.</t>
  </si>
  <si>
    <t>Текущая цена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</si>
  <si>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</si>
  <si>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</si>
  <si>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</si>
  <si>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</si>
  <si>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</si>
  <si>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</si>
  <si>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</si>
  <si>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</si>
  <si>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</si>
  <si>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</si>
  <si>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</si>
  <si>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</si>
  <si>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</si>
  <si>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</si>
  <si>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</si>
  <si>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>ВСЕГО,            в уровне цен  I квартал 2018 г., руб.</t>
  </si>
  <si>
    <t xml:space="preserve">   ОЗП</t>
  </si>
  <si>
    <t>*1,3</t>
  </si>
  <si>
    <t xml:space="preserve">   НР от ФОТ</t>
  </si>
  <si>
    <t>%</t>
  </si>
  <si>
    <t>65%*0,85=55%</t>
  </si>
  <si>
    <t xml:space="preserve">   СП от ФОТ</t>
  </si>
  <si>
    <t>40%*0,8=32%</t>
  </si>
  <si>
    <t xml:space="preserve">   Затраты труда рабочих</t>
  </si>
  <si>
    <t>чел-ч</t>
  </si>
  <si>
    <t xml:space="preserve">   Материальные ресурсы</t>
  </si>
  <si>
    <t>80%*0,85=68%</t>
  </si>
  <si>
    <t>60%*0,8=48%</t>
  </si>
  <si>
    <t xml:space="preserve"> Расчет цены </t>
  </si>
  <si>
    <t xml:space="preserve">   [57,32 /  7,5] = 7.64</t>
  </si>
  <si>
    <t xml:space="preserve">   [15,81 /  7,5] = 2.11</t>
  </si>
  <si>
    <t xml:space="preserve">   [15,45 /  7,5] = 2.06</t>
  </si>
  <si>
    <t xml:space="preserve">   [14,05 /  7,5] = 1.87</t>
  </si>
  <si>
    <t xml:space="preserve">   [16,22 /  7,5] = 2.16</t>
  </si>
  <si>
    <t xml:space="preserve">   [30,06 /  7,5] = 4.01</t>
  </si>
  <si>
    <t xml:space="preserve">   ЭММ</t>
  </si>
  <si>
    <t xml:space="preserve">   в т.ч. ЗПМ</t>
  </si>
  <si>
    <t>95%*0,85=81%</t>
  </si>
  <si>
    <t>65%*0,8=52%</t>
  </si>
  <si>
    <t xml:space="preserve">   [3 141,49 /  7,5] = 418.87</t>
  </si>
  <si>
    <t xml:space="preserve">   [54,24 /  7,5] = 7.23</t>
  </si>
  <si>
    <t xml:space="preserve">   [178,39 /  7,5] = 23.79</t>
  </si>
  <si>
    <t xml:space="preserve">   [85 670 /  7,5] = 11422.67</t>
  </si>
  <si>
    <t xml:space="preserve">   [12 500 /  7,5] = 1666.67</t>
  </si>
  <si>
    <t>Итого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</si>
  <si>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</si>
  <si>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</si>
  <si>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</si>
  <si>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 xml:space="preserve">    В том числе:</t>
  </si>
  <si>
    <t xml:space="preserve">    Основная ЗП рабочих</t>
  </si>
  <si>
    <t xml:space="preserve">    Эксплуатация машин</t>
  </si>
  <si>
    <t xml:space="preserve">    Стоимость материалов и оборудования (всего)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</si>
  <si>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</si>
  <si>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</si>
  <si>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</si>
  <si>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</si>
  <si>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</si>
  <si>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</si>
  <si>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</si>
  <si>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</si>
  <si>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</si>
  <si>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</si>
  <si>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</si>
  <si>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</si>
  <si>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</si>
  <si>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</si>
  <si>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</si>
  <si>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</si>
  <si>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Конец</t>
  </si>
  <si>
    <t>Унифицированная форма № КС-3</t>
  </si>
  <si>
    <t>0322001</t>
  </si>
  <si>
    <t>Объект</t>
  </si>
  <si>
    <t xml:space="preserve">Вид деятельности по ОКДП  </t>
  </si>
  <si>
    <t>СПРАВКА</t>
  </si>
  <si>
    <t>О СТОИМОСТИ ВЫПОЛНЕННЫХ РАБОТ И ЗАТРАТ</t>
  </si>
  <si>
    <t>№</t>
  </si>
  <si>
    <t>п/п</t>
  </si>
  <si>
    <t>Наименование пусковых комплексов,</t>
  </si>
  <si>
    <t xml:space="preserve">этапов, объектов, видов выполненных </t>
  </si>
  <si>
    <t xml:space="preserve">работ, оборудования , затрат </t>
  </si>
  <si>
    <t>с начала</t>
  </si>
  <si>
    <t>проведения</t>
  </si>
  <si>
    <t>работ</t>
  </si>
  <si>
    <t>года</t>
  </si>
  <si>
    <t>в том числе</t>
  </si>
  <si>
    <t>за отчетный</t>
  </si>
  <si>
    <t>период</t>
  </si>
  <si>
    <t>Стоимость вып. работ и затрат, руб</t>
  </si>
  <si>
    <t>Всего работ и затрат, включаемых в стоимость работ</t>
  </si>
  <si>
    <t>в том числе:</t>
  </si>
  <si>
    <t>ИТОГО</t>
  </si>
  <si>
    <t>НДС, %</t>
  </si>
  <si>
    <t>ВСЕГО c НДС</t>
  </si>
  <si>
    <t>Техперевооружение РП. Внедрение микропроцессорной релейной защиты и автоматики в ЦРП04, яч. 09, 10,11  г. Мценск - 3шт.</t>
  </si>
  <si>
    <t>Подрядчик: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</si>
</sst>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sz val="10"/>
      <color indexed="18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Times New Roman Cyr"/>
      <charset val="204"/>
    </font>
    <font>
      <sz val="8"/>
      <color rgb="FFFFFFFF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gray0625">
        <fgColor indexed="11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0" fontId="13" fillId="0" borderId="0" xfId="0" applyFont="1" applyAlignment="1">
      <alignment wrapText="1"/>
    </xf>
    <xf numFmtId="49" fontId="13" fillId="0" borderId="0" xfId="0" applyNumberFormat="1" applyFont="1" applyAlignment="1">
      <alignment wrapText="1"/>
    </xf>
    <xf numFmtId="14" fontId="0" fillId="0" borderId="0" xfId="0" applyNumberFormat="1"/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wrapText="1"/>
    </xf>
    <xf numFmtId="49" fontId="21" fillId="0" borderId="0" xfId="0" applyNumberFormat="1" applyFont="1" applyAlignment="1">
      <alignment wrapText="1"/>
    </xf>
    <xf numFmtId="0" fontId="24" fillId="0" borderId="0" xfId="0" applyFont="1" applyAlignment="1">
      <alignment horizontal="right" shrinkToFit="1"/>
    </xf>
    <xf numFmtId="0" fontId="24" fillId="0" borderId="0" xfId="0" applyFont="1"/>
    <xf numFmtId="4" fontId="21" fillId="0" borderId="0" xfId="0" applyNumberFormat="1" applyFont="1" applyAlignment="1">
      <alignment horizontal="right" shrinkToFit="1"/>
    </xf>
    <xf numFmtId="0" fontId="21" fillId="0" borderId="17" xfId="0" applyFont="1" applyBorder="1" applyAlignment="1">
      <alignment horizontal="center" wrapText="1"/>
    </xf>
    <xf numFmtId="0" fontId="12" fillId="0" borderId="25" xfId="0" applyFont="1" applyBorder="1" applyAlignment="1">
      <alignment horizontal="left" vertical="top" wrapText="1"/>
    </xf>
    <xf numFmtId="0" fontId="21" fillId="0" borderId="24" xfId="0" applyFont="1" applyBorder="1" applyAlignment="1">
      <alignment horizontal="left" vertical="top" wrapText="1"/>
    </xf>
    <xf numFmtId="0" fontId="12" fillId="0" borderId="24" xfId="0" applyFont="1" applyBorder="1" applyAlignment="1">
      <alignment horizontal="right" wrapText="1"/>
    </xf>
    <xf numFmtId="0" fontId="21" fillId="0" borderId="24" xfId="0" applyFont="1" applyBorder="1" applyAlignment="1">
      <alignment horizontal="right" shrinkToFit="1"/>
    </xf>
    <xf numFmtId="4" fontId="12" fillId="0" borderId="24" xfId="0" applyNumberFormat="1" applyFont="1" applyBorder="1" applyAlignment="1">
      <alignment vertical="top" shrinkToFit="1"/>
    </xf>
    <xf numFmtId="3" fontId="12" fillId="0" borderId="24" xfId="0" applyNumberFormat="1" applyFont="1" applyBorder="1" applyAlignment="1">
      <alignment vertical="top" shrinkToFit="1"/>
    </xf>
    <xf numFmtId="3" fontId="12" fillId="0" borderId="26" xfId="0" applyNumberFormat="1" applyFont="1" applyBorder="1" applyAlignment="1">
      <alignment vertical="top" shrinkToFit="1"/>
    </xf>
    <xf numFmtId="49" fontId="12" fillId="0" borderId="24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12" fillId="0" borderId="27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3" fontId="12" fillId="0" borderId="10" xfId="0" applyNumberFormat="1" applyFont="1" applyBorder="1" applyAlignment="1">
      <alignment vertical="top" shrinkToFit="1"/>
    </xf>
    <xf numFmtId="3" fontId="12" fillId="0" borderId="28" xfId="0" applyNumberFormat="1" applyFont="1" applyBorder="1" applyAlignment="1">
      <alignment vertical="top" shrinkToFit="1"/>
    </xf>
    <xf numFmtId="4" fontId="0" fillId="0" borderId="0" xfId="0" applyNumberFormat="1"/>
    <xf numFmtId="0" fontId="12" fillId="0" borderId="29" xfId="0" applyFont="1" applyBorder="1" applyAlignment="1">
      <alignment horizontal="left" vertical="top" wrapText="1"/>
    </xf>
    <xf numFmtId="0" fontId="12" fillId="0" borderId="29" xfId="0" applyFont="1" applyBorder="1" applyAlignment="1">
      <alignment horizontal="right" vertical="top" wrapText="1"/>
    </xf>
    <xf numFmtId="0" fontId="12" fillId="0" borderId="29" xfId="0" applyFont="1" applyBorder="1" applyAlignment="1">
      <alignment horizontal="right" vertical="top" shrinkToFit="1"/>
    </xf>
    <xf numFmtId="0" fontId="12" fillId="0" borderId="29" xfId="0" applyFont="1" applyBorder="1" applyAlignment="1">
      <alignment vertical="top" shrinkToFit="1"/>
    </xf>
    <xf numFmtId="0" fontId="12" fillId="0" borderId="15" xfId="0" applyFont="1" applyBorder="1" applyAlignment="1">
      <alignment horizontal="left" vertical="top" wrapText="1"/>
    </xf>
    <xf numFmtId="0" fontId="12" fillId="0" borderId="30" xfId="0" applyFont="1" applyBorder="1" applyAlignment="1">
      <alignment vertical="top" shrinkToFit="1"/>
    </xf>
    <xf numFmtId="4" fontId="12" fillId="0" borderId="29" xfId="0" applyNumberFormat="1" applyFont="1" applyBorder="1" applyAlignment="1">
      <alignment vertical="top" shrinkToFit="1"/>
    </xf>
    <xf numFmtId="0" fontId="18" fillId="0" borderId="29" xfId="0" applyFont="1" applyBorder="1" applyAlignment="1">
      <alignment vertical="top" shrinkToFit="1"/>
    </xf>
    <xf numFmtId="0" fontId="18" fillId="0" borderId="15" xfId="0" applyFont="1" applyBorder="1" applyAlignment="1">
      <alignment vertical="top" shrinkToFit="1"/>
    </xf>
    <xf numFmtId="0" fontId="12" fillId="0" borderId="16" xfId="0" applyFont="1" applyBorder="1" applyAlignment="1">
      <alignment horizontal="left" vertical="top" wrapText="1"/>
    </xf>
    <xf numFmtId="0" fontId="12" fillId="0" borderId="31" xfId="0" applyFont="1" applyBorder="1" applyAlignment="1">
      <alignment horizontal="left" vertical="top" wrapText="1"/>
    </xf>
    <xf numFmtId="0" fontId="12" fillId="0" borderId="31" xfId="0" applyFont="1" applyBorder="1" applyAlignment="1">
      <alignment horizontal="right" vertical="top" wrapText="1"/>
    </xf>
    <xf numFmtId="0" fontId="12" fillId="0" borderId="31" xfId="0" applyFont="1" applyBorder="1" applyAlignment="1">
      <alignment horizontal="right" vertical="top" shrinkToFit="1"/>
    </xf>
    <xf numFmtId="0" fontId="12" fillId="0" borderId="31" xfId="0" applyFont="1" applyBorder="1" applyAlignment="1">
      <alignment vertical="top" shrinkToFit="1"/>
    </xf>
    <xf numFmtId="4" fontId="12" fillId="0" borderId="31" xfId="0" applyNumberFormat="1" applyFont="1" applyBorder="1" applyAlignment="1">
      <alignment vertical="top" shrinkToFit="1"/>
    </xf>
    <xf numFmtId="0" fontId="12" fillId="0" borderId="32" xfId="0" applyFont="1" applyBorder="1" applyAlignment="1">
      <alignment vertical="top" shrinkToFit="1"/>
    </xf>
    <xf numFmtId="0" fontId="12" fillId="0" borderId="33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1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3" fontId="12" fillId="0" borderId="6" xfId="0" applyNumberFormat="1" applyFont="1" applyBorder="1" applyAlignment="1">
      <alignment vertical="top" shrinkToFit="1"/>
    </xf>
    <xf numFmtId="3" fontId="12" fillId="0" borderId="34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horizontal="left" vertical="top" wrapText="1"/>
    </xf>
    <xf numFmtId="3" fontId="12" fillId="0" borderId="29" xfId="0" applyNumberFormat="1" applyFont="1" applyBorder="1" applyAlignment="1">
      <alignment vertical="top" shrinkToFit="1"/>
    </xf>
    <xf numFmtId="3" fontId="12" fillId="0" borderId="30" xfId="0" applyNumberFormat="1" applyFont="1" applyBorder="1" applyAlignment="1">
      <alignment vertical="top" shrinkToFit="1"/>
    </xf>
    <xf numFmtId="0" fontId="18" fillId="0" borderId="19" xfId="0" applyFont="1" applyBorder="1" applyAlignment="1">
      <alignment shrinkToFi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25" fillId="0" borderId="0" xfId="0" applyFont="1" applyAlignment="1">
      <alignment horizontal="left"/>
    </xf>
    <xf numFmtId="0" fontId="25" fillId="0" borderId="0" xfId="0" applyFont="1"/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left" vertical="top" wrapText="1"/>
    </xf>
    <xf numFmtId="0" fontId="12" fillId="0" borderId="2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0" fontId="26" fillId="0" borderId="0" xfId="0" applyFont="1"/>
    <xf numFmtId="49" fontId="18" fillId="0" borderId="0" xfId="0" applyNumberFormat="1" applyFont="1" applyAlignment="1">
      <alignment wrapText="1"/>
    </xf>
    <xf numFmtId="0" fontId="12" fillId="0" borderId="0" xfId="0" applyFont="1" applyAlignment="1">
      <alignment horizontal="right" vertical="top"/>
    </xf>
    <xf numFmtId="0" fontId="18" fillId="0" borderId="0" xfId="0" applyFont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14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0" fillId="0" borderId="14" xfId="0" applyBorder="1"/>
    <xf numFmtId="0" fontId="12" fillId="0" borderId="18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21" fillId="0" borderId="22" xfId="0" applyFont="1" applyBorder="1" applyAlignment="1">
      <alignment horizontal="center"/>
    </xf>
    <xf numFmtId="0" fontId="21" fillId="0" borderId="22" xfId="0" applyFont="1" applyBorder="1" applyAlignment="1">
      <alignment horizontal="left" vertical="top" wrapText="1"/>
    </xf>
    <xf numFmtId="3" fontId="21" fillId="2" borderId="22" xfId="0" applyNumberFormat="1" applyFont="1" applyFill="1" applyBorder="1" applyAlignment="1">
      <alignment horizontal="right" shrinkToFit="1"/>
    </xf>
    <xf numFmtId="3" fontId="21" fillId="2" borderId="21" xfId="0" applyNumberFormat="1" applyFont="1" applyFill="1" applyBorder="1" applyAlignment="1">
      <alignment horizontal="right" shrinkToFit="1"/>
    </xf>
    <xf numFmtId="0" fontId="21" fillId="0" borderId="4" xfId="0" applyFont="1" applyBorder="1" applyAlignment="1">
      <alignment horizontal="center"/>
    </xf>
    <xf numFmtId="0" fontId="21" fillId="0" borderId="4" xfId="0" applyFont="1" applyBorder="1" applyAlignment="1">
      <alignment horizontal="left" vertical="top" wrapText="1"/>
    </xf>
    <xf numFmtId="3" fontId="21" fillId="0" borderId="4" xfId="0" applyNumberFormat="1" applyFont="1" applyBorder="1" applyAlignment="1">
      <alignment horizontal="right" shrinkToFit="1"/>
    </xf>
    <xf numFmtId="3" fontId="21" fillId="0" borderId="6" xfId="0" applyNumberFormat="1" applyFont="1" applyBorder="1" applyAlignment="1">
      <alignment horizontal="right" shrinkToFit="1"/>
    </xf>
    <xf numFmtId="0" fontId="21" fillId="0" borderId="2" xfId="0" applyFont="1" applyBorder="1" applyAlignment="1">
      <alignment horizontal="center"/>
    </xf>
    <xf numFmtId="0" fontId="21" fillId="0" borderId="2" xfId="0" applyFont="1" applyBorder="1" applyAlignment="1">
      <alignment horizontal="left" vertical="top" wrapText="1"/>
    </xf>
    <xf numFmtId="3" fontId="21" fillId="0" borderId="2" xfId="0" applyNumberFormat="1" applyFont="1" applyBorder="1" applyAlignment="1">
      <alignment horizontal="right" shrinkToFit="1"/>
    </xf>
    <xf numFmtId="3" fontId="21" fillId="0" borderId="10" xfId="0" applyNumberFormat="1" applyFont="1" applyBorder="1" applyAlignment="1">
      <alignment horizontal="right" shrinkToFit="1"/>
    </xf>
    <xf numFmtId="3" fontId="21" fillId="2" borderId="2" xfId="0" applyNumberFormat="1" applyFont="1" applyFill="1" applyBorder="1" applyAlignment="1">
      <alignment horizontal="right" shrinkToFit="1"/>
    </xf>
    <xf numFmtId="3" fontId="21" fillId="2" borderId="10" xfId="0" applyNumberFormat="1" applyFont="1" applyFill="1" applyBorder="1" applyAlignment="1">
      <alignment horizontal="right" shrinkToFit="1"/>
    </xf>
    <xf numFmtId="0" fontId="12" fillId="0" borderId="9" xfId="0" applyFont="1" applyBorder="1" applyAlignment="1">
      <alignment horizontal="left" wrapText="1"/>
    </xf>
    <xf numFmtId="0" fontId="11" fillId="0" borderId="0" xfId="0" applyFont="1"/>
    <xf numFmtId="49" fontId="12" fillId="0" borderId="24" xfId="0" applyNumberFormat="1" applyFont="1" applyBorder="1" applyAlignment="1">
      <alignment vertical="top" wrapText="1" shrinkToFit="1"/>
    </xf>
    <xf numFmtId="0" fontId="12" fillId="0" borderId="24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vertical="top" shrinkToFit="1"/>
    </xf>
    <xf numFmtId="49" fontId="12" fillId="0" borderId="6" xfId="0" applyNumberFormat="1" applyFont="1" applyBorder="1" applyAlignment="1">
      <alignment vertical="top" wrapText="1" shrinkToFit="1"/>
    </xf>
    <xf numFmtId="0" fontId="12" fillId="0" borderId="6" xfId="0" applyFont="1" applyBorder="1" applyAlignment="1">
      <alignment horizontal="left" vertical="top" wrapText="1" shrinkToFit="1"/>
    </xf>
    <xf numFmtId="0" fontId="12" fillId="0" borderId="6" xfId="0" applyFont="1" applyBorder="1" applyAlignment="1">
      <alignment vertical="top" shrinkToFit="1"/>
    </xf>
    <xf numFmtId="0" fontId="11" fillId="0" borderId="27" xfId="0" applyFont="1" applyBorder="1"/>
    <xf numFmtId="0" fontId="12" fillId="0" borderId="10" xfId="0" applyFont="1" applyBorder="1" applyAlignment="1">
      <alignment horizontal="left" vertical="top"/>
    </xf>
    <xf numFmtId="0" fontId="11" fillId="0" borderId="10" xfId="0" applyFont="1" applyBorder="1"/>
    <xf numFmtId="0" fontId="11" fillId="0" borderId="28" xfId="0" applyFont="1" applyBorder="1"/>
    <xf numFmtId="0" fontId="11" fillId="0" borderId="35" xfId="0" applyFont="1" applyBorder="1"/>
    <xf numFmtId="0" fontId="12" fillId="0" borderId="36" xfId="0" applyFont="1" applyBorder="1" applyAlignment="1">
      <alignment horizontal="left" vertical="top"/>
    </xf>
    <xf numFmtId="0" fontId="11" fillId="0" borderId="36" xfId="0" applyFont="1" applyBorder="1"/>
    <xf numFmtId="0" fontId="11" fillId="0" borderId="37" xfId="0" applyFont="1" applyBorder="1"/>
    <xf numFmtId="0" fontId="11" fillId="0" borderId="19" xfId="0" applyFont="1" applyBorder="1" applyAlignment="1">
      <alignment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2" fillId="0" borderId="9" xfId="0" applyFont="1" applyBorder="1" applyAlignment="1">
      <alignment horizontal="left" wrapText="1"/>
    </xf>
    <xf numFmtId="0" fontId="25" fillId="0" borderId="3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38" xfId="0" applyFont="1" applyBorder="1" applyAlignment="1">
      <alignment horizontal="center" wrapText="1"/>
    </xf>
    <xf numFmtId="0" fontId="12" fillId="0" borderId="39" xfId="0" applyFont="1" applyBorder="1" applyAlignment="1">
      <alignment horizontal="center" wrapText="1"/>
    </xf>
    <xf numFmtId="0" fontId="12" fillId="0" borderId="0" xfId="0" applyFont="1" applyAlignment="1">
      <alignment horizontal="right" vertical="top"/>
    </xf>
    <xf numFmtId="49" fontId="18" fillId="0" borderId="2" xfId="0" applyNumberFormat="1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14" fontId="18" fillId="0" borderId="2" xfId="0" applyNumberFormat="1" applyFont="1" applyBorder="1" applyAlignment="1">
      <alignment horizontal="center" vertical="top"/>
    </xf>
    <xf numFmtId="0" fontId="12" fillId="0" borderId="8" xfId="0" applyFont="1" applyBorder="1" applyAlignment="1">
      <alignment horizontal="center" vertical="top"/>
    </xf>
    <xf numFmtId="49" fontId="18" fillId="0" borderId="4" xfId="0" applyNumberFormat="1" applyFont="1" applyBorder="1" applyAlignment="1">
      <alignment horizontal="center" vertical="top"/>
    </xf>
    <xf numFmtId="0" fontId="12" fillId="0" borderId="7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3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2" fillId="0" borderId="0" xfId="0" applyFont="1" applyAlignment="1">
      <alignment horizontal="right"/>
    </xf>
    <xf numFmtId="0" fontId="12" fillId="0" borderId="8" xfId="0" applyFont="1" applyBorder="1" applyAlignment="1">
      <alignment horizontal="center"/>
    </xf>
    <xf numFmtId="0" fontId="12" fillId="0" borderId="3" xfId="0" applyFont="1" applyBorder="1" applyAlignment="1">
      <alignment horizontal="left" vertical="top" wrapText="1"/>
    </xf>
    <xf numFmtId="49" fontId="0" fillId="0" borderId="8" xfId="0" applyNumberFormat="1" applyBorder="1" applyAlignment="1">
      <alignment horizontal="center"/>
    </xf>
    <xf numFmtId="0" fontId="1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" fillId="0" borderId="2" xfId="0" applyFont="1" applyBorder="1" applyAlignment="1">
      <alignment horizontal="center"/>
    </xf>
    <xf numFmtId="0" fontId="18" fillId="0" borderId="0" xfId="0" applyFont="1" applyAlignment="1"/>
    <xf numFmtId="0" fontId="11" fillId="0" borderId="0" xfId="0" applyFont="1" applyAlignment="1"/>
    <xf numFmtId="3" fontId="18" fillId="0" borderId="0" xfId="0" applyNumberFormat="1" applyFont="1" applyAlignment="1">
      <alignment shrinkToFit="1"/>
    </xf>
    <xf numFmtId="3" fontId="11" fillId="0" borderId="0" xfId="0" applyNumberFormat="1" applyFont="1" applyAlignment="1">
      <alignment shrinkToFit="1"/>
    </xf>
    <xf numFmtId="4" fontId="18" fillId="0" borderId="0" xfId="0" applyNumberFormat="1" applyFont="1" applyAlignment="1">
      <alignment shrinkToFit="1"/>
    </xf>
    <xf numFmtId="0" fontId="11" fillId="0" borderId="0" xfId="0" applyFont="1" applyAlignment="1">
      <alignment shrinkToFit="1"/>
    </xf>
    <xf numFmtId="4" fontId="11" fillId="0" borderId="0" xfId="0" applyNumberFormat="1" applyFont="1" applyAlignment="1">
      <alignment shrinkToFit="1"/>
    </xf>
    <xf numFmtId="3" fontId="18" fillId="0" borderId="22" xfId="0" applyNumberFormat="1" applyFont="1" applyBorder="1" applyAlignment="1">
      <alignment vertical="top" shrinkToFit="1"/>
    </xf>
    <xf numFmtId="3" fontId="18" fillId="0" borderId="20" xfId="0" applyNumberFormat="1" applyFont="1" applyBorder="1" applyAlignment="1">
      <alignment vertical="top" shrinkToFit="1"/>
    </xf>
    <xf numFmtId="3" fontId="18" fillId="0" borderId="23" xfId="0" applyNumberFormat="1" applyFont="1" applyBorder="1" applyAlignment="1">
      <alignment vertical="top" shrinkToFit="1"/>
    </xf>
    <xf numFmtId="3" fontId="18" fillId="0" borderId="19" xfId="0" applyNumberFormat="1" applyFont="1" applyBorder="1" applyAlignment="1">
      <alignment shrinkToFi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21" fillId="0" borderId="0" xfId="0" applyFont="1" applyAlignment="1">
      <alignment horizontal="left" vertical="top" wrapText="1"/>
    </xf>
    <xf numFmtId="49" fontId="21" fillId="0" borderId="0" xfId="0" applyNumberFormat="1" applyFont="1" applyAlignment="1">
      <alignment horizontal="left" vertical="top" wrapText="1"/>
    </xf>
    <xf numFmtId="0" fontId="23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4" fillId="0" borderId="9" xfId="0" applyFont="1" applyBorder="1" applyAlignment="1">
      <alignment horizontal="right" shrinkToFi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49" fontId="18" fillId="0" borderId="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8" fillId="0" borderId="3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48"/>
  <sheetViews>
    <sheetView workbookViewId="0"/>
  </sheetViews>
  <sheetFormatPr defaultRowHeight="12.75" x14ac:dyDescent="0.2"/>
  <cols>
    <col min="1" max="1" width="10.7109375" customWidth="1"/>
    <col min="2" max="2" width="31.7109375" customWidth="1"/>
    <col min="3" max="6" width="10.7109375" customWidth="1"/>
    <col min="10" max="69" width="0" hidden="1" customWidth="1"/>
    <col min="70" max="71" width="42.7109375" hidden="1" customWidth="1"/>
    <col min="72" max="72" width="82.7109375" hidden="1" customWidth="1"/>
    <col min="73" max="74" width="0" hidden="1" customWidth="1"/>
    <col min="75" max="75" width="21.7109375" hidden="1" customWidth="1"/>
    <col min="76" max="76" width="0" hidden="1" customWidth="1"/>
    <col min="77" max="77" width="32.7109375" hidden="1" customWidth="1"/>
    <col min="78" max="78" width="21.7109375" hidden="1" customWidth="1"/>
    <col min="79" max="256" width="0" hidden="1" customWidth="1"/>
  </cols>
  <sheetData>
    <row r="1" spans="1:255" s="14" customFormat="1" ht="11.25" x14ac:dyDescent="0.2">
      <c r="A1" s="14" t="s">
        <v>334</v>
      </c>
    </row>
    <row r="2" spans="1:255" x14ac:dyDescent="0.2">
      <c r="C2" s="174" t="s">
        <v>443</v>
      </c>
      <c r="D2" s="175"/>
      <c r="E2" s="175"/>
      <c r="F2" s="175"/>
    </row>
    <row r="3" spans="1:255" x14ac:dyDescent="0.2">
      <c r="C3" s="174" t="s">
        <v>336</v>
      </c>
      <c r="D3" s="175"/>
      <c r="E3" s="175"/>
      <c r="F3" s="175"/>
    </row>
    <row r="4" spans="1:255" x14ac:dyDescent="0.2">
      <c r="C4" s="174" t="s">
        <v>337</v>
      </c>
      <c r="D4" s="175"/>
      <c r="E4" s="175"/>
      <c r="F4" s="175"/>
    </row>
    <row r="5" spans="1:255" s="13" customFormat="1" ht="11.25" x14ac:dyDescent="0.2">
      <c r="E5" s="176" t="s">
        <v>338</v>
      </c>
      <c r="F5" s="169"/>
    </row>
    <row r="6" spans="1:255" s="13" customFormat="1" ht="11.25" x14ac:dyDescent="0.2">
      <c r="D6" s="94" t="s">
        <v>339</v>
      </c>
      <c r="E6" s="164" t="s">
        <v>444</v>
      </c>
      <c r="F6" s="169"/>
    </row>
    <row r="7" spans="1:255" x14ac:dyDescent="0.2">
      <c r="A7" s="19" t="s">
        <v>341</v>
      </c>
      <c r="B7" s="172"/>
      <c r="C7" s="173"/>
      <c r="D7" s="16" t="s">
        <v>342</v>
      </c>
      <c r="E7" s="164"/>
      <c r="F7" s="171"/>
      <c r="BR7" s="91">
        <f>B7</f>
        <v>0</v>
      </c>
      <c r="IU7" s="21"/>
    </row>
    <row r="8" spans="1:255" x14ac:dyDescent="0.2">
      <c r="A8" s="19" t="s">
        <v>343</v>
      </c>
      <c r="B8" s="170"/>
      <c r="C8" s="163"/>
      <c r="D8" s="16" t="s">
        <v>342</v>
      </c>
      <c r="E8" s="164"/>
      <c r="F8" s="171"/>
      <c r="BR8" s="91">
        <f>B8</f>
        <v>0</v>
      </c>
      <c r="IU8" s="21"/>
    </row>
    <row r="9" spans="1:255" x14ac:dyDescent="0.2">
      <c r="A9" s="19" t="s">
        <v>344</v>
      </c>
      <c r="B9" s="170"/>
      <c r="C9" s="163"/>
      <c r="D9" s="16" t="s">
        <v>342</v>
      </c>
      <c r="E9" s="164"/>
      <c r="F9" s="171"/>
      <c r="BR9" s="91">
        <f>B9</f>
        <v>0</v>
      </c>
      <c r="IU9" s="21"/>
    </row>
    <row r="10" spans="1:255" x14ac:dyDescent="0.2">
      <c r="A10" s="19" t="s">
        <v>345</v>
      </c>
      <c r="B10" s="170"/>
      <c r="C10" s="163"/>
      <c r="D10" s="16" t="s">
        <v>342</v>
      </c>
      <c r="E10" s="164"/>
      <c r="F10" s="171"/>
      <c r="BR10" s="91">
        <f>B10</f>
        <v>0</v>
      </c>
      <c r="IU10" s="21"/>
    </row>
    <row r="11" spans="1:255" x14ac:dyDescent="0.2">
      <c r="A11" s="95" t="s">
        <v>346</v>
      </c>
      <c r="B11" s="162"/>
      <c r="C11" s="163"/>
      <c r="E11" s="164"/>
      <c r="F11" s="165"/>
      <c r="BS11" s="26">
        <f>B11</f>
        <v>0</v>
      </c>
      <c r="IU11" s="21"/>
    </row>
    <row r="12" spans="1:255" ht="22.5" x14ac:dyDescent="0.2">
      <c r="A12" s="95" t="s">
        <v>445</v>
      </c>
      <c r="B12" s="166" t="s">
        <v>5</v>
      </c>
      <c r="C12" s="167"/>
      <c r="E12" s="164"/>
      <c r="F12" s="165"/>
      <c r="BS12" s="26" t="str">
        <f>B12</f>
        <v>Микропроцессорная защита  МПЗ с БЭМП на 3 ячейки</v>
      </c>
      <c r="IU12" s="21"/>
    </row>
    <row r="13" spans="1:255" s="13" customFormat="1" ht="11.25" x14ac:dyDescent="0.2">
      <c r="B13" s="168" t="s">
        <v>446</v>
      </c>
      <c r="C13" s="168"/>
      <c r="D13" s="168"/>
      <c r="E13" s="164"/>
      <c r="F13" s="169"/>
    </row>
    <row r="14" spans="1:255" s="13" customFormat="1" x14ac:dyDescent="0.2">
      <c r="B14" s="152" t="s">
        <v>350</v>
      </c>
      <c r="C14" s="152"/>
      <c r="D14" s="96" t="s">
        <v>351</v>
      </c>
      <c r="E14" s="153"/>
      <c r="F14" s="154"/>
      <c r="BW14" s="99">
        <f>E14</f>
        <v>0</v>
      </c>
      <c r="IU14" s="98"/>
    </row>
    <row r="15" spans="1:255" s="13" customFormat="1" x14ac:dyDescent="0.2">
      <c r="D15" s="97" t="s">
        <v>352</v>
      </c>
      <c r="E15" s="155"/>
      <c r="F15" s="156"/>
    </row>
    <row r="16" spans="1:255" s="13" customFormat="1" x14ac:dyDescent="0.2">
      <c r="D16" s="100" t="s">
        <v>353</v>
      </c>
      <c r="E16" s="157"/>
      <c r="F16" s="158"/>
    </row>
    <row r="18" spans="1:255" x14ac:dyDescent="0.2">
      <c r="C18" s="159" t="s">
        <v>354</v>
      </c>
      <c r="D18" s="159" t="s">
        <v>355</v>
      </c>
      <c r="E18" s="159" t="s">
        <v>356</v>
      </c>
      <c r="F18" s="161"/>
    </row>
    <row r="19" spans="1:255" ht="13.5" thickBot="1" x14ac:dyDescent="0.25">
      <c r="C19" s="160"/>
      <c r="D19" s="160"/>
      <c r="E19" s="29" t="s">
        <v>357</v>
      </c>
      <c r="F19" s="30" t="s">
        <v>358</v>
      </c>
    </row>
    <row r="20" spans="1:255" ht="13.5" thickBot="1" x14ac:dyDescent="0.25">
      <c r="A20" s="101"/>
      <c r="B20" s="101"/>
      <c r="C20" s="102"/>
      <c r="D20" s="103"/>
      <c r="E20" s="104"/>
      <c r="F20" s="105"/>
    </row>
    <row r="22" spans="1:255" ht="14.25" x14ac:dyDescent="0.3">
      <c r="A22" s="145" t="s">
        <v>447</v>
      </c>
      <c r="B22" s="146"/>
      <c r="C22" s="146"/>
      <c r="D22" s="146"/>
      <c r="E22" s="146"/>
      <c r="F22" s="146"/>
    </row>
    <row r="23" spans="1:255" ht="13.5" x14ac:dyDescent="0.25">
      <c r="A23" s="147" t="s">
        <v>448</v>
      </c>
      <c r="B23" s="146"/>
      <c r="C23" s="146"/>
      <c r="D23" s="146"/>
      <c r="E23" s="146"/>
      <c r="F23" s="146"/>
    </row>
    <row r="24" spans="1:255" x14ac:dyDescent="0.2">
      <c r="A24" s="148"/>
      <c r="B24" s="146"/>
      <c r="C24" s="146"/>
      <c r="D24" s="146"/>
      <c r="E24" s="146"/>
      <c r="F24" s="146"/>
      <c r="BT24" s="23">
        <f>A24</f>
        <v>0</v>
      </c>
      <c r="IU24" s="21"/>
    </row>
    <row r="25" spans="1:255" ht="13.5" thickBot="1" x14ac:dyDescent="0.25"/>
    <row r="26" spans="1:255" ht="34.5" customHeight="1" thickBot="1" x14ac:dyDescent="0.25">
      <c r="A26" s="108" t="s">
        <v>449</v>
      </c>
      <c r="B26" s="108" t="s">
        <v>451</v>
      </c>
      <c r="C26" s="108"/>
      <c r="D26" s="149" t="s">
        <v>461</v>
      </c>
      <c r="E26" s="150"/>
      <c r="F26" s="151"/>
    </row>
    <row r="27" spans="1:255" x14ac:dyDescent="0.2">
      <c r="A27" s="109" t="s">
        <v>450</v>
      </c>
      <c r="B27" s="109" t="s">
        <v>452</v>
      </c>
      <c r="C27" s="109" t="s">
        <v>338</v>
      </c>
      <c r="D27" s="109" t="s">
        <v>454</v>
      </c>
      <c r="E27" s="109" t="s">
        <v>454</v>
      </c>
      <c r="F27" s="107" t="s">
        <v>458</v>
      </c>
    </row>
    <row r="28" spans="1:255" x14ac:dyDescent="0.2">
      <c r="A28" s="106"/>
      <c r="B28" s="109" t="s">
        <v>453</v>
      </c>
      <c r="C28" s="109"/>
      <c r="D28" s="109" t="s">
        <v>455</v>
      </c>
      <c r="E28" s="109" t="s">
        <v>457</v>
      </c>
      <c r="F28" s="107" t="s">
        <v>459</v>
      </c>
    </row>
    <row r="29" spans="1:255" ht="13.5" thickBot="1" x14ac:dyDescent="0.25">
      <c r="A29" s="106"/>
      <c r="B29" s="106"/>
      <c r="C29" s="106"/>
      <c r="D29" s="109" t="s">
        <v>456</v>
      </c>
      <c r="E29" s="109"/>
      <c r="F29" s="107" t="s">
        <v>460</v>
      </c>
    </row>
    <row r="30" spans="1:255" ht="13.5" thickBot="1" x14ac:dyDescent="0.25">
      <c r="A30" s="43">
        <v>1</v>
      </c>
      <c r="B30" s="43">
        <v>2</v>
      </c>
      <c r="C30" s="43">
        <v>3</v>
      </c>
      <c r="D30" s="43">
        <v>4</v>
      </c>
      <c r="E30" s="43">
        <v>5</v>
      </c>
      <c r="F30" s="43">
        <v>6</v>
      </c>
    </row>
    <row r="31" spans="1:255" ht="24" x14ac:dyDescent="0.2">
      <c r="A31" s="110"/>
      <c r="B31" s="111" t="s">
        <v>462</v>
      </c>
      <c r="C31" s="110"/>
      <c r="D31" s="112"/>
      <c r="E31" s="112"/>
      <c r="F31" s="113"/>
    </row>
    <row r="32" spans="1:255" x14ac:dyDescent="0.2">
      <c r="A32" s="118"/>
      <c r="B32" s="119" t="s">
        <v>463</v>
      </c>
      <c r="C32" s="118"/>
      <c r="D32" s="120"/>
      <c r="E32" s="120"/>
      <c r="F32" s="121"/>
    </row>
    <row r="33" spans="1:255" x14ac:dyDescent="0.2">
      <c r="A33" s="118"/>
      <c r="B33" s="119"/>
      <c r="C33" s="118"/>
      <c r="D33" s="122"/>
      <c r="E33" s="122"/>
      <c r="F33" s="123"/>
    </row>
    <row r="34" spans="1:255" x14ac:dyDescent="0.2">
      <c r="A34" s="118"/>
      <c r="B34" s="119"/>
      <c r="C34" s="118"/>
      <c r="D34" s="120"/>
      <c r="E34" s="120"/>
      <c r="F34" s="121"/>
    </row>
    <row r="35" spans="1:255" x14ac:dyDescent="0.2">
      <c r="A35" s="118"/>
      <c r="B35" s="119"/>
      <c r="C35" s="118"/>
      <c r="D35" s="120"/>
      <c r="E35" s="120"/>
      <c r="F35" s="121"/>
    </row>
    <row r="36" spans="1:255" x14ac:dyDescent="0.2">
      <c r="A36" s="118"/>
      <c r="B36" s="119" t="s">
        <v>464</v>
      </c>
      <c r="C36" s="118"/>
      <c r="D36" s="120">
        <f>ROUND(D31,0)</f>
        <v>0</v>
      </c>
      <c r="E36" s="120">
        <f>ROUND(E31,0)</f>
        <v>0</v>
      </c>
      <c r="F36" s="121">
        <f>ROUND(F31,0)</f>
        <v>0</v>
      </c>
    </row>
    <row r="37" spans="1:255" x14ac:dyDescent="0.2">
      <c r="A37" s="118"/>
      <c r="B37" s="119" t="s">
        <v>465</v>
      </c>
      <c r="C37" s="118">
        <v>18</v>
      </c>
      <c r="D37" s="120">
        <f>ROUND(D36*C37/100,0)</f>
        <v>0</v>
      </c>
      <c r="E37" s="120">
        <f>ROUND(E36*C37/100,0)</f>
        <v>0</v>
      </c>
      <c r="F37" s="121">
        <f>ROUND(F36*C37/100,0)</f>
        <v>0</v>
      </c>
    </row>
    <row r="38" spans="1:255" x14ac:dyDescent="0.2">
      <c r="A38" s="114"/>
      <c r="B38" s="115" t="s">
        <v>466</v>
      </c>
      <c r="C38" s="114"/>
      <c r="D38" s="116">
        <f>ROUND(D36+D37,0)</f>
        <v>0</v>
      </c>
      <c r="E38" s="116">
        <f>ROUND(E36+E37,0)</f>
        <v>0</v>
      </c>
      <c r="F38" s="117">
        <f>ROUND(F36+F37,0)</f>
        <v>0</v>
      </c>
    </row>
    <row r="41" spans="1:255" x14ac:dyDescent="0.2">
      <c r="A41" s="89" t="s">
        <v>437</v>
      </c>
      <c r="B41" s="124"/>
      <c r="C41" s="90"/>
      <c r="D41" s="90"/>
      <c r="E41" s="143"/>
      <c r="F41" s="143"/>
      <c r="BY41" s="91">
        <f>B41</f>
        <v>0</v>
      </c>
      <c r="BZ41" s="91">
        <f>E41</f>
        <v>0</v>
      </c>
      <c r="IU41" s="21"/>
    </row>
    <row r="42" spans="1:255" s="93" customFormat="1" ht="11.25" x14ac:dyDescent="0.2">
      <c r="A42" s="92"/>
      <c r="B42" s="144" t="s">
        <v>438</v>
      </c>
      <c r="C42" s="144"/>
      <c r="D42" s="144"/>
      <c r="E42" s="144" t="s">
        <v>439</v>
      </c>
      <c r="F42" s="144"/>
    </row>
    <row r="43" spans="1:255" x14ac:dyDescent="0.2">
      <c r="A43" s="17"/>
      <c r="B43" s="17"/>
      <c r="C43" s="11" t="s">
        <v>440</v>
      </c>
      <c r="D43" s="17"/>
      <c r="E43" s="17"/>
      <c r="F43" s="17"/>
    </row>
    <row r="44" spans="1:255" x14ac:dyDescent="0.2">
      <c r="A44" s="89" t="s">
        <v>441</v>
      </c>
      <c r="B44" s="124"/>
      <c r="C44" s="90"/>
      <c r="D44" s="90"/>
      <c r="E44" s="143"/>
      <c r="F44" s="143"/>
      <c r="BY44" s="91">
        <f>B44</f>
        <v>0</v>
      </c>
      <c r="BZ44" s="91">
        <f>E44</f>
        <v>0</v>
      </c>
      <c r="IU44" s="21"/>
    </row>
    <row r="45" spans="1:255" s="93" customFormat="1" ht="11.25" x14ac:dyDescent="0.2">
      <c r="A45" s="92"/>
      <c r="B45" s="144" t="s">
        <v>438</v>
      </c>
      <c r="C45" s="144"/>
      <c r="D45" s="144"/>
      <c r="E45" s="144" t="s">
        <v>439</v>
      </c>
      <c r="F45" s="144"/>
    </row>
    <row r="46" spans="1:255" x14ac:dyDescent="0.2">
      <c r="A46" s="17"/>
      <c r="B46" s="17"/>
      <c r="C46" s="11" t="s">
        <v>440</v>
      </c>
      <c r="D46" s="17"/>
      <c r="E46" s="17"/>
      <c r="F46" s="17"/>
    </row>
    <row r="48" spans="1:255" x14ac:dyDescent="0.2">
      <c r="A48" s="28"/>
      <c r="B48" s="28"/>
    </row>
  </sheetData>
  <mergeCells count="36">
    <mergeCell ref="B7:C7"/>
    <mergeCell ref="E7:F7"/>
    <mergeCell ref="C2:F2"/>
    <mergeCell ref="C3:F3"/>
    <mergeCell ref="C4:F4"/>
    <mergeCell ref="E5:F5"/>
    <mergeCell ref="E6:F6"/>
    <mergeCell ref="B8:C8"/>
    <mergeCell ref="E8:F8"/>
    <mergeCell ref="B9:C9"/>
    <mergeCell ref="E9:F9"/>
    <mergeCell ref="B10:C10"/>
    <mergeCell ref="E10:F10"/>
    <mergeCell ref="B11:C11"/>
    <mergeCell ref="E11:F11"/>
    <mergeCell ref="B12:C12"/>
    <mergeCell ref="E12:F12"/>
    <mergeCell ref="B13:D13"/>
    <mergeCell ref="E13:F13"/>
    <mergeCell ref="B14:C14"/>
    <mergeCell ref="E14:F14"/>
    <mergeCell ref="E15:F15"/>
    <mergeCell ref="E16:F16"/>
    <mergeCell ref="C18:C19"/>
    <mergeCell ref="D18:D19"/>
    <mergeCell ref="E18:F18"/>
    <mergeCell ref="E44:F44"/>
    <mergeCell ref="B45:D45"/>
    <mergeCell ref="E45:F45"/>
    <mergeCell ref="A22:F22"/>
    <mergeCell ref="A23:F23"/>
    <mergeCell ref="A24:F24"/>
    <mergeCell ref="D26:F26"/>
    <mergeCell ref="E41:F41"/>
    <mergeCell ref="B42:D42"/>
    <mergeCell ref="E42:F42"/>
  </mergeCells>
  <printOptions horizontalCentered="1"/>
  <pageMargins left="1.1811023622047201" right="0.39370078740157499" top="0.39370078740157499" bottom="0.39370078740157499" header="0" footer="0"/>
  <pageSetup paperSize="9" orientation="portrait" r:id="rId1"/>
  <headerFoot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163"/>
  <sheetViews>
    <sheetView tabSelected="1" zoomScale="111" zoomScaleNormal="111" workbookViewId="0">
      <selection activeCell="N42" sqref="N42"/>
    </sheetView>
  </sheetViews>
  <sheetFormatPr defaultRowHeight="12.75" outlineLevelRow="1" x14ac:dyDescent="0.2"/>
  <cols>
    <col min="1" max="1" width="4.7109375" customWidth="1"/>
    <col min="2" max="2" width="16.7109375" customWidth="1"/>
    <col min="3" max="3" width="36.7109375" customWidth="1"/>
    <col min="4" max="4" width="9.7109375" customWidth="1"/>
    <col min="5" max="5" width="7.7109375" customWidth="1"/>
    <col min="6" max="6" width="8.7109375" customWidth="1"/>
    <col min="7" max="7" width="13.7109375" customWidth="1"/>
    <col min="8" max="9" width="8.7109375" customWidth="1"/>
    <col min="10" max="10" width="13.7109375" customWidth="1"/>
    <col min="11" max="11" width="10.7109375" customWidth="1"/>
    <col min="16" max="69" width="0" hidden="1" customWidth="1"/>
    <col min="70" max="71" width="74.7109375" hidden="1" customWidth="1"/>
    <col min="72" max="72" width="113.7109375" hidden="1" customWidth="1"/>
    <col min="73" max="74" width="133.7109375" hidden="1" customWidth="1"/>
    <col min="75" max="75" width="24.7109375" hidden="1" customWidth="1"/>
    <col min="76" max="76" width="0" hidden="1" customWidth="1"/>
    <col min="77" max="77" width="61.7109375" hidden="1" customWidth="1"/>
    <col min="78" max="78" width="22.7109375" hidden="1" customWidth="1"/>
    <col min="79" max="256" width="0" hidden="1" customWidth="1"/>
  </cols>
  <sheetData>
    <row r="1" spans="1:255" s="14" customFormat="1" ht="11.25" x14ac:dyDescent="0.2">
      <c r="A1" s="14" t="s">
        <v>334</v>
      </c>
    </row>
    <row r="2" spans="1:255" hidden="1" outlineLevel="1" x14ac:dyDescent="0.2">
      <c r="H2" s="174" t="s">
        <v>335</v>
      </c>
      <c r="I2" s="174"/>
      <c r="J2" s="174"/>
      <c r="K2" s="174"/>
    </row>
    <row r="3" spans="1:255" hidden="1" outlineLevel="1" x14ac:dyDescent="0.2">
      <c r="H3" s="174" t="s">
        <v>336</v>
      </c>
      <c r="I3" s="174"/>
      <c r="J3" s="174"/>
      <c r="K3" s="174"/>
    </row>
    <row r="4" spans="1:255" hidden="1" outlineLevel="1" x14ac:dyDescent="0.2">
      <c r="H4" s="174" t="s">
        <v>337</v>
      </c>
      <c r="I4" s="174"/>
      <c r="J4" s="174"/>
      <c r="K4" s="174"/>
    </row>
    <row r="5" spans="1:255" s="13" customFormat="1" ht="11.25" hidden="1" outlineLevel="1" x14ac:dyDescent="0.2">
      <c r="J5" s="176" t="s">
        <v>338</v>
      </c>
      <c r="K5" s="169"/>
    </row>
    <row r="6" spans="1:255" s="15" customFormat="1" ht="9.75" hidden="1" outlineLevel="1" x14ac:dyDescent="0.2">
      <c r="I6" s="16" t="s">
        <v>339</v>
      </c>
      <c r="J6" s="212" t="s">
        <v>340</v>
      </c>
      <c r="K6" s="213"/>
    </row>
    <row r="7" spans="1:255" hidden="1" outlineLevel="1" x14ac:dyDescent="0.2">
      <c r="A7" s="19" t="s">
        <v>341</v>
      </c>
      <c r="B7" s="18"/>
      <c r="C7" s="214"/>
      <c r="D7" s="173"/>
      <c r="E7" s="173"/>
      <c r="F7" s="173"/>
      <c r="G7" s="173"/>
      <c r="I7" s="16" t="s">
        <v>342</v>
      </c>
      <c r="J7" s="164"/>
      <c r="K7" s="171"/>
      <c r="BR7" s="20">
        <f>C7</f>
        <v>0</v>
      </c>
      <c r="IU7" s="21"/>
    </row>
    <row r="8" spans="1:255" hidden="1" outlineLevel="1" x14ac:dyDescent="0.2">
      <c r="A8" s="19" t="s">
        <v>343</v>
      </c>
      <c r="B8" s="18"/>
      <c r="C8" s="211"/>
      <c r="D8" s="163"/>
      <c r="E8" s="163"/>
      <c r="F8" s="163"/>
      <c r="G8" s="163"/>
      <c r="I8" s="16" t="s">
        <v>342</v>
      </c>
      <c r="J8" s="164"/>
      <c r="K8" s="171"/>
      <c r="BR8" s="20">
        <f>C8</f>
        <v>0</v>
      </c>
      <c r="IU8" s="21"/>
    </row>
    <row r="9" spans="1:255" hidden="1" outlineLevel="1" x14ac:dyDescent="0.2">
      <c r="A9" s="19" t="s">
        <v>344</v>
      </c>
      <c r="B9" s="18"/>
      <c r="C9" s="211"/>
      <c r="D9" s="163"/>
      <c r="E9" s="163"/>
      <c r="F9" s="163"/>
      <c r="G9" s="163"/>
      <c r="I9" s="16" t="s">
        <v>342</v>
      </c>
      <c r="J9" s="164"/>
      <c r="K9" s="171"/>
      <c r="BR9" s="20">
        <f>C9</f>
        <v>0</v>
      </c>
      <c r="IU9" s="21"/>
    </row>
    <row r="10" spans="1:255" hidden="1" outlineLevel="1" x14ac:dyDescent="0.2">
      <c r="A10" s="19" t="s">
        <v>345</v>
      </c>
      <c r="B10" s="18"/>
      <c r="C10" s="211"/>
      <c r="D10" s="163"/>
      <c r="E10" s="163"/>
      <c r="F10" s="163"/>
      <c r="G10" s="163"/>
      <c r="I10" s="16" t="s">
        <v>342</v>
      </c>
      <c r="J10" s="164"/>
      <c r="K10" s="171"/>
      <c r="BR10" s="20">
        <f>C10</f>
        <v>0</v>
      </c>
      <c r="IU10" s="21"/>
    </row>
    <row r="11" spans="1:255" hidden="1" outlineLevel="1" x14ac:dyDescent="0.2">
      <c r="A11" s="19" t="s">
        <v>346</v>
      </c>
      <c r="C11" s="209"/>
      <c r="D11" s="163"/>
      <c r="E11" s="163"/>
      <c r="F11" s="163"/>
      <c r="G11" s="163"/>
      <c r="H11" s="13"/>
      <c r="I11" s="13"/>
      <c r="J11" s="164"/>
      <c r="K11" s="169"/>
      <c r="BS11" s="23">
        <f>C11</f>
        <v>0</v>
      </c>
      <c r="IU11" s="21"/>
    </row>
    <row r="12" spans="1:255" hidden="1" outlineLevel="1" x14ac:dyDescent="0.2">
      <c r="A12" s="19" t="s">
        <v>347</v>
      </c>
      <c r="C12" s="209" t="s">
        <v>5</v>
      </c>
      <c r="D12" s="163"/>
      <c r="E12" s="163"/>
      <c r="F12" s="163"/>
      <c r="G12" s="163"/>
      <c r="H12" s="13"/>
      <c r="I12" s="13"/>
      <c r="J12" s="164"/>
      <c r="K12" s="169"/>
      <c r="BS12" s="23" t="str">
        <f>C12</f>
        <v>Микропроцессорная защита  МПЗ с БЭМП на 3 ячейки</v>
      </c>
      <c r="IU12" s="21"/>
    </row>
    <row r="13" spans="1:255" hidden="1" outlineLevel="1" x14ac:dyDescent="0.2">
      <c r="A13" s="19" t="s">
        <v>348</v>
      </c>
      <c r="C13" s="210"/>
      <c r="D13" s="167"/>
      <c r="E13" s="167"/>
      <c r="F13" s="167"/>
      <c r="G13" s="167"/>
      <c r="I13" s="16" t="s">
        <v>349</v>
      </c>
      <c r="J13" s="164"/>
      <c r="K13" s="169"/>
      <c r="BS13" s="23">
        <f>C13</f>
        <v>0</v>
      </c>
      <c r="IU13" s="21"/>
    </row>
    <row r="14" spans="1:255" hidden="1" outlineLevel="1" x14ac:dyDescent="0.2">
      <c r="G14" s="202" t="s">
        <v>350</v>
      </c>
      <c r="H14" s="202"/>
      <c r="I14" s="24" t="s">
        <v>351</v>
      </c>
      <c r="J14" s="203"/>
      <c r="K14" s="204"/>
      <c r="BW14" s="27">
        <f>J14</f>
        <v>0</v>
      </c>
      <c r="IU14" s="21"/>
    </row>
    <row r="15" spans="1:255" hidden="1" outlineLevel="1" x14ac:dyDescent="0.2">
      <c r="I15" s="25" t="s">
        <v>352</v>
      </c>
      <c r="J15" s="205"/>
      <c r="K15" s="206"/>
    </row>
    <row r="16" spans="1:255" s="15" customFormat="1" hidden="1" outlineLevel="1" x14ac:dyDescent="0.2">
      <c r="I16" s="16" t="s">
        <v>353</v>
      </c>
      <c r="J16" s="207"/>
      <c r="K16" s="208"/>
    </row>
    <row r="17" spans="1:255" hidden="1" outlineLevel="1" x14ac:dyDescent="0.2"/>
    <row r="18" spans="1:255" hidden="1" outlineLevel="1" x14ac:dyDescent="0.2">
      <c r="G18" s="159" t="s">
        <v>354</v>
      </c>
      <c r="H18" s="159" t="s">
        <v>355</v>
      </c>
      <c r="I18" s="159" t="s">
        <v>356</v>
      </c>
      <c r="J18" s="161"/>
    </row>
    <row r="19" spans="1:255" ht="13.5" hidden="1" outlineLevel="1" thickBot="1" x14ac:dyDescent="0.25">
      <c r="G19" s="160"/>
      <c r="H19" s="160"/>
      <c r="I19" s="29" t="s">
        <v>357</v>
      </c>
      <c r="J19" s="30" t="s">
        <v>358</v>
      </c>
    </row>
    <row r="20" spans="1:255" ht="14.25" hidden="1" outlineLevel="1" thickBot="1" x14ac:dyDescent="0.3">
      <c r="C20" s="147" t="s">
        <v>359</v>
      </c>
      <c r="D20" s="146"/>
      <c r="E20" s="146"/>
      <c r="F20" s="197"/>
      <c r="G20" s="31"/>
      <c r="H20" s="32"/>
      <c r="I20" s="33"/>
      <c r="J20" s="34"/>
      <c r="K20" s="35"/>
    </row>
    <row r="21" spans="1:255" ht="13.5" hidden="1" outlineLevel="1" x14ac:dyDescent="0.25">
      <c r="C21" s="147" t="s">
        <v>360</v>
      </c>
      <c r="D21" s="146"/>
      <c r="E21" s="146"/>
      <c r="F21" s="146"/>
    </row>
    <row r="22" spans="1:255" hidden="1" outlineLevel="1" x14ac:dyDescent="0.2">
      <c r="A22" s="148"/>
      <c r="B22" s="146"/>
      <c r="C22" s="146"/>
      <c r="D22" s="146"/>
      <c r="E22" s="146"/>
      <c r="F22" s="146"/>
      <c r="G22" s="146"/>
      <c r="H22" s="146"/>
      <c r="I22" s="146"/>
      <c r="J22" s="146"/>
      <c r="K22" s="146"/>
    </row>
    <row r="23" spans="1:255" hidden="1" outlineLevel="1" x14ac:dyDescent="0.2">
      <c r="A23" s="198"/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36">
        <f>A23</f>
        <v>0</v>
      </c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</row>
    <row r="24" spans="1:255" hidden="1" outlineLevel="1" x14ac:dyDescent="0.2">
      <c r="A24" s="15" t="s">
        <v>361</v>
      </c>
    </row>
    <row r="25" spans="1:255" hidden="1" outlineLevel="1" x14ac:dyDescent="0.2">
      <c r="A25" s="15" t="s">
        <v>362</v>
      </c>
    </row>
    <row r="26" spans="1:255" hidden="1" outlineLevel="1" x14ac:dyDescent="0.2">
      <c r="A26" s="15" t="s">
        <v>363</v>
      </c>
      <c r="B26" s="15"/>
      <c r="C26" s="15"/>
      <c r="D26" s="15"/>
      <c r="E26" s="200">
        <f>J141/1000</f>
        <v>377.14400000000001</v>
      </c>
      <c r="F26" s="201"/>
      <c r="G26" s="15" t="s">
        <v>364</v>
      </c>
      <c r="H26" s="15"/>
      <c r="I26" s="15"/>
      <c r="J26" s="15"/>
      <c r="K26" s="15"/>
    </row>
    <row r="27" spans="1:255" collapsed="1" x14ac:dyDescent="0.2">
      <c r="A27" s="125"/>
      <c r="B27" s="125"/>
      <c r="C27" s="125"/>
      <c r="D27" s="125"/>
      <c r="E27" s="125"/>
      <c r="F27" s="125"/>
      <c r="G27" s="125"/>
      <c r="H27" s="125"/>
      <c r="I27" s="125"/>
      <c r="J27" s="125"/>
      <c r="K27" s="125"/>
    </row>
    <row r="28" spans="1:255" outlineLevel="1" x14ac:dyDescent="0.2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37" t="s">
        <v>365</v>
      </c>
    </row>
    <row r="29" spans="1:255" outlineLevel="1" x14ac:dyDescent="0.2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</row>
    <row r="30" spans="1:255" outlineLevel="1" x14ac:dyDescent="0.2">
      <c r="A30" s="19" t="s">
        <v>346</v>
      </c>
      <c r="B30" s="125"/>
      <c r="C30" s="192"/>
      <c r="D30" s="192"/>
      <c r="E30" s="192"/>
      <c r="F30" s="192"/>
      <c r="G30" s="192"/>
      <c r="H30" s="192"/>
      <c r="I30" s="192"/>
      <c r="J30" s="192"/>
      <c r="K30" s="192"/>
      <c r="BT30" s="38">
        <f>C30</f>
        <v>0</v>
      </c>
      <c r="IU30" s="21"/>
    </row>
    <row r="31" spans="1:255" outlineLevel="1" x14ac:dyDescent="0.2">
      <c r="A31" s="19" t="s">
        <v>347</v>
      </c>
      <c r="B31" s="125"/>
      <c r="C31" s="192"/>
      <c r="D31" s="192"/>
      <c r="E31" s="192"/>
      <c r="F31" s="192"/>
      <c r="G31" s="192"/>
      <c r="H31" s="192"/>
      <c r="I31" s="192"/>
      <c r="J31" s="192"/>
      <c r="K31" s="192"/>
      <c r="BT31" s="38">
        <f>C31</f>
        <v>0</v>
      </c>
      <c r="IU31" s="21"/>
    </row>
    <row r="32" spans="1:255" outlineLevel="1" x14ac:dyDescent="0.2">
      <c r="A32" s="19" t="s">
        <v>366</v>
      </c>
      <c r="B32" s="125"/>
      <c r="C32" s="193" t="s">
        <v>367</v>
      </c>
      <c r="D32" s="192"/>
      <c r="E32" s="192"/>
      <c r="F32" s="192"/>
      <c r="G32" s="192"/>
      <c r="H32" s="192"/>
      <c r="I32" s="192"/>
      <c r="J32" s="192"/>
      <c r="K32" s="192"/>
      <c r="BT32" s="39" t="str">
        <f>C32</f>
        <v xml:space="preserve"> </v>
      </c>
      <c r="IU32" s="21"/>
    </row>
    <row r="33" spans="1:255" outlineLevel="1" x14ac:dyDescent="0.2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</row>
    <row r="34" spans="1:255" ht="18.75" outlineLevel="1" x14ac:dyDescent="0.3">
      <c r="A34" s="145" t="s">
        <v>368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</row>
    <row r="35" spans="1:255" outlineLevel="1" x14ac:dyDescent="0.2">
      <c r="A35" s="194" t="s">
        <v>467</v>
      </c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Y35" s="21">
        <v>3</v>
      </c>
      <c r="Z35" s="21" t="s">
        <v>369</v>
      </c>
      <c r="AA35" s="21"/>
      <c r="AB35" s="21" t="s">
        <v>370</v>
      </c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36" t="str">
        <f>A35</f>
        <v>Техперевооружение РП. Внедрение микропроцессорной релейной защиты и автоматики в ЦРП04, яч. 09, 10,11  г. Мценск - 3шт.</v>
      </c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</row>
    <row r="36" spans="1:255" outlineLevel="1" x14ac:dyDescent="0.2">
      <c r="A36" s="19" t="s">
        <v>371</v>
      </c>
      <c r="B36" s="125"/>
      <c r="C36" s="192"/>
      <c r="D36" s="192"/>
      <c r="E36" s="192"/>
      <c r="F36" s="192"/>
      <c r="G36" s="192"/>
      <c r="H36" s="192"/>
      <c r="I36" s="192"/>
      <c r="J36" s="192"/>
      <c r="K36" s="192"/>
      <c r="BT36" s="38">
        <f>C36</f>
        <v>0</v>
      </c>
      <c r="IU36" s="21"/>
    </row>
    <row r="37" spans="1:255" outlineLevel="1" x14ac:dyDescent="0.2">
      <c r="A37" s="125"/>
      <c r="B37" s="125"/>
      <c r="C37" s="125"/>
      <c r="D37" s="125"/>
      <c r="E37" s="125"/>
      <c r="F37" s="125"/>
      <c r="G37" s="125"/>
      <c r="H37" s="125"/>
      <c r="I37" s="40" t="s">
        <v>421</v>
      </c>
      <c r="J37" s="40" t="s">
        <v>373</v>
      </c>
      <c r="K37" s="125"/>
    </row>
    <row r="38" spans="1:255" outlineLevel="1" x14ac:dyDescent="0.2">
      <c r="A38" s="15" t="s">
        <v>372</v>
      </c>
      <c r="B38" s="125"/>
      <c r="C38" s="125"/>
      <c r="D38" s="125"/>
      <c r="E38" s="125"/>
      <c r="F38" s="125"/>
      <c r="G38" s="41" t="s">
        <v>374</v>
      </c>
      <c r="H38" s="125"/>
      <c r="I38" s="42">
        <f>H141/1000</f>
        <v>45.145000000000003</v>
      </c>
      <c r="J38" s="42">
        <f>J141/1000</f>
        <v>377.14400000000001</v>
      </c>
      <c r="K38" s="15" t="s">
        <v>375</v>
      </c>
    </row>
    <row r="39" spans="1:255" outlineLevel="1" x14ac:dyDescent="0.2">
      <c r="A39" s="15" t="s">
        <v>362</v>
      </c>
      <c r="B39" s="125"/>
      <c r="C39" s="125"/>
      <c r="D39" s="125"/>
      <c r="E39" s="125"/>
      <c r="F39" s="125"/>
      <c r="G39" s="41" t="s">
        <v>376</v>
      </c>
      <c r="H39" s="125"/>
      <c r="I39" s="42">
        <f>ET124</f>
        <v>170.56080000000003</v>
      </c>
      <c r="J39" s="42">
        <f>CW124</f>
        <v>170.56080000000003</v>
      </c>
      <c r="K39" s="15" t="s">
        <v>377</v>
      </c>
    </row>
    <row r="40" spans="1:255" ht="13.5" outlineLevel="1" thickBot="1" x14ac:dyDescent="0.25">
      <c r="A40" s="125"/>
      <c r="B40" s="125"/>
      <c r="C40" s="125"/>
      <c r="D40" s="125"/>
      <c r="E40" s="125"/>
      <c r="F40" s="125"/>
      <c r="G40" s="41" t="s">
        <v>378</v>
      </c>
      <c r="H40" s="125"/>
      <c r="I40" s="42">
        <f>(EW124+EY124)/1000</f>
        <v>1.9850000000000001</v>
      </c>
      <c r="J40" s="42">
        <f>(CZ124+DB124)/1000</f>
        <v>36.31</v>
      </c>
      <c r="K40" s="15" t="s">
        <v>375</v>
      </c>
    </row>
    <row r="41" spans="1:255" x14ac:dyDescent="0.2">
      <c r="A41" s="195" t="s">
        <v>379</v>
      </c>
      <c r="B41" s="188" t="s">
        <v>380</v>
      </c>
      <c r="C41" s="188" t="s">
        <v>381</v>
      </c>
      <c r="D41" s="188" t="s">
        <v>382</v>
      </c>
      <c r="E41" s="188" t="s">
        <v>383</v>
      </c>
      <c r="F41" s="188" t="s">
        <v>384</v>
      </c>
      <c r="G41" s="188" t="s">
        <v>385</v>
      </c>
      <c r="H41" s="188" t="s">
        <v>386</v>
      </c>
      <c r="I41" s="188" t="s">
        <v>387</v>
      </c>
      <c r="J41" s="188" t="s">
        <v>388</v>
      </c>
      <c r="K41" s="190" t="s">
        <v>389</v>
      </c>
    </row>
    <row r="42" spans="1:255" x14ac:dyDescent="0.2">
      <c r="A42" s="196"/>
      <c r="B42" s="189"/>
      <c r="C42" s="189"/>
      <c r="D42" s="189"/>
      <c r="E42" s="189"/>
      <c r="F42" s="189"/>
      <c r="G42" s="189"/>
      <c r="H42" s="189"/>
      <c r="I42" s="189"/>
      <c r="J42" s="189"/>
      <c r="K42" s="191"/>
    </row>
    <row r="43" spans="1:255" x14ac:dyDescent="0.2">
      <c r="A43" s="196"/>
      <c r="B43" s="189"/>
      <c r="C43" s="189"/>
      <c r="D43" s="189"/>
      <c r="E43" s="189"/>
      <c r="F43" s="189"/>
      <c r="G43" s="189"/>
      <c r="H43" s="189"/>
      <c r="I43" s="189"/>
      <c r="J43" s="189"/>
      <c r="K43" s="191"/>
    </row>
    <row r="44" spans="1:255" ht="13.5" thickBot="1" x14ac:dyDescent="0.25">
      <c r="A44" s="196"/>
      <c r="B44" s="189"/>
      <c r="C44" s="189"/>
      <c r="D44" s="189"/>
      <c r="E44" s="189"/>
      <c r="F44" s="189"/>
      <c r="G44" s="189"/>
      <c r="H44" s="189"/>
      <c r="I44" s="189"/>
      <c r="J44" s="189"/>
      <c r="K44" s="191"/>
    </row>
    <row r="45" spans="1:255" ht="13.5" thickBot="1" x14ac:dyDescent="0.25">
      <c r="A45" s="43">
        <v>1</v>
      </c>
      <c r="B45" s="43">
        <v>2</v>
      </c>
      <c r="C45" s="43">
        <v>3</v>
      </c>
      <c r="D45" s="43">
        <v>4</v>
      </c>
      <c r="E45" s="43">
        <v>5</v>
      </c>
      <c r="F45" s="43">
        <v>6</v>
      </c>
      <c r="G45" s="43">
        <v>7</v>
      </c>
      <c r="H45" s="43">
        <v>8</v>
      </c>
      <c r="I45" s="43">
        <v>9</v>
      </c>
      <c r="J45" s="43">
        <v>10</v>
      </c>
      <c r="K45" s="43">
        <v>11</v>
      </c>
    </row>
    <row r="46" spans="1:255" ht="48" x14ac:dyDescent="0.2">
      <c r="A46" s="44">
        <v>1</v>
      </c>
      <c r="B46" s="51" t="s">
        <v>15</v>
      </c>
      <c r="C46" s="45" t="s">
        <v>16</v>
      </c>
      <c r="D46" s="46" t="s">
        <v>17</v>
      </c>
      <c r="E46" s="47">
        <v>3</v>
      </c>
      <c r="F46" s="48">
        <f>Source!AK25</f>
        <v>209.41</v>
      </c>
      <c r="G46" s="126" t="s">
        <v>24</v>
      </c>
      <c r="H46" s="48">
        <f>Source!AB25</f>
        <v>272.23</v>
      </c>
      <c r="I46" s="49"/>
      <c r="J46" s="127"/>
      <c r="K46" s="50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</row>
    <row r="47" spans="1:255" x14ac:dyDescent="0.2">
      <c r="A47" s="55"/>
      <c r="B47" s="52"/>
      <c r="C47" s="52" t="s">
        <v>390</v>
      </c>
      <c r="D47" s="53"/>
      <c r="E47" s="54"/>
      <c r="F47" s="56">
        <v>209.41</v>
      </c>
      <c r="G47" s="128" t="s">
        <v>391</v>
      </c>
      <c r="H47" s="56">
        <f>Source!AF25</f>
        <v>272.23</v>
      </c>
      <c r="I47" s="57">
        <f>T47</f>
        <v>817</v>
      </c>
      <c r="J47" s="128">
        <v>18.3</v>
      </c>
      <c r="K47" s="58">
        <f>U47</f>
        <v>14945</v>
      </c>
      <c r="O47" s="21"/>
      <c r="P47" s="21"/>
      <c r="Q47" s="21"/>
      <c r="R47" s="21"/>
      <c r="S47" s="21"/>
      <c r="T47" s="21">
        <f>ROUND(Source!AF25*Source!AV25*Source!I25,0)</f>
        <v>817</v>
      </c>
      <c r="U47" s="21">
        <f>Source!S25</f>
        <v>14945</v>
      </c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>
        <f>T47</f>
        <v>817</v>
      </c>
      <c r="GK47" s="21">
        <f>T47</f>
        <v>817</v>
      </c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>
        <f>T47</f>
        <v>817</v>
      </c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</row>
    <row r="48" spans="1:255" x14ac:dyDescent="0.2">
      <c r="A48" s="64"/>
      <c r="B48" s="60"/>
      <c r="C48" s="60" t="s">
        <v>392</v>
      </c>
      <c r="D48" s="61"/>
      <c r="E48" s="62">
        <v>65</v>
      </c>
      <c r="F48" s="84" t="s">
        <v>393</v>
      </c>
      <c r="G48" s="63"/>
      <c r="H48" s="66">
        <f>ROUND((Source!AF25*Source!AV25+Source!AE25*Source!AV25)*(Source!FX25)/100,2)</f>
        <v>176.95</v>
      </c>
      <c r="I48" s="84">
        <f>T48</f>
        <v>531</v>
      </c>
      <c r="J48" s="63" t="s">
        <v>394</v>
      </c>
      <c r="K48" s="85">
        <f>U48</f>
        <v>8220</v>
      </c>
      <c r="O48" s="21"/>
      <c r="P48" s="21"/>
      <c r="Q48" s="21"/>
      <c r="R48" s="21"/>
      <c r="S48" s="21"/>
      <c r="T48" s="21">
        <f>ROUND((ROUND(Source!AF25*Source!AV25*Source!I25,0)+ROUND(Source!AE25*Source!AV25*Source!I25,0))*(Source!FX25)/100,0)</f>
        <v>531</v>
      </c>
      <c r="U48" s="21">
        <f>Source!X25</f>
        <v>8220</v>
      </c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>
        <f>T48</f>
        <v>531</v>
      </c>
      <c r="GZ48" s="21"/>
      <c r="HA48" s="21"/>
      <c r="HB48" s="21"/>
      <c r="HC48" s="21"/>
      <c r="HD48" s="21"/>
      <c r="HE48" s="21">
        <f>T48</f>
        <v>531</v>
      </c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</row>
    <row r="49" spans="1:255" x14ac:dyDescent="0.2">
      <c r="A49" s="64"/>
      <c r="B49" s="60"/>
      <c r="C49" s="60" t="s">
        <v>395</v>
      </c>
      <c r="D49" s="61"/>
      <c r="E49" s="62">
        <v>40</v>
      </c>
      <c r="F49" s="84" t="s">
        <v>393</v>
      </c>
      <c r="G49" s="63"/>
      <c r="H49" s="66">
        <f>ROUND((Source!AF25*Source!AV25+Source!AE25*Source!AV25)*(Source!FY25)/100,2)</f>
        <v>108.89</v>
      </c>
      <c r="I49" s="84">
        <f>T49</f>
        <v>327</v>
      </c>
      <c r="J49" s="63" t="s">
        <v>396</v>
      </c>
      <c r="K49" s="85">
        <f>U49</f>
        <v>4782</v>
      </c>
      <c r="O49" s="21"/>
      <c r="P49" s="21"/>
      <c r="Q49" s="21"/>
      <c r="R49" s="21"/>
      <c r="S49" s="21"/>
      <c r="T49" s="21">
        <f>ROUND((ROUND(Source!AF25*Source!AV25*Source!I25,0)+ROUND(Source!AE25*Source!AV25*Source!I25,0))*(Source!FY25)/100,0)</f>
        <v>327</v>
      </c>
      <c r="U49" s="21">
        <f>Source!Y25</f>
        <v>4782</v>
      </c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>
        <f>T49</f>
        <v>327</v>
      </c>
      <c r="HA49" s="21"/>
      <c r="HB49" s="21"/>
      <c r="HC49" s="21"/>
      <c r="HD49" s="21"/>
      <c r="HE49" s="21">
        <f>T49</f>
        <v>327</v>
      </c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</row>
    <row r="50" spans="1:255" ht="13.5" thickBot="1" x14ac:dyDescent="0.25">
      <c r="A50" s="69"/>
      <c r="B50" s="70"/>
      <c r="C50" s="70" t="s">
        <v>397</v>
      </c>
      <c r="D50" s="71" t="s">
        <v>398</v>
      </c>
      <c r="E50" s="72">
        <v>18</v>
      </c>
      <c r="F50" s="73"/>
      <c r="G50" s="73" t="s">
        <v>391</v>
      </c>
      <c r="H50" s="73">
        <f>ROUND(Source!AH25,2)</f>
        <v>23.4</v>
      </c>
      <c r="I50" s="74">
        <f>Source!U25</f>
        <v>70.2</v>
      </c>
      <c r="J50" s="73"/>
      <c r="K50" s="75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</row>
    <row r="51" spans="1:255" x14ac:dyDescent="0.2">
      <c r="A51" s="68"/>
      <c r="B51" s="67"/>
      <c r="C51" s="67"/>
      <c r="D51" s="67"/>
      <c r="E51" s="67"/>
      <c r="F51" s="67"/>
      <c r="G51" s="67"/>
      <c r="H51" s="184">
        <f>R51</f>
        <v>1675</v>
      </c>
      <c r="I51" s="185"/>
      <c r="J51" s="184">
        <f>S51</f>
        <v>27947</v>
      </c>
      <c r="K51" s="186"/>
      <c r="O51" s="21"/>
      <c r="P51" s="21"/>
      <c r="Q51" s="21"/>
      <c r="R51" s="21">
        <f>SUM(T46:T50)</f>
        <v>1675</v>
      </c>
      <c r="S51" s="21">
        <f>SUM(U46:U50)</f>
        <v>27947</v>
      </c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>
        <f>R51</f>
        <v>1675</v>
      </c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</row>
    <row r="52" spans="1:255" ht="36" x14ac:dyDescent="0.2">
      <c r="A52" s="76">
        <v>2</v>
      </c>
      <c r="B52" s="83" t="s">
        <v>28</v>
      </c>
      <c r="C52" s="77" t="s">
        <v>29</v>
      </c>
      <c r="D52" s="78" t="s">
        <v>17</v>
      </c>
      <c r="E52" s="79">
        <v>3</v>
      </c>
      <c r="F52" s="80">
        <f>Source!AK27</f>
        <v>263.77999999999997</v>
      </c>
      <c r="G52" s="129" t="s">
        <v>6</v>
      </c>
      <c r="H52" s="80">
        <f>Source!AB27</f>
        <v>263.77999999999997</v>
      </c>
      <c r="I52" s="81"/>
      <c r="J52" s="130"/>
      <c r="K52" s="82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21"/>
    </row>
    <row r="53" spans="1:255" x14ac:dyDescent="0.2">
      <c r="A53" s="55"/>
      <c r="B53" s="52"/>
      <c r="C53" s="52" t="s">
        <v>390</v>
      </c>
      <c r="D53" s="53"/>
      <c r="E53" s="54"/>
      <c r="F53" s="56">
        <v>263.77999999999997</v>
      </c>
      <c r="G53" s="128"/>
      <c r="H53" s="56">
        <f>Source!AF27</f>
        <v>263.77999999999997</v>
      </c>
      <c r="I53" s="57">
        <f>T53</f>
        <v>791</v>
      </c>
      <c r="J53" s="128">
        <v>18.3</v>
      </c>
      <c r="K53" s="58">
        <f>U53</f>
        <v>14482</v>
      </c>
      <c r="O53" s="21"/>
      <c r="P53" s="21"/>
      <c r="Q53" s="21"/>
      <c r="R53" s="21"/>
      <c r="S53" s="21"/>
      <c r="T53" s="21">
        <f>ROUND(Source!AF27*Source!AV27*Source!I27,0)</f>
        <v>791</v>
      </c>
      <c r="U53" s="21">
        <f>Source!S27</f>
        <v>14482</v>
      </c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>
        <f>T53</f>
        <v>791</v>
      </c>
      <c r="GK53" s="21">
        <f>T53</f>
        <v>791</v>
      </c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>
        <f>T53</f>
        <v>791</v>
      </c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</row>
    <row r="54" spans="1:255" x14ac:dyDescent="0.2">
      <c r="A54" s="64"/>
      <c r="B54" s="60"/>
      <c r="C54" s="60" t="s">
        <v>392</v>
      </c>
      <c r="D54" s="61"/>
      <c r="E54" s="62">
        <v>65</v>
      </c>
      <c r="F54" s="84" t="s">
        <v>393</v>
      </c>
      <c r="G54" s="63"/>
      <c r="H54" s="66">
        <f>ROUND((Source!AF27*Source!AV27+Source!AE27*Source!AV27)*(Source!FX27)/100,2)</f>
        <v>171.46</v>
      </c>
      <c r="I54" s="84">
        <f>T54</f>
        <v>514</v>
      </c>
      <c r="J54" s="63" t="s">
        <v>394</v>
      </c>
      <c r="K54" s="85">
        <f>U54</f>
        <v>7965</v>
      </c>
      <c r="O54" s="21"/>
      <c r="P54" s="21"/>
      <c r="Q54" s="21"/>
      <c r="R54" s="21"/>
      <c r="S54" s="21"/>
      <c r="T54" s="21">
        <f>ROUND((ROUND(Source!AF27*Source!AV27*Source!I27,0)+ROUND(Source!AE27*Source!AV27*Source!I27,0))*(Source!FX27)/100,0)</f>
        <v>514</v>
      </c>
      <c r="U54" s="21">
        <f>Source!X27</f>
        <v>7965</v>
      </c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>
        <f>T54</f>
        <v>514</v>
      </c>
      <c r="GZ54" s="21"/>
      <c r="HA54" s="21"/>
      <c r="HB54" s="21"/>
      <c r="HC54" s="21"/>
      <c r="HD54" s="21"/>
      <c r="HE54" s="21">
        <f>T54</f>
        <v>514</v>
      </c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</row>
    <row r="55" spans="1:255" x14ac:dyDescent="0.2">
      <c r="A55" s="64"/>
      <c r="B55" s="60"/>
      <c r="C55" s="60" t="s">
        <v>395</v>
      </c>
      <c r="D55" s="61"/>
      <c r="E55" s="62">
        <v>40</v>
      </c>
      <c r="F55" s="84" t="s">
        <v>393</v>
      </c>
      <c r="G55" s="63"/>
      <c r="H55" s="66">
        <f>ROUND((Source!AF27*Source!AV27+Source!AE27*Source!AV27)*(Source!FY27)/100,2)</f>
        <v>105.51</v>
      </c>
      <c r="I55" s="84">
        <f>T55</f>
        <v>316</v>
      </c>
      <c r="J55" s="63" t="s">
        <v>396</v>
      </c>
      <c r="K55" s="85">
        <f>U55</f>
        <v>4634</v>
      </c>
      <c r="O55" s="21"/>
      <c r="P55" s="21"/>
      <c r="Q55" s="21"/>
      <c r="R55" s="21"/>
      <c r="S55" s="21"/>
      <c r="T55" s="21">
        <f>ROUND((ROUND(Source!AF27*Source!AV27*Source!I27,0)+ROUND(Source!AE27*Source!AV27*Source!I27,0))*(Source!FY27)/100,0)</f>
        <v>316</v>
      </c>
      <c r="U55" s="21">
        <f>Source!Y27</f>
        <v>4634</v>
      </c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>
        <f>T55</f>
        <v>316</v>
      </c>
      <c r="HA55" s="21"/>
      <c r="HB55" s="21"/>
      <c r="HC55" s="21"/>
      <c r="HD55" s="21"/>
      <c r="HE55" s="21">
        <f>T55</f>
        <v>316</v>
      </c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</row>
    <row r="56" spans="1:255" ht="13.5" thickBot="1" x14ac:dyDescent="0.25">
      <c r="A56" s="69"/>
      <c r="B56" s="70"/>
      <c r="C56" s="70" t="s">
        <v>397</v>
      </c>
      <c r="D56" s="71" t="s">
        <v>398</v>
      </c>
      <c r="E56" s="72">
        <v>21.6</v>
      </c>
      <c r="F56" s="73"/>
      <c r="G56" s="73"/>
      <c r="H56" s="73">
        <f>ROUND(Source!AH27,2)</f>
        <v>21.6</v>
      </c>
      <c r="I56" s="74">
        <f>Source!U27</f>
        <v>64.800000000000011</v>
      </c>
      <c r="J56" s="73"/>
      <c r="K56" s="75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</row>
    <row r="57" spans="1:255" x14ac:dyDescent="0.2">
      <c r="A57" s="68"/>
      <c r="B57" s="67"/>
      <c r="C57" s="67"/>
      <c r="D57" s="67"/>
      <c r="E57" s="67"/>
      <c r="F57" s="67"/>
      <c r="G57" s="67"/>
      <c r="H57" s="184">
        <f>R57</f>
        <v>1621</v>
      </c>
      <c r="I57" s="185"/>
      <c r="J57" s="184">
        <f>S57</f>
        <v>27081</v>
      </c>
      <c r="K57" s="186"/>
      <c r="O57" s="21"/>
      <c r="P57" s="21"/>
      <c r="Q57" s="21"/>
      <c r="R57" s="21">
        <f>SUM(T52:T56)</f>
        <v>1621</v>
      </c>
      <c r="S57" s="21">
        <f>SUM(U52:U56)</f>
        <v>27081</v>
      </c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>
        <f>R57</f>
        <v>1621</v>
      </c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</row>
    <row r="58" spans="1:255" x14ac:dyDescent="0.2">
      <c r="A58" s="76">
        <v>3</v>
      </c>
      <c r="B58" s="83" t="s">
        <v>32</v>
      </c>
      <c r="C58" s="77" t="s">
        <v>33</v>
      </c>
      <c r="D58" s="78" t="s">
        <v>34</v>
      </c>
      <c r="E58" s="79">
        <v>3</v>
      </c>
      <c r="F58" s="80">
        <f>Source!AK29</f>
        <v>19.52</v>
      </c>
      <c r="G58" s="129" t="s">
        <v>6</v>
      </c>
      <c r="H58" s="80">
        <f>Source!AB29</f>
        <v>19.52</v>
      </c>
      <c r="I58" s="81"/>
      <c r="J58" s="130"/>
      <c r="K58" s="82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</row>
    <row r="59" spans="1:255" x14ac:dyDescent="0.2">
      <c r="A59" s="55"/>
      <c r="B59" s="52"/>
      <c r="C59" s="52" t="s">
        <v>390</v>
      </c>
      <c r="D59" s="53"/>
      <c r="E59" s="54"/>
      <c r="F59" s="56">
        <v>19.52</v>
      </c>
      <c r="G59" s="128"/>
      <c r="H59" s="56">
        <f>Source!AF29</f>
        <v>19.52</v>
      </c>
      <c r="I59" s="57">
        <f>T59</f>
        <v>59</v>
      </c>
      <c r="J59" s="128">
        <v>18.3</v>
      </c>
      <c r="K59" s="58">
        <f>U59</f>
        <v>1072</v>
      </c>
      <c r="O59" s="21"/>
      <c r="P59" s="21"/>
      <c r="Q59" s="21"/>
      <c r="R59" s="21"/>
      <c r="S59" s="21"/>
      <c r="T59" s="21">
        <f>ROUND(Source!AF29*Source!AV29*Source!I29,0)</f>
        <v>59</v>
      </c>
      <c r="U59" s="21">
        <f>Source!S29</f>
        <v>1072</v>
      </c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>
        <f>T59</f>
        <v>59</v>
      </c>
      <c r="GK59" s="21">
        <f>T59</f>
        <v>59</v>
      </c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>
        <f>T59</f>
        <v>59</v>
      </c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</row>
    <row r="60" spans="1:255" x14ac:dyDescent="0.2">
      <c r="A60" s="64"/>
      <c r="B60" s="60"/>
      <c r="C60" s="60" t="s">
        <v>392</v>
      </c>
      <c r="D60" s="61"/>
      <c r="E60" s="62">
        <v>65</v>
      </c>
      <c r="F60" s="84" t="s">
        <v>393</v>
      </c>
      <c r="G60" s="63"/>
      <c r="H60" s="66">
        <f>ROUND((Source!AF29*Source!AV29+Source!AE29*Source!AV29)*(Source!FX29)/100,2)</f>
        <v>12.69</v>
      </c>
      <c r="I60" s="84">
        <f>T60</f>
        <v>38</v>
      </c>
      <c r="J60" s="63" t="s">
        <v>394</v>
      </c>
      <c r="K60" s="85">
        <f>U60</f>
        <v>590</v>
      </c>
      <c r="O60" s="21"/>
      <c r="P60" s="21"/>
      <c r="Q60" s="21"/>
      <c r="R60" s="21"/>
      <c r="S60" s="21"/>
      <c r="T60" s="21">
        <f>ROUND((ROUND(Source!AF29*Source!AV29*Source!I29,0)+ROUND(Source!AE29*Source!AV29*Source!I29,0))*(Source!FX29)/100,0)</f>
        <v>38</v>
      </c>
      <c r="U60" s="21">
        <f>Source!X29</f>
        <v>590</v>
      </c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>
        <f>T60</f>
        <v>38</v>
      </c>
      <c r="GZ60" s="21"/>
      <c r="HA60" s="21"/>
      <c r="HB60" s="21"/>
      <c r="HC60" s="21"/>
      <c r="HD60" s="21"/>
      <c r="HE60" s="21">
        <f>T60</f>
        <v>38</v>
      </c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</row>
    <row r="61" spans="1:255" x14ac:dyDescent="0.2">
      <c r="A61" s="64"/>
      <c r="B61" s="60"/>
      <c r="C61" s="60" t="s">
        <v>395</v>
      </c>
      <c r="D61" s="61"/>
      <c r="E61" s="62">
        <v>40</v>
      </c>
      <c r="F61" s="84" t="s">
        <v>393</v>
      </c>
      <c r="G61" s="63"/>
      <c r="H61" s="66">
        <f>ROUND((Source!AF29*Source!AV29+Source!AE29*Source!AV29)*(Source!FY29)/100,2)</f>
        <v>7.81</v>
      </c>
      <c r="I61" s="84">
        <f>T61</f>
        <v>24</v>
      </c>
      <c r="J61" s="63" t="s">
        <v>396</v>
      </c>
      <c r="K61" s="85">
        <f>U61</f>
        <v>343</v>
      </c>
      <c r="O61" s="21"/>
      <c r="P61" s="21"/>
      <c r="Q61" s="21"/>
      <c r="R61" s="21"/>
      <c r="S61" s="21"/>
      <c r="T61" s="21">
        <f>ROUND((ROUND(Source!AF29*Source!AV29*Source!I29,0)+ROUND(Source!AE29*Source!AV29*Source!I29,0))*(Source!FY29)/100,0)</f>
        <v>24</v>
      </c>
      <c r="U61" s="21">
        <f>Source!Y29</f>
        <v>343</v>
      </c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>
        <f>T61</f>
        <v>24</v>
      </c>
      <c r="HA61" s="21"/>
      <c r="HB61" s="21"/>
      <c r="HC61" s="21"/>
      <c r="HD61" s="21"/>
      <c r="HE61" s="21">
        <f>T61</f>
        <v>24</v>
      </c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</row>
    <row r="62" spans="1:255" ht="13.5" thickBot="1" x14ac:dyDescent="0.25">
      <c r="A62" s="69"/>
      <c r="B62" s="70"/>
      <c r="C62" s="70" t="s">
        <v>397</v>
      </c>
      <c r="D62" s="71" t="s">
        <v>398</v>
      </c>
      <c r="E62" s="72">
        <v>1.62</v>
      </c>
      <c r="F62" s="73"/>
      <c r="G62" s="73"/>
      <c r="H62" s="73">
        <f>ROUND(Source!AH29,2)</f>
        <v>1.62</v>
      </c>
      <c r="I62" s="74">
        <f>Source!U29</f>
        <v>4.8600000000000003</v>
      </c>
      <c r="J62" s="73"/>
      <c r="K62" s="75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</row>
    <row r="63" spans="1:255" x14ac:dyDescent="0.2">
      <c r="A63" s="68"/>
      <c r="B63" s="67"/>
      <c r="C63" s="67"/>
      <c r="D63" s="67"/>
      <c r="E63" s="67"/>
      <c r="F63" s="67"/>
      <c r="G63" s="67"/>
      <c r="H63" s="184">
        <f>R63</f>
        <v>121</v>
      </c>
      <c r="I63" s="185"/>
      <c r="J63" s="184">
        <f>S63</f>
        <v>2005</v>
      </c>
      <c r="K63" s="186"/>
      <c r="O63" s="21"/>
      <c r="P63" s="21"/>
      <c r="Q63" s="21"/>
      <c r="R63" s="21">
        <f>SUM(T58:T62)</f>
        <v>121</v>
      </c>
      <c r="S63" s="21">
        <f>SUM(U58:U62)</f>
        <v>2005</v>
      </c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>
        <f>R63</f>
        <v>121</v>
      </c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</row>
    <row r="64" spans="1:255" ht="24" x14ac:dyDescent="0.2">
      <c r="A64" s="76">
        <v>4</v>
      </c>
      <c r="B64" s="83" t="s">
        <v>37</v>
      </c>
      <c r="C64" s="77" t="s">
        <v>38</v>
      </c>
      <c r="D64" s="78" t="s">
        <v>39</v>
      </c>
      <c r="E64" s="79">
        <v>1.2</v>
      </c>
      <c r="F64" s="80">
        <f>Source!AK31</f>
        <v>117.17</v>
      </c>
      <c r="G64" s="129" t="s">
        <v>6</v>
      </c>
      <c r="H64" s="80">
        <f>Source!AB31</f>
        <v>102.81</v>
      </c>
      <c r="I64" s="81"/>
      <c r="J64" s="130"/>
      <c r="K64" s="82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</row>
    <row r="65" spans="1:255" x14ac:dyDescent="0.2">
      <c r="A65" s="55"/>
      <c r="B65" s="52"/>
      <c r="C65" s="52" t="s">
        <v>390</v>
      </c>
      <c r="D65" s="53"/>
      <c r="E65" s="54"/>
      <c r="F65" s="56">
        <v>102.8</v>
      </c>
      <c r="G65" s="128"/>
      <c r="H65" s="56">
        <f>Source!AF31</f>
        <v>102.8</v>
      </c>
      <c r="I65" s="57">
        <f>T65</f>
        <v>123</v>
      </c>
      <c r="J65" s="128">
        <v>18.3</v>
      </c>
      <c r="K65" s="58">
        <f>U65</f>
        <v>2257</v>
      </c>
      <c r="O65" s="21"/>
      <c r="P65" s="21"/>
      <c r="Q65" s="21"/>
      <c r="R65" s="21"/>
      <c r="S65" s="21"/>
      <c r="T65" s="21">
        <f>ROUND(Source!AF31*Source!AV31*Source!I31,0)</f>
        <v>123</v>
      </c>
      <c r="U65" s="21">
        <f>Source!S31</f>
        <v>2257</v>
      </c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>
        <f>T65</f>
        <v>123</v>
      </c>
      <c r="GK65" s="21">
        <f>T65</f>
        <v>123</v>
      </c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>
        <f>T65</f>
        <v>123</v>
      </c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  <c r="IS65" s="21"/>
      <c r="IT65" s="21"/>
      <c r="IU65" s="21"/>
    </row>
    <row r="66" spans="1:255" x14ac:dyDescent="0.2">
      <c r="A66" s="64"/>
      <c r="B66" s="60"/>
      <c r="C66" s="60" t="s">
        <v>399</v>
      </c>
      <c r="D66" s="61"/>
      <c r="E66" s="62"/>
      <c r="F66" s="66">
        <v>14.37</v>
      </c>
      <c r="G66" s="63"/>
      <c r="H66" s="66">
        <f>Source!AC31</f>
        <v>0.01</v>
      </c>
      <c r="I66" s="84">
        <f>T66</f>
        <v>0</v>
      </c>
      <c r="J66" s="63">
        <v>7.5</v>
      </c>
      <c r="K66" s="85">
        <f>U66</f>
        <v>0</v>
      </c>
      <c r="O66" s="21"/>
      <c r="P66" s="21"/>
      <c r="Q66" s="21"/>
      <c r="R66" s="21"/>
      <c r="S66" s="21"/>
      <c r="T66" s="21">
        <f>ROUND(Source!AC31*Source!AW31*Source!I31,0)</f>
        <v>0</v>
      </c>
      <c r="U66" s="21">
        <f>Source!P31</f>
        <v>0</v>
      </c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>
        <f>T66</f>
        <v>0</v>
      </c>
      <c r="GK66" s="21"/>
      <c r="GL66" s="21"/>
      <c r="GM66" s="21"/>
      <c r="GN66" s="21">
        <f>T66</f>
        <v>0</v>
      </c>
      <c r="GO66" s="21"/>
      <c r="GP66" s="21">
        <f>T66</f>
        <v>0</v>
      </c>
      <c r="GQ66" s="21">
        <f>T66</f>
        <v>0</v>
      </c>
      <c r="GR66" s="21"/>
      <c r="GS66" s="21">
        <f>T66</f>
        <v>0</v>
      </c>
      <c r="GT66" s="21"/>
      <c r="GU66" s="21"/>
      <c r="GV66" s="21"/>
      <c r="GW66" s="21">
        <f>ROUND(Source!AG31*Source!I31,0)</f>
        <v>0</v>
      </c>
      <c r="GX66" s="21">
        <f>ROUND(Source!AJ31*Source!I31,0)</f>
        <v>0</v>
      </c>
      <c r="GY66" s="21"/>
      <c r="GZ66" s="21"/>
      <c r="HA66" s="21"/>
      <c r="HB66" s="21"/>
      <c r="HC66" s="21">
        <f>T66</f>
        <v>0</v>
      </c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  <c r="IR66" s="21"/>
      <c r="IS66" s="21"/>
      <c r="IT66" s="21"/>
      <c r="IU66" s="21"/>
    </row>
    <row r="67" spans="1:255" x14ac:dyDescent="0.2">
      <c r="A67" s="64"/>
      <c r="B67" s="60"/>
      <c r="C67" s="60" t="s">
        <v>392</v>
      </c>
      <c r="D67" s="61"/>
      <c r="E67" s="62">
        <v>80</v>
      </c>
      <c r="F67" s="84" t="s">
        <v>393</v>
      </c>
      <c r="G67" s="63"/>
      <c r="H67" s="66">
        <f>ROUND((Source!AF31*Source!AV31+Source!AE31*Source!AV31)*(Source!FX31)/100,2)</f>
        <v>82.24</v>
      </c>
      <c r="I67" s="84">
        <f>T67</f>
        <v>98</v>
      </c>
      <c r="J67" s="63" t="s">
        <v>400</v>
      </c>
      <c r="K67" s="85">
        <f>U67</f>
        <v>1535</v>
      </c>
      <c r="O67" s="21"/>
      <c r="P67" s="21"/>
      <c r="Q67" s="21"/>
      <c r="R67" s="21"/>
      <c r="S67" s="21"/>
      <c r="T67" s="21">
        <f>ROUND((ROUND(Source!AF31*Source!AV31*Source!I31,0)+ROUND(Source!AE31*Source!AV31*Source!I31,0))*(Source!FX31)/100,0)</f>
        <v>98</v>
      </c>
      <c r="U67" s="21">
        <f>Source!X31</f>
        <v>1535</v>
      </c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>
        <f>T67</f>
        <v>98</v>
      </c>
      <c r="GZ67" s="21"/>
      <c r="HA67" s="21"/>
      <c r="HB67" s="21"/>
      <c r="HC67" s="21">
        <f>T67</f>
        <v>98</v>
      </c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  <c r="IR67" s="21"/>
      <c r="IS67" s="21"/>
      <c r="IT67" s="21"/>
      <c r="IU67" s="21"/>
    </row>
    <row r="68" spans="1:255" x14ac:dyDescent="0.2">
      <c r="A68" s="64"/>
      <c r="B68" s="60"/>
      <c r="C68" s="60" t="s">
        <v>395</v>
      </c>
      <c r="D68" s="61"/>
      <c r="E68" s="62">
        <v>60</v>
      </c>
      <c r="F68" s="84" t="s">
        <v>393</v>
      </c>
      <c r="G68" s="63"/>
      <c r="H68" s="66">
        <f>ROUND((Source!AF31*Source!AV31+Source!AE31*Source!AV31)*(Source!FY31)/100,2)</f>
        <v>61.68</v>
      </c>
      <c r="I68" s="84">
        <f>T68</f>
        <v>74</v>
      </c>
      <c r="J68" s="63" t="s">
        <v>401</v>
      </c>
      <c r="K68" s="85">
        <f>U68</f>
        <v>1083</v>
      </c>
      <c r="O68" s="21"/>
      <c r="P68" s="21"/>
      <c r="Q68" s="21"/>
      <c r="R68" s="21"/>
      <c r="S68" s="21"/>
      <c r="T68" s="21">
        <f>ROUND((ROUND(Source!AF31*Source!AV31*Source!I31,0)+ROUND(Source!AE31*Source!AV31*Source!I31,0))*(Source!FY31)/100,0)</f>
        <v>74</v>
      </c>
      <c r="U68" s="21">
        <f>Source!Y31</f>
        <v>1083</v>
      </c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>
        <f>T68</f>
        <v>74</v>
      </c>
      <c r="HA68" s="21"/>
      <c r="HB68" s="21"/>
      <c r="HC68" s="21">
        <f>T68</f>
        <v>74</v>
      </c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  <c r="IQ68" s="21"/>
      <c r="IR68" s="21"/>
      <c r="IS68" s="21"/>
      <c r="IT68" s="21"/>
      <c r="IU68" s="21"/>
    </row>
    <row r="69" spans="1:255" x14ac:dyDescent="0.2">
      <c r="A69" s="64"/>
      <c r="B69" s="60"/>
      <c r="C69" s="60" t="s">
        <v>397</v>
      </c>
      <c r="D69" s="61" t="s">
        <v>398</v>
      </c>
      <c r="E69" s="62">
        <v>9.27</v>
      </c>
      <c r="F69" s="63"/>
      <c r="G69" s="63"/>
      <c r="H69" s="63">
        <f>ROUND(Source!AH31,2)</f>
        <v>9.27</v>
      </c>
      <c r="I69" s="66">
        <f>Source!U31</f>
        <v>11.123999999999999</v>
      </c>
      <c r="J69" s="63"/>
      <c r="K69" s="65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  <c r="IS69" s="21"/>
      <c r="IT69" s="21"/>
      <c r="IU69" s="21"/>
    </row>
    <row r="70" spans="1:255" x14ac:dyDescent="0.2">
      <c r="A70" s="76" t="s">
        <v>44</v>
      </c>
      <c r="B70" s="83" t="s">
        <v>45</v>
      </c>
      <c r="C70" s="77" t="s">
        <v>46</v>
      </c>
      <c r="D70" s="78" t="s">
        <v>47</v>
      </c>
      <c r="E70" s="79">
        <f>Source!I33</f>
        <v>3</v>
      </c>
      <c r="F70" s="80">
        <v>7.64</v>
      </c>
      <c r="G70" s="131"/>
      <c r="H70" s="80">
        <f>Source!AC33</f>
        <v>7.64</v>
      </c>
      <c r="I70" s="81">
        <f>T70</f>
        <v>23</v>
      </c>
      <c r="J70" s="131">
        <v>7.5</v>
      </c>
      <c r="K70" s="82">
        <f>U70</f>
        <v>172</v>
      </c>
      <c r="O70" s="21"/>
      <c r="P70" s="21"/>
      <c r="Q70" s="21"/>
      <c r="R70" s="21"/>
      <c r="S70" s="21"/>
      <c r="T70" s="21">
        <f>ROUND(Source!AC33*Source!AW33*Source!I33,0)</f>
        <v>23</v>
      </c>
      <c r="U70" s="21">
        <f>Source!P33</f>
        <v>172</v>
      </c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>
        <f>T70</f>
        <v>23</v>
      </c>
      <c r="GK70" s="21"/>
      <c r="GL70" s="21"/>
      <c r="GM70" s="21"/>
      <c r="GN70" s="21">
        <f>T70</f>
        <v>23</v>
      </c>
      <c r="GO70" s="21"/>
      <c r="GP70" s="21">
        <f>T70</f>
        <v>23</v>
      </c>
      <c r="GQ70" s="21">
        <f>T70</f>
        <v>23</v>
      </c>
      <c r="GR70" s="21"/>
      <c r="GS70" s="21">
        <f>T70</f>
        <v>23</v>
      </c>
      <c r="GT70" s="21"/>
      <c r="GU70" s="21"/>
      <c r="GV70" s="21"/>
      <c r="GW70" s="21">
        <f>ROUND(Source!AG33*Source!I33,0)</f>
        <v>0</v>
      </c>
      <c r="GX70" s="21">
        <f>ROUND(Source!AJ33*Source!I33,0)</f>
        <v>0</v>
      </c>
      <c r="GY70" s="21"/>
      <c r="GZ70" s="21"/>
      <c r="HA70" s="21"/>
      <c r="HB70" s="21">
        <f>T70</f>
        <v>23</v>
      </c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  <c r="IS70" s="21"/>
      <c r="IT70" s="21"/>
      <c r="IU70" s="21"/>
    </row>
    <row r="71" spans="1:255" x14ac:dyDescent="0.2">
      <c r="A71" s="132"/>
      <c r="B71" s="133" t="s">
        <v>402</v>
      </c>
      <c r="C71" s="133" t="s">
        <v>403</v>
      </c>
      <c r="D71" s="134"/>
      <c r="E71" s="134"/>
      <c r="F71" s="134"/>
      <c r="G71" s="134"/>
      <c r="H71" s="134"/>
      <c r="I71" s="134"/>
      <c r="J71" s="134"/>
      <c r="K71" s="135"/>
    </row>
    <row r="72" spans="1:255" x14ac:dyDescent="0.2">
      <c r="A72" s="76" t="s">
        <v>52</v>
      </c>
      <c r="B72" s="83" t="s">
        <v>45</v>
      </c>
      <c r="C72" s="77" t="s">
        <v>53</v>
      </c>
      <c r="D72" s="78" t="s">
        <v>54</v>
      </c>
      <c r="E72" s="79">
        <f>Source!I35</f>
        <v>21</v>
      </c>
      <c r="F72" s="80">
        <v>2.11</v>
      </c>
      <c r="G72" s="131"/>
      <c r="H72" s="80">
        <f>Source!AC35</f>
        <v>2.11</v>
      </c>
      <c r="I72" s="81">
        <f>T72</f>
        <v>44</v>
      </c>
      <c r="J72" s="131">
        <v>7.5</v>
      </c>
      <c r="K72" s="82">
        <f>U72</f>
        <v>332</v>
      </c>
      <c r="O72" s="21"/>
      <c r="P72" s="21"/>
      <c r="Q72" s="21"/>
      <c r="R72" s="21"/>
      <c r="S72" s="21"/>
      <c r="T72" s="21">
        <f>ROUND(Source!AC35*Source!AW35*Source!I35,0)</f>
        <v>44</v>
      </c>
      <c r="U72" s="21">
        <f>Source!P35</f>
        <v>332</v>
      </c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>
        <f>T72</f>
        <v>44</v>
      </c>
      <c r="GK72" s="21"/>
      <c r="GL72" s="21"/>
      <c r="GM72" s="21"/>
      <c r="GN72" s="21">
        <f>T72</f>
        <v>44</v>
      </c>
      <c r="GO72" s="21"/>
      <c r="GP72" s="21">
        <f>T72</f>
        <v>44</v>
      </c>
      <c r="GQ72" s="21">
        <f>T72</f>
        <v>44</v>
      </c>
      <c r="GR72" s="21"/>
      <c r="GS72" s="21">
        <f>T72</f>
        <v>44</v>
      </c>
      <c r="GT72" s="21"/>
      <c r="GU72" s="21"/>
      <c r="GV72" s="21"/>
      <c r="GW72" s="21">
        <f>ROUND(Source!AG35*Source!I35,0)</f>
        <v>0</v>
      </c>
      <c r="GX72" s="21">
        <f>ROUND(Source!AJ35*Source!I35,0)</f>
        <v>0</v>
      </c>
      <c r="GY72" s="21"/>
      <c r="GZ72" s="21"/>
      <c r="HA72" s="21"/>
      <c r="HB72" s="21">
        <f>T72</f>
        <v>44</v>
      </c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1"/>
      <c r="IQ72" s="21"/>
      <c r="IR72" s="21"/>
      <c r="IS72" s="21"/>
      <c r="IT72" s="21"/>
      <c r="IU72" s="21"/>
    </row>
    <row r="73" spans="1:255" x14ac:dyDescent="0.2">
      <c r="A73" s="132"/>
      <c r="B73" s="133" t="s">
        <v>402</v>
      </c>
      <c r="C73" s="133" t="s">
        <v>404</v>
      </c>
      <c r="D73" s="134"/>
      <c r="E73" s="134"/>
      <c r="F73" s="134"/>
      <c r="G73" s="134"/>
      <c r="H73" s="134"/>
      <c r="I73" s="134"/>
      <c r="J73" s="134"/>
      <c r="K73" s="135"/>
    </row>
    <row r="74" spans="1:255" x14ac:dyDescent="0.2">
      <c r="A74" s="76" t="s">
        <v>56</v>
      </c>
      <c r="B74" s="83" t="s">
        <v>45</v>
      </c>
      <c r="C74" s="77" t="s">
        <v>57</v>
      </c>
      <c r="D74" s="78" t="s">
        <v>54</v>
      </c>
      <c r="E74" s="79">
        <f>Source!I37</f>
        <v>6</v>
      </c>
      <c r="F74" s="80">
        <v>2.06</v>
      </c>
      <c r="G74" s="131"/>
      <c r="H74" s="80">
        <f>Source!AC37</f>
        <v>2.06</v>
      </c>
      <c r="I74" s="81">
        <f>T74</f>
        <v>12</v>
      </c>
      <c r="J74" s="131">
        <v>7.5</v>
      </c>
      <c r="K74" s="82">
        <f>U74</f>
        <v>93</v>
      </c>
      <c r="O74" s="21"/>
      <c r="P74" s="21"/>
      <c r="Q74" s="21"/>
      <c r="R74" s="21"/>
      <c r="S74" s="21"/>
      <c r="T74" s="21">
        <f>ROUND(Source!AC37*Source!AW37*Source!I37,0)</f>
        <v>12</v>
      </c>
      <c r="U74" s="21">
        <f>Source!P37</f>
        <v>93</v>
      </c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>
        <f>T74</f>
        <v>12</v>
      </c>
      <c r="GK74" s="21"/>
      <c r="GL74" s="21"/>
      <c r="GM74" s="21"/>
      <c r="GN74" s="21">
        <f>T74</f>
        <v>12</v>
      </c>
      <c r="GO74" s="21"/>
      <c r="GP74" s="21">
        <f>T74</f>
        <v>12</v>
      </c>
      <c r="GQ74" s="21">
        <f>T74</f>
        <v>12</v>
      </c>
      <c r="GR74" s="21"/>
      <c r="GS74" s="21">
        <f>T74</f>
        <v>12</v>
      </c>
      <c r="GT74" s="21"/>
      <c r="GU74" s="21"/>
      <c r="GV74" s="21"/>
      <c r="GW74" s="21">
        <f>ROUND(Source!AG37*Source!I37,0)</f>
        <v>0</v>
      </c>
      <c r="GX74" s="21">
        <f>ROUND(Source!AJ37*Source!I37,0)</f>
        <v>0</v>
      </c>
      <c r="GY74" s="21"/>
      <c r="GZ74" s="21"/>
      <c r="HA74" s="21"/>
      <c r="HB74" s="21">
        <f>T74</f>
        <v>12</v>
      </c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  <c r="IR74" s="21"/>
      <c r="IS74" s="21"/>
      <c r="IT74" s="21"/>
      <c r="IU74" s="21"/>
    </row>
    <row r="75" spans="1:255" x14ac:dyDescent="0.2">
      <c r="A75" s="132"/>
      <c r="B75" s="133" t="s">
        <v>402</v>
      </c>
      <c r="C75" s="133" t="s">
        <v>405</v>
      </c>
      <c r="D75" s="134"/>
      <c r="E75" s="134"/>
      <c r="F75" s="134"/>
      <c r="G75" s="134"/>
      <c r="H75" s="134"/>
      <c r="I75" s="134"/>
      <c r="J75" s="134"/>
      <c r="K75" s="135"/>
    </row>
    <row r="76" spans="1:255" x14ac:dyDescent="0.2">
      <c r="A76" s="76" t="s">
        <v>59</v>
      </c>
      <c r="B76" s="83" t="s">
        <v>45</v>
      </c>
      <c r="C76" s="77" t="s">
        <v>60</v>
      </c>
      <c r="D76" s="78" t="s">
        <v>54</v>
      </c>
      <c r="E76" s="79">
        <f>Source!I39</f>
        <v>60</v>
      </c>
      <c r="F76" s="80">
        <v>1.87</v>
      </c>
      <c r="G76" s="131"/>
      <c r="H76" s="80">
        <f>Source!AC39</f>
        <v>1.87</v>
      </c>
      <c r="I76" s="81">
        <f>T76</f>
        <v>112</v>
      </c>
      <c r="J76" s="131">
        <v>7.5</v>
      </c>
      <c r="K76" s="82">
        <f>U76</f>
        <v>842</v>
      </c>
      <c r="O76" s="21"/>
      <c r="P76" s="21"/>
      <c r="Q76" s="21"/>
      <c r="R76" s="21"/>
      <c r="S76" s="21"/>
      <c r="T76" s="21">
        <f>ROUND(Source!AC39*Source!AW39*Source!I39,0)</f>
        <v>112</v>
      </c>
      <c r="U76" s="21">
        <f>Source!P39</f>
        <v>842</v>
      </c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>
        <f>T76</f>
        <v>112</v>
      </c>
      <c r="GK76" s="21"/>
      <c r="GL76" s="21"/>
      <c r="GM76" s="21"/>
      <c r="GN76" s="21">
        <f>T76</f>
        <v>112</v>
      </c>
      <c r="GO76" s="21"/>
      <c r="GP76" s="21">
        <f>T76</f>
        <v>112</v>
      </c>
      <c r="GQ76" s="21">
        <f>T76</f>
        <v>112</v>
      </c>
      <c r="GR76" s="21"/>
      <c r="GS76" s="21">
        <f>T76</f>
        <v>112</v>
      </c>
      <c r="GT76" s="21"/>
      <c r="GU76" s="21"/>
      <c r="GV76" s="21"/>
      <c r="GW76" s="21">
        <f>ROUND(Source!AG39*Source!I39,0)</f>
        <v>0</v>
      </c>
      <c r="GX76" s="21">
        <f>ROUND(Source!AJ39*Source!I39,0)</f>
        <v>0</v>
      </c>
      <c r="GY76" s="21"/>
      <c r="GZ76" s="21"/>
      <c r="HA76" s="21"/>
      <c r="HB76" s="21">
        <f>T76</f>
        <v>112</v>
      </c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21"/>
      <c r="IP76" s="21"/>
      <c r="IQ76" s="21"/>
      <c r="IR76" s="21"/>
      <c r="IS76" s="21"/>
      <c r="IT76" s="21"/>
      <c r="IU76" s="21"/>
    </row>
    <row r="77" spans="1:255" x14ac:dyDescent="0.2">
      <c r="A77" s="132"/>
      <c r="B77" s="133" t="s">
        <v>402</v>
      </c>
      <c r="C77" s="133" t="s">
        <v>406</v>
      </c>
      <c r="D77" s="134"/>
      <c r="E77" s="134"/>
      <c r="F77" s="134"/>
      <c r="G77" s="134"/>
      <c r="H77" s="134"/>
      <c r="I77" s="134"/>
      <c r="J77" s="134"/>
      <c r="K77" s="135"/>
    </row>
    <row r="78" spans="1:255" x14ac:dyDescent="0.2">
      <c r="A78" s="76" t="s">
        <v>65</v>
      </c>
      <c r="B78" s="83" t="s">
        <v>45</v>
      </c>
      <c r="C78" s="77" t="s">
        <v>66</v>
      </c>
      <c r="D78" s="78" t="s">
        <v>54</v>
      </c>
      <c r="E78" s="79">
        <f>Source!I41</f>
        <v>27</v>
      </c>
      <c r="F78" s="80">
        <v>2.16</v>
      </c>
      <c r="G78" s="131"/>
      <c r="H78" s="80">
        <f>Source!AC41</f>
        <v>2.16</v>
      </c>
      <c r="I78" s="81">
        <f>T78</f>
        <v>58</v>
      </c>
      <c r="J78" s="131">
        <v>7.5</v>
      </c>
      <c r="K78" s="82">
        <f>U78</f>
        <v>437</v>
      </c>
      <c r="O78" s="21"/>
      <c r="P78" s="21"/>
      <c r="Q78" s="21"/>
      <c r="R78" s="21"/>
      <c r="S78" s="21"/>
      <c r="T78" s="21">
        <f>ROUND(Source!AC41*Source!AW41*Source!I41,0)</f>
        <v>58</v>
      </c>
      <c r="U78" s="21">
        <f>Source!P41</f>
        <v>437</v>
      </c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>
        <f>T78</f>
        <v>58</v>
      </c>
      <c r="GK78" s="21"/>
      <c r="GL78" s="21"/>
      <c r="GM78" s="21"/>
      <c r="GN78" s="21">
        <f>T78</f>
        <v>58</v>
      </c>
      <c r="GO78" s="21"/>
      <c r="GP78" s="21">
        <f>T78</f>
        <v>58</v>
      </c>
      <c r="GQ78" s="21">
        <f>T78</f>
        <v>58</v>
      </c>
      <c r="GR78" s="21"/>
      <c r="GS78" s="21">
        <f>T78</f>
        <v>58</v>
      </c>
      <c r="GT78" s="21"/>
      <c r="GU78" s="21"/>
      <c r="GV78" s="21"/>
      <c r="GW78" s="21">
        <f>ROUND(Source!AG41*Source!I41,0)</f>
        <v>0</v>
      </c>
      <c r="GX78" s="21">
        <f>ROUND(Source!AJ41*Source!I41,0)</f>
        <v>0</v>
      </c>
      <c r="GY78" s="21"/>
      <c r="GZ78" s="21"/>
      <c r="HA78" s="21"/>
      <c r="HB78" s="21">
        <f>T78</f>
        <v>58</v>
      </c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  <c r="IJ78" s="21"/>
      <c r="IK78" s="21"/>
      <c r="IL78" s="21"/>
      <c r="IM78" s="21"/>
      <c r="IN78" s="21"/>
      <c r="IO78" s="21"/>
      <c r="IP78" s="21"/>
      <c r="IQ78" s="21"/>
      <c r="IR78" s="21"/>
      <c r="IS78" s="21"/>
      <c r="IT78" s="21"/>
      <c r="IU78" s="21"/>
    </row>
    <row r="79" spans="1:255" x14ac:dyDescent="0.2">
      <c r="A79" s="132"/>
      <c r="B79" s="133" t="s">
        <v>402</v>
      </c>
      <c r="C79" s="133" t="s">
        <v>407</v>
      </c>
      <c r="D79" s="134"/>
      <c r="E79" s="134"/>
      <c r="F79" s="134"/>
      <c r="G79" s="134"/>
      <c r="H79" s="134"/>
      <c r="I79" s="134"/>
      <c r="J79" s="134"/>
      <c r="K79" s="135"/>
    </row>
    <row r="80" spans="1:255" x14ac:dyDescent="0.2">
      <c r="A80" s="76" t="s">
        <v>69</v>
      </c>
      <c r="B80" s="83" t="s">
        <v>45</v>
      </c>
      <c r="C80" s="77" t="s">
        <v>70</v>
      </c>
      <c r="D80" s="78" t="s">
        <v>54</v>
      </c>
      <c r="E80" s="79">
        <f>Source!I43</f>
        <v>12</v>
      </c>
      <c r="F80" s="80">
        <v>4.01</v>
      </c>
      <c r="G80" s="131"/>
      <c r="H80" s="80">
        <f>Source!AC43</f>
        <v>4.01</v>
      </c>
      <c r="I80" s="81">
        <f>T80</f>
        <v>48</v>
      </c>
      <c r="J80" s="131">
        <v>7.5</v>
      </c>
      <c r="K80" s="82">
        <f>U80</f>
        <v>361</v>
      </c>
      <c r="O80" s="21"/>
      <c r="P80" s="21"/>
      <c r="Q80" s="21"/>
      <c r="R80" s="21"/>
      <c r="S80" s="21"/>
      <c r="T80" s="21">
        <f>ROUND(Source!AC43*Source!AW43*Source!I43,0)</f>
        <v>48</v>
      </c>
      <c r="U80" s="21">
        <f>Source!P43</f>
        <v>361</v>
      </c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>
        <f>T80</f>
        <v>48</v>
      </c>
      <c r="GK80" s="21"/>
      <c r="GL80" s="21"/>
      <c r="GM80" s="21"/>
      <c r="GN80" s="21">
        <f>T80</f>
        <v>48</v>
      </c>
      <c r="GO80" s="21"/>
      <c r="GP80" s="21">
        <f>T80</f>
        <v>48</v>
      </c>
      <c r="GQ80" s="21">
        <f>T80</f>
        <v>48</v>
      </c>
      <c r="GR80" s="21"/>
      <c r="GS80" s="21">
        <f>T80</f>
        <v>48</v>
      </c>
      <c r="GT80" s="21"/>
      <c r="GU80" s="21"/>
      <c r="GV80" s="21"/>
      <c r="GW80" s="21">
        <f>ROUND(Source!AG43*Source!I43,0)</f>
        <v>0</v>
      </c>
      <c r="GX80" s="21">
        <f>ROUND(Source!AJ43*Source!I43,0)</f>
        <v>0</v>
      </c>
      <c r="GY80" s="21"/>
      <c r="GZ80" s="21"/>
      <c r="HA80" s="21"/>
      <c r="HB80" s="21">
        <f>T80</f>
        <v>48</v>
      </c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  <c r="IF80" s="21"/>
      <c r="IG80" s="21"/>
      <c r="IH80" s="21"/>
      <c r="II80" s="21"/>
      <c r="IJ80" s="21"/>
      <c r="IK80" s="21"/>
      <c r="IL80" s="21"/>
      <c r="IM80" s="21"/>
      <c r="IN80" s="21"/>
      <c r="IO80" s="21"/>
      <c r="IP80" s="21"/>
      <c r="IQ80" s="21"/>
      <c r="IR80" s="21"/>
      <c r="IS80" s="21"/>
      <c r="IT80" s="21"/>
      <c r="IU80" s="21"/>
    </row>
    <row r="81" spans="1:255" ht="13.5" thickBot="1" x14ac:dyDescent="0.25">
      <c r="A81" s="136"/>
      <c r="B81" s="137" t="s">
        <v>402</v>
      </c>
      <c r="C81" s="137" t="s">
        <v>408</v>
      </c>
      <c r="D81" s="138"/>
      <c r="E81" s="138"/>
      <c r="F81" s="138"/>
      <c r="G81" s="138"/>
      <c r="H81" s="138"/>
      <c r="I81" s="138"/>
      <c r="J81" s="138"/>
      <c r="K81" s="139"/>
    </row>
    <row r="82" spans="1:255" x14ac:dyDescent="0.2">
      <c r="A82" s="68"/>
      <c r="B82" s="67"/>
      <c r="C82" s="67"/>
      <c r="D82" s="67"/>
      <c r="E82" s="67"/>
      <c r="F82" s="67"/>
      <c r="G82" s="67"/>
      <c r="H82" s="184">
        <f>R82</f>
        <v>592</v>
      </c>
      <c r="I82" s="185"/>
      <c r="J82" s="184">
        <f>S82</f>
        <v>7112</v>
      </c>
      <c r="K82" s="186"/>
      <c r="O82" s="21"/>
      <c r="P82" s="21"/>
      <c r="Q82" s="21"/>
      <c r="R82" s="21">
        <f>SUM(T64:T81)</f>
        <v>592</v>
      </c>
      <c r="S82" s="21">
        <f>SUM(U64:U81)</f>
        <v>7112</v>
      </c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>
        <f>R82</f>
        <v>592</v>
      </c>
      <c r="HB82" s="21"/>
      <c r="HC82" s="21"/>
      <c r="HD82" s="21"/>
      <c r="HE82" s="21"/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1"/>
      <c r="IF82" s="21"/>
      <c r="IG82" s="21"/>
      <c r="IH82" s="21"/>
      <c r="II82" s="21"/>
      <c r="IJ82" s="21"/>
      <c r="IK82" s="21"/>
      <c r="IL82" s="21"/>
      <c r="IM82" s="21"/>
      <c r="IN82" s="21"/>
      <c r="IO82" s="21"/>
      <c r="IP82" s="21"/>
      <c r="IQ82" s="21"/>
      <c r="IR82" s="21"/>
      <c r="IS82" s="21"/>
      <c r="IT82" s="21"/>
      <c r="IU82" s="21"/>
    </row>
    <row r="83" spans="1:255" x14ac:dyDescent="0.2">
      <c r="A83" s="76">
        <v>5</v>
      </c>
      <c r="B83" s="83" t="s">
        <v>73</v>
      </c>
      <c r="C83" s="77" t="s">
        <v>74</v>
      </c>
      <c r="D83" s="78" t="s">
        <v>17</v>
      </c>
      <c r="E83" s="79">
        <v>3</v>
      </c>
      <c r="F83" s="80">
        <f>Source!AK45</f>
        <v>51.26</v>
      </c>
      <c r="G83" s="129" t="s">
        <v>6</v>
      </c>
      <c r="H83" s="80">
        <f>Source!AB45</f>
        <v>40.17</v>
      </c>
      <c r="I83" s="81"/>
      <c r="J83" s="130"/>
      <c r="K83" s="82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  <c r="IQ83" s="21"/>
      <c r="IR83" s="21"/>
      <c r="IS83" s="21"/>
      <c r="IT83" s="21"/>
      <c r="IU83" s="21"/>
    </row>
    <row r="84" spans="1:255" x14ac:dyDescent="0.2">
      <c r="A84" s="55"/>
      <c r="B84" s="52"/>
      <c r="C84" s="52" t="s">
        <v>390</v>
      </c>
      <c r="D84" s="53"/>
      <c r="E84" s="54"/>
      <c r="F84" s="56">
        <v>35.51</v>
      </c>
      <c r="G84" s="128"/>
      <c r="H84" s="56">
        <f>Source!AF45</f>
        <v>35.51</v>
      </c>
      <c r="I84" s="57">
        <f>T84</f>
        <v>107</v>
      </c>
      <c r="J84" s="128">
        <v>18.3</v>
      </c>
      <c r="K84" s="58">
        <f>U84</f>
        <v>1949</v>
      </c>
      <c r="O84" s="21"/>
      <c r="P84" s="21"/>
      <c r="Q84" s="21"/>
      <c r="R84" s="21"/>
      <c r="S84" s="21"/>
      <c r="T84" s="21">
        <f>ROUND(Source!AF45*Source!AV45*Source!I45,0)</f>
        <v>107</v>
      </c>
      <c r="U84" s="21">
        <f>Source!S45</f>
        <v>1949</v>
      </c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>
        <f>T84</f>
        <v>107</v>
      </c>
      <c r="GK84" s="21">
        <f>T84</f>
        <v>107</v>
      </c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>
        <f>T84</f>
        <v>107</v>
      </c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  <c r="IQ84" s="21"/>
      <c r="IR84" s="21"/>
      <c r="IS84" s="21"/>
      <c r="IT84" s="21"/>
      <c r="IU84" s="21"/>
    </row>
    <row r="85" spans="1:255" x14ac:dyDescent="0.2">
      <c r="A85" s="64"/>
      <c r="B85" s="60"/>
      <c r="C85" s="60" t="s">
        <v>409</v>
      </c>
      <c r="D85" s="61"/>
      <c r="E85" s="62"/>
      <c r="F85" s="66">
        <v>4.67</v>
      </c>
      <c r="G85" s="63"/>
      <c r="H85" s="66">
        <f>Source!AD45</f>
        <v>4.67</v>
      </c>
      <c r="I85" s="84">
        <f>T85</f>
        <v>14</v>
      </c>
      <c r="J85" s="63">
        <v>12.5</v>
      </c>
      <c r="K85" s="85">
        <f>U85</f>
        <v>175</v>
      </c>
      <c r="O85" s="21"/>
      <c r="P85" s="21"/>
      <c r="Q85" s="21"/>
      <c r="R85" s="21"/>
      <c r="S85" s="21"/>
      <c r="T85" s="21">
        <f>ROUND(Source!AD45*Source!AV45*Source!I45,0)</f>
        <v>14</v>
      </c>
      <c r="U85" s="21">
        <f>Source!Q45</f>
        <v>175</v>
      </c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>
        <f>T85</f>
        <v>14</v>
      </c>
      <c r="GK85" s="21"/>
      <c r="GL85" s="21">
        <f>T85</f>
        <v>14</v>
      </c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>
        <f>T85</f>
        <v>14</v>
      </c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  <c r="IF85" s="21"/>
      <c r="IG85" s="21"/>
      <c r="IH85" s="21"/>
      <c r="II85" s="21"/>
      <c r="IJ85" s="21"/>
      <c r="IK85" s="21"/>
      <c r="IL85" s="21"/>
      <c r="IM85" s="21"/>
      <c r="IN85" s="21"/>
      <c r="IO85" s="21"/>
      <c r="IP85" s="21"/>
      <c r="IQ85" s="21"/>
      <c r="IR85" s="21"/>
      <c r="IS85" s="21"/>
      <c r="IT85" s="21"/>
      <c r="IU85" s="21"/>
    </row>
    <row r="86" spans="1:255" x14ac:dyDescent="0.2">
      <c r="A86" s="64"/>
      <c r="B86" s="60"/>
      <c r="C86" s="60" t="s">
        <v>410</v>
      </c>
      <c r="D86" s="61"/>
      <c r="E86" s="62"/>
      <c r="F86" s="66">
        <v>0.64</v>
      </c>
      <c r="G86" s="63"/>
      <c r="H86" s="66">
        <f>Source!AE45</f>
        <v>0.64</v>
      </c>
      <c r="I86" s="84">
        <f>GM86</f>
        <v>2</v>
      </c>
      <c r="J86" s="63">
        <v>18.3</v>
      </c>
      <c r="K86" s="85">
        <f>Source!R45</f>
        <v>35</v>
      </c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>
        <f>ROUND(Source!AE45*Source!AV45*Source!I45,0)</f>
        <v>2</v>
      </c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  <c r="IF86" s="21"/>
      <c r="IG86" s="21"/>
      <c r="IH86" s="21"/>
      <c r="II86" s="21"/>
      <c r="IJ86" s="21"/>
      <c r="IK86" s="21"/>
      <c r="IL86" s="21"/>
      <c r="IM86" s="21"/>
      <c r="IN86" s="21"/>
      <c r="IO86" s="21"/>
      <c r="IP86" s="21"/>
      <c r="IQ86" s="21"/>
      <c r="IR86" s="21"/>
      <c r="IS86" s="21"/>
      <c r="IT86" s="21"/>
      <c r="IU86" s="21"/>
    </row>
    <row r="87" spans="1:255" x14ac:dyDescent="0.2">
      <c r="A87" s="64"/>
      <c r="B87" s="60"/>
      <c r="C87" s="60" t="s">
        <v>399</v>
      </c>
      <c r="D87" s="61"/>
      <c r="E87" s="62"/>
      <c r="F87" s="66">
        <v>11.08</v>
      </c>
      <c r="G87" s="63"/>
      <c r="H87" s="66">
        <f>Source!AC45</f>
        <v>-0.01</v>
      </c>
      <c r="I87" s="84">
        <f>T87</f>
        <v>0</v>
      </c>
      <c r="J87" s="63">
        <v>7.5</v>
      </c>
      <c r="K87" s="85">
        <f>U87</f>
        <v>0</v>
      </c>
      <c r="O87" s="21"/>
      <c r="P87" s="21"/>
      <c r="Q87" s="21"/>
      <c r="R87" s="21"/>
      <c r="S87" s="21"/>
      <c r="T87" s="21">
        <f>ROUND(Source!AC45*Source!AW45*Source!I45,0)</f>
        <v>0</v>
      </c>
      <c r="U87" s="21">
        <f>Source!P45</f>
        <v>0</v>
      </c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>
        <f>T87</f>
        <v>0</v>
      </c>
      <c r="GK87" s="21"/>
      <c r="GL87" s="21"/>
      <c r="GM87" s="21"/>
      <c r="GN87" s="21">
        <f>T87</f>
        <v>0</v>
      </c>
      <c r="GO87" s="21"/>
      <c r="GP87" s="21">
        <f>T87</f>
        <v>0</v>
      </c>
      <c r="GQ87" s="21">
        <f>T87</f>
        <v>0</v>
      </c>
      <c r="GR87" s="21"/>
      <c r="GS87" s="21">
        <f>T87</f>
        <v>0</v>
      </c>
      <c r="GT87" s="21"/>
      <c r="GU87" s="21"/>
      <c r="GV87" s="21"/>
      <c r="GW87" s="21">
        <f>ROUND(Source!AG45*Source!I45,0)</f>
        <v>0</v>
      </c>
      <c r="GX87" s="21">
        <f>ROUND(Source!AJ45*Source!I45,0)</f>
        <v>0</v>
      </c>
      <c r="GY87" s="21"/>
      <c r="GZ87" s="21"/>
      <c r="HA87" s="21"/>
      <c r="HB87" s="21"/>
      <c r="HC87" s="21">
        <f>T87</f>
        <v>0</v>
      </c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  <c r="IP87" s="21"/>
      <c r="IQ87" s="21"/>
      <c r="IR87" s="21"/>
      <c r="IS87" s="21"/>
      <c r="IT87" s="21"/>
      <c r="IU87" s="21"/>
    </row>
    <row r="88" spans="1:255" x14ac:dyDescent="0.2">
      <c r="A88" s="64"/>
      <c r="B88" s="60"/>
      <c r="C88" s="60" t="s">
        <v>392</v>
      </c>
      <c r="D88" s="61"/>
      <c r="E88" s="62">
        <v>95</v>
      </c>
      <c r="F88" s="84" t="s">
        <v>393</v>
      </c>
      <c r="G88" s="63"/>
      <c r="H88" s="66">
        <f>ROUND((Source!AF45*Source!AV45+Source!AE45*Source!AV45)*(Source!FX45)/100,2)</f>
        <v>34.340000000000003</v>
      </c>
      <c r="I88" s="84">
        <f>T88</f>
        <v>104</v>
      </c>
      <c r="J88" s="63" t="s">
        <v>411</v>
      </c>
      <c r="K88" s="85">
        <f>U88</f>
        <v>1607</v>
      </c>
      <c r="O88" s="21"/>
      <c r="P88" s="21"/>
      <c r="Q88" s="21"/>
      <c r="R88" s="21"/>
      <c r="S88" s="21"/>
      <c r="T88" s="21">
        <f>ROUND((ROUND(Source!AF45*Source!AV45*Source!I45,0)+ROUND(Source!AE45*Source!AV45*Source!I45,0))*(Source!FX45)/100,0)</f>
        <v>104</v>
      </c>
      <c r="U88" s="21">
        <f>Source!X45</f>
        <v>1607</v>
      </c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>
        <f>T88</f>
        <v>104</v>
      </c>
      <c r="GZ88" s="21"/>
      <c r="HA88" s="21"/>
      <c r="HB88" s="21"/>
      <c r="HC88" s="21">
        <f>T88</f>
        <v>104</v>
      </c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  <c r="IR88" s="21"/>
      <c r="IS88" s="21"/>
      <c r="IT88" s="21"/>
      <c r="IU88" s="21"/>
    </row>
    <row r="89" spans="1:255" x14ac:dyDescent="0.2">
      <c r="A89" s="64"/>
      <c r="B89" s="60"/>
      <c r="C89" s="60" t="s">
        <v>395</v>
      </c>
      <c r="D89" s="61"/>
      <c r="E89" s="62">
        <v>65</v>
      </c>
      <c r="F89" s="84" t="s">
        <v>393</v>
      </c>
      <c r="G89" s="63"/>
      <c r="H89" s="66">
        <f>ROUND((Source!AF45*Source!AV45+Source!AE45*Source!AV45)*(Source!FY45)/100,2)</f>
        <v>23.5</v>
      </c>
      <c r="I89" s="84">
        <f>T89</f>
        <v>71</v>
      </c>
      <c r="J89" s="63" t="s">
        <v>412</v>
      </c>
      <c r="K89" s="85">
        <f>U89</f>
        <v>1032</v>
      </c>
      <c r="O89" s="21"/>
      <c r="P89" s="21"/>
      <c r="Q89" s="21"/>
      <c r="R89" s="21"/>
      <c r="S89" s="21"/>
      <c r="T89" s="21">
        <f>ROUND((ROUND(Source!AF45*Source!AV45*Source!I45,0)+ROUND(Source!AE45*Source!AV45*Source!I45,0))*(Source!FY45)/100,0)</f>
        <v>71</v>
      </c>
      <c r="U89" s="21">
        <f>Source!Y45</f>
        <v>1032</v>
      </c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>
        <f>T89</f>
        <v>71</v>
      </c>
      <c r="HA89" s="21"/>
      <c r="HB89" s="21"/>
      <c r="HC89" s="21">
        <f>T89</f>
        <v>71</v>
      </c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  <c r="IS89" s="21"/>
      <c r="IT89" s="21"/>
      <c r="IU89" s="21"/>
    </row>
    <row r="90" spans="1:255" x14ac:dyDescent="0.2">
      <c r="A90" s="64"/>
      <c r="B90" s="60"/>
      <c r="C90" s="60" t="s">
        <v>397</v>
      </c>
      <c r="D90" s="61" t="s">
        <v>398</v>
      </c>
      <c r="E90" s="62">
        <v>3.58</v>
      </c>
      <c r="F90" s="63"/>
      <c r="G90" s="63"/>
      <c r="H90" s="63">
        <f>ROUND(Source!AH45,2)</f>
        <v>3.58</v>
      </c>
      <c r="I90" s="66">
        <f>Source!U45</f>
        <v>10.74</v>
      </c>
      <c r="J90" s="63"/>
      <c r="K90" s="65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  <c r="IP90" s="21"/>
      <c r="IQ90" s="21"/>
      <c r="IR90" s="21"/>
      <c r="IS90" s="21"/>
      <c r="IT90" s="21"/>
      <c r="IU90" s="21"/>
    </row>
    <row r="91" spans="1:255" x14ac:dyDescent="0.2">
      <c r="A91" s="76" t="s">
        <v>78</v>
      </c>
      <c r="B91" s="83" t="s">
        <v>45</v>
      </c>
      <c r="C91" s="77" t="s">
        <v>79</v>
      </c>
      <c r="D91" s="78" t="s">
        <v>47</v>
      </c>
      <c r="E91" s="79">
        <f>Source!I47</f>
        <v>3</v>
      </c>
      <c r="F91" s="80">
        <v>418.87</v>
      </c>
      <c r="G91" s="131"/>
      <c r="H91" s="80">
        <f>Source!AC47</f>
        <v>418.87</v>
      </c>
      <c r="I91" s="81">
        <f>T91</f>
        <v>1257</v>
      </c>
      <c r="J91" s="131">
        <v>7.5</v>
      </c>
      <c r="K91" s="82">
        <f>U91</f>
        <v>9425</v>
      </c>
      <c r="O91" s="21"/>
      <c r="P91" s="21"/>
      <c r="Q91" s="21"/>
      <c r="R91" s="21"/>
      <c r="S91" s="21"/>
      <c r="T91" s="21">
        <f>ROUND(Source!AC47*Source!AW47*Source!I47,0)</f>
        <v>1257</v>
      </c>
      <c r="U91" s="21">
        <f>Source!P47</f>
        <v>9425</v>
      </c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>
        <f>T91</f>
        <v>1257</v>
      </c>
      <c r="GK91" s="21"/>
      <c r="GL91" s="21"/>
      <c r="GM91" s="21"/>
      <c r="GN91" s="21">
        <f>T91</f>
        <v>1257</v>
      </c>
      <c r="GO91" s="21"/>
      <c r="GP91" s="21">
        <f>T91</f>
        <v>1257</v>
      </c>
      <c r="GQ91" s="21">
        <f>T91</f>
        <v>1257</v>
      </c>
      <c r="GR91" s="21"/>
      <c r="GS91" s="21">
        <f>T91</f>
        <v>1257</v>
      </c>
      <c r="GT91" s="21"/>
      <c r="GU91" s="21"/>
      <c r="GV91" s="21"/>
      <c r="GW91" s="21">
        <f>ROUND(Source!AG47*Source!I47,0)</f>
        <v>0</v>
      </c>
      <c r="GX91" s="21">
        <f>ROUND(Source!AJ47*Source!I47,0)</f>
        <v>0</v>
      </c>
      <c r="GY91" s="21"/>
      <c r="GZ91" s="21"/>
      <c r="HA91" s="21"/>
      <c r="HB91" s="21">
        <f>T91</f>
        <v>1257</v>
      </c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  <c r="IP91" s="21"/>
      <c r="IQ91" s="21"/>
      <c r="IR91" s="21"/>
      <c r="IS91" s="21"/>
      <c r="IT91" s="21"/>
      <c r="IU91" s="21"/>
    </row>
    <row r="92" spans="1:255" ht="13.5" thickBot="1" x14ac:dyDescent="0.25">
      <c r="A92" s="136"/>
      <c r="B92" s="137" t="s">
        <v>402</v>
      </c>
      <c r="C92" s="137" t="s">
        <v>413</v>
      </c>
      <c r="D92" s="138"/>
      <c r="E92" s="138"/>
      <c r="F92" s="138"/>
      <c r="G92" s="138"/>
      <c r="H92" s="138"/>
      <c r="I92" s="138"/>
      <c r="J92" s="138"/>
      <c r="K92" s="139"/>
    </row>
    <row r="93" spans="1:255" x14ac:dyDescent="0.2">
      <c r="A93" s="68"/>
      <c r="B93" s="67"/>
      <c r="C93" s="67"/>
      <c r="D93" s="67"/>
      <c r="E93" s="67"/>
      <c r="F93" s="67"/>
      <c r="G93" s="67"/>
      <c r="H93" s="184">
        <f>R93</f>
        <v>1553</v>
      </c>
      <c r="I93" s="185"/>
      <c r="J93" s="184">
        <f>S93</f>
        <v>14188</v>
      </c>
      <c r="K93" s="186"/>
      <c r="O93" s="21"/>
      <c r="P93" s="21"/>
      <c r="Q93" s="21"/>
      <c r="R93" s="21">
        <f>SUM(T83:T92)</f>
        <v>1553</v>
      </c>
      <c r="S93" s="21">
        <f>SUM(U83:U92)</f>
        <v>14188</v>
      </c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>
        <f>R93</f>
        <v>1553</v>
      </c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  <c r="IP93" s="21"/>
      <c r="IQ93" s="21"/>
      <c r="IR93" s="21"/>
      <c r="IS93" s="21"/>
      <c r="IT93" s="21"/>
      <c r="IU93" s="21"/>
    </row>
    <row r="94" spans="1:255" ht="24" x14ac:dyDescent="0.2">
      <c r="A94" s="76">
        <v>6</v>
      </c>
      <c r="B94" s="83" t="s">
        <v>102</v>
      </c>
      <c r="C94" s="77" t="s">
        <v>103</v>
      </c>
      <c r="D94" s="78" t="s">
        <v>104</v>
      </c>
      <c r="E94" s="79">
        <v>0.03</v>
      </c>
      <c r="F94" s="80">
        <f>Source!AK57</f>
        <v>453.92999999999995</v>
      </c>
      <c r="G94" s="129" t="s">
        <v>6</v>
      </c>
      <c r="H94" s="80">
        <f>Source!AB57</f>
        <v>347.51</v>
      </c>
      <c r="I94" s="81"/>
      <c r="J94" s="130"/>
      <c r="K94" s="82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21"/>
      <c r="IP94" s="21"/>
      <c r="IQ94" s="21"/>
      <c r="IR94" s="21"/>
      <c r="IS94" s="21"/>
      <c r="IT94" s="21"/>
      <c r="IU94" s="21"/>
    </row>
    <row r="95" spans="1:255" x14ac:dyDescent="0.2">
      <c r="A95" s="55"/>
      <c r="B95" s="52"/>
      <c r="C95" s="52" t="s">
        <v>390</v>
      </c>
      <c r="D95" s="53"/>
      <c r="E95" s="54"/>
      <c r="F95" s="56">
        <v>342.84</v>
      </c>
      <c r="G95" s="128"/>
      <c r="H95" s="56">
        <f>Source!AF57</f>
        <v>342.84</v>
      </c>
      <c r="I95" s="57">
        <f>T95</f>
        <v>10</v>
      </c>
      <c r="J95" s="128">
        <v>18.3</v>
      </c>
      <c r="K95" s="58">
        <f>U95</f>
        <v>188</v>
      </c>
      <c r="O95" s="21"/>
      <c r="P95" s="21"/>
      <c r="Q95" s="21"/>
      <c r="R95" s="21"/>
      <c r="S95" s="21"/>
      <c r="T95" s="21">
        <f>ROUND(Source!AF57*Source!AV57*Source!I57,0)</f>
        <v>10</v>
      </c>
      <c r="U95" s="21">
        <f>Source!S57</f>
        <v>188</v>
      </c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>
        <f>T95</f>
        <v>10</v>
      </c>
      <c r="GK95" s="21">
        <f>T95</f>
        <v>10</v>
      </c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  <c r="HC95" s="21">
        <f>T95</f>
        <v>10</v>
      </c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  <c r="IC95" s="21"/>
      <c r="ID95" s="21"/>
      <c r="IE95" s="21"/>
      <c r="IF95" s="21"/>
      <c r="IG95" s="21"/>
      <c r="IH95" s="21"/>
      <c r="II95" s="21"/>
      <c r="IJ95" s="21"/>
      <c r="IK95" s="21"/>
      <c r="IL95" s="21"/>
      <c r="IM95" s="21"/>
      <c r="IN95" s="21"/>
      <c r="IO95" s="21"/>
      <c r="IP95" s="21"/>
      <c r="IQ95" s="21"/>
      <c r="IR95" s="21"/>
      <c r="IS95" s="21"/>
      <c r="IT95" s="21"/>
      <c r="IU95" s="21"/>
    </row>
    <row r="96" spans="1:255" x14ac:dyDescent="0.2">
      <c r="A96" s="64"/>
      <c r="B96" s="60"/>
      <c r="C96" s="60" t="s">
        <v>409</v>
      </c>
      <c r="D96" s="61"/>
      <c r="E96" s="62"/>
      <c r="F96" s="66">
        <v>4.67</v>
      </c>
      <c r="G96" s="63"/>
      <c r="H96" s="66">
        <f>Source!AD57</f>
        <v>4.67</v>
      </c>
      <c r="I96" s="84">
        <f>T96</f>
        <v>0</v>
      </c>
      <c r="J96" s="63">
        <v>12.5</v>
      </c>
      <c r="K96" s="85">
        <f>U96</f>
        <v>2</v>
      </c>
      <c r="O96" s="21"/>
      <c r="P96" s="21"/>
      <c r="Q96" s="21"/>
      <c r="R96" s="21"/>
      <c r="S96" s="21"/>
      <c r="T96" s="21">
        <f>ROUND(Source!AD57*Source!AV57*Source!I57,0)</f>
        <v>0</v>
      </c>
      <c r="U96" s="21">
        <f>Source!Q57</f>
        <v>2</v>
      </c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>
        <f>T96</f>
        <v>0</v>
      </c>
      <c r="GK96" s="21"/>
      <c r="GL96" s="21">
        <f>T96</f>
        <v>0</v>
      </c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  <c r="HC96" s="21">
        <f>T96</f>
        <v>0</v>
      </c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21"/>
      <c r="HZ96" s="21"/>
      <c r="IA96" s="21"/>
      <c r="IB96" s="21"/>
      <c r="IC96" s="21"/>
      <c r="ID96" s="21"/>
      <c r="IE96" s="21"/>
      <c r="IF96" s="21"/>
      <c r="IG96" s="21"/>
      <c r="IH96" s="21"/>
      <c r="II96" s="21"/>
      <c r="IJ96" s="21"/>
      <c r="IK96" s="21"/>
      <c r="IL96" s="21"/>
      <c r="IM96" s="21"/>
      <c r="IN96" s="21"/>
      <c r="IO96" s="21"/>
      <c r="IP96" s="21"/>
      <c r="IQ96" s="21"/>
      <c r="IR96" s="21"/>
      <c r="IS96" s="21"/>
      <c r="IT96" s="21"/>
      <c r="IU96" s="21"/>
    </row>
    <row r="97" spans="1:255" x14ac:dyDescent="0.2">
      <c r="A97" s="64"/>
      <c r="B97" s="60"/>
      <c r="C97" s="60" t="s">
        <v>410</v>
      </c>
      <c r="D97" s="61"/>
      <c r="E97" s="62"/>
      <c r="F97" s="66">
        <v>0.64</v>
      </c>
      <c r="G97" s="63"/>
      <c r="H97" s="66">
        <f>Source!AE57</f>
        <v>0.64</v>
      </c>
      <c r="I97" s="84">
        <f>GM97</f>
        <v>0</v>
      </c>
      <c r="J97" s="63">
        <v>18.3</v>
      </c>
      <c r="K97" s="85">
        <f>Source!R57</f>
        <v>0</v>
      </c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/>
      <c r="GK97" s="21"/>
      <c r="GL97" s="21"/>
      <c r="GM97" s="21">
        <f>ROUND(Source!AE57*Source!AV57*Source!I57,0)</f>
        <v>0</v>
      </c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/>
      <c r="HA97" s="21"/>
      <c r="HB97" s="21"/>
      <c r="HC97" s="21"/>
      <c r="HD97" s="21"/>
      <c r="HE97" s="21"/>
      <c r="HF97" s="21"/>
      <c r="HG97" s="21"/>
      <c r="HH97" s="21"/>
      <c r="HI97" s="21"/>
      <c r="HJ97" s="21"/>
      <c r="HK97" s="21"/>
      <c r="HL97" s="21"/>
      <c r="HM97" s="21"/>
      <c r="HN97" s="21"/>
      <c r="HO97" s="21"/>
      <c r="HP97" s="21"/>
      <c r="HQ97" s="21"/>
      <c r="HR97" s="21"/>
      <c r="HS97" s="21"/>
      <c r="HT97" s="21"/>
      <c r="HU97" s="21"/>
      <c r="HV97" s="21"/>
      <c r="HW97" s="21"/>
      <c r="HX97" s="21"/>
      <c r="HY97" s="21"/>
      <c r="HZ97" s="21"/>
      <c r="IA97" s="21"/>
      <c r="IB97" s="21"/>
      <c r="IC97" s="21"/>
      <c r="ID97" s="21"/>
      <c r="IE97" s="21"/>
      <c r="IF97" s="21"/>
      <c r="IG97" s="21"/>
      <c r="IH97" s="21"/>
      <c r="II97" s="21"/>
      <c r="IJ97" s="21"/>
      <c r="IK97" s="21"/>
      <c r="IL97" s="21"/>
      <c r="IM97" s="21"/>
      <c r="IN97" s="21"/>
      <c r="IO97" s="21"/>
      <c r="IP97" s="21"/>
      <c r="IQ97" s="21"/>
      <c r="IR97" s="21"/>
      <c r="IS97" s="21"/>
      <c r="IT97" s="21"/>
      <c r="IU97" s="21"/>
    </row>
    <row r="98" spans="1:255" x14ac:dyDescent="0.2">
      <c r="A98" s="64"/>
      <c r="B98" s="60"/>
      <c r="C98" s="60" t="s">
        <v>392</v>
      </c>
      <c r="D98" s="61"/>
      <c r="E98" s="62">
        <v>95</v>
      </c>
      <c r="F98" s="84" t="s">
        <v>393</v>
      </c>
      <c r="G98" s="63"/>
      <c r="H98" s="66">
        <f>ROUND((Source!AF57*Source!AV57+Source!AE57*Source!AV57)*(Source!FX57)/100,2)</f>
        <v>326.31</v>
      </c>
      <c r="I98" s="84">
        <f>T98</f>
        <v>10</v>
      </c>
      <c r="J98" s="63" t="s">
        <v>411</v>
      </c>
      <c r="K98" s="85">
        <f>U98</f>
        <v>152</v>
      </c>
      <c r="O98" s="21"/>
      <c r="P98" s="21"/>
      <c r="Q98" s="21"/>
      <c r="R98" s="21"/>
      <c r="S98" s="21"/>
      <c r="T98" s="21">
        <f>ROUND((ROUND(Source!AF57*Source!AV57*Source!I57,0)+ROUND(Source!AE57*Source!AV57*Source!I57,0))*(Source!FX57)/100,0)</f>
        <v>10</v>
      </c>
      <c r="U98" s="21">
        <f>Source!X57</f>
        <v>152</v>
      </c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/>
      <c r="GK98" s="21"/>
      <c r="GL98" s="21"/>
      <c r="GM98" s="21"/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>
        <f>T98</f>
        <v>10</v>
      </c>
      <c r="GZ98" s="21"/>
      <c r="HA98" s="21"/>
      <c r="HB98" s="21"/>
      <c r="HC98" s="21">
        <f>T98</f>
        <v>10</v>
      </c>
      <c r="HD98" s="21"/>
      <c r="HE98" s="21"/>
      <c r="HF98" s="21"/>
      <c r="HG98" s="21"/>
      <c r="HH98" s="21"/>
      <c r="HI98" s="21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21"/>
      <c r="HX98" s="21"/>
      <c r="HY98" s="21"/>
      <c r="HZ98" s="21"/>
      <c r="IA98" s="21"/>
      <c r="IB98" s="21"/>
      <c r="IC98" s="21"/>
      <c r="ID98" s="21"/>
      <c r="IE98" s="21"/>
      <c r="IF98" s="21"/>
      <c r="IG98" s="21"/>
      <c r="IH98" s="21"/>
      <c r="II98" s="21"/>
      <c r="IJ98" s="21"/>
      <c r="IK98" s="21"/>
      <c r="IL98" s="21"/>
      <c r="IM98" s="21"/>
      <c r="IN98" s="21"/>
      <c r="IO98" s="21"/>
      <c r="IP98" s="21"/>
      <c r="IQ98" s="21"/>
      <c r="IR98" s="21"/>
      <c r="IS98" s="21"/>
      <c r="IT98" s="21"/>
      <c r="IU98" s="21"/>
    </row>
    <row r="99" spans="1:255" x14ac:dyDescent="0.2">
      <c r="A99" s="64"/>
      <c r="B99" s="60"/>
      <c r="C99" s="60" t="s">
        <v>395</v>
      </c>
      <c r="D99" s="61"/>
      <c r="E99" s="62">
        <v>65</v>
      </c>
      <c r="F99" s="84" t="s">
        <v>393</v>
      </c>
      <c r="G99" s="63"/>
      <c r="H99" s="66">
        <f>ROUND((Source!AF57*Source!AV57+Source!AE57*Source!AV57)*(Source!FY57)/100,2)</f>
        <v>223.26</v>
      </c>
      <c r="I99" s="84">
        <f>T99</f>
        <v>7</v>
      </c>
      <c r="J99" s="63" t="s">
        <v>412</v>
      </c>
      <c r="K99" s="85">
        <f>U99</f>
        <v>98</v>
      </c>
      <c r="O99" s="21"/>
      <c r="P99" s="21"/>
      <c r="Q99" s="21"/>
      <c r="R99" s="21"/>
      <c r="S99" s="21"/>
      <c r="T99" s="21">
        <f>ROUND((ROUND(Source!AF57*Source!AV57*Source!I57,0)+ROUND(Source!AE57*Source!AV57*Source!I57,0))*(Source!FY57)/100,0)</f>
        <v>7</v>
      </c>
      <c r="U99" s="21">
        <f>Source!Y57</f>
        <v>98</v>
      </c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/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>
        <f>T99</f>
        <v>7</v>
      </c>
      <c r="HA99" s="21"/>
      <c r="HB99" s="21"/>
      <c r="HC99" s="21">
        <f>T99</f>
        <v>7</v>
      </c>
      <c r="HD99" s="21"/>
      <c r="HE99" s="21"/>
      <c r="HF99" s="21"/>
      <c r="HG99" s="21"/>
      <c r="HH99" s="21"/>
      <c r="HI99" s="21"/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21"/>
      <c r="HX99" s="21"/>
      <c r="HY99" s="21"/>
      <c r="HZ99" s="21"/>
      <c r="IA99" s="21"/>
      <c r="IB99" s="21"/>
      <c r="IC99" s="21"/>
      <c r="ID99" s="21"/>
      <c r="IE99" s="21"/>
      <c r="IF99" s="21"/>
      <c r="IG99" s="21"/>
      <c r="IH99" s="21"/>
      <c r="II99" s="21"/>
      <c r="IJ99" s="21"/>
      <c r="IK99" s="21"/>
      <c r="IL99" s="21"/>
      <c r="IM99" s="21"/>
      <c r="IN99" s="21"/>
      <c r="IO99" s="21"/>
      <c r="IP99" s="21"/>
      <c r="IQ99" s="21"/>
      <c r="IR99" s="21"/>
      <c r="IS99" s="21"/>
      <c r="IT99" s="21"/>
      <c r="IU99" s="21"/>
    </row>
    <row r="100" spans="1:255" x14ac:dyDescent="0.2">
      <c r="A100" s="64"/>
      <c r="B100" s="60"/>
      <c r="C100" s="60" t="s">
        <v>397</v>
      </c>
      <c r="D100" s="61" t="s">
        <v>398</v>
      </c>
      <c r="E100" s="62">
        <v>34.56</v>
      </c>
      <c r="F100" s="63"/>
      <c r="G100" s="63"/>
      <c r="H100" s="63">
        <f>ROUND(Source!AH57,2)</f>
        <v>34.56</v>
      </c>
      <c r="I100" s="66">
        <f>Source!U57</f>
        <v>1.0367999999999999</v>
      </c>
      <c r="J100" s="63"/>
      <c r="K100" s="65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21"/>
      <c r="FM100" s="21"/>
      <c r="FN100" s="21"/>
      <c r="FO100" s="21"/>
      <c r="FP100" s="21"/>
      <c r="FQ100" s="21"/>
      <c r="FR100" s="21"/>
      <c r="FS100" s="21"/>
      <c r="FT100" s="21"/>
      <c r="FU100" s="21"/>
      <c r="FV100" s="21"/>
      <c r="FW100" s="21"/>
      <c r="FX100" s="21"/>
      <c r="FY100" s="21"/>
      <c r="FZ100" s="21"/>
      <c r="GA100" s="21"/>
      <c r="GB100" s="21"/>
      <c r="GC100" s="21"/>
      <c r="GD100" s="21"/>
      <c r="GE100" s="21"/>
      <c r="GF100" s="21"/>
      <c r="GG100" s="21"/>
      <c r="GH100" s="21"/>
      <c r="GI100" s="21"/>
      <c r="GJ100" s="21"/>
      <c r="GK100" s="21"/>
      <c r="GL100" s="21"/>
      <c r="GM100" s="21"/>
      <c r="GN100" s="21"/>
      <c r="GO100" s="21"/>
      <c r="GP100" s="21"/>
      <c r="GQ100" s="21"/>
      <c r="GR100" s="21"/>
      <c r="GS100" s="21"/>
      <c r="GT100" s="21"/>
      <c r="GU100" s="21"/>
      <c r="GV100" s="21"/>
      <c r="GW100" s="21"/>
      <c r="GX100" s="21"/>
      <c r="GY100" s="21"/>
      <c r="GZ100" s="21"/>
      <c r="HA100" s="21"/>
      <c r="HB100" s="21"/>
      <c r="HC100" s="21"/>
      <c r="HD100" s="21"/>
      <c r="HE100" s="21"/>
      <c r="HF100" s="21"/>
      <c r="HG100" s="21"/>
      <c r="HH100" s="21"/>
      <c r="HI100" s="21"/>
      <c r="HJ100" s="21"/>
      <c r="HK100" s="21"/>
      <c r="HL100" s="21"/>
      <c r="HM100" s="21"/>
      <c r="HN100" s="21"/>
      <c r="HO100" s="21"/>
      <c r="HP100" s="21"/>
      <c r="HQ100" s="21"/>
      <c r="HR100" s="21"/>
      <c r="HS100" s="21"/>
      <c r="HT100" s="21"/>
      <c r="HU100" s="21"/>
      <c r="HV100" s="21"/>
      <c r="HW100" s="21"/>
      <c r="HX100" s="21"/>
      <c r="HY100" s="21"/>
      <c r="HZ100" s="21"/>
      <c r="IA100" s="21"/>
      <c r="IB100" s="21"/>
      <c r="IC100" s="21"/>
      <c r="ID100" s="21"/>
      <c r="IE100" s="21"/>
      <c r="IF100" s="21"/>
      <c r="IG100" s="21"/>
      <c r="IH100" s="21"/>
      <c r="II100" s="21"/>
      <c r="IJ100" s="21"/>
      <c r="IK100" s="21"/>
      <c r="IL100" s="21"/>
      <c r="IM100" s="21"/>
      <c r="IN100" s="21"/>
      <c r="IO100" s="21"/>
      <c r="IP100" s="21"/>
      <c r="IQ100" s="21"/>
      <c r="IR100" s="21"/>
      <c r="IS100" s="21"/>
      <c r="IT100" s="21"/>
      <c r="IU100" s="21"/>
    </row>
    <row r="101" spans="1:255" x14ac:dyDescent="0.2">
      <c r="A101" s="76" t="s">
        <v>106</v>
      </c>
      <c r="B101" s="83" t="s">
        <v>45</v>
      </c>
      <c r="C101" s="77" t="s">
        <v>107</v>
      </c>
      <c r="D101" s="78" t="s">
        <v>47</v>
      </c>
      <c r="E101" s="79">
        <f>Source!I59</f>
        <v>3</v>
      </c>
      <c r="F101" s="80">
        <v>7.23</v>
      </c>
      <c r="G101" s="131"/>
      <c r="H101" s="80">
        <f>Source!AC59</f>
        <v>7.23</v>
      </c>
      <c r="I101" s="81">
        <f>T101</f>
        <v>22</v>
      </c>
      <c r="J101" s="131">
        <v>7.5</v>
      </c>
      <c r="K101" s="82">
        <f>U101</f>
        <v>163</v>
      </c>
      <c r="O101" s="21"/>
      <c r="P101" s="21"/>
      <c r="Q101" s="21"/>
      <c r="R101" s="21"/>
      <c r="S101" s="21"/>
      <c r="T101" s="21">
        <f>ROUND(Source!AC59*Source!AW59*Source!I59,0)</f>
        <v>22</v>
      </c>
      <c r="U101" s="21">
        <f>Source!P59</f>
        <v>163</v>
      </c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  <c r="FL101" s="21"/>
      <c r="FM101" s="21"/>
      <c r="FN101" s="21"/>
      <c r="FO101" s="21"/>
      <c r="FP101" s="21"/>
      <c r="FQ101" s="21"/>
      <c r="FR101" s="21"/>
      <c r="FS101" s="21"/>
      <c r="FT101" s="21"/>
      <c r="FU101" s="21"/>
      <c r="FV101" s="21"/>
      <c r="FW101" s="21"/>
      <c r="FX101" s="21"/>
      <c r="FY101" s="21"/>
      <c r="FZ101" s="21"/>
      <c r="GA101" s="21"/>
      <c r="GB101" s="21"/>
      <c r="GC101" s="21"/>
      <c r="GD101" s="21"/>
      <c r="GE101" s="21"/>
      <c r="GF101" s="21"/>
      <c r="GG101" s="21"/>
      <c r="GH101" s="21"/>
      <c r="GI101" s="21"/>
      <c r="GJ101" s="21">
        <f>T101</f>
        <v>22</v>
      </c>
      <c r="GK101" s="21"/>
      <c r="GL101" s="21"/>
      <c r="GM101" s="21"/>
      <c r="GN101" s="21">
        <f>T101</f>
        <v>22</v>
      </c>
      <c r="GO101" s="21"/>
      <c r="GP101" s="21">
        <f>T101</f>
        <v>22</v>
      </c>
      <c r="GQ101" s="21">
        <f>T101</f>
        <v>22</v>
      </c>
      <c r="GR101" s="21"/>
      <c r="GS101" s="21">
        <f>T101</f>
        <v>22</v>
      </c>
      <c r="GT101" s="21"/>
      <c r="GU101" s="21"/>
      <c r="GV101" s="21"/>
      <c r="GW101" s="21">
        <f>ROUND(Source!AG59*Source!I59,0)</f>
        <v>0</v>
      </c>
      <c r="GX101" s="21">
        <f>ROUND(Source!AJ59*Source!I59,0)</f>
        <v>0</v>
      </c>
      <c r="GY101" s="21"/>
      <c r="GZ101" s="21"/>
      <c r="HA101" s="21"/>
      <c r="HB101" s="21">
        <f>T101</f>
        <v>22</v>
      </c>
      <c r="HC101" s="21"/>
      <c r="HD101" s="21"/>
      <c r="HE101" s="21"/>
      <c r="HF101" s="21"/>
      <c r="HG101" s="21"/>
      <c r="HH101" s="21"/>
      <c r="HI101" s="21"/>
      <c r="HJ101" s="21"/>
      <c r="HK101" s="21"/>
      <c r="HL101" s="21"/>
      <c r="HM101" s="21"/>
      <c r="HN101" s="21"/>
      <c r="HO101" s="21"/>
      <c r="HP101" s="21"/>
      <c r="HQ101" s="21"/>
      <c r="HR101" s="21"/>
      <c r="HS101" s="21"/>
      <c r="HT101" s="21"/>
      <c r="HU101" s="21"/>
      <c r="HV101" s="21"/>
      <c r="HW101" s="21"/>
      <c r="HX101" s="21"/>
      <c r="HY101" s="21"/>
      <c r="HZ101" s="21"/>
      <c r="IA101" s="21"/>
      <c r="IB101" s="21"/>
      <c r="IC101" s="21"/>
      <c r="ID101" s="21"/>
      <c r="IE101" s="21"/>
      <c r="IF101" s="21"/>
      <c r="IG101" s="21"/>
      <c r="IH101" s="21"/>
      <c r="II101" s="21"/>
      <c r="IJ101" s="21"/>
      <c r="IK101" s="21"/>
      <c r="IL101" s="21"/>
      <c r="IM101" s="21"/>
      <c r="IN101" s="21"/>
      <c r="IO101" s="21"/>
      <c r="IP101" s="21"/>
      <c r="IQ101" s="21"/>
      <c r="IR101" s="21"/>
      <c r="IS101" s="21"/>
      <c r="IT101" s="21"/>
      <c r="IU101" s="21"/>
    </row>
    <row r="102" spans="1:255" ht="13.5" thickBot="1" x14ac:dyDescent="0.25">
      <c r="A102" s="136"/>
      <c r="B102" s="137" t="s">
        <v>402</v>
      </c>
      <c r="C102" s="137" t="s">
        <v>414</v>
      </c>
      <c r="D102" s="138"/>
      <c r="E102" s="138"/>
      <c r="F102" s="138"/>
      <c r="G102" s="138"/>
      <c r="H102" s="138"/>
      <c r="I102" s="138"/>
      <c r="J102" s="138"/>
      <c r="K102" s="139"/>
    </row>
    <row r="103" spans="1:255" x14ac:dyDescent="0.2">
      <c r="A103" s="68"/>
      <c r="B103" s="67"/>
      <c r="C103" s="67"/>
      <c r="D103" s="67"/>
      <c r="E103" s="67"/>
      <c r="F103" s="67"/>
      <c r="G103" s="67"/>
      <c r="H103" s="184">
        <f>R103</f>
        <v>49</v>
      </c>
      <c r="I103" s="185"/>
      <c r="J103" s="184">
        <f>S103</f>
        <v>603</v>
      </c>
      <c r="K103" s="186"/>
      <c r="O103" s="21"/>
      <c r="P103" s="21"/>
      <c r="Q103" s="21"/>
      <c r="R103" s="21">
        <f>SUM(T94:T102)</f>
        <v>49</v>
      </c>
      <c r="S103" s="21">
        <f>SUM(U94:U102)</f>
        <v>603</v>
      </c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  <c r="DN103" s="21"/>
      <c r="DO103" s="21"/>
      <c r="DP103" s="21"/>
      <c r="DQ103" s="21"/>
      <c r="DR103" s="21"/>
      <c r="DS103" s="21"/>
      <c r="DT103" s="21"/>
      <c r="DU103" s="21"/>
      <c r="DV103" s="21"/>
      <c r="DW103" s="21"/>
      <c r="DX103" s="21"/>
      <c r="DY103" s="21"/>
      <c r="DZ103" s="21"/>
      <c r="EA103" s="21"/>
      <c r="EB103" s="21"/>
      <c r="EC103" s="21"/>
      <c r="ED103" s="21"/>
      <c r="EE103" s="21"/>
      <c r="EF103" s="21"/>
      <c r="EG103" s="21"/>
      <c r="EH103" s="21"/>
      <c r="EI103" s="21"/>
      <c r="EJ103" s="21"/>
      <c r="EK103" s="21"/>
      <c r="EL103" s="21"/>
      <c r="EM103" s="21"/>
      <c r="EN103" s="21"/>
      <c r="EO103" s="21"/>
      <c r="EP103" s="21"/>
      <c r="EQ103" s="21"/>
      <c r="ER103" s="21"/>
      <c r="ES103" s="21"/>
      <c r="ET103" s="21"/>
      <c r="EU103" s="21"/>
      <c r="EV103" s="21"/>
      <c r="EW103" s="21"/>
      <c r="EX103" s="21"/>
      <c r="EY103" s="21"/>
      <c r="EZ103" s="21"/>
      <c r="FA103" s="21"/>
      <c r="FB103" s="21"/>
      <c r="FC103" s="21"/>
      <c r="FD103" s="21"/>
      <c r="FE103" s="21"/>
      <c r="FF103" s="21"/>
      <c r="FG103" s="21"/>
      <c r="FH103" s="21"/>
      <c r="FI103" s="21"/>
      <c r="FJ103" s="21"/>
      <c r="FK103" s="21"/>
      <c r="FL103" s="21"/>
      <c r="FM103" s="21"/>
      <c r="FN103" s="21"/>
      <c r="FO103" s="21"/>
      <c r="FP103" s="21"/>
      <c r="FQ103" s="21"/>
      <c r="FR103" s="21"/>
      <c r="FS103" s="21"/>
      <c r="FT103" s="21"/>
      <c r="FU103" s="21"/>
      <c r="FV103" s="21"/>
      <c r="FW103" s="21"/>
      <c r="FX103" s="21"/>
      <c r="FY103" s="21"/>
      <c r="FZ103" s="21"/>
      <c r="GA103" s="21"/>
      <c r="GB103" s="21"/>
      <c r="GC103" s="21"/>
      <c r="GD103" s="21"/>
      <c r="GE103" s="21"/>
      <c r="GF103" s="21"/>
      <c r="GG103" s="21"/>
      <c r="GH103" s="21"/>
      <c r="GI103" s="21"/>
      <c r="GJ103" s="21"/>
      <c r="GK103" s="21"/>
      <c r="GL103" s="21"/>
      <c r="GM103" s="21"/>
      <c r="GN103" s="21"/>
      <c r="GO103" s="21"/>
      <c r="GP103" s="21"/>
      <c r="GQ103" s="21"/>
      <c r="GR103" s="21"/>
      <c r="GS103" s="21"/>
      <c r="GT103" s="21"/>
      <c r="GU103" s="21"/>
      <c r="GV103" s="21"/>
      <c r="GW103" s="21"/>
      <c r="GX103" s="21"/>
      <c r="GY103" s="21"/>
      <c r="GZ103" s="21"/>
      <c r="HA103" s="21">
        <f>R103</f>
        <v>49</v>
      </c>
      <c r="HB103" s="21"/>
      <c r="HC103" s="21"/>
      <c r="HD103" s="21"/>
      <c r="HE103" s="21"/>
      <c r="HF103" s="21"/>
      <c r="HG103" s="21"/>
      <c r="HH103" s="21"/>
      <c r="HI103" s="21"/>
      <c r="HJ103" s="21"/>
      <c r="HK103" s="21"/>
      <c r="HL103" s="21"/>
      <c r="HM103" s="21"/>
      <c r="HN103" s="21"/>
      <c r="HO103" s="21"/>
      <c r="HP103" s="21"/>
      <c r="HQ103" s="21"/>
      <c r="HR103" s="21"/>
      <c r="HS103" s="21"/>
      <c r="HT103" s="21"/>
      <c r="HU103" s="21"/>
      <c r="HV103" s="21"/>
      <c r="HW103" s="21"/>
      <c r="HX103" s="21"/>
      <c r="HY103" s="21"/>
      <c r="HZ103" s="21"/>
      <c r="IA103" s="21"/>
      <c r="IB103" s="21"/>
      <c r="IC103" s="21"/>
      <c r="ID103" s="21"/>
      <c r="IE103" s="21"/>
      <c r="IF103" s="21"/>
      <c r="IG103" s="21"/>
      <c r="IH103" s="21"/>
      <c r="II103" s="21"/>
      <c r="IJ103" s="21"/>
      <c r="IK103" s="21"/>
      <c r="IL103" s="21"/>
      <c r="IM103" s="21"/>
      <c r="IN103" s="21"/>
      <c r="IO103" s="21"/>
      <c r="IP103" s="21"/>
      <c r="IQ103" s="21"/>
      <c r="IR103" s="21"/>
      <c r="IS103" s="21"/>
      <c r="IT103" s="21"/>
      <c r="IU103" s="21"/>
    </row>
    <row r="104" spans="1:255" ht="36" x14ac:dyDescent="0.2">
      <c r="A104" s="76">
        <v>7</v>
      </c>
      <c r="B104" s="83" t="s">
        <v>121</v>
      </c>
      <c r="C104" s="77" t="s">
        <v>122</v>
      </c>
      <c r="D104" s="78" t="s">
        <v>17</v>
      </c>
      <c r="E104" s="79">
        <v>3</v>
      </c>
      <c r="F104" s="80">
        <f>Source!AK69</f>
        <v>35.980000000000004</v>
      </c>
      <c r="G104" s="129" t="s">
        <v>6</v>
      </c>
      <c r="H104" s="80">
        <f>Source!AB69</f>
        <v>15.87</v>
      </c>
      <c r="I104" s="81"/>
      <c r="J104" s="130"/>
      <c r="K104" s="82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  <c r="ET104" s="21"/>
      <c r="EU104" s="21"/>
      <c r="EV104" s="21"/>
      <c r="EW104" s="21"/>
      <c r="EX104" s="21"/>
      <c r="EY104" s="21"/>
      <c r="EZ104" s="21"/>
      <c r="FA104" s="21"/>
      <c r="FB104" s="21"/>
      <c r="FC104" s="21"/>
      <c r="FD104" s="21"/>
      <c r="FE104" s="21"/>
      <c r="FF104" s="21"/>
      <c r="FG104" s="21"/>
      <c r="FH104" s="21"/>
      <c r="FI104" s="21"/>
      <c r="FJ104" s="21"/>
      <c r="FK104" s="21"/>
      <c r="FL104" s="21"/>
      <c r="FM104" s="21"/>
      <c r="FN104" s="21"/>
      <c r="FO104" s="21"/>
      <c r="FP104" s="21"/>
      <c r="FQ104" s="21"/>
      <c r="FR104" s="21"/>
      <c r="FS104" s="21"/>
      <c r="FT104" s="21"/>
      <c r="FU104" s="21"/>
      <c r="FV104" s="21"/>
      <c r="FW104" s="21"/>
      <c r="FX104" s="21"/>
      <c r="FY104" s="21"/>
      <c r="FZ104" s="21"/>
      <c r="GA104" s="21"/>
      <c r="GB104" s="21"/>
      <c r="GC104" s="21"/>
      <c r="GD104" s="21"/>
      <c r="GE104" s="21"/>
      <c r="GF104" s="21"/>
      <c r="GG104" s="21"/>
      <c r="GH104" s="21"/>
      <c r="GI104" s="21"/>
      <c r="GJ104" s="21"/>
      <c r="GK104" s="21"/>
      <c r="GL104" s="21"/>
      <c r="GM104" s="21"/>
      <c r="GN104" s="21"/>
      <c r="GO104" s="21"/>
      <c r="GP104" s="21"/>
      <c r="GQ104" s="21"/>
      <c r="GR104" s="21"/>
      <c r="GS104" s="21"/>
      <c r="GT104" s="21"/>
      <c r="GU104" s="21"/>
      <c r="GV104" s="21"/>
      <c r="GW104" s="21"/>
      <c r="GX104" s="21"/>
      <c r="GY104" s="21"/>
      <c r="GZ104" s="21"/>
      <c r="HA104" s="21"/>
      <c r="HB104" s="21"/>
      <c r="HC104" s="21"/>
      <c r="HD104" s="21"/>
      <c r="HE104" s="21"/>
      <c r="HF104" s="21"/>
      <c r="HG104" s="21"/>
      <c r="HH104" s="21"/>
      <c r="HI104" s="21"/>
      <c r="HJ104" s="21"/>
      <c r="HK104" s="21"/>
      <c r="HL104" s="21"/>
      <c r="HM104" s="21"/>
      <c r="HN104" s="21"/>
      <c r="HO104" s="21"/>
      <c r="HP104" s="21"/>
      <c r="HQ104" s="21"/>
      <c r="HR104" s="21"/>
      <c r="HS104" s="21"/>
      <c r="HT104" s="21"/>
      <c r="HU104" s="21"/>
      <c r="HV104" s="21"/>
      <c r="HW104" s="21"/>
      <c r="HX104" s="21"/>
      <c r="HY104" s="21"/>
      <c r="HZ104" s="21"/>
      <c r="IA104" s="21"/>
      <c r="IB104" s="21"/>
      <c r="IC104" s="21"/>
      <c r="ID104" s="21"/>
      <c r="IE104" s="21"/>
      <c r="IF104" s="21"/>
      <c r="IG104" s="21"/>
      <c r="IH104" s="21"/>
      <c r="II104" s="21"/>
      <c r="IJ104" s="21"/>
      <c r="IK104" s="21"/>
      <c r="IL104" s="21"/>
      <c r="IM104" s="21"/>
      <c r="IN104" s="21"/>
      <c r="IO104" s="21"/>
      <c r="IP104" s="21"/>
      <c r="IQ104" s="21"/>
      <c r="IR104" s="21"/>
      <c r="IS104" s="21"/>
      <c r="IT104" s="21"/>
      <c r="IU104" s="21"/>
    </row>
    <row r="105" spans="1:255" x14ac:dyDescent="0.2">
      <c r="A105" s="55"/>
      <c r="B105" s="52"/>
      <c r="C105" s="52" t="s">
        <v>390</v>
      </c>
      <c r="D105" s="53"/>
      <c r="E105" s="54"/>
      <c r="F105" s="56">
        <v>14.84</v>
      </c>
      <c r="G105" s="128"/>
      <c r="H105" s="56">
        <f>Source!AF69</f>
        <v>14.84</v>
      </c>
      <c r="I105" s="57">
        <f>T105</f>
        <v>45</v>
      </c>
      <c r="J105" s="128">
        <v>18.3</v>
      </c>
      <c r="K105" s="58">
        <f>U105</f>
        <v>815</v>
      </c>
      <c r="O105" s="21"/>
      <c r="P105" s="21"/>
      <c r="Q105" s="21"/>
      <c r="R105" s="21"/>
      <c r="S105" s="21"/>
      <c r="T105" s="21">
        <f>ROUND(Source!AF69*Source!AV69*Source!I69,0)</f>
        <v>45</v>
      </c>
      <c r="U105" s="21">
        <f>Source!S69</f>
        <v>815</v>
      </c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/>
      <c r="DI105" s="21"/>
      <c r="DJ105" s="21"/>
      <c r="DK105" s="21"/>
      <c r="DL105" s="21"/>
      <c r="DM105" s="21"/>
      <c r="DN105" s="21"/>
      <c r="DO105" s="21"/>
      <c r="DP105" s="21"/>
      <c r="DQ105" s="21"/>
      <c r="DR105" s="21"/>
      <c r="DS105" s="21"/>
      <c r="DT105" s="21"/>
      <c r="DU105" s="21"/>
      <c r="DV105" s="21"/>
      <c r="DW105" s="21"/>
      <c r="DX105" s="21"/>
      <c r="DY105" s="21"/>
      <c r="DZ105" s="21"/>
      <c r="EA105" s="21"/>
      <c r="EB105" s="21"/>
      <c r="EC105" s="21"/>
      <c r="ED105" s="21"/>
      <c r="EE105" s="21"/>
      <c r="EF105" s="21"/>
      <c r="EG105" s="21"/>
      <c r="EH105" s="21"/>
      <c r="EI105" s="21"/>
      <c r="EJ105" s="21"/>
      <c r="EK105" s="21"/>
      <c r="EL105" s="21"/>
      <c r="EM105" s="21"/>
      <c r="EN105" s="21"/>
      <c r="EO105" s="21"/>
      <c r="EP105" s="21"/>
      <c r="EQ105" s="21"/>
      <c r="ER105" s="21"/>
      <c r="ES105" s="21"/>
      <c r="ET105" s="21"/>
      <c r="EU105" s="21"/>
      <c r="EV105" s="21"/>
      <c r="EW105" s="21"/>
      <c r="EX105" s="21"/>
      <c r="EY105" s="21"/>
      <c r="EZ105" s="21"/>
      <c r="FA105" s="21"/>
      <c r="FB105" s="21"/>
      <c r="FC105" s="21"/>
      <c r="FD105" s="21"/>
      <c r="FE105" s="21"/>
      <c r="FF105" s="21"/>
      <c r="FG105" s="21"/>
      <c r="FH105" s="21"/>
      <c r="FI105" s="21"/>
      <c r="FJ105" s="21"/>
      <c r="FK105" s="21"/>
      <c r="FL105" s="21"/>
      <c r="FM105" s="21"/>
      <c r="FN105" s="21"/>
      <c r="FO105" s="21"/>
      <c r="FP105" s="21"/>
      <c r="FQ105" s="21"/>
      <c r="FR105" s="21"/>
      <c r="FS105" s="21"/>
      <c r="FT105" s="21"/>
      <c r="FU105" s="21"/>
      <c r="FV105" s="21"/>
      <c r="FW105" s="21"/>
      <c r="FX105" s="21"/>
      <c r="FY105" s="21"/>
      <c r="FZ105" s="21"/>
      <c r="GA105" s="21"/>
      <c r="GB105" s="21"/>
      <c r="GC105" s="21"/>
      <c r="GD105" s="21"/>
      <c r="GE105" s="21"/>
      <c r="GF105" s="21"/>
      <c r="GG105" s="21"/>
      <c r="GH105" s="21"/>
      <c r="GI105" s="21"/>
      <c r="GJ105" s="21">
        <f>T105</f>
        <v>45</v>
      </c>
      <c r="GK105" s="21">
        <f>T105</f>
        <v>45</v>
      </c>
      <c r="GL105" s="21"/>
      <c r="GM105" s="21"/>
      <c r="GN105" s="21"/>
      <c r="GO105" s="21"/>
      <c r="GP105" s="21"/>
      <c r="GQ105" s="21"/>
      <c r="GR105" s="21"/>
      <c r="GS105" s="21"/>
      <c r="GT105" s="21"/>
      <c r="GU105" s="21"/>
      <c r="GV105" s="21"/>
      <c r="GW105" s="21"/>
      <c r="GX105" s="21"/>
      <c r="GY105" s="21"/>
      <c r="GZ105" s="21"/>
      <c r="HA105" s="21"/>
      <c r="HB105" s="21"/>
      <c r="HC105" s="21">
        <f>T105</f>
        <v>45</v>
      </c>
      <c r="HD105" s="21"/>
      <c r="HE105" s="21"/>
      <c r="HF105" s="21"/>
      <c r="HG105" s="21"/>
      <c r="HH105" s="21"/>
      <c r="HI105" s="21"/>
      <c r="HJ105" s="21"/>
      <c r="HK105" s="21"/>
      <c r="HL105" s="21"/>
      <c r="HM105" s="21"/>
      <c r="HN105" s="21"/>
      <c r="HO105" s="21"/>
      <c r="HP105" s="21"/>
      <c r="HQ105" s="21"/>
      <c r="HR105" s="21"/>
      <c r="HS105" s="21"/>
      <c r="HT105" s="21"/>
      <c r="HU105" s="21"/>
      <c r="HV105" s="21"/>
      <c r="HW105" s="21"/>
      <c r="HX105" s="21"/>
      <c r="HY105" s="21"/>
      <c r="HZ105" s="21"/>
      <c r="IA105" s="21"/>
      <c r="IB105" s="21"/>
      <c r="IC105" s="21"/>
      <c r="ID105" s="21"/>
      <c r="IE105" s="21"/>
      <c r="IF105" s="21"/>
      <c r="IG105" s="21"/>
      <c r="IH105" s="21"/>
      <c r="II105" s="21"/>
      <c r="IJ105" s="21"/>
      <c r="IK105" s="21"/>
      <c r="IL105" s="21"/>
      <c r="IM105" s="21"/>
      <c r="IN105" s="21"/>
      <c r="IO105" s="21"/>
      <c r="IP105" s="21"/>
      <c r="IQ105" s="21"/>
      <c r="IR105" s="21"/>
      <c r="IS105" s="21"/>
      <c r="IT105" s="21"/>
      <c r="IU105" s="21"/>
    </row>
    <row r="106" spans="1:255" x14ac:dyDescent="0.2">
      <c r="A106" s="64"/>
      <c r="B106" s="60"/>
      <c r="C106" s="60" t="s">
        <v>409</v>
      </c>
      <c r="D106" s="61"/>
      <c r="E106" s="62"/>
      <c r="F106" s="66">
        <v>1.05</v>
      </c>
      <c r="G106" s="63"/>
      <c r="H106" s="66">
        <f>Source!AD69</f>
        <v>1.05</v>
      </c>
      <c r="I106" s="84">
        <f>T106</f>
        <v>3</v>
      </c>
      <c r="J106" s="63">
        <v>12.5</v>
      </c>
      <c r="K106" s="85">
        <f>U106</f>
        <v>39</v>
      </c>
      <c r="O106" s="21"/>
      <c r="P106" s="21"/>
      <c r="Q106" s="21"/>
      <c r="R106" s="21"/>
      <c r="S106" s="21"/>
      <c r="T106" s="21">
        <f>ROUND(Source!AD69*Source!AV69*Source!I69,0)</f>
        <v>3</v>
      </c>
      <c r="U106" s="21">
        <f>Source!Q69</f>
        <v>39</v>
      </c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21"/>
      <c r="DD106" s="21"/>
      <c r="DE106" s="21"/>
      <c r="DF106" s="21"/>
      <c r="DG106" s="21"/>
      <c r="DH106" s="21"/>
      <c r="DI106" s="21"/>
      <c r="DJ106" s="21"/>
      <c r="DK106" s="21"/>
      <c r="DL106" s="21"/>
      <c r="DM106" s="21"/>
      <c r="DN106" s="21"/>
      <c r="DO106" s="21"/>
      <c r="DP106" s="21"/>
      <c r="DQ106" s="21"/>
      <c r="DR106" s="21"/>
      <c r="DS106" s="21"/>
      <c r="DT106" s="21"/>
      <c r="DU106" s="21"/>
      <c r="DV106" s="21"/>
      <c r="DW106" s="21"/>
      <c r="DX106" s="21"/>
      <c r="DY106" s="21"/>
      <c r="DZ106" s="21"/>
      <c r="EA106" s="21"/>
      <c r="EB106" s="21"/>
      <c r="EC106" s="21"/>
      <c r="ED106" s="21"/>
      <c r="EE106" s="21"/>
      <c r="EF106" s="21"/>
      <c r="EG106" s="21"/>
      <c r="EH106" s="21"/>
      <c r="EI106" s="21"/>
      <c r="EJ106" s="21"/>
      <c r="EK106" s="21"/>
      <c r="EL106" s="21"/>
      <c r="EM106" s="21"/>
      <c r="EN106" s="21"/>
      <c r="EO106" s="21"/>
      <c r="EP106" s="21"/>
      <c r="EQ106" s="21"/>
      <c r="ER106" s="21"/>
      <c r="ES106" s="21"/>
      <c r="ET106" s="21"/>
      <c r="EU106" s="21"/>
      <c r="EV106" s="21"/>
      <c r="EW106" s="21"/>
      <c r="EX106" s="21"/>
      <c r="EY106" s="21"/>
      <c r="EZ106" s="21"/>
      <c r="FA106" s="21"/>
      <c r="FB106" s="21"/>
      <c r="FC106" s="21"/>
      <c r="FD106" s="21"/>
      <c r="FE106" s="21"/>
      <c r="FF106" s="21"/>
      <c r="FG106" s="21"/>
      <c r="FH106" s="21"/>
      <c r="FI106" s="21"/>
      <c r="FJ106" s="21"/>
      <c r="FK106" s="21"/>
      <c r="FL106" s="21"/>
      <c r="FM106" s="21"/>
      <c r="FN106" s="21"/>
      <c r="FO106" s="21"/>
      <c r="FP106" s="21"/>
      <c r="FQ106" s="21"/>
      <c r="FR106" s="21"/>
      <c r="FS106" s="21"/>
      <c r="FT106" s="21"/>
      <c r="FU106" s="21"/>
      <c r="FV106" s="21"/>
      <c r="FW106" s="21"/>
      <c r="FX106" s="21"/>
      <c r="FY106" s="21"/>
      <c r="FZ106" s="21"/>
      <c r="GA106" s="21"/>
      <c r="GB106" s="21"/>
      <c r="GC106" s="21"/>
      <c r="GD106" s="21"/>
      <c r="GE106" s="21"/>
      <c r="GF106" s="21"/>
      <c r="GG106" s="21"/>
      <c r="GH106" s="21"/>
      <c r="GI106" s="21"/>
      <c r="GJ106" s="21">
        <f>T106</f>
        <v>3</v>
      </c>
      <c r="GK106" s="21"/>
      <c r="GL106" s="21">
        <f>T106</f>
        <v>3</v>
      </c>
      <c r="GM106" s="21"/>
      <c r="GN106" s="21"/>
      <c r="GO106" s="21"/>
      <c r="GP106" s="21"/>
      <c r="GQ106" s="21"/>
      <c r="GR106" s="21"/>
      <c r="GS106" s="21"/>
      <c r="GT106" s="21"/>
      <c r="GU106" s="21"/>
      <c r="GV106" s="21"/>
      <c r="GW106" s="21"/>
      <c r="GX106" s="21"/>
      <c r="GY106" s="21"/>
      <c r="GZ106" s="21"/>
      <c r="HA106" s="21"/>
      <c r="HB106" s="21"/>
      <c r="HC106" s="21">
        <f>T106</f>
        <v>3</v>
      </c>
      <c r="HD106" s="21"/>
      <c r="HE106" s="21"/>
      <c r="HF106" s="21"/>
      <c r="HG106" s="21"/>
      <c r="HH106" s="21"/>
      <c r="HI106" s="21"/>
      <c r="HJ106" s="21"/>
      <c r="HK106" s="21"/>
      <c r="HL106" s="21"/>
      <c r="HM106" s="21"/>
      <c r="HN106" s="21"/>
      <c r="HO106" s="21"/>
      <c r="HP106" s="21"/>
      <c r="HQ106" s="21"/>
      <c r="HR106" s="21"/>
      <c r="HS106" s="21"/>
      <c r="HT106" s="21"/>
      <c r="HU106" s="21"/>
      <c r="HV106" s="21"/>
      <c r="HW106" s="21"/>
      <c r="HX106" s="21"/>
      <c r="HY106" s="21"/>
      <c r="HZ106" s="21"/>
      <c r="IA106" s="21"/>
      <c r="IB106" s="21"/>
      <c r="IC106" s="21"/>
      <c r="ID106" s="21"/>
      <c r="IE106" s="21"/>
      <c r="IF106" s="21"/>
      <c r="IG106" s="21"/>
      <c r="IH106" s="21"/>
      <c r="II106" s="21"/>
      <c r="IJ106" s="21"/>
      <c r="IK106" s="21"/>
      <c r="IL106" s="21"/>
      <c r="IM106" s="21"/>
      <c r="IN106" s="21"/>
      <c r="IO106" s="21"/>
      <c r="IP106" s="21"/>
      <c r="IQ106" s="21"/>
      <c r="IR106" s="21"/>
      <c r="IS106" s="21"/>
      <c r="IT106" s="21"/>
      <c r="IU106" s="21"/>
    </row>
    <row r="107" spans="1:255" x14ac:dyDescent="0.2">
      <c r="A107" s="64"/>
      <c r="B107" s="60"/>
      <c r="C107" s="60" t="s">
        <v>399</v>
      </c>
      <c r="D107" s="61"/>
      <c r="E107" s="62"/>
      <c r="F107" s="66">
        <v>20.09</v>
      </c>
      <c r="G107" s="63"/>
      <c r="H107" s="66">
        <f>Source!AC69</f>
        <v>-0.02</v>
      </c>
      <c r="I107" s="84">
        <f>T107</f>
        <v>0</v>
      </c>
      <c r="J107" s="63">
        <v>7.5</v>
      </c>
      <c r="K107" s="85">
        <f>U107</f>
        <v>0</v>
      </c>
      <c r="O107" s="21"/>
      <c r="P107" s="21"/>
      <c r="Q107" s="21"/>
      <c r="R107" s="21"/>
      <c r="S107" s="21"/>
      <c r="T107" s="21">
        <f>ROUND(Source!AC69*Source!AW69*Source!I69,0)</f>
        <v>0</v>
      </c>
      <c r="U107" s="21">
        <f>Source!P69</f>
        <v>0</v>
      </c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  <c r="DO107" s="21"/>
      <c r="DP107" s="21"/>
      <c r="DQ107" s="21"/>
      <c r="DR107" s="21"/>
      <c r="DS107" s="21"/>
      <c r="DT107" s="21"/>
      <c r="DU107" s="21"/>
      <c r="DV107" s="21"/>
      <c r="DW107" s="21"/>
      <c r="DX107" s="21"/>
      <c r="DY107" s="21"/>
      <c r="DZ107" s="21"/>
      <c r="EA107" s="21"/>
      <c r="EB107" s="21"/>
      <c r="EC107" s="21"/>
      <c r="ED107" s="21"/>
      <c r="EE107" s="21"/>
      <c r="EF107" s="21"/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  <c r="ER107" s="21"/>
      <c r="ES107" s="21"/>
      <c r="ET107" s="21"/>
      <c r="EU107" s="21"/>
      <c r="EV107" s="21"/>
      <c r="EW107" s="21"/>
      <c r="EX107" s="21"/>
      <c r="EY107" s="21"/>
      <c r="EZ107" s="21"/>
      <c r="FA107" s="21"/>
      <c r="FB107" s="21"/>
      <c r="FC107" s="21"/>
      <c r="FD107" s="21"/>
      <c r="FE107" s="21"/>
      <c r="FF107" s="21"/>
      <c r="FG107" s="21"/>
      <c r="FH107" s="21"/>
      <c r="FI107" s="21"/>
      <c r="FJ107" s="21"/>
      <c r="FK107" s="21"/>
      <c r="FL107" s="21"/>
      <c r="FM107" s="21"/>
      <c r="FN107" s="21"/>
      <c r="FO107" s="21"/>
      <c r="FP107" s="21"/>
      <c r="FQ107" s="21"/>
      <c r="FR107" s="21"/>
      <c r="FS107" s="21"/>
      <c r="FT107" s="21"/>
      <c r="FU107" s="21"/>
      <c r="FV107" s="21"/>
      <c r="FW107" s="21"/>
      <c r="FX107" s="21"/>
      <c r="FY107" s="21"/>
      <c r="FZ107" s="21"/>
      <c r="GA107" s="21"/>
      <c r="GB107" s="21"/>
      <c r="GC107" s="21"/>
      <c r="GD107" s="21"/>
      <c r="GE107" s="21"/>
      <c r="GF107" s="21"/>
      <c r="GG107" s="21"/>
      <c r="GH107" s="21"/>
      <c r="GI107" s="21"/>
      <c r="GJ107" s="21">
        <f>T107</f>
        <v>0</v>
      </c>
      <c r="GK107" s="21"/>
      <c r="GL107" s="21"/>
      <c r="GM107" s="21"/>
      <c r="GN107" s="21">
        <f>T107</f>
        <v>0</v>
      </c>
      <c r="GO107" s="21"/>
      <c r="GP107" s="21">
        <f>T107</f>
        <v>0</v>
      </c>
      <c r="GQ107" s="21">
        <f>T107</f>
        <v>0</v>
      </c>
      <c r="GR107" s="21"/>
      <c r="GS107" s="21">
        <f>T107</f>
        <v>0</v>
      </c>
      <c r="GT107" s="21"/>
      <c r="GU107" s="21"/>
      <c r="GV107" s="21"/>
      <c r="GW107" s="21">
        <f>ROUND(Source!AG69*Source!I69,0)</f>
        <v>0</v>
      </c>
      <c r="GX107" s="21">
        <f>ROUND(Source!AJ69*Source!I69,0)</f>
        <v>0</v>
      </c>
      <c r="GY107" s="21"/>
      <c r="GZ107" s="21"/>
      <c r="HA107" s="21"/>
      <c r="HB107" s="21"/>
      <c r="HC107" s="21">
        <f>T107</f>
        <v>0</v>
      </c>
      <c r="HD107" s="21"/>
      <c r="HE107" s="21"/>
      <c r="HF107" s="21"/>
      <c r="HG107" s="21"/>
      <c r="HH107" s="21"/>
      <c r="HI107" s="21"/>
      <c r="HJ107" s="21"/>
      <c r="HK107" s="21"/>
      <c r="HL107" s="21"/>
      <c r="HM107" s="21"/>
      <c r="HN107" s="21"/>
      <c r="HO107" s="21"/>
      <c r="HP107" s="21"/>
      <c r="HQ107" s="21"/>
      <c r="HR107" s="21"/>
      <c r="HS107" s="21"/>
      <c r="HT107" s="21"/>
      <c r="HU107" s="21"/>
      <c r="HV107" s="21"/>
      <c r="HW107" s="21"/>
      <c r="HX107" s="21"/>
      <c r="HY107" s="21"/>
      <c r="HZ107" s="21"/>
      <c r="IA107" s="21"/>
      <c r="IB107" s="21"/>
      <c r="IC107" s="21"/>
      <c r="ID107" s="21"/>
      <c r="IE107" s="21"/>
      <c r="IF107" s="21"/>
      <c r="IG107" s="21"/>
      <c r="IH107" s="21"/>
      <c r="II107" s="21"/>
      <c r="IJ107" s="21"/>
      <c r="IK107" s="21"/>
      <c r="IL107" s="21"/>
      <c r="IM107" s="21"/>
      <c r="IN107" s="21"/>
      <c r="IO107" s="21"/>
      <c r="IP107" s="21"/>
      <c r="IQ107" s="21"/>
      <c r="IR107" s="21"/>
      <c r="IS107" s="21"/>
      <c r="IT107" s="21"/>
      <c r="IU107" s="21"/>
    </row>
    <row r="108" spans="1:255" x14ac:dyDescent="0.2">
      <c r="A108" s="64"/>
      <c r="B108" s="60"/>
      <c r="C108" s="60" t="s">
        <v>392</v>
      </c>
      <c r="D108" s="61"/>
      <c r="E108" s="62">
        <v>95</v>
      </c>
      <c r="F108" s="84" t="s">
        <v>393</v>
      </c>
      <c r="G108" s="63"/>
      <c r="H108" s="66">
        <f>ROUND((Source!AF69*Source!AV69+Source!AE69*Source!AV69)*(Source!FX69)/100,2)</f>
        <v>14.1</v>
      </c>
      <c r="I108" s="84">
        <f>T108</f>
        <v>43</v>
      </c>
      <c r="J108" s="63" t="s">
        <v>411</v>
      </c>
      <c r="K108" s="85">
        <f>U108</f>
        <v>660</v>
      </c>
      <c r="O108" s="21"/>
      <c r="P108" s="21"/>
      <c r="Q108" s="21"/>
      <c r="R108" s="21"/>
      <c r="S108" s="21"/>
      <c r="T108" s="21">
        <f>ROUND((ROUND(Source!AF69*Source!AV69*Source!I69,0)+ROUND(Source!AE69*Source!AV69*Source!I69,0))*(Source!FX69)/100,0)</f>
        <v>43</v>
      </c>
      <c r="U108" s="21">
        <f>Source!X69</f>
        <v>660</v>
      </c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I108" s="21"/>
      <c r="DJ108" s="21"/>
      <c r="DK108" s="21"/>
      <c r="DL108" s="21"/>
      <c r="DM108" s="21"/>
      <c r="DN108" s="21"/>
      <c r="DO108" s="21"/>
      <c r="DP108" s="21"/>
      <c r="DQ108" s="21"/>
      <c r="DR108" s="21"/>
      <c r="DS108" s="21"/>
      <c r="DT108" s="21"/>
      <c r="DU108" s="21"/>
      <c r="DV108" s="21"/>
      <c r="DW108" s="21"/>
      <c r="DX108" s="21"/>
      <c r="DY108" s="21"/>
      <c r="DZ108" s="21"/>
      <c r="EA108" s="21"/>
      <c r="EB108" s="21"/>
      <c r="EC108" s="21"/>
      <c r="ED108" s="21"/>
      <c r="EE108" s="21"/>
      <c r="EF108" s="21"/>
      <c r="EG108" s="21"/>
      <c r="EH108" s="21"/>
      <c r="EI108" s="21"/>
      <c r="EJ108" s="21"/>
      <c r="EK108" s="21"/>
      <c r="EL108" s="21"/>
      <c r="EM108" s="21"/>
      <c r="EN108" s="21"/>
      <c r="EO108" s="21"/>
      <c r="EP108" s="21"/>
      <c r="EQ108" s="21"/>
      <c r="ER108" s="21"/>
      <c r="ES108" s="21"/>
      <c r="ET108" s="21"/>
      <c r="EU108" s="21"/>
      <c r="EV108" s="21"/>
      <c r="EW108" s="21"/>
      <c r="EX108" s="21"/>
      <c r="EY108" s="21"/>
      <c r="EZ108" s="21"/>
      <c r="FA108" s="21"/>
      <c r="FB108" s="21"/>
      <c r="FC108" s="21"/>
      <c r="FD108" s="21"/>
      <c r="FE108" s="21"/>
      <c r="FF108" s="21"/>
      <c r="FG108" s="21"/>
      <c r="FH108" s="21"/>
      <c r="FI108" s="21"/>
      <c r="FJ108" s="21"/>
      <c r="FK108" s="21"/>
      <c r="FL108" s="21"/>
      <c r="FM108" s="21"/>
      <c r="FN108" s="21"/>
      <c r="FO108" s="21"/>
      <c r="FP108" s="21"/>
      <c r="FQ108" s="21"/>
      <c r="FR108" s="21"/>
      <c r="FS108" s="21"/>
      <c r="FT108" s="21"/>
      <c r="FU108" s="21"/>
      <c r="FV108" s="21"/>
      <c r="FW108" s="21"/>
      <c r="FX108" s="21"/>
      <c r="FY108" s="21"/>
      <c r="FZ108" s="21"/>
      <c r="GA108" s="21"/>
      <c r="GB108" s="21"/>
      <c r="GC108" s="21"/>
      <c r="GD108" s="21"/>
      <c r="GE108" s="21"/>
      <c r="GF108" s="21"/>
      <c r="GG108" s="21"/>
      <c r="GH108" s="21"/>
      <c r="GI108" s="21"/>
      <c r="GJ108" s="21"/>
      <c r="GK108" s="21"/>
      <c r="GL108" s="21"/>
      <c r="GM108" s="21"/>
      <c r="GN108" s="21"/>
      <c r="GO108" s="21"/>
      <c r="GP108" s="21"/>
      <c r="GQ108" s="21"/>
      <c r="GR108" s="21"/>
      <c r="GS108" s="21"/>
      <c r="GT108" s="21"/>
      <c r="GU108" s="21"/>
      <c r="GV108" s="21"/>
      <c r="GW108" s="21"/>
      <c r="GX108" s="21"/>
      <c r="GY108" s="21">
        <f>T108</f>
        <v>43</v>
      </c>
      <c r="GZ108" s="21"/>
      <c r="HA108" s="21"/>
      <c r="HB108" s="21"/>
      <c r="HC108" s="21">
        <f>T108</f>
        <v>43</v>
      </c>
      <c r="HD108" s="21"/>
      <c r="HE108" s="21"/>
      <c r="HF108" s="21"/>
      <c r="HG108" s="21"/>
      <c r="HH108" s="21"/>
      <c r="HI108" s="21"/>
      <c r="HJ108" s="21"/>
      <c r="HK108" s="21"/>
      <c r="HL108" s="21"/>
      <c r="HM108" s="21"/>
      <c r="HN108" s="21"/>
      <c r="HO108" s="21"/>
      <c r="HP108" s="21"/>
      <c r="HQ108" s="21"/>
      <c r="HR108" s="21"/>
      <c r="HS108" s="21"/>
      <c r="HT108" s="21"/>
      <c r="HU108" s="21"/>
      <c r="HV108" s="21"/>
      <c r="HW108" s="21"/>
      <c r="HX108" s="21"/>
      <c r="HY108" s="21"/>
      <c r="HZ108" s="21"/>
      <c r="IA108" s="21"/>
      <c r="IB108" s="21"/>
      <c r="IC108" s="21"/>
      <c r="ID108" s="21"/>
      <c r="IE108" s="21"/>
      <c r="IF108" s="21"/>
      <c r="IG108" s="21"/>
      <c r="IH108" s="21"/>
      <c r="II108" s="21"/>
      <c r="IJ108" s="21"/>
      <c r="IK108" s="21"/>
      <c r="IL108" s="21"/>
      <c r="IM108" s="21"/>
      <c r="IN108" s="21"/>
      <c r="IO108" s="21"/>
      <c r="IP108" s="21"/>
      <c r="IQ108" s="21"/>
      <c r="IR108" s="21"/>
      <c r="IS108" s="21"/>
      <c r="IT108" s="21"/>
      <c r="IU108" s="21"/>
    </row>
    <row r="109" spans="1:255" x14ac:dyDescent="0.2">
      <c r="A109" s="64"/>
      <c r="B109" s="60"/>
      <c r="C109" s="60" t="s">
        <v>395</v>
      </c>
      <c r="D109" s="61"/>
      <c r="E109" s="62">
        <v>65</v>
      </c>
      <c r="F109" s="84" t="s">
        <v>393</v>
      </c>
      <c r="G109" s="63"/>
      <c r="H109" s="66">
        <f>ROUND((Source!AF69*Source!AV69+Source!AE69*Source!AV69)*(Source!FY69)/100,2)</f>
        <v>9.65</v>
      </c>
      <c r="I109" s="84">
        <f>T109</f>
        <v>29</v>
      </c>
      <c r="J109" s="63" t="s">
        <v>412</v>
      </c>
      <c r="K109" s="85">
        <f>U109</f>
        <v>424</v>
      </c>
      <c r="O109" s="21"/>
      <c r="P109" s="21"/>
      <c r="Q109" s="21"/>
      <c r="R109" s="21"/>
      <c r="S109" s="21"/>
      <c r="T109" s="21">
        <f>ROUND((ROUND(Source!AF69*Source!AV69*Source!I69,0)+ROUND(Source!AE69*Source!AV69*Source!I69,0))*(Source!FY69)/100,0)</f>
        <v>29</v>
      </c>
      <c r="U109" s="21">
        <f>Source!Y69</f>
        <v>424</v>
      </c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1"/>
      <c r="DQ109" s="21"/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  <c r="EC109" s="21"/>
      <c r="ED109" s="21"/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1"/>
      <c r="ES109" s="21"/>
      <c r="ET109" s="21"/>
      <c r="EU109" s="21"/>
      <c r="EV109" s="21"/>
      <c r="EW109" s="21"/>
      <c r="EX109" s="21"/>
      <c r="EY109" s="21"/>
      <c r="EZ109" s="21"/>
      <c r="FA109" s="21"/>
      <c r="FB109" s="21"/>
      <c r="FC109" s="21"/>
      <c r="FD109" s="21"/>
      <c r="FE109" s="21"/>
      <c r="FF109" s="21"/>
      <c r="FG109" s="21"/>
      <c r="FH109" s="21"/>
      <c r="FI109" s="21"/>
      <c r="FJ109" s="21"/>
      <c r="FK109" s="21"/>
      <c r="FL109" s="21"/>
      <c r="FM109" s="21"/>
      <c r="FN109" s="21"/>
      <c r="FO109" s="21"/>
      <c r="FP109" s="21"/>
      <c r="FQ109" s="21"/>
      <c r="FR109" s="21"/>
      <c r="FS109" s="21"/>
      <c r="FT109" s="21"/>
      <c r="FU109" s="21"/>
      <c r="FV109" s="21"/>
      <c r="FW109" s="21"/>
      <c r="FX109" s="21"/>
      <c r="FY109" s="21"/>
      <c r="FZ109" s="21"/>
      <c r="GA109" s="21"/>
      <c r="GB109" s="21"/>
      <c r="GC109" s="21"/>
      <c r="GD109" s="21"/>
      <c r="GE109" s="21"/>
      <c r="GF109" s="21"/>
      <c r="GG109" s="21"/>
      <c r="GH109" s="21"/>
      <c r="GI109" s="21"/>
      <c r="GJ109" s="21"/>
      <c r="GK109" s="21"/>
      <c r="GL109" s="21"/>
      <c r="GM109" s="21"/>
      <c r="GN109" s="21"/>
      <c r="GO109" s="21"/>
      <c r="GP109" s="21"/>
      <c r="GQ109" s="21"/>
      <c r="GR109" s="21"/>
      <c r="GS109" s="21"/>
      <c r="GT109" s="21"/>
      <c r="GU109" s="21"/>
      <c r="GV109" s="21"/>
      <c r="GW109" s="21"/>
      <c r="GX109" s="21"/>
      <c r="GY109" s="21"/>
      <c r="GZ109" s="21">
        <f>T109</f>
        <v>29</v>
      </c>
      <c r="HA109" s="21"/>
      <c r="HB109" s="21"/>
      <c r="HC109" s="21">
        <f>T109</f>
        <v>29</v>
      </c>
      <c r="HD109" s="21"/>
      <c r="HE109" s="21"/>
      <c r="HF109" s="21"/>
      <c r="HG109" s="21"/>
      <c r="HH109" s="21"/>
      <c r="HI109" s="21"/>
      <c r="HJ109" s="21"/>
      <c r="HK109" s="21"/>
      <c r="HL109" s="21"/>
      <c r="HM109" s="21"/>
      <c r="HN109" s="21"/>
      <c r="HO109" s="21"/>
      <c r="HP109" s="21"/>
      <c r="HQ109" s="21"/>
      <c r="HR109" s="21"/>
      <c r="HS109" s="21"/>
      <c r="HT109" s="21"/>
      <c r="HU109" s="21"/>
      <c r="HV109" s="21"/>
      <c r="HW109" s="21"/>
      <c r="HX109" s="21"/>
      <c r="HY109" s="21"/>
      <c r="HZ109" s="21"/>
      <c r="IA109" s="21"/>
      <c r="IB109" s="21"/>
      <c r="IC109" s="21"/>
      <c r="ID109" s="21"/>
      <c r="IE109" s="21"/>
      <c r="IF109" s="21"/>
      <c r="IG109" s="21"/>
      <c r="IH109" s="21"/>
      <c r="II109" s="21"/>
      <c r="IJ109" s="21"/>
      <c r="IK109" s="21"/>
      <c r="IL109" s="21"/>
      <c r="IM109" s="21"/>
      <c r="IN109" s="21"/>
      <c r="IO109" s="21"/>
      <c r="IP109" s="21"/>
      <c r="IQ109" s="21"/>
      <c r="IR109" s="21"/>
      <c r="IS109" s="21"/>
      <c r="IT109" s="21"/>
      <c r="IU109" s="21"/>
    </row>
    <row r="110" spans="1:255" x14ac:dyDescent="0.2">
      <c r="A110" s="64"/>
      <c r="B110" s="60"/>
      <c r="C110" s="60" t="s">
        <v>397</v>
      </c>
      <c r="D110" s="61" t="s">
        <v>398</v>
      </c>
      <c r="E110" s="62">
        <v>1.56</v>
      </c>
      <c r="F110" s="63"/>
      <c r="G110" s="63"/>
      <c r="H110" s="63">
        <f>ROUND(Source!AH69,2)</f>
        <v>1.56</v>
      </c>
      <c r="I110" s="66">
        <f>Source!U69</f>
        <v>4.68</v>
      </c>
      <c r="J110" s="63"/>
      <c r="K110" s="65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1"/>
      <c r="DE110" s="21"/>
      <c r="DF110" s="21"/>
      <c r="DG110" s="21"/>
      <c r="DH110" s="21"/>
      <c r="DI110" s="21"/>
      <c r="DJ110" s="21"/>
      <c r="DK110" s="21"/>
      <c r="DL110" s="21"/>
      <c r="DM110" s="21"/>
      <c r="DN110" s="21"/>
      <c r="DO110" s="21"/>
      <c r="DP110" s="21"/>
      <c r="DQ110" s="21"/>
      <c r="DR110" s="21"/>
      <c r="DS110" s="21"/>
      <c r="DT110" s="21"/>
      <c r="DU110" s="21"/>
      <c r="DV110" s="21"/>
      <c r="DW110" s="21"/>
      <c r="DX110" s="21"/>
      <c r="DY110" s="21"/>
      <c r="DZ110" s="21"/>
      <c r="EA110" s="21"/>
      <c r="EB110" s="21"/>
      <c r="EC110" s="21"/>
      <c r="ED110" s="21"/>
      <c r="EE110" s="21"/>
      <c r="EF110" s="21"/>
      <c r="EG110" s="21"/>
      <c r="EH110" s="21"/>
      <c r="EI110" s="21"/>
      <c r="EJ110" s="21"/>
      <c r="EK110" s="21"/>
      <c r="EL110" s="21"/>
      <c r="EM110" s="21"/>
      <c r="EN110" s="21"/>
      <c r="EO110" s="21"/>
      <c r="EP110" s="21"/>
      <c r="EQ110" s="21"/>
      <c r="ER110" s="21"/>
      <c r="ES110" s="21"/>
      <c r="ET110" s="21"/>
      <c r="EU110" s="21"/>
      <c r="EV110" s="21"/>
      <c r="EW110" s="21"/>
      <c r="EX110" s="21"/>
      <c r="EY110" s="21"/>
      <c r="EZ110" s="21"/>
      <c r="FA110" s="21"/>
      <c r="FB110" s="21"/>
      <c r="FC110" s="21"/>
      <c r="FD110" s="21"/>
      <c r="FE110" s="21"/>
      <c r="FF110" s="21"/>
      <c r="FG110" s="21"/>
      <c r="FH110" s="21"/>
      <c r="FI110" s="21"/>
      <c r="FJ110" s="21"/>
      <c r="FK110" s="21"/>
      <c r="FL110" s="21"/>
      <c r="FM110" s="21"/>
      <c r="FN110" s="21"/>
      <c r="FO110" s="21"/>
      <c r="FP110" s="21"/>
      <c r="FQ110" s="21"/>
      <c r="FR110" s="21"/>
      <c r="FS110" s="21"/>
      <c r="FT110" s="21"/>
      <c r="FU110" s="21"/>
      <c r="FV110" s="21"/>
      <c r="FW110" s="21"/>
      <c r="FX110" s="21"/>
      <c r="FY110" s="21"/>
      <c r="FZ110" s="21"/>
      <c r="GA110" s="21"/>
      <c r="GB110" s="21"/>
      <c r="GC110" s="21"/>
      <c r="GD110" s="21"/>
      <c r="GE110" s="21"/>
      <c r="GF110" s="21"/>
      <c r="GG110" s="21"/>
      <c r="GH110" s="21"/>
      <c r="GI110" s="21"/>
      <c r="GJ110" s="21"/>
      <c r="GK110" s="21"/>
      <c r="GL110" s="21"/>
      <c r="GM110" s="21"/>
      <c r="GN110" s="21"/>
      <c r="GO110" s="21"/>
      <c r="GP110" s="21"/>
      <c r="GQ110" s="21"/>
      <c r="GR110" s="21"/>
      <c r="GS110" s="21"/>
      <c r="GT110" s="21"/>
      <c r="GU110" s="21"/>
      <c r="GV110" s="21"/>
      <c r="GW110" s="21"/>
      <c r="GX110" s="21"/>
      <c r="GY110" s="21"/>
      <c r="GZ110" s="21"/>
      <c r="HA110" s="21"/>
      <c r="HB110" s="21"/>
      <c r="HC110" s="21"/>
      <c r="HD110" s="21"/>
      <c r="HE110" s="21"/>
      <c r="HF110" s="21"/>
      <c r="HG110" s="21"/>
      <c r="HH110" s="21"/>
      <c r="HI110" s="21"/>
      <c r="HJ110" s="21"/>
      <c r="HK110" s="21"/>
      <c r="HL110" s="21"/>
      <c r="HM110" s="21"/>
      <c r="HN110" s="21"/>
      <c r="HO110" s="21"/>
      <c r="HP110" s="21"/>
      <c r="HQ110" s="21"/>
      <c r="HR110" s="21"/>
      <c r="HS110" s="21"/>
      <c r="HT110" s="21"/>
      <c r="HU110" s="21"/>
      <c r="HV110" s="21"/>
      <c r="HW110" s="21"/>
      <c r="HX110" s="21"/>
      <c r="HY110" s="21"/>
      <c r="HZ110" s="21"/>
      <c r="IA110" s="21"/>
      <c r="IB110" s="21"/>
      <c r="IC110" s="21"/>
      <c r="ID110" s="21"/>
      <c r="IE110" s="21"/>
      <c r="IF110" s="21"/>
      <c r="IG110" s="21"/>
      <c r="IH110" s="21"/>
      <c r="II110" s="21"/>
      <c r="IJ110" s="21"/>
      <c r="IK110" s="21"/>
      <c r="IL110" s="21"/>
      <c r="IM110" s="21"/>
      <c r="IN110" s="21"/>
      <c r="IO110" s="21"/>
      <c r="IP110" s="21"/>
      <c r="IQ110" s="21"/>
      <c r="IR110" s="21"/>
      <c r="IS110" s="21"/>
      <c r="IT110" s="21"/>
      <c r="IU110" s="21"/>
    </row>
    <row r="111" spans="1:255" ht="24" x14ac:dyDescent="0.2">
      <c r="A111" s="76" t="s">
        <v>124</v>
      </c>
      <c r="B111" s="83" t="s">
        <v>45</v>
      </c>
      <c r="C111" s="77" t="s">
        <v>125</v>
      </c>
      <c r="D111" s="78" t="s">
        <v>47</v>
      </c>
      <c r="E111" s="79">
        <f>Source!I71</f>
        <v>3</v>
      </c>
      <c r="F111" s="80">
        <v>23.79</v>
      </c>
      <c r="G111" s="131"/>
      <c r="H111" s="80">
        <f>Source!AC71</f>
        <v>23.79</v>
      </c>
      <c r="I111" s="81">
        <f>T111</f>
        <v>71</v>
      </c>
      <c r="J111" s="131">
        <v>7.5</v>
      </c>
      <c r="K111" s="82">
        <f>U111</f>
        <v>535</v>
      </c>
      <c r="O111" s="21"/>
      <c r="P111" s="21"/>
      <c r="Q111" s="21"/>
      <c r="R111" s="21"/>
      <c r="S111" s="21"/>
      <c r="T111" s="21">
        <f>ROUND(Source!AC71*Source!AW71*Source!I71,0)</f>
        <v>71</v>
      </c>
      <c r="U111" s="21">
        <f>Source!P71</f>
        <v>535</v>
      </c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1"/>
      <c r="DD111" s="21"/>
      <c r="DE111" s="21"/>
      <c r="DF111" s="21"/>
      <c r="DG111" s="21"/>
      <c r="DH111" s="21"/>
      <c r="DI111" s="21"/>
      <c r="DJ111" s="21"/>
      <c r="DK111" s="21"/>
      <c r="DL111" s="21"/>
      <c r="DM111" s="21"/>
      <c r="DN111" s="21"/>
      <c r="DO111" s="21"/>
      <c r="DP111" s="21"/>
      <c r="DQ111" s="21"/>
      <c r="DR111" s="21"/>
      <c r="DS111" s="21"/>
      <c r="DT111" s="21"/>
      <c r="DU111" s="21"/>
      <c r="DV111" s="21"/>
      <c r="DW111" s="21"/>
      <c r="DX111" s="21"/>
      <c r="DY111" s="21"/>
      <c r="DZ111" s="21"/>
      <c r="EA111" s="21"/>
      <c r="EB111" s="21"/>
      <c r="EC111" s="21"/>
      <c r="ED111" s="21"/>
      <c r="EE111" s="21"/>
      <c r="EF111" s="21"/>
      <c r="EG111" s="21"/>
      <c r="EH111" s="21"/>
      <c r="EI111" s="21"/>
      <c r="EJ111" s="21"/>
      <c r="EK111" s="21"/>
      <c r="EL111" s="21"/>
      <c r="EM111" s="21"/>
      <c r="EN111" s="21"/>
      <c r="EO111" s="21"/>
      <c r="EP111" s="21"/>
      <c r="EQ111" s="21"/>
      <c r="ER111" s="21"/>
      <c r="ES111" s="21"/>
      <c r="ET111" s="21"/>
      <c r="EU111" s="21"/>
      <c r="EV111" s="21"/>
      <c r="EW111" s="21"/>
      <c r="EX111" s="21"/>
      <c r="EY111" s="21"/>
      <c r="EZ111" s="21"/>
      <c r="FA111" s="21"/>
      <c r="FB111" s="21"/>
      <c r="FC111" s="21"/>
      <c r="FD111" s="21"/>
      <c r="FE111" s="21"/>
      <c r="FF111" s="21"/>
      <c r="FG111" s="21"/>
      <c r="FH111" s="21"/>
      <c r="FI111" s="21"/>
      <c r="FJ111" s="21"/>
      <c r="FK111" s="21"/>
      <c r="FL111" s="21"/>
      <c r="FM111" s="21"/>
      <c r="FN111" s="21"/>
      <c r="FO111" s="21"/>
      <c r="FP111" s="21"/>
      <c r="FQ111" s="21"/>
      <c r="FR111" s="21"/>
      <c r="FS111" s="21"/>
      <c r="FT111" s="21"/>
      <c r="FU111" s="21"/>
      <c r="FV111" s="21"/>
      <c r="FW111" s="21"/>
      <c r="FX111" s="21"/>
      <c r="FY111" s="21"/>
      <c r="FZ111" s="21"/>
      <c r="GA111" s="21"/>
      <c r="GB111" s="21"/>
      <c r="GC111" s="21"/>
      <c r="GD111" s="21"/>
      <c r="GE111" s="21"/>
      <c r="GF111" s="21"/>
      <c r="GG111" s="21"/>
      <c r="GH111" s="21"/>
      <c r="GI111" s="21"/>
      <c r="GJ111" s="21">
        <f>T111</f>
        <v>71</v>
      </c>
      <c r="GK111" s="21"/>
      <c r="GL111" s="21"/>
      <c r="GM111" s="21"/>
      <c r="GN111" s="21">
        <f>T111</f>
        <v>71</v>
      </c>
      <c r="GO111" s="21"/>
      <c r="GP111" s="21">
        <f>T111</f>
        <v>71</v>
      </c>
      <c r="GQ111" s="21">
        <f>T111</f>
        <v>71</v>
      </c>
      <c r="GR111" s="21"/>
      <c r="GS111" s="21">
        <f>T111</f>
        <v>71</v>
      </c>
      <c r="GT111" s="21"/>
      <c r="GU111" s="21"/>
      <c r="GV111" s="21"/>
      <c r="GW111" s="21">
        <f>ROUND(Source!AG71*Source!I71,0)</f>
        <v>0</v>
      </c>
      <c r="GX111" s="21">
        <f>ROUND(Source!AJ71*Source!I71,0)</f>
        <v>0</v>
      </c>
      <c r="GY111" s="21"/>
      <c r="GZ111" s="21"/>
      <c r="HA111" s="21"/>
      <c r="HB111" s="21">
        <f>T111</f>
        <v>71</v>
      </c>
      <c r="HC111" s="21"/>
      <c r="HD111" s="21"/>
      <c r="HE111" s="21"/>
      <c r="HF111" s="21"/>
      <c r="HG111" s="21"/>
      <c r="HH111" s="21"/>
      <c r="HI111" s="21"/>
      <c r="HJ111" s="21"/>
      <c r="HK111" s="21"/>
      <c r="HL111" s="21"/>
      <c r="HM111" s="21"/>
      <c r="HN111" s="21"/>
      <c r="HO111" s="21"/>
      <c r="HP111" s="21"/>
      <c r="HQ111" s="21"/>
      <c r="HR111" s="21"/>
      <c r="HS111" s="21"/>
      <c r="HT111" s="21"/>
      <c r="HU111" s="21"/>
      <c r="HV111" s="21"/>
      <c r="HW111" s="21"/>
      <c r="HX111" s="21"/>
      <c r="HY111" s="21"/>
      <c r="HZ111" s="21"/>
      <c r="IA111" s="21"/>
      <c r="IB111" s="21"/>
      <c r="IC111" s="21"/>
      <c r="ID111" s="21"/>
      <c r="IE111" s="21"/>
      <c r="IF111" s="21"/>
      <c r="IG111" s="21"/>
      <c r="IH111" s="21"/>
      <c r="II111" s="21"/>
      <c r="IJ111" s="21"/>
      <c r="IK111" s="21"/>
      <c r="IL111" s="21"/>
      <c r="IM111" s="21"/>
      <c r="IN111" s="21"/>
      <c r="IO111" s="21"/>
      <c r="IP111" s="21"/>
      <c r="IQ111" s="21"/>
      <c r="IR111" s="21"/>
      <c r="IS111" s="21"/>
      <c r="IT111" s="21"/>
      <c r="IU111" s="21"/>
    </row>
    <row r="112" spans="1:255" ht="13.5" thickBot="1" x14ac:dyDescent="0.25">
      <c r="A112" s="136"/>
      <c r="B112" s="137" t="s">
        <v>402</v>
      </c>
      <c r="C112" s="137" t="s">
        <v>415</v>
      </c>
      <c r="D112" s="138"/>
      <c r="E112" s="138"/>
      <c r="F112" s="138"/>
      <c r="G112" s="138"/>
      <c r="H112" s="138"/>
      <c r="I112" s="138"/>
      <c r="J112" s="138"/>
      <c r="K112" s="139"/>
    </row>
    <row r="113" spans="1:255" x14ac:dyDescent="0.2">
      <c r="A113" s="68"/>
      <c r="B113" s="67"/>
      <c r="C113" s="67"/>
      <c r="D113" s="67"/>
      <c r="E113" s="67"/>
      <c r="F113" s="67"/>
      <c r="G113" s="67"/>
      <c r="H113" s="184">
        <f>R113</f>
        <v>191</v>
      </c>
      <c r="I113" s="185"/>
      <c r="J113" s="184">
        <f>S113</f>
        <v>2473</v>
      </c>
      <c r="K113" s="186"/>
      <c r="O113" s="21"/>
      <c r="P113" s="21"/>
      <c r="Q113" s="21"/>
      <c r="R113" s="21">
        <f>SUM(T104:T112)</f>
        <v>191</v>
      </c>
      <c r="S113" s="21">
        <f>SUM(U104:U112)</f>
        <v>2473</v>
      </c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21"/>
      <c r="DC113" s="21"/>
      <c r="DD113" s="21"/>
      <c r="DE113" s="21"/>
      <c r="DF113" s="21"/>
      <c r="DG113" s="21"/>
      <c r="DH113" s="21"/>
      <c r="DI113" s="21"/>
      <c r="DJ113" s="21"/>
      <c r="DK113" s="21"/>
      <c r="DL113" s="21"/>
      <c r="DM113" s="21"/>
      <c r="DN113" s="21"/>
      <c r="DO113" s="21"/>
      <c r="DP113" s="21"/>
      <c r="DQ113" s="21"/>
      <c r="DR113" s="21"/>
      <c r="DS113" s="21"/>
      <c r="DT113" s="21"/>
      <c r="DU113" s="21"/>
      <c r="DV113" s="21"/>
      <c r="DW113" s="21"/>
      <c r="DX113" s="21"/>
      <c r="DY113" s="21"/>
      <c r="DZ113" s="21"/>
      <c r="EA113" s="21"/>
      <c r="EB113" s="21"/>
      <c r="EC113" s="21"/>
      <c r="ED113" s="21"/>
      <c r="EE113" s="21"/>
      <c r="EF113" s="21"/>
      <c r="EG113" s="21"/>
      <c r="EH113" s="21"/>
      <c r="EI113" s="21"/>
      <c r="EJ113" s="21"/>
      <c r="EK113" s="21"/>
      <c r="EL113" s="21"/>
      <c r="EM113" s="21"/>
      <c r="EN113" s="21"/>
      <c r="EO113" s="21"/>
      <c r="EP113" s="21"/>
      <c r="EQ113" s="21"/>
      <c r="ER113" s="21"/>
      <c r="ES113" s="21"/>
      <c r="ET113" s="21"/>
      <c r="EU113" s="21"/>
      <c r="EV113" s="21"/>
      <c r="EW113" s="21"/>
      <c r="EX113" s="21"/>
      <c r="EY113" s="21"/>
      <c r="EZ113" s="21"/>
      <c r="FA113" s="21"/>
      <c r="FB113" s="21"/>
      <c r="FC113" s="21"/>
      <c r="FD113" s="21"/>
      <c r="FE113" s="21"/>
      <c r="FF113" s="21"/>
      <c r="FG113" s="21"/>
      <c r="FH113" s="21"/>
      <c r="FI113" s="21"/>
      <c r="FJ113" s="21"/>
      <c r="FK113" s="21"/>
      <c r="FL113" s="21"/>
      <c r="FM113" s="21"/>
      <c r="FN113" s="21"/>
      <c r="FO113" s="21"/>
      <c r="FP113" s="21"/>
      <c r="FQ113" s="21"/>
      <c r="FR113" s="21"/>
      <c r="FS113" s="21"/>
      <c r="FT113" s="21"/>
      <c r="FU113" s="21"/>
      <c r="FV113" s="21"/>
      <c r="FW113" s="21"/>
      <c r="FX113" s="21"/>
      <c r="FY113" s="21"/>
      <c r="FZ113" s="21"/>
      <c r="GA113" s="21"/>
      <c r="GB113" s="21"/>
      <c r="GC113" s="21"/>
      <c r="GD113" s="21"/>
      <c r="GE113" s="21"/>
      <c r="GF113" s="21"/>
      <c r="GG113" s="21"/>
      <c r="GH113" s="21"/>
      <c r="GI113" s="21"/>
      <c r="GJ113" s="21"/>
      <c r="GK113" s="21"/>
      <c r="GL113" s="21"/>
      <c r="GM113" s="21"/>
      <c r="GN113" s="21"/>
      <c r="GO113" s="21"/>
      <c r="GP113" s="21"/>
      <c r="GQ113" s="21"/>
      <c r="GR113" s="21"/>
      <c r="GS113" s="21"/>
      <c r="GT113" s="21"/>
      <c r="GU113" s="21"/>
      <c r="GV113" s="21"/>
      <c r="GW113" s="21"/>
      <c r="GX113" s="21"/>
      <c r="GY113" s="21"/>
      <c r="GZ113" s="21"/>
      <c r="HA113" s="21">
        <f>R113</f>
        <v>191</v>
      </c>
      <c r="HB113" s="21"/>
      <c r="HC113" s="21"/>
      <c r="HD113" s="21"/>
      <c r="HE113" s="21"/>
      <c r="HF113" s="21"/>
      <c r="HG113" s="21"/>
      <c r="HH113" s="21"/>
      <c r="HI113" s="21"/>
      <c r="HJ113" s="21"/>
      <c r="HK113" s="21"/>
      <c r="HL113" s="21"/>
      <c r="HM113" s="21"/>
      <c r="HN113" s="21"/>
      <c r="HO113" s="21"/>
      <c r="HP113" s="21"/>
      <c r="HQ113" s="21"/>
      <c r="HR113" s="21"/>
      <c r="HS113" s="21"/>
      <c r="HT113" s="21"/>
      <c r="HU113" s="21"/>
      <c r="HV113" s="21"/>
      <c r="HW113" s="21"/>
      <c r="HX113" s="21"/>
      <c r="HY113" s="21"/>
      <c r="HZ113" s="21"/>
      <c r="IA113" s="21"/>
      <c r="IB113" s="21"/>
      <c r="IC113" s="21"/>
      <c r="ID113" s="21"/>
      <c r="IE113" s="21"/>
      <c r="IF113" s="21"/>
      <c r="IG113" s="21"/>
      <c r="IH113" s="21"/>
      <c r="II113" s="21"/>
      <c r="IJ113" s="21"/>
      <c r="IK113" s="21"/>
      <c r="IL113" s="21"/>
      <c r="IM113" s="21"/>
      <c r="IN113" s="21"/>
      <c r="IO113" s="21"/>
      <c r="IP113" s="21"/>
      <c r="IQ113" s="21"/>
      <c r="IR113" s="21"/>
      <c r="IS113" s="21"/>
      <c r="IT113" s="21"/>
      <c r="IU113" s="21"/>
    </row>
    <row r="114" spans="1:255" ht="36" x14ac:dyDescent="0.2">
      <c r="A114" s="76">
        <v>8</v>
      </c>
      <c r="B114" s="83" t="s">
        <v>167</v>
      </c>
      <c r="C114" s="77" t="s">
        <v>168</v>
      </c>
      <c r="D114" s="78" t="s">
        <v>17</v>
      </c>
      <c r="E114" s="79">
        <v>6</v>
      </c>
      <c r="F114" s="80">
        <f>Source!AK95</f>
        <v>6.25</v>
      </c>
      <c r="G114" s="129" t="s">
        <v>6</v>
      </c>
      <c r="H114" s="80">
        <f>Source!AB95</f>
        <v>5.16</v>
      </c>
      <c r="I114" s="81"/>
      <c r="J114" s="130"/>
      <c r="K114" s="82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21"/>
      <c r="DE114" s="21"/>
      <c r="DF114" s="21"/>
      <c r="DG114" s="21"/>
      <c r="DH114" s="21"/>
      <c r="DI114" s="21"/>
      <c r="DJ114" s="21"/>
      <c r="DK114" s="21"/>
      <c r="DL114" s="21"/>
      <c r="DM114" s="21"/>
      <c r="DN114" s="21"/>
      <c r="DO114" s="21"/>
      <c r="DP114" s="21"/>
      <c r="DQ114" s="21"/>
      <c r="DR114" s="21"/>
      <c r="DS114" s="21"/>
      <c r="DT114" s="21"/>
      <c r="DU114" s="21"/>
      <c r="DV114" s="21"/>
      <c r="DW114" s="21"/>
      <c r="DX114" s="21"/>
      <c r="DY114" s="21"/>
      <c r="DZ114" s="21"/>
      <c r="EA114" s="21"/>
      <c r="EB114" s="21"/>
      <c r="EC114" s="21"/>
      <c r="ED114" s="21"/>
      <c r="EE114" s="21"/>
      <c r="EF114" s="21"/>
      <c r="EG114" s="21"/>
      <c r="EH114" s="21"/>
      <c r="EI114" s="21"/>
      <c r="EJ114" s="21"/>
      <c r="EK114" s="21"/>
      <c r="EL114" s="21"/>
      <c r="EM114" s="21"/>
      <c r="EN114" s="21"/>
      <c r="EO114" s="21"/>
      <c r="EP114" s="21"/>
      <c r="EQ114" s="21"/>
      <c r="ER114" s="21"/>
      <c r="ES114" s="21"/>
      <c r="ET114" s="21"/>
      <c r="EU114" s="21"/>
      <c r="EV114" s="21"/>
      <c r="EW114" s="21"/>
      <c r="EX114" s="21"/>
      <c r="EY114" s="21"/>
      <c r="EZ114" s="21"/>
      <c r="FA114" s="21"/>
      <c r="FB114" s="21"/>
      <c r="FC114" s="21"/>
      <c r="FD114" s="21"/>
      <c r="FE114" s="21"/>
      <c r="FF114" s="21"/>
      <c r="FG114" s="21"/>
      <c r="FH114" s="21"/>
      <c r="FI114" s="21"/>
      <c r="FJ114" s="21"/>
      <c r="FK114" s="21"/>
      <c r="FL114" s="21"/>
      <c r="FM114" s="21"/>
      <c r="FN114" s="21"/>
      <c r="FO114" s="21"/>
      <c r="FP114" s="21"/>
      <c r="FQ114" s="21"/>
      <c r="FR114" s="21"/>
      <c r="FS114" s="21"/>
      <c r="FT114" s="21"/>
      <c r="FU114" s="21"/>
      <c r="FV114" s="21"/>
      <c r="FW114" s="21"/>
      <c r="FX114" s="21"/>
      <c r="FY114" s="21"/>
      <c r="FZ114" s="21"/>
      <c r="GA114" s="21"/>
      <c r="GB114" s="21"/>
      <c r="GC114" s="21"/>
      <c r="GD114" s="21"/>
      <c r="GE114" s="21"/>
      <c r="GF114" s="21"/>
      <c r="GG114" s="21"/>
      <c r="GH114" s="21"/>
      <c r="GI114" s="21"/>
      <c r="GJ114" s="21"/>
      <c r="GK114" s="21"/>
      <c r="GL114" s="21"/>
      <c r="GM114" s="21"/>
      <c r="GN114" s="21"/>
      <c r="GO114" s="21"/>
      <c r="GP114" s="21"/>
      <c r="GQ114" s="21"/>
      <c r="GR114" s="21"/>
      <c r="GS114" s="21"/>
      <c r="GT114" s="21"/>
      <c r="GU114" s="21"/>
      <c r="GV114" s="21"/>
      <c r="GW114" s="21"/>
      <c r="GX114" s="21"/>
      <c r="GY114" s="21"/>
      <c r="GZ114" s="21"/>
      <c r="HA114" s="21"/>
      <c r="HB114" s="21"/>
      <c r="HC114" s="21"/>
      <c r="HD114" s="21"/>
      <c r="HE114" s="21"/>
      <c r="HF114" s="21"/>
      <c r="HG114" s="21"/>
      <c r="HH114" s="21"/>
      <c r="HI114" s="21"/>
      <c r="HJ114" s="21"/>
      <c r="HK114" s="21"/>
      <c r="HL114" s="21"/>
      <c r="HM114" s="21"/>
      <c r="HN114" s="21"/>
      <c r="HO114" s="21"/>
      <c r="HP114" s="21"/>
      <c r="HQ114" s="21"/>
      <c r="HR114" s="21"/>
      <c r="HS114" s="21"/>
      <c r="HT114" s="21"/>
      <c r="HU114" s="21"/>
      <c r="HV114" s="21"/>
      <c r="HW114" s="21"/>
      <c r="HX114" s="21"/>
      <c r="HY114" s="21"/>
      <c r="HZ114" s="21"/>
      <c r="IA114" s="21"/>
      <c r="IB114" s="21"/>
      <c r="IC114" s="21"/>
      <c r="ID114" s="21"/>
      <c r="IE114" s="21"/>
      <c r="IF114" s="21"/>
      <c r="IG114" s="21"/>
      <c r="IH114" s="21"/>
      <c r="II114" s="21"/>
      <c r="IJ114" s="21"/>
      <c r="IK114" s="21"/>
      <c r="IL114" s="21"/>
      <c r="IM114" s="21"/>
      <c r="IN114" s="21"/>
      <c r="IO114" s="21"/>
      <c r="IP114" s="21"/>
      <c r="IQ114" s="21"/>
      <c r="IR114" s="21"/>
      <c r="IS114" s="21"/>
      <c r="IT114" s="21"/>
      <c r="IU114" s="21"/>
    </row>
    <row r="115" spans="1:255" x14ac:dyDescent="0.2">
      <c r="A115" s="55"/>
      <c r="B115" s="52"/>
      <c r="C115" s="52" t="s">
        <v>390</v>
      </c>
      <c r="D115" s="53"/>
      <c r="E115" s="54"/>
      <c r="F115" s="56">
        <v>5.16</v>
      </c>
      <c r="G115" s="128"/>
      <c r="H115" s="56">
        <f>Source!AF95</f>
        <v>5.16</v>
      </c>
      <c r="I115" s="57">
        <f>T115</f>
        <v>31</v>
      </c>
      <c r="J115" s="128">
        <v>18.3</v>
      </c>
      <c r="K115" s="58">
        <f>U115</f>
        <v>567</v>
      </c>
      <c r="O115" s="21"/>
      <c r="P115" s="21"/>
      <c r="Q115" s="21"/>
      <c r="R115" s="21"/>
      <c r="S115" s="21"/>
      <c r="T115" s="21">
        <f>ROUND(Source!AF95*Source!AV95*Source!I95,0)</f>
        <v>31</v>
      </c>
      <c r="U115" s="21">
        <f>Source!S95</f>
        <v>567</v>
      </c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  <c r="CZ115" s="21"/>
      <c r="DA115" s="21"/>
      <c r="DB115" s="21"/>
      <c r="DC115" s="21"/>
      <c r="DD115" s="21"/>
      <c r="DE115" s="21"/>
      <c r="DF115" s="21"/>
      <c r="DG115" s="21"/>
      <c r="DH115" s="21"/>
      <c r="DI115" s="21"/>
      <c r="DJ115" s="21"/>
      <c r="DK115" s="21"/>
      <c r="DL115" s="21"/>
      <c r="DM115" s="21"/>
      <c r="DN115" s="21"/>
      <c r="DO115" s="21"/>
      <c r="DP115" s="21"/>
      <c r="DQ115" s="21"/>
      <c r="DR115" s="21"/>
      <c r="DS115" s="21"/>
      <c r="DT115" s="21"/>
      <c r="DU115" s="21"/>
      <c r="DV115" s="21"/>
      <c r="DW115" s="21"/>
      <c r="DX115" s="21"/>
      <c r="DY115" s="21"/>
      <c r="DZ115" s="21"/>
      <c r="EA115" s="21"/>
      <c r="EB115" s="21"/>
      <c r="EC115" s="21"/>
      <c r="ED115" s="21"/>
      <c r="EE115" s="21"/>
      <c r="EF115" s="21"/>
      <c r="EG115" s="21"/>
      <c r="EH115" s="21"/>
      <c r="EI115" s="21"/>
      <c r="EJ115" s="21"/>
      <c r="EK115" s="21"/>
      <c r="EL115" s="21"/>
      <c r="EM115" s="21"/>
      <c r="EN115" s="21"/>
      <c r="EO115" s="21"/>
      <c r="EP115" s="21"/>
      <c r="EQ115" s="21"/>
      <c r="ER115" s="21"/>
      <c r="ES115" s="21"/>
      <c r="ET115" s="21"/>
      <c r="EU115" s="21"/>
      <c r="EV115" s="21"/>
      <c r="EW115" s="21"/>
      <c r="EX115" s="21"/>
      <c r="EY115" s="21"/>
      <c r="EZ115" s="21"/>
      <c r="FA115" s="21"/>
      <c r="FB115" s="21"/>
      <c r="FC115" s="21"/>
      <c r="FD115" s="21"/>
      <c r="FE115" s="21"/>
      <c r="FF115" s="21"/>
      <c r="FG115" s="21"/>
      <c r="FH115" s="21"/>
      <c r="FI115" s="21"/>
      <c r="FJ115" s="21"/>
      <c r="FK115" s="21"/>
      <c r="FL115" s="21"/>
      <c r="FM115" s="21"/>
      <c r="FN115" s="21"/>
      <c r="FO115" s="21"/>
      <c r="FP115" s="21"/>
      <c r="FQ115" s="21"/>
      <c r="FR115" s="21"/>
      <c r="FS115" s="21"/>
      <c r="FT115" s="21"/>
      <c r="FU115" s="21"/>
      <c r="FV115" s="21"/>
      <c r="FW115" s="21"/>
      <c r="FX115" s="21"/>
      <c r="FY115" s="21"/>
      <c r="FZ115" s="21"/>
      <c r="GA115" s="21"/>
      <c r="GB115" s="21"/>
      <c r="GC115" s="21"/>
      <c r="GD115" s="21"/>
      <c r="GE115" s="21"/>
      <c r="GF115" s="21"/>
      <c r="GG115" s="21"/>
      <c r="GH115" s="21"/>
      <c r="GI115" s="21"/>
      <c r="GJ115" s="21">
        <f>T115</f>
        <v>31</v>
      </c>
      <c r="GK115" s="21">
        <f>T115</f>
        <v>31</v>
      </c>
      <c r="GL115" s="21"/>
      <c r="GM115" s="21"/>
      <c r="GN115" s="21"/>
      <c r="GO115" s="21"/>
      <c r="GP115" s="21"/>
      <c r="GQ115" s="21"/>
      <c r="GR115" s="21"/>
      <c r="GS115" s="21"/>
      <c r="GT115" s="21"/>
      <c r="GU115" s="21"/>
      <c r="GV115" s="21"/>
      <c r="GW115" s="21"/>
      <c r="GX115" s="21"/>
      <c r="GY115" s="21"/>
      <c r="GZ115" s="21"/>
      <c r="HA115" s="21"/>
      <c r="HB115" s="21"/>
      <c r="HC115" s="21">
        <f>T115</f>
        <v>31</v>
      </c>
      <c r="HD115" s="21"/>
      <c r="HE115" s="21"/>
      <c r="HF115" s="21"/>
      <c r="HG115" s="21"/>
      <c r="HH115" s="21"/>
      <c r="HI115" s="21"/>
      <c r="HJ115" s="21"/>
      <c r="HK115" s="21"/>
      <c r="HL115" s="21"/>
      <c r="HM115" s="21"/>
      <c r="HN115" s="21"/>
      <c r="HO115" s="21"/>
      <c r="HP115" s="21"/>
      <c r="HQ115" s="21"/>
      <c r="HR115" s="21"/>
      <c r="HS115" s="21"/>
      <c r="HT115" s="21"/>
      <c r="HU115" s="21"/>
      <c r="HV115" s="21"/>
      <c r="HW115" s="21"/>
      <c r="HX115" s="21"/>
      <c r="HY115" s="21"/>
      <c r="HZ115" s="21"/>
      <c r="IA115" s="21"/>
      <c r="IB115" s="21"/>
      <c r="IC115" s="21"/>
      <c r="ID115" s="21"/>
      <c r="IE115" s="21"/>
      <c r="IF115" s="21"/>
      <c r="IG115" s="21"/>
      <c r="IH115" s="21"/>
      <c r="II115" s="21"/>
      <c r="IJ115" s="21"/>
      <c r="IK115" s="21"/>
      <c r="IL115" s="21"/>
      <c r="IM115" s="21"/>
      <c r="IN115" s="21"/>
      <c r="IO115" s="21"/>
      <c r="IP115" s="21"/>
      <c r="IQ115" s="21"/>
      <c r="IR115" s="21"/>
      <c r="IS115" s="21"/>
      <c r="IT115" s="21"/>
      <c r="IU115" s="21"/>
    </row>
    <row r="116" spans="1:255" x14ac:dyDescent="0.2">
      <c r="A116" s="64"/>
      <c r="B116" s="60"/>
      <c r="C116" s="60" t="s">
        <v>392</v>
      </c>
      <c r="D116" s="61"/>
      <c r="E116" s="62">
        <v>80</v>
      </c>
      <c r="F116" s="84" t="s">
        <v>393</v>
      </c>
      <c r="G116" s="63"/>
      <c r="H116" s="66">
        <f>ROUND((Source!AF95*Source!AV95+Source!AE95*Source!AV95)*(Source!FX95)/100,2)</f>
        <v>4.13</v>
      </c>
      <c r="I116" s="84">
        <f>T116</f>
        <v>25</v>
      </c>
      <c r="J116" s="63" t="s">
        <v>400</v>
      </c>
      <c r="K116" s="85">
        <f>U116</f>
        <v>386</v>
      </c>
      <c r="O116" s="21"/>
      <c r="P116" s="21"/>
      <c r="Q116" s="21"/>
      <c r="R116" s="21"/>
      <c r="S116" s="21"/>
      <c r="T116" s="21">
        <f>ROUND((ROUND(Source!AF95*Source!AV95*Source!I95,0)+ROUND(Source!AE95*Source!AV95*Source!I95,0))*(Source!FX95)/100,0)</f>
        <v>25</v>
      </c>
      <c r="U116" s="21">
        <f>Source!X95</f>
        <v>386</v>
      </c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21"/>
      <c r="CZ116" s="21"/>
      <c r="DA116" s="21"/>
      <c r="DB116" s="21"/>
      <c r="DC116" s="21"/>
      <c r="DD116" s="21"/>
      <c r="DE116" s="21"/>
      <c r="DF116" s="21"/>
      <c r="DG116" s="21"/>
      <c r="DH116" s="21"/>
      <c r="DI116" s="21"/>
      <c r="DJ116" s="21"/>
      <c r="DK116" s="21"/>
      <c r="DL116" s="21"/>
      <c r="DM116" s="21"/>
      <c r="DN116" s="21"/>
      <c r="DO116" s="21"/>
      <c r="DP116" s="21"/>
      <c r="DQ116" s="21"/>
      <c r="DR116" s="21"/>
      <c r="DS116" s="21"/>
      <c r="DT116" s="21"/>
      <c r="DU116" s="21"/>
      <c r="DV116" s="21"/>
      <c r="DW116" s="21"/>
      <c r="DX116" s="21"/>
      <c r="DY116" s="21"/>
      <c r="DZ116" s="21"/>
      <c r="EA116" s="21"/>
      <c r="EB116" s="21"/>
      <c r="EC116" s="21"/>
      <c r="ED116" s="21"/>
      <c r="EE116" s="21"/>
      <c r="EF116" s="21"/>
      <c r="EG116" s="21"/>
      <c r="EH116" s="21"/>
      <c r="EI116" s="21"/>
      <c r="EJ116" s="21"/>
      <c r="EK116" s="21"/>
      <c r="EL116" s="21"/>
      <c r="EM116" s="21"/>
      <c r="EN116" s="21"/>
      <c r="EO116" s="21"/>
      <c r="EP116" s="21"/>
      <c r="EQ116" s="21"/>
      <c r="ER116" s="21"/>
      <c r="ES116" s="21"/>
      <c r="ET116" s="21"/>
      <c r="EU116" s="21"/>
      <c r="EV116" s="21"/>
      <c r="EW116" s="21"/>
      <c r="EX116" s="21"/>
      <c r="EY116" s="21"/>
      <c r="EZ116" s="21"/>
      <c r="FA116" s="21"/>
      <c r="FB116" s="21"/>
      <c r="FC116" s="21"/>
      <c r="FD116" s="21"/>
      <c r="FE116" s="21"/>
      <c r="FF116" s="21"/>
      <c r="FG116" s="21"/>
      <c r="FH116" s="21"/>
      <c r="FI116" s="21"/>
      <c r="FJ116" s="21"/>
      <c r="FK116" s="21"/>
      <c r="FL116" s="21"/>
      <c r="FM116" s="21"/>
      <c r="FN116" s="21"/>
      <c r="FO116" s="21"/>
      <c r="FP116" s="21"/>
      <c r="FQ116" s="21"/>
      <c r="FR116" s="21"/>
      <c r="FS116" s="21"/>
      <c r="FT116" s="21"/>
      <c r="FU116" s="21"/>
      <c r="FV116" s="21"/>
      <c r="FW116" s="21"/>
      <c r="FX116" s="21"/>
      <c r="FY116" s="21"/>
      <c r="FZ116" s="21"/>
      <c r="GA116" s="21"/>
      <c r="GB116" s="21"/>
      <c r="GC116" s="21"/>
      <c r="GD116" s="21"/>
      <c r="GE116" s="21"/>
      <c r="GF116" s="21"/>
      <c r="GG116" s="21"/>
      <c r="GH116" s="21"/>
      <c r="GI116" s="21"/>
      <c r="GJ116" s="21"/>
      <c r="GK116" s="21"/>
      <c r="GL116" s="21"/>
      <c r="GM116" s="21"/>
      <c r="GN116" s="21"/>
      <c r="GO116" s="21"/>
      <c r="GP116" s="21"/>
      <c r="GQ116" s="21"/>
      <c r="GR116" s="21"/>
      <c r="GS116" s="21"/>
      <c r="GT116" s="21"/>
      <c r="GU116" s="21"/>
      <c r="GV116" s="21"/>
      <c r="GW116" s="21"/>
      <c r="GX116" s="21"/>
      <c r="GY116" s="21">
        <f>T116</f>
        <v>25</v>
      </c>
      <c r="GZ116" s="21"/>
      <c r="HA116" s="21"/>
      <c r="HB116" s="21"/>
      <c r="HC116" s="21">
        <f>T116</f>
        <v>25</v>
      </c>
      <c r="HD116" s="21"/>
      <c r="HE116" s="21"/>
      <c r="HF116" s="21"/>
      <c r="HG116" s="21"/>
      <c r="HH116" s="21"/>
      <c r="HI116" s="21"/>
      <c r="HJ116" s="21"/>
      <c r="HK116" s="21"/>
      <c r="HL116" s="21"/>
      <c r="HM116" s="21"/>
      <c r="HN116" s="21"/>
      <c r="HO116" s="21"/>
      <c r="HP116" s="21"/>
      <c r="HQ116" s="21"/>
      <c r="HR116" s="21"/>
      <c r="HS116" s="21"/>
      <c r="HT116" s="21"/>
      <c r="HU116" s="21"/>
      <c r="HV116" s="21"/>
      <c r="HW116" s="21"/>
      <c r="HX116" s="21"/>
      <c r="HY116" s="21"/>
      <c r="HZ116" s="21"/>
      <c r="IA116" s="21"/>
      <c r="IB116" s="21"/>
      <c r="IC116" s="21"/>
      <c r="ID116" s="21"/>
      <c r="IE116" s="21"/>
      <c r="IF116" s="21"/>
      <c r="IG116" s="21"/>
      <c r="IH116" s="21"/>
      <c r="II116" s="21"/>
      <c r="IJ116" s="21"/>
      <c r="IK116" s="21"/>
      <c r="IL116" s="21"/>
      <c r="IM116" s="21"/>
      <c r="IN116" s="21"/>
      <c r="IO116" s="21"/>
      <c r="IP116" s="21"/>
      <c r="IQ116" s="21"/>
      <c r="IR116" s="21"/>
      <c r="IS116" s="21"/>
      <c r="IT116" s="21"/>
      <c r="IU116" s="21"/>
    </row>
    <row r="117" spans="1:255" x14ac:dyDescent="0.2">
      <c r="A117" s="64"/>
      <c r="B117" s="60"/>
      <c r="C117" s="60" t="s">
        <v>395</v>
      </c>
      <c r="D117" s="61"/>
      <c r="E117" s="62">
        <v>60</v>
      </c>
      <c r="F117" s="84" t="s">
        <v>393</v>
      </c>
      <c r="G117" s="63"/>
      <c r="H117" s="66">
        <f>ROUND((Source!AF95*Source!AV95+Source!AE95*Source!AV95)*(Source!FY95)/100,2)</f>
        <v>3.1</v>
      </c>
      <c r="I117" s="84">
        <f>T117</f>
        <v>19</v>
      </c>
      <c r="J117" s="63" t="s">
        <v>401</v>
      </c>
      <c r="K117" s="85">
        <f>U117</f>
        <v>272</v>
      </c>
      <c r="O117" s="21"/>
      <c r="P117" s="21"/>
      <c r="Q117" s="21"/>
      <c r="R117" s="21"/>
      <c r="S117" s="21"/>
      <c r="T117" s="21">
        <f>ROUND((ROUND(Source!AF95*Source!AV95*Source!I95,0)+ROUND(Source!AE95*Source!AV95*Source!I95,0))*(Source!FY95)/100,0)</f>
        <v>19</v>
      </c>
      <c r="U117" s="21">
        <f>Source!Y95</f>
        <v>272</v>
      </c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1"/>
      <c r="DD117" s="21"/>
      <c r="DE117" s="21"/>
      <c r="DF117" s="21"/>
      <c r="DG117" s="21"/>
      <c r="DH117" s="21"/>
      <c r="DI117" s="21"/>
      <c r="DJ117" s="21"/>
      <c r="DK117" s="21"/>
      <c r="DL117" s="21"/>
      <c r="DM117" s="21"/>
      <c r="DN117" s="21"/>
      <c r="DO117" s="21"/>
      <c r="DP117" s="21"/>
      <c r="DQ117" s="21"/>
      <c r="DR117" s="21"/>
      <c r="DS117" s="21"/>
      <c r="DT117" s="21"/>
      <c r="DU117" s="21"/>
      <c r="DV117" s="21"/>
      <c r="DW117" s="21"/>
      <c r="DX117" s="21"/>
      <c r="DY117" s="21"/>
      <c r="DZ117" s="21"/>
      <c r="EA117" s="21"/>
      <c r="EB117" s="21"/>
      <c r="EC117" s="21"/>
      <c r="ED117" s="21"/>
      <c r="EE117" s="21"/>
      <c r="EF117" s="21"/>
      <c r="EG117" s="21"/>
      <c r="EH117" s="21"/>
      <c r="EI117" s="21"/>
      <c r="EJ117" s="21"/>
      <c r="EK117" s="21"/>
      <c r="EL117" s="21"/>
      <c r="EM117" s="21"/>
      <c r="EN117" s="21"/>
      <c r="EO117" s="21"/>
      <c r="EP117" s="21"/>
      <c r="EQ117" s="21"/>
      <c r="ER117" s="21"/>
      <c r="ES117" s="21"/>
      <c r="ET117" s="21"/>
      <c r="EU117" s="21"/>
      <c r="EV117" s="21"/>
      <c r="EW117" s="21"/>
      <c r="EX117" s="21"/>
      <c r="EY117" s="21"/>
      <c r="EZ117" s="21"/>
      <c r="FA117" s="21"/>
      <c r="FB117" s="21"/>
      <c r="FC117" s="21"/>
      <c r="FD117" s="21"/>
      <c r="FE117" s="21"/>
      <c r="FF117" s="21"/>
      <c r="FG117" s="21"/>
      <c r="FH117" s="21"/>
      <c r="FI117" s="21"/>
      <c r="FJ117" s="21"/>
      <c r="FK117" s="21"/>
      <c r="FL117" s="21"/>
      <c r="FM117" s="21"/>
      <c r="FN117" s="21"/>
      <c r="FO117" s="21"/>
      <c r="FP117" s="21"/>
      <c r="FQ117" s="21"/>
      <c r="FR117" s="21"/>
      <c r="FS117" s="21"/>
      <c r="FT117" s="21"/>
      <c r="FU117" s="21"/>
      <c r="FV117" s="21"/>
      <c r="FW117" s="21"/>
      <c r="FX117" s="21"/>
      <c r="FY117" s="21"/>
      <c r="FZ117" s="21"/>
      <c r="GA117" s="21"/>
      <c r="GB117" s="21"/>
      <c r="GC117" s="21"/>
      <c r="GD117" s="21"/>
      <c r="GE117" s="21"/>
      <c r="GF117" s="21"/>
      <c r="GG117" s="21"/>
      <c r="GH117" s="21"/>
      <c r="GI117" s="21"/>
      <c r="GJ117" s="21"/>
      <c r="GK117" s="21"/>
      <c r="GL117" s="21"/>
      <c r="GM117" s="21"/>
      <c r="GN117" s="21"/>
      <c r="GO117" s="21"/>
      <c r="GP117" s="21"/>
      <c r="GQ117" s="21"/>
      <c r="GR117" s="21"/>
      <c r="GS117" s="21"/>
      <c r="GT117" s="21"/>
      <c r="GU117" s="21"/>
      <c r="GV117" s="21"/>
      <c r="GW117" s="21"/>
      <c r="GX117" s="21"/>
      <c r="GY117" s="21"/>
      <c r="GZ117" s="21">
        <f>T117</f>
        <v>19</v>
      </c>
      <c r="HA117" s="21"/>
      <c r="HB117" s="21"/>
      <c r="HC117" s="21">
        <f>T117</f>
        <v>19</v>
      </c>
      <c r="HD117" s="21"/>
      <c r="HE117" s="21"/>
      <c r="HF117" s="21"/>
      <c r="HG117" s="21"/>
      <c r="HH117" s="21"/>
      <c r="HI117" s="21"/>
      <c r="HJ117" s="21"/>
      <c r="HK117" s="21"/>
      <c r="HL117" s="21"/>
      <c r="HM117" s="21"/>
      <c r="HN117" s="21"/>
      <c r="HO117" s="21"/>
      <c r="HP117" s="21"/>
      <c r="HQ117" s="21"/>
      <c r="HR117" s="21"/>
      <c r="HS117" s="21"/>
      <c r="HT117" s="21"/>
      <c r="HU117" s="21"/>
      <c r="HV117" s="21"/>
      <c r="HW117" s="21"/>
      <c r="HX117" s="21"/>
      <c r="HY117" s="21"/>
      <c r="HZ117" s="21"/>
      <c r="IA117" s="21"/>
      <c r="IB117" s="21"/>
      <c r="IC117" s="21"/>
      <c r="ID117" s="21"/>
      <c r="IE117" s="21"/>
      <c r="IF117" s="21"/>
      <c r="IG117" s="21"/>
      <c r="IH117" s="21"/>
      <c r="II117" s="21"/>
      <c r="IJ117" s="21"/>
      <c r="IK117" s="21"/>
      <c r="IL117" s="21"/>
      <c r="IM117" s="21"/>
      <c r="IN117" s="21"/>
      <c r="IO117" s="21"/>
      <c r="IP117" s="21"/>
      <c r="IQ117" s="21"/>
      <c r="IR117" s="21"/>
      <c r="IS117" s="21"/>
      <c r="IT117" s="21"/>
      <c r="IU117" s="21"/>
    </row>
    <row r="118" spans="1:255" x14ac:dyDescent="0.2">
      <c r="A118" s="64"/>
      <c r="B118" s="60"/>
      <c r="C118" s="60" t="s">
        <v>397</v>
      </c>
      <c r="D118" s="61" t="s">
        <v>398</v>
      </c>
      <c r="E118" s="62">
        <v>0.52</v>
      </c>
      <c r="F118" s="63"/>
      <c r="G118" s="63"/>
      <c r="H118" s="63">
        <f>ROUND(Source!AH95,2)</f>
        <v>0.52</v>
      </c>
      <c r="I118" s="66">
        <f>Source!U95</f>
        <v>3.12</v>
      </c>
      <c r="J118" s="63"/>
      <c r="K118" s="65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  <c r="DB118" s="21"/>
      <c r="DC118" s="21"/>
      <c r="DD118" s="21"/>
      <c r="DE118" s="21"/>
      <c r="DF118" s="21"/>
      <c r="DG118" s="21"/>
      <c r="DH118" s="21"/>
      <c r="DI118" s="21"/>
      <c r="DJ118" s="21"/>
      <c r="DK118" s="21"/>
      <c r="DL118" s="21"/>
      <c r="DM118" s="21"/>
      <c r="DN118" s="21"/>
      <c r="DO118" s="21"/>
      <c r="DP118" s="21"/>
      <c r="DQ118" s="21"/>
      <c r="DR118" s="21"/>
      <c r="DS118" s="21"/>
      <c r="DT118" s="21"/>
      <c r="DU118" s="21"/>
      <c r="DV118" s="21"/>
      <c r="DW118" s="21"/>
      <c r="DX118" s="21"/>
      <c r="DY118" s="21"/>
      <c r="DZ118" s="21"/>
      <c r="EA118" s="21"/>
      <c r="EB118" s="21"/>
      <c r="EC118" s="21"/>
      <c r="ED118" s="21"/>
      <c r="EE118" s="21"/>
      <c r="EF118" s="21"/>
      <c r="EG118" s="21"/>
      <c r="EH118" s="21"/>
      <c r="EI118" s="21"/>
      <c r="EJ118" s="21"/>
      <c r="EK118" s="21"/>
      <c r="EL118" s="21"/>
      <c r="EM118" s="21"/>
      <c r="EN118" s="21"/>
      <c r="EO118" s="21"/>
      <c r="EP118" s="21"/>
      <c r="EQ118" s="21"/>
      <c r="ER118" s="21"/>
      <c r="ES118" s="21"/>
      <c r="ET118" s="21"/>
      <c r="EU118" s="21"/>
      <c r="EV118" s="21"/>
      <c r="EW118" s="21"/>
      <c r="EX118" s="21"/>
      <c r="EY118" s="21"/>
      <c r="EZ118" s="21"/>
      <c r="FA118" s="21"/>
      <c r="FB118" s="21"/>
      <c r="FC118" s="21"/>
      <c r="FD118" s="21"/>
      <c r="FE118" s="21"/>
      <c r="FF118" s="21"/>
      <c r="FG118" s="21"/>
      <c r="FH118" s="21"/>
      <c r="FI118" s="21"/>
      <c r="FJ118" s="21"/>
      <c r="FK118" s="21"/>
      <c r="FL118" s="21"/>
      <c r="FM118" s="21"/>
      <c r="FN118" s="21"/>
      <c r="FO118" s="21"/>
      <c r="FP118" s="21"/>
      <c r="FQ118" s="21"/>
      <c r="FR118" s="21"/>
      <c r="FS118" s="21"/>
      <c r="FT118" s="21"/>
      <c r="FU118" s="21"/>
      <c r="FV118" s="21"/>
      <c r="FW118" s="21"/>
      <c r="FX118" s="21"/>
      <c r="FY118" s="21"/>
      <c r="FZ118" s="21"/>
      <c r="GA118" s="21"/>
      <c r="GB118" s="21"/>
      <c r="GC118" s="21"/>
      <c r="GD118" s="21"/>
      <c r="GE118" s="21"/>
      <c r="GF118" s="21"/>
      <c r="GG118" s="21"/>
      <c r="GH118" s="21"/>
      <c r="GI118" s="21"/>
      <c r="GJ118" s="21"/>
      <c r="GK118" s="21"/>
      <c r="GL118" s="21"/>
      <c r="GM118" s="21"/>
      <c r="GN118" s="21"/>
      <c r="GO118" s="21"/>
      <c r="GP118" s="21"/>
      <c r="GQ118" s="21"/>
      <c r="GR118" s="21"/>
      <c r="GS118" s="21"/>
      <c r="GT118" s="21"/>
      <c r="GU118" s="21"/>
      <c r="GV118" s="21"/>
      <c r="GW118" s="21"/>
      <c r="GX118" s="21"/>
      <c r="GY118" s="21"/>
      <c r="GZ118" s="21"/>
      <c r="HA118" s="21"/>
      <c r="HB118" s="21"/>
      <c r="HC118" s="21"/>
      <c r="HD118" s="21"/>
      <c r="HE118" s="21"/>
      <c r="HF118" s="21"/>
      <c r="HG118" s="21"/>
      <c r="HH118" s="21"/>
      <c r="HI118" s="21"/>
      <c r="HJ118" s="21"/>
      <c r="HK118" s="21"/>
      <c r="HL118" s="21"/>
      <c r="HM118" s="21"/>
      <c r="HN118" s="21"/>
      <c r="HO118" s="21"/>
      <c r="HP118" s="21"/>
      <c r="HQ118" s="21"/>
      <c r="HR118" s="21"/>
      <c r="HS118" s="21"/>
      <c r="HT118" s="21"/>
      <c r="HU118" s="21"/>
      <c r="HV118" s="21"/>
      <c r="HW118" s="21"/>
      <c r="HX118" s="21"/>
      <c r="HY118" s="21"/>
      <c r="HZ118" s="21"/>
      <c r="IA118" s="21"/>
      <c r="IB118" s="21"/>
      <c r="IC118" s="21"/>
      <c r="ID118" s="21"/>
      <c r="IE118" s="21"/>
      <c r="IF118" s="21"/>
      <c r="IG118" s="21"/>
      <c r="IH118" s="21"/>
      <c r="II118" s="21"/>
      <c r="IJ118" s="21"/>
      <c r="IK118" s="21"/>
      <c r="IL118" s="21"/>
      <c r="IM118" s="21"/>
      <c r="IN118" s="21"/>
      <c r="IO118" s="21"/>
      <c r="IP118" s="21"/>
      <c r="IQ118" s="21"/>
      <c r="IR118" s="21"/>
      <c r="IS118" s="21"/>
      <c r="IT118" s="21"/>
      <c r="IU118" s="21"/>
    </row>
    <row r="119" spans="1:255" x14ac:dyDescent="0.2">
      <c r="A119" s="76" t="s">
        <v>170</v>
      </c>
      <c r="B119" s="83" t="s">
        <v>45</v>
      </c>
      <c r="C119" s="77" t="s">
        <v>171</v>
      </c>
      <c r="D119" s="78" t="s">
        <v>47</v>
      </c>
      <c r="E119" s="79">
        <f>Source!I97</f>
        <v>3</v>
      </c>
      <c r="F119" s="80">
        <v>11422.67</v>
      </c>
      <c r="G119" s="131"/>
      <c r="H119" s="80">
        <f>Source!AC97</f>
        <v>11422.67</v>
      </c>
      <c r="I119" s="81">
        <f>T119</f>
        <v>34268</v>
      </c>
      <c r="J119" s="131">
        <v>7.5</v>
      </c>
      <c r="K119" s="82">
        <f>U119</f>
        <v>257010</v>
      </c>
      <c r="O119" s="21"/>
      <c r="P119" s="21"/>
      <c r="Q119" s="21"/>
      <c r="R119" s="21"/>
      <c r="S119" s="21"/>
      <c r="T119" s="21">
        <f>ROUND(Source!AC97*Source!AW97*Source!I97,0)</f>
        <v>34268</v>
      </c>
      <c r="U119" s="21">
        <f>Source!P97</f>
        <v>257010</v>
      </c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21"/>
      <c r="DC119" s="21"/>
      <c r="DD119" s="21"/>
      <c r="DE119" s="21"/>
      <c r="DF119" s="21"/>
      <c r="DG119" s="21"/>
      <c r="DH119" s="21"/>
      <c r="DI119" s="21"/>
      <c r="DJ119" s="21"/>
      <c r="DK119" s="21"/>
      <c r="DL119" s="21"/>
      <c r="DM119" s="21"/>
      <c r="DN119" s="21"/>
      <c r="DO119" s="21"/>
      <c r="DP119" s="21"/>
      <c r="DQ119" s="21"/>
      <c r="DR119" s="21"/>
      <c r="DS119" s="21"/>
      <c r="DT119" s="21"/>
      <c r="DU119" s="21"/>
      <c r="DV119" s="21"/>
      <c r="DW119" s="21"/>
      <c r="DX119" s="21"/>
      <c r="DY119" s="21"/>
      <c r="DZ119" s="21"/>
      <c r="EA119" s="21"/>
      <c r="EB119" s="21"/>
      <c r="EC119" s="21"/>
      <c r="ED119" s="21"/>
      <c r="EE119" s="21"/>
      <c r="EF119" s="21"/>
      <c r="EG119" s="21"/>
      <c r="EH119" s="21"/>
      <c r="EI119" s="21"/>
      <c r="EJ119" s="21"/>
      <c r="EK119" s="21"/>
      <c r="EL119" s="21"/>
      <c r="EM119" s="21"/>
      <c r="EN119" s="21"/>
      <c r="EO119" s="21"/>
      <c r="EP119" s="21"/>
      <c r="EQ119" s="21"/>
      <c r="ER119" s="21"/>
      <c r="ES119" s="21"/>
      <c r="ET119" s="21"/>
      <c r="EU119" s="21"/>
      <c r="EV119" s="21"/>
      <c r="EW119" s="21"/>
      <c r="EX119" s="21"/>
      <c r="EY119" s="21"/>
      <c r="EZ119" s="21"/>
      <c r="FA119" s="21"/>
      <c r="FB119" s="21"/>
      <c r="FC119" s="21"/>
      <c r="FD119" s="21"/>
      <c r="FE119" s="21"/>
      <c r="FF119" s="21"/>
      <c r="FG119" s="21"/>
      <c r="FH119" s="21"/>
      <c r="FI119" s="21"/>
      <c r="FJ119" s="21"/>
      <c r="FK119" s="21"/>
      <c r="FL119" s="21"/>
      <c r="FM119" s="21"/>
      <c r="FN119" s="21"/>
      <c r="FO119" s="21"/>
      <c r="FP119" s="21"/>
      <c r="FQ119" s="21"/>
      <c r="FR119" s="21"/>
      <c r="FS119" s="21"/>
      <c r="FT119" s="21"/>
      <c r="FU119" s="21"/>
      <c r="FV119" s="21"/>
      <c r="FW119" s="21"/>
      <c r="FX119" s="21"/>
      <c r="FY119" s="21"/>
      <c r="FZ119" s="21"/>
      <c r="GA119" s="21"/>
      <c r="GB119" s="21"/>
      <c r="GC119" s="21"/>
      <c r="GD119" s="21"/>
      <c r="GE119" s="21"/>
      <c r="GF119" s="21"/>
      <c r="GG119" s="21"/>
      <c r="GH119" s="21"/>
      <c r="GI119" s="21"/>
      <c r="GJ119" s="21">
        <f>T119</f>
        <v>34268</v>
      </c>
      <c r="GK119" s="21"/>
      <c r="GL119" s="21"/>
      <c r="GM119" s="21"/>
      <c r="GN119" s="21">
        <f>T119</f>
        <v>34268</v>
      </c>
      <c r="GO119" s="21"/>
      <c r="GP119" s="21">
        <f>T119</f>
        <v>34268</v>
      </c>
      <c r="GQ119" s="21">
        <f>T119</f>
        <v>34268</v>
      </c>
      <c r="GR119" s="21"/>
      <c r="GS119" s="21">
        <f>T119</f>
        <v>34268</v>
      </c>
      <c r="GT119" s="21"/>
      <c r="GU119" s="21"/>
      <c r="GV119" s="21"/>
      <c r="GW119" s="21">
        <f>ROUND(Source!AG97*Source!I97,0)</f>
        <v>0</v>
      </c>
      <c r="GX119" s="21">
        <f>ROUND(Source!AJ97*Source!I97,0)</f>
        <v>0</v>
      </c>
      <c r="GY119" s="21"/>
      <c r="GZ119" s="21"/>
      <c r="HA119" s="21"/>
      <c r="HB119" s="21">
        <f>T119</f>
        <v>34268</v>
      </c>
      <c r="HC119" s="21"/>
      <c r="HD119" s="21"/>
      <c r="HE119" s="21"/>
      <c r="HF119" s="21"/>
      <c r="HG119" s="21"/>
      <c r="HH119" s="21"/>
      <c r="HI119" s="21"/>
      <c r="HJ119" s="21"/>
      <c r="HK119" s="21"/>
      <c r="HL119" s="21"/>
      <c r="HM119" s="21"/>
      <c r="HN119" s="21"/>
      <c r="HO119" s="21"/>
      <c r="HP119" s="21"/>
      <c r="HQ119" s="21"/>
      <c r="HR119" s="21"/>
      <c r="HS119" s="21"/>
      <c r="HT119" s="21"/>
      <c r="HU119" s="21"/>
      <c r="HV119" s="21"/>
      <c r="HW119" s="21"/>
      <c r="HX119" s="21"/>
      <c r="HY119" s="21"/>
      <c r="HZ119" s="21"/>
      <c r="IA119" s="21"/>
      <c r="IB119" s="21"/>
      <c r="IC119" s="21"/>
      <c r="ID119" s="21"/>
      <c r="IE119" s="21"/>
      <c r="IF119" s="21"/>
      <c r="IG119" s="21"/>
      <c r="IH119" s="21"/>
      <c r="II119" s="21"/>
      <c r="IJ119" s="21"/>
      <c r="IK119" s="21"/>
      <c r="IL119" s="21"/>
      <c r="IM119" s="21"/>
      <c r="IN119" s="21"/>
      <c r="IO119" s="21"/>
      <c r="IP119" s="21"/>
      <c r="IQ119" s="21"/>
      <c r="IR119" s="21"/>
      <c r="IS119" s="21"/>
      <c r="IT119" s="21"/>
      <c r="IU119" s="21"/>
    </row>
    <row r="120" spans="1:255" x14ac:dyDescent="0.2">
      <c r="A120" s="132"/>
      <c r="B120" s="133" t="s">
        <v>402</v>
      </c>
      <c r="C120" s="133" t="s">
        <v>416</v>
      </c>
      <c r="D120" s="134"/>
      <c r="E120" s="134"/>
      <c r="F120" s="134"/>
      <c r="G120" s="134"/>
      <c r="H120" s="134"/>
      <c r="I120" s="134"/>
      <c r="J120" s="134"/>
      <c r="K120" s="135"/>
    </row>
    <row r="121" spans="1:255" x14ac:dyDescent="0.2">
      <c r="A121" s="76" t="s">
        <v>174</v>
      </c>
      <c r="B121" s="83" t="s">
        <v>45</v>
      </c>
      <c r="C121" s="77" t="s">
        <v>175</v>
      </c>
      <c r="D121" s="78" t="s">
        <v>47</v>
      </c>
      <c r="E121" s="79">
        <f>Source!I99</f>
        <v>3</v>
      </c>
      <c r="F121" s="80">
        <v>1666.67</v>
      </c>
      <c r="G121" s="131"/>
      <c r="H121" s="80">
        <f>Source!AC99</f>
        <v>1666.67</v>
      </c>
      <c r="I121" s="81">
        <f>T121</f>
        <v>5000</v>
      </c>
      <c r="J121" s="131">
        <v>7.5</v>
      </c>
      <c r="K121" s="82">
        <f>U121</f>
        <v>37500</v>
      </c>
      <c r="O121" s="21"/>
      <c r="P121" s="21"/>
      <c r="Q121" s="21"/>
      <c r="R121" s="21"/>
      <c r="S121" s="21"/>
      <c r="T121" s="21">
        <f>ROUND(Source!AC99*Source!AW99*Source!I99,0)</f>
        <v>5000</v>
      </c>
      <c r="U121" s="21">
        <f>Source!P99</f>
        <v>37500</v>
      </c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  <c r="CV121" s="21"/>
      <c r="CW121" s="21"/>
      <c r="CX121" s="21"/>
      <c r="CY121" s="21"/>
      <c r="CZ121" s="21"/>
      <c r="DA121" s="21"/>
      <c r="DB121" s="21"/>
      <c r="DC121" s="21"/>
      <c r="DD121" s="21"/>
      <c r="DE121" s="21"/>
      <c r="DF121" s="21"/>
      <c r="DG121" s="21"/>
      <c r="DH121" s="21"/>
      <c r="DI121" s="21"/>
      <c r="DJ121" s="21"/>
      <c r="DK121" s="21"/>
      <c r="DL121" s="21"/>
      <c r="DM121" s="21"/>
      <c r="DN121" s="21"/>
      <c r="DO121" s="21"/>
      <c r="DP121" s="21"/>
      <c r="DQ121" s="21"/>
      <c r="DR121" s="21"/>
      <c r="DS121" s="21"/>
      <c r="DT121" s="21"/>
      <c r="DU121" s="21"/>
      <c r="DV121" s="21"/>
      <c r="DW121" s="21"/>
      <c r="DX121" s="21"/>
      <c r="DY121" s="21"/>
      <c r="DZ121" s="21"/>
      <c r="EA121" s="21"/>
      <c r="EB121" s="21"/>
      <c r="EC121" s="21"/>
      <c r="ED121" s="21"/>
      <c r="EE121" s="21"/>
      <c r="EF121" s="21"/>
      <c r="EG121" s="21"/>
      <c r="EH121" s="21"/>
      <c r="EI121" s="21"/>
      <c r="EJ121" s="21"/>
      <c r="EK121" s="21"/>
      <c r="EL121" s="21"/>
      <c r="EM121" s="21"/>
      <c r="EN121" s="21"/>
      <c r="EO121" s="21"/>
      <c r="EP121" s="21"/>
      <c r="EQ121" s="21"/>
      <c r="ER121" s="21"/>
      <c r="ES121" s="21"/>
      <c r="ET121" s="21"/>
      <c r="EU121" s="21"/>
      <c r="EV121" s="21"/>
      <c r="EW121" s="21"/>
      <c r="EX121" s="21"/>
      <c r="EY121" s="21"/>
      <c r="EZ121" s="21"/>
      <c r="FA121" s="21"/>
      <c r="FB121" s="21"/>
      <c r="FC121" s="21"/>
      <c r="FD121" s="21"/>
      <c r="FE121" s="21"/>
      <c r="FF121" s="21"/>
      <c r="FG121" s="21"/>
      <c r="FH121" s="21"/>
      <c r="FI121" s="21"/>
      <c r="FJ121" s="21"/>
      <c r="FK121" s="21"/>
      <c r="FL121" s="21"/>
      <c r="FM121" s="21"/>
      <c r="FN121" s="21"/>
      <c r="FO121" s="21"/>
      <c r="FP121" s="21"/>
      <c r="FQ121" s="21"/>
      <c r="FR121" s="21"/>
      <c r="FS121" s="21"/>
      <c r="FT121" s="21"/>
      <c r="FU121" s="21"/>
      <c r="FV121" s="21"/>
      <c r="FW121" s="21"/>
      <c r="FX121" s="21"/>
      <c r="FY121" s="21"/>
      <c r="FZ121" s="21"/>
      <c r="GA121" s="21"/>
      <c r="GB121" s="21"/>
      <c r="GC121" s="21"/>
      <c r="GD121" s="21"/>
      <c r="GE121" s="21"/>
      <c r="GF121" s="21"/>
      <c r="GG121" s="21"/>
      <c r="GH121" s="21"/>
      <c r="GI121" s="21"/>
      <c r="GJ121" s="21">
        <f>T121</f>
        <v>5000</v>
      </c>
      <c r="GK121" s="21"/>
      <c r="GL121" s="21"/>
      <c r="GM121" s="21"/>
      <c r="GN121" s="21">
        <f>T121</f>
        <v>5000</v>
      </c>
      <c r="GO121" s="21"/>
      <c r="GP121" s="21">
        <f>T121</f>
        <v>5000</v>
      </c>
      <c r="GQ121" s="21">
        <f>T121</f>
        <v>5000</v>
      </c>
      <c r="GR121" s="21"/>
      <c r="GS121" s="21">
        <f>T121</f>
        <v>5000</v>
      </c>
      <c r="GT121" s="21"/>
      <c r="GU121" s="21"/>
      <c r="GV121" s="21"/>
      <c r="GW121" s="21">
        <f>ROUND(Source!AG99*Source!I99,0)</f>
        <v>0</v>
      </c>
      <c r="GX121" s="21">
        <f>ROUND(Source!AJ99*Source!I99,0)</f>
        <v>0</v>
      </c>
      <c r="GY121" s="21"/>
      <c r="GZ121" s="21"/>
      <c r="HA121" s="21"/>
      <c r="HB121" s="21">
        <f>T121</f>
        <v>5000</v>
      </c>
      <c r="HC121" s="21"/>
      <c r="HD121" s="21"/>
      <c r="HE121" s="21"/>
      <c r="HF121" s="21"/>
      <c r="HG121" s="21"/>
      <c r="HH121" s="21"/>
      <c r="HI121" s="21"/>
      <c r="HJ121" s="21"/>
      <c r="HK121" s="21"/>
      <c r="HL121" s="21"/>
      <c r="HM121" s="21"/>
      <c r="HN121" s="21"/>
      <c r="HO121" s="21"/>
      <c r="HP121" s="21"/>
      <c r="HQ121" s="21"/>
      <c r="HR121" s="21"/>
      <c r="HS121" s="21"/>
      <c r="HT121" s="21"/>
      <c r="HU121" s="21"/>
      <c r="HV121" s="21"/>
      <c r="HW121" s="21"/>
      <c r="HX121" s="21"/>
      <c r="HY121" s="21"/>
      <c r="HZ121" s="21"/>
      <c r="IA121" s="21"/>
      <c r="IB121" s="21"/>
      <c r="IC121" s="21"/>
      <c r="ID121" s="21"/>
      <c r="IE121" s="21"/>
      <c r="IF121" s="21"/>
      <c r="IG121" s="21"/>
      <c r="IH121" s="21"/>
      <c r="II121" s="21"/>
      <c r="IJ121" s="21"/>
      <c r="IK121" s="21"/>
      <c r="IL121" s="21"/>
      <c r="IM121" s="21"/>
      <c r="IN121" s="21"/>
      <c r="IO121" s="21"/>
      <c r="IP121" s="21"/>
      <c r="IQ121" s="21"/>
      <c r="IR121" s="21"/>
      <c r="IS121" s="21"/>
      <c r="IT121" s="21"/>
      <c r="IU121" s="21"/>
    </row>
    <row r="122" spans="1:255" ht="13.5" thickBot="1" x14ac:dyDescent="0.25">
      <c r="A122" s="136"/>
      <c r="B122" s="137" t="s">
        <v>402</v>
      </c>
      <c r="C122" s="137" t="s">
        <v>417</v>
      </c>
      <c r="D122" s="138"/>
      <c r="E122" s="138"/>
      <c r="F122" s="138"/>
      <c r="G122" s="138"/>
      <c r="H122" s="138"/>
      <c r="I122" s="138"/>
      <c r="J122" s="138"/>
      <c r="K122" s="139"/>
    </row>
    <row r="123" spans="1:255" ht="13.5" thickBot="1" x14ac:dyDescent="0.25">
      <c r="A123" s="68"/>
      <c r="B123" s="67"/>
      <c r="C123" s="67"/>
      <c r="D123" s="67"/>
      <c r="E123" s="67"/>
      <c r="F123" s="67"/>
      <c r="G123" s="67"/>
      <c r="H123" s="184">
        <f>R123</f>
        <v>39343</v>
      </c>
      <c r="I123" s="185"/>
      <c r="J123" s="184">
        <f>S123</f>
        <v>295735</v>
      </c>
      <c r="K123" s="186"/>
      <c r="O123" s="21"/>
      <c r="P123" s="21"/>
      <c r="Q123" s="21"/>
      <c r="R123" s="21">
        <f>SUM(T114:T122)</f>
        <v>39343</v>
      </c>
      <c r="S123" s="21">
        <f>SUM(U114:U122)</f>
        <v>295735</v>
      </c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1"/>
      <c r="DD123" s="21"/>
      <c r="DE123" s="21"/>
      <c r="DF123" s="21"/>
      <c r="DG123" s="21"/>
      <c r="DH123" s="21"/>
      <c r="DI123" s="21"/>
      <c r="DJ123" s="21"/>
      <c r="DK123" s="21"/>
      <c r="DL123" s="21"/>
      <c r="DM123" s="21"/>
      <c r="DN123" s="21"/>
      <c r="DO123" s="21"/>
      <c r="DP123" s="21"/>
      <c r="DQ123" s="21"/>
      <c r="DR123" s="21"/>
      <c r="DS123" s="21"/>
      <c r="DT123" s="21"/>
      <c r="DU123" s="21"/>
      <c r="DV123" s="21"/>
      <c r="DW123" s="21"/>
      <c r="DX123" s="21"/>
      <c r="DY123" s="21"/>
      <c r="DZ123" s="21"/>
      <c r="EA123" s="21"/>
      <c r="EB123" s="21"/>
      <c r="EC123" s="21"/>
      <c r="ED123" s="21"/>
      <c r="EE123" s="21"/>
      <c r="EF123" s="21"/>
      <c r="EG123" s="21"/>
      <c r="EH123" s="21"/>
      <c r="EI123" s="21"/>
      <c r="EJ123" s="21"/>
      <c r="EK123" s="21"/>
      <c r="EL123" s="21"/>
      <c r="EM123" s="21"/>
      <c r="EN123" s="21"/>
      <c r="EO123" s="21"/>
      <c r="EP123" s="21"/>
      <c r="EQ123" s="21"/>
      <c r="ER123" s="21"/>
      <c r="ES123" s="21"/>
      <c r="ET123" s="21"/>
      <c r="EU123" s="21"/>
      <c r="EV123" s="21"/>
      <c r="EW123" s="21"/>
      <c r="EX123" s="21"/>
      <c r="EY123" s="21"/>
      <c r="EZ123" s="21"/>
      <c r="FA123" s="21"/>
      <c r="FB123" s="21"/>
      <c r="FC123" s="21"/>
      <c r="FD123" s="21"/>
      <c r="FE123" s="21"/>
      <c r="FF123" s="21"/>
      <c r="FG123" s="21"/>
      <c r="FH123" s="21"/>
      <c r="FI123" s="21"/>
      <c r="FJ123" s="21"/>
      <c r="FK123" s="21"/>
      <c r="FL123" s="21"/>
      <c r="FM123" s="21"/>
      <c r="FN123" s="21"/>
      <c r="FO123" s="21"/>
      <c r="FP123" s="21"/>
      <c r="FQ123" s="21"/>
      <c r="FR123" s="21"/>
      <c r="FS123" s="21"/>
      <c r="FT123" s="21"/>
      <c r="FU123" s="21"/>
      <c r="FV123" s="21"/>
      <c r="FW123" s="21"/>
      <c r="FX123" s="21"/>
      <c r="FY123" s="21"/>
      <c r="FZ123" s="21"/>
      <c r="GA123" s="21"/>
      <c r="GB123" s="21"/>
      <c r="GC123" s="21"/>
      <c r="GD123" s="21"/>
      <c r="GE123" s="21"/>
      <c r="GF123" s="21"/>
      <c r="GG123" s="21"/>
      <c r="GH123" s="21"/>
      <c r="GI123" s="21"/>
      <c r="GJ123" s="21"/>
      <c r="GK123" s="21"/>
      <c r="GL123" s="21"/>
      <c r="GM123" s="21"/>
      <c r="GN123" s="21"/>
      <c r="GO123" s="21"/>
      <c r="GP123" s="21"/>
      <c r="GQ123" s="21"/>
      <c r="GR123" s="21"/>
      <c r="GS123" s="21"/>
      <c r="GT123" s="21"/>
      <c r="GU123" s="21"/>
      <c r="GV123" s="21"/>
      <c r="GW123" s="21"/>
      <c r="GX123" s="21"/>
      <c r="GY123" s="21"/>
      <c r="GZ123" s="21"/>
      <c r="HA123" s="21">
        <f>R123</f>
        <v>39343</v>
      </c>
      <c r="HB123" s="21"/>
      <c r="HC123" s="21"/>
      <c r="HD123" s="21"/>
      <c r="HE123" s="21"/>
      <c r="HF123" s="21"/>
      <c r="HG123" s="21"/>
      <c r="HH123" s="21"/>
      <c r="HI123" s="21"/>
      <c r="HJ123" s="21"/>
      <c r="HK123" s="21"/>
      <c r="HL123" s="21"/>
      <c r="HM123" s="21"/>
      <c r="HN123" s="21"/>
      <c r="HO123" s="21"/>
      <c r="HP123" s="21"/>
      <c r="HQ123" s="21"/>
      <c r="HR123" s="21"/>
      <c r="HS123" s="21"/>
      <c r="HT123" s="21"/>
      <c r="HU123" s="21"/>
      <c r="HV123" s="21"/>
      <c r="HW123" s="21"/>
      <c r="HX123" s="21"/>
      <c r="HY123" s="21"/>
      <c r="HZ123" s="21"/>
      <c r="IA123" s="21"/>
      <c r="IB123" s="21"/>
      <c r="IC123" s="21"/>
      <c r="ID123" s="21"/>
      <c r="IE123" s="21"/>
      <c r="IF123" s="21"/>
      <c r="IG123" s="21"/>
      <c r="IH123" s="21"/>
      <c r="II123" s="21"/>
      <c r="IJ123" s="21"/>
      <c r="IK123" s="21"/>
      <c r="IL123" s="21"/>
      <c r="IM123" s="21"/>
      <c r="IN123" s="21"/>
      <c r="IO123" s="21"/>
      <c r="IP123" s="21"/>
      <c r="IQ123" s="21"/>
      <c r="IR123" s="21"/>
      <c r="IS123" s="21"/>
      <c r="IT123" s="21"/>
      <c r="IU123" s="21"/>
    </row>
    <row r="124" spans="1:255" x14ac:dyDescent="0.2">
      <c r="A124" s="140"/>
      <c r="B124" s="140"/>
      <c r="C124" s="86" t="s">
        <v>418</v>
      </c>
      <c r="D124" s="86"/>
      <c r="E124" s="86"/>
      <c r="F124" s="86"/>
      <c r="G124" s="86"/>
      <c r="H124" s="187">
        <f>FM124</f>
        <v>45145</v>
      </c>
      <c r="I124" s="187"/>
      <c r="J124" s="187">
        <f>DP124</f>
        <v>377144</v>
      </c>
      <c r="K124" s="187"/>
      <c r="P124" s="21">
        <f>SUM(R46:R123)</f>
        <v>45145</v>
      </c>
      <c r="Q124" s="21">
        <f>SUM(S46:S123)</f>
        <v>377144</v>
      </c>
      <c r="R124" s="21"/>
      <c r="S124" s="21"/>
      <c r="T124" s="21"/>
      <c r="U124" s="21"/>
      <c r="V124" s="21"/>
      <c r="W124" s="21"/>
      <c r="X124" s="21"/>
      <c r="Y124" s="21">
        <v>513</v>
      </c>
      <c r="Z124" s="21" t="s">
        <v>419</v>
      </c>
      <c r="AA124" s="21"/>
      <c r="AB124" s="21" t="s">
        <v>369</v>
      </c>
      <c r="AC124" s="21" t="str">
        <f>Source!G101</f>
        <v>Новая локальная смета</v>
      </c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>
        <f>Source!DM101</f>
        <v>170.56080000000003</v>
      </c>
      <c r="CX124" s="21">
        <f>Source!DN101</f>
        <v>0.15150000000000002</v>
      </c>
      <c r="CY124" s="21">
        <f>Source!DG101</f>
        <v>343361</v>
      </c>
      <c r="CZ124" s="21">
        <f>Source!DK101</f>
        <v>36275</v>
      </c>
      <c r="DA124" s="21">
        <f>Source!DI101</f>
        <v>216</v>
      </c>
      <c r="DB124" s="21">
        <f>Source!DJ101</f>
        <v>35</v>
      </c>
      <c r="DC124" s="21">
        <f>Source!DH101</f>
        <v>306870</v>
      </c>
      <c r="DD124" s="21">
        <f>Source!EG101</f>
        <v>0</v>
      </c>
      <c r="DE124" s="21">
        <f>Source!EN101</f>
        <v>306870</v>
      </c>
      <c r="DF124" s="21">
        <f>Source!EO101</f>
        <v>306870</v>
      </c>
      <c r="DG124" s="21">
        <f>Source!EP101</f>
        <v>0</v>
      </c>
      <c r="DH124" s="21">
        <f>Source!EQ101</f>
        <v>306870</v>
      </c>
      <c r="DI124" s="21">
        <f>Source!EH101</f>
        <v>0</v>
      </c>
      <c r="DJ124" s="21">
        <f>Source!EI101</f>
        <v>0</v>
      </c>
      <c r="DK124" s="21">
        <f>Source!ER101</f>
        <v>0</v>
      </c>
      <c r="DL124" s="21">
        <f>Source!DL101</f>
        <v>0</v>
      </c>
      <c r="DM124" s="21">
        <f>Source!DO101</f>
        <v>0</v>
      </c>
      <c r="DN124" s="21">
        <f>Source!DP101</f>
        <v>21115</v>
      </c>
      <c r="DO124" s="21">
        <f>Source!DQ101</f>
        <v>12668</v>
      </c>
      <c r="DP124" s="21">
        <f>Source!EJ101</f>
        <v>377144</v>
      </c>
      <c r="DQ124" s="21">
        <f>Source!EK101</f>
        <v>306870</v>
      </c>
      <c r="DR124" s="21">
        <f>Source!EL101</f>
        <v>13241</v>
      </c>
      <c r="DS124" s="21">
        <f>Source!EH101</f>
        <v>0</v>
      </c>
      <c r="DT124" s="21">
        <f>Source!EM101</f>
        <v>57033</v>
      </c>
      <c r="DU124" s="21">
        <f>Source!EK101+Source!EL101</f>
        <v>320111</v>
      </c>
      <c r="DV124" s="21"/>
      <c r="DW124" s="21">
        <f>Source!ES101</f>
        <v>0</v>
      </c>
      <c r="DX124" s="21">
        <f>Source!ET101</f>
        <v>0</v>
      </c>
      <c r="DY124" s="21">
        <f>Source!EU101</f>
        <v>0</v>
      </c>
      <c r="DZ124" s="21"/>
      <c r="EA124" s="21"/>
      <c r="EB124" s="21"/>
      <c r="EC124" s="21"/>
      <c r="ED124" s="21"/>
      <c r="EE124" s="21"/>
      <c r="EF124" s="21"/>
      <c r="EG124" s="21"/>
      <c r="EH124" s="21"/>
      <c r="EI124" s="21"/>
      <c r="EJ124" s="21"/>
      <c r="EK124" s="21"/>
      <c r="EL124" s="21"/>
      <c r="EM124" s="21"/>
      <c r="EN124" s="21"/>
      <c r="EO124" s="21"/>
      <c r="EP124" s="21"/>
      <c r="EQ124" s="21"/>
      <c r="ER124" s="21"/>
      <c r="ES124" s="21"/>
      <c r="ET124" s="21">
        <f>Source!DM101</f>
        <v>170.56080000000003</v>
      </c>
      <c r="EU124" s="21">
        <f>Source!DN101</f>
        <v>0.15150000000000002</v>
      </c>
      <c r="EV124" s="21">
        <f t="shared" ref="EV124:FQ124" si="0">SUM(GJ46:GJ123)</f>
        <v>42915</v>
      </c>
      <c r="EW124" s="21">
        <f t="shared" si="0"/>
        <v>1983</v>
      </c>
      <c r="EX124" s="21">
        <f t="shared" si="0"/>
        <v>17</v>
      </c>
      <c r="EY124" s="21">
        <f t="shared" si="0"/>
        <v>2</v>
      </c>
      <c r="EZ124" s="21">
        <f t="shared" si="0"/>
        <v>40915</v>
      </c>
      <c r="FA124" s="21">
        <f t="shared" si="0"/>
        <v>0</v>
      </c>
      <c r="FB124" s="21">
        <f t="shared" si="0"/>
        <v>40915</v>
      </c>
      <c r="FC124" s="21">
        <f t="shared" si="0"/>
        <v>40915</v>
      </c>
      <c r="FD124" s="21">
        <f t="shared" si="0"/>
        <v>0</v>
      </c>
      <c r="FE124" s="21">
        <f t="shared" si="0"/>
        <v>40915</v>
      </c>
      <c r="FF124" s="21">
        <f t="shared" si="0"/>
        <v>0</v>
      </c>
      <c r="FG124" s="21">
        <f t="shared" si="0"/>
        <v>0</v>
      </c>
      <c r="FH124" s="21">
        <f t="shared" si="0"/>
        <v>0</v>
      </c>
      <c r="FI124" s="21">
        <f t="shared" si="0"/>
        <v>0</v>
      </c>
      <c r="FJ124" s="21">
        <f t="shared" si="0"/>
        <v>0</v>
      </c>
      <c r="FK124" s="21">
        <f t="shared" si="0"/>
        <v>1363</v>
      </c>
      <c r="FL124" s="21">
        <f t="shared" si="0"/>
        <v>867</v>
      </c>
      <c r="FM124" s="21">
        <f t="shared" si="0"/>
        <v>45145</v>
      </c>
      <c r="FN124" s="21">
        <f t="shared" si="0"/>
        <v>40915</v>
      </c>
      <c r="FO124" s="21">
        <f t="shared" si="0"/>
        <v>813</v>
      </c>
      <c r="FP124" s="21">
        <f t="shared" si="0"/>
        <v>0</v>
      </c>
      <c r="FQ124" s="21">
        <f t="shared" si="0"/>
        <v>3417</v>
      </c>
      <c r="FR124" s="21">
        <f>FN124+FO124</f>
        <v>41728</v>
      </c>
      <c r="FS124" s="21">
        <f>SUM(HG46:HG123)</f>
        <v>0</v>
      </c>
      <c r="FT124" s="21">
        <f>SUM(HH46:HH123)</f>
        <v>0</v>
      </c>
      <c r="FU124" s="21">
        <f>SUM(HI46:HI123)</f>
        <v>0</v>
      </c>
      <c r="FV124" s="21">
        <f>SUM(HJ46:HJ123)</f>
        <v>0</v>
      </c>
      <c r="FW124" s="21"/>
      <c r="FX124" s="21"/>
      <c r="FY124" s="21"/>
      <c r="FZ124" s="21"/>
      <c r="GA124" s="21"/>
      <c r="GB124" s="21"/>
      <c r="GC124" s="21"/>
      <c r="GD124" s="21"/>
      <c r="GE124" s="21"/>
      <c r="GF124" s="21"/>
      <c r="GG124" s="21"/>
      <c r="GH124" s="21"/>
      <c r="GI124" s="21"/>
      <c r="GJ124" s="21"/>
      <c r="GK124" s="21"/>
      <c r="GL124" s="21"/>
      <c r="GM124" s="21"/>
      <c r="GN124" s="21"/>
      <c r="GO124" s="21"/>
      <c r="GP124" s="21"/>
      <c r="GQ124" s="21"/>
      <c r="GR124" s="21"/>
      <c r="GS124" s="21"/>
      <c r="GT124" s="21"/>
      <c r="GU124" s="21"/>
      <c r="GV124" s="21"/>
      <c r="GW124" s="21"/>
      <c r="GX124" s="21"/>
      <c r="GY124" s="21"/>
      <c r="GZ124" s="21"/>
      <c r="HA124" s="21"/>
      <c r="HB124" s="21"/>
      <c r="HC124" s="21"/>
      <c r="HD124" s="21"/>
      <c r="HE124" s="21"/>
      <c r="HF124" s="21"/>
      <c r="HG124" s="21"/>
      <c r="HH124" s="21"/>
      <c r="HI124" s="21"/>
      <c r="HJ124" s="21"/>
      <c r="HK124" s="21"/>
      <c r="HL124" s="21"/>
      <c r="HM124" s="21"/>
      <c r="HN124" s="21"/>
      <c r="HO124" s="21"/>
      <c r="HP124" s="21"/>
      <c r="HQ124" s="21"/>
      <c r="HR124" s="21"/>
      <c r="HS124" s="21"/>
      <c r="HT124" s="21"/>
      <c r="HU124" s="21"/>
      <c r="HV124" s="21"/>
      <c r="HW124" s="21"/>
      <c r="HX124" s="21"/>
      <c r="HY124" s="21"/>
      <c r="HZ124" s="21"/>
      <c r="IA124" s="21"/>
      <c r="IB124" s="21"/>
      <c r="IC124" s="21"/>
      <c r="ID124" s="21"/>
      <c r="IE124" s="21"/>
      <c r="IF124" s="21"/>
      <c r="IG124" s="21"/>
      <c r="IH124" s="21"/>
      <c r="II124" s="21"/>
      <c r="IJ124" s="21"/>
      <c r="IK124" s="21"/>
      <c r="IL124" s="21"/>
      <c r="IM124" s="21"/>
      <c r="IN124" s="21"/>
      <c r="IO124" s="21"/>
      <c r="IP124" s="21"/>
      <c r="IQ124" s="21"/>
      <c r="IR124" s="21"/>
      <c r="IS124" s="21"/>
      <c r="IT124" s="21"/>
      <c r="IU124" s="21"/>
    </row>
    <row r="125" spans="1:255" x14ac:dyDescent="0.2">
      <c r="A125" s="125"/>
      <c r="B125" s="125"/>
      <c r="C125" s="125"/>
      <c r="D125" s="125"/>
      <c r="E125" s="125"/>
      <c r="F125" s="125"/>
      <c r="G125" s="125"/>
      <c r="H125" s="178"/>
      <c r="I125" s="178"/>
      <c r="J125" s="178"/>
      <c r="K125" s="178"/>
    </row>
    <row r="126" spans="1:255" x14ac:dyDescent="0.2">
      <c r="A126" s="125"/>
      <c r="B126" s="125"/>
      <c r="C126" s="22" t="s">
        <v>178</v>
      </c>
      <c r="D126" s="22"/>
      <c r="E126" s="22"/>
      <c r="F126" s="22"/>
      <c r="G126" s="22"/>
      <c r="H126" s="179">
        <f>EV124</f>
        <v>42915</v>
      </c>
      <c r="I126" s="179"/>
      <c r="J126" s="179">
        <f>CY124</f>
        <v>343361</v>
      </c>
      <c r="K126" s="180"/>
    </row>
    <row r="127" spans="1:255" x14ac:dyDescent="0.2">
      <c r="A127" s="125"/>
      <c r="B127" s="125"/>
      <c r="C127" s="22" t="s">
        <v>422</v>
      </c>
      <c r="D127" s="22"/>
      <c r="E127" s="22"/>
      <c r="F127" s="22"/>
      <c r="G127" s="22"/>
      <c r="H127" s="177"/>
      <c r="I127" s="177"/>
      <c r="J127" s="177"/>
      <c r="K127" s="178"/>
    </row>
    <row r="128" spans="1:255" x14ac:dyDescent="0.2">
      <c r="A128" s="125"/>
      <c r="B128" s="125"/>
      <c r="C128" s="22" t="s">
        <v>423</v>
      </c>
      <c r="D128" s="22"/>
      <c r="E128" s="22"/>
      <c r="F128" s="22"/>
      <c r="G128" s="22"/>
      <c r="H128" s="179">
        <f>EW124</f>
        <v>1983</v>
      </c>
      <c r="I128" s="179"/>
      <c r="J128" s="179">
        <f>CZ124</f>
        <v>36275</v>
      </c>
      <c r="K128" s="180"/>
    </row>
    <row r="129" spans="1:11" x14ac:dyDescent="0.2">
      <c r="A129" s="125"/>
      <c r="B129" s="125"/>
      <c r="C129" s="22" t="s">
        <v>424</v>
      </c>
      <c r="D129" s="22"/>
      <c r="E129" s="22"/>
      <c r="F129" s="22"/>
      <c r="G129" s="22"/>
      <c r="H129" s="179">
        <f>EX124</f>
        <v>17</v>
      </c>
      <c r="I129" s="179"/>
      <c r="J129" s="179">
        <f>DA124</f>
        <v>216</v>
      </c>
      <c r="K129" s="180"/>
    </row>
    <row r="130" spans="1:11" x14ac:dyDescent="0.2">
      <c r="A130" s="125"/>
      <c r="B130" s="125"/>
      <c r="C130" s="22" t="s">
        <v>425</v>
      </c>
      <c r="D130" s="22"/>
      <c r="E130" s="22"/>
      <c r="F130" s="22"/>
      <c r="G130" s="22"/>
      <c r="H130" s="179">
        <f>EZ124</f>
        <v>40915</v>
      </c>
      <c r="I130" s="179"/>
      <c r="J130" s="179">
        <f>DC124</f>
        <v>306870</v>
      </c>
      <c r="K130" s="180"/>
    </row>
    <row r="131" spans="1:11" x14ac:dyDescent="0.2">
      <c r="A131" s="125"/>
      <c r="B131" s="125"/>
      <c r="C131" s="22"/>
      <c r="D131" s="22"/>
      <c r="E131" s="22"/>
      <c r="F131" s="22"/>
      <c r="G131" s="22"/>
      <c r="H131" s="177"/>
      <c r="I131" s="177"/>
      <c r="J131" s="177"/>
      <c r="K131" s="178"/>
    </row>
    <row r="132" spans="1:11" x14ac:dyDescent="0.2">
      <c r="A132" s="125"/>
      <c r="B132" s="125"/>
      <c r="C132" s="22" t="s">
        <v>426</v>
      </c>
      <c r="D132" s="22"/>
      <c r="E132" s="22"/>
      <c r="F132" s="22"/>
      <c r="G132" s="22"/>
      <c r="H132" s="179">
        <f>FK124</f>
        <v>1363</v>
      </c>
      <c r="I132" s="179"/>
      <c r="J132" s="179">
        <f>DN124</f>
        <v>21115</v>
      </c>
      <c r="K132" s="180"/>
    </row>
    <row r="133" spans="1:11" x14ac:dyDescent="0.2">
      <c r="A133" s="125"/>
      <c r="B133" s="125"/>
      <c r="C133" s="22" t="s">
        <v>427</v>
      </c>
      <c r="D133" s="22"/>
      <c r="E133" s="22"/>
      <c r="F133" s="22"/>
      <c r="G133" s="22"/>
      <c r="H133" s="179">
        <f>FL124</f>
        <v>867</v>
      </c>
      <c r="I133" s="179"/>
      <c r="J133" s="179">
        <f>DO124</f>
        <v>12668</v>
      </c>
      <c r="K133" s="180"/>
    </row>
    <row r="134" spans="1:11" x14ac:dyDescent="0.2">
      <c r="A134" s="125"/>
      <c r="B134" s="125"/>
      <c r="C134" s="22" t="s">
        <v>428</v>
      </c>
      <c r="D134" s="22"/>
      <c r="E134" s="22"/>
      <c r="F134" s="22"/>
      <c r="G134" s="22"/>
      <c r="H134" s="179">
        <f>FM124</f>
        <v>45145</v>
      </c>
      <c r="I134" s="179"/>
      <c r="J134" s="179">
        <f>DP124</f>
        <v>377144</v>
      </c>
      <c r="K134" s="180"/>
    </row>
    <row r="135" spans="1:11" x14ac:dyDescent="0.2">
      <c r="A135" s="125"/>
      <c r="B135" s="125"/>
      <c r="C135" s="22" t="s">
        <v>429</v>
      </c>
      <c r="D135" s="22"/>
      <c r="E135" s="22"/>
      <c r="F135" s="22"/>
      <c r="G135" s="22"/>
      <c r="H135" s="177"/>
      <c r="I135" s="177"/>
      <c r="J135" s="177"/>
      <c r="K135" s="178"/>
    </row>
    <row r="136" spans="1:11" x14ac:dyDescent="0.2">
      <c r="A136" s="125"/>
      <c r="B136" s="125"/>
      <c r="C136" s="22" t="s">
        <v>430</v>
      </c>
      <c r="D136" s="22"/>
      <c r="E136" s="22"/>
      <c r="F136" s="22"/>
      <c r="G136" s="22"/>
      <c r="H136" s="179">
        <f>FN124</f>
        <v>40915</v>
      </c>
      <c r="I136" s="179"/>
      <c r="J136" s="179">
        <f>DQ124</f>
        <v>306870</v>
      </c>
      <c r="K136" s="180"/>
    </row>
    <row r="137" spans="1:11" x14ac:dyDescent="0.2">
      <c r="A137" s="125"/>
      <c r="B137" s="125"/>
      <c r="C137" s="22" t="s">
        <v>431</v>
      </c>
      <c r="D137" s="22"/>
      <c r="E137" s="22"/>
      <c r="F137" s="22"/>
      <c r="G137" s="22"/>
      <c r="H137" s="179">
        <f>FO124</f>
        <v>813</v>
      </c>
      <c r="I137" s="179"/>
      <c r="J137" s="179">
        <f>DR124</f>
        <v>13241</v>
      </c>
      <c r="K137" s="180"/>
    </row>
    <row r="138" spans="1:11" hidden="1" x14ac:dyDescent="0.2">
      <c r="A138" s="125"/>
      <c r="B138" s="125"/>
      <c r="C138" s="22" t="s">
        <v>432</v>
      </c>
      <c r="D138" s="22"/>
      <c r="E138" s="22"/>
      <c r="F138" s="22"/>
      <c r="G138" s="22"/>
      <c r="H138" s="179">
        <f>FP124</f>
        <v>0</v>
      </c>
      <c r="I138" s="179"/>
      <c r="J138" s="179">
        <f>DS124</f>
        <v>0</v>
      </c>
      <c r="K138" s="180"/>
    </row>
    <row r="139" spans="1:11" x14ac:dyDescent="0.2">
      <c r="A139" s="125"/>
      <c r="B139" s="125"/>
      <c r="C139" s="22" t="s">
        <v>433</v>
      </c>
      <c r="D139" s="22"/>
      <c r="E139" s="22"/>
      <c r="F139" s="22"/>
      <c r="G139" s="22"/>
      <c r="H139" s="179">
        <f>FQ124</f>
        <v>3417</v>
      </c>
      <c r="I139" s="179"/>
      <c r="J139" s="179">
        <f>DT124</f>
        <v>57033</v>
      </c>
      <c r="K139" s="180"/>
    </row>
    <row r="140" spans="1:11" x14ac:dyDescent="0.2">
      <c r="A140" s="125"/>
      <c r="B140" s="125"/>
      <c r="C140" s="22"/>
      <c r="D140" s="22"/>
      <c r="E140" s="22"/>
      <c r="F140" s="22"/>
      <c r="G140" s="22"/>
      <c r="H140" s="177"/>
      <c r="I140" s="177"/>
      <c r="J140" s="177"/>
      <c r="K140" s="178"/>
    </row>
    <row r="141" spans="1:11" x14ac:dyDescent="0.2">
      <c r="A141" s="125"/>
      <c r="B141" s="125"/>
      <c r="C141" s="22" t="s">
        <v>434</v>
      </c>
      <c r="D141" s="22"/>
      <c r="E141" s="22"/>
      <c r="F141" s="22"/>
      <c r="G141" s="22"/>
      <c r="H141" s="179">
        <f>H134</f>
        <v>45145</v>
      </c>
      <c r="I141" s="179"/>
      <c r="J141" s="179">
        <f>J134</f>
        <v>377144</v>
      </c>
      <c r="K141" s="180"/>
    </row>
    <row r="142" spans="1:11" hidden="1" x14ac:dyDescent="0.2">
      <c r="A142" s="125"/>
      <c r="B142" s="125"/>
      <c r="C142" s="22" t="s">
        <v>435</v>
      </c>
      <c r="D142" s="22"/>
      <c r="E142" s="87">
        <v>18</v>
      </c>
      <c r="F142" s="88" t="s">
        <v>393</v>
      </c>
      <c r="G142" s="22"/>
      <c r="H142" s="22"/>
      <c r="I142" s="22"/>
      <c r="J142" s="181">
        <f>ROUND(J141*E142/100,2)</f>
        <v>67885.919999999998</v>
      </c>
      <c r="K142" s="182"/>
    </row>
    <row r="143" spans="1:11" hidden="1" x14ac:dyDescent="0.2">
      <c r="A143" s="125"/>
      <c r="B143" s="125"/>
      <c r="C143" s="22" t="s">
        <v>436</v>
      </c>
      <c r="D143" s="22"/>
      <c r="E143" s="22"/>
      <c r="F143" s="22"/>
      <c r="G143" s="22"/>
      <c r="H143" s="22"/>
      <c r="I143" s="22"/>
      <c r="J143" s="181">
        <f>J142+J141</f>
        <v>445029.92</v>
      </c>
      <c r="K143" s="183"/>
    </row>
    <row r="144" spans="1:11" x14ac:dyDescent="0.2">
      <c r="A144" s="125"/>
      <c r="B144" s="125"/>
      <c r="C144" s="22"/>
      <c r="D144" s="22"/>
      <c r="E144" s="22"/>
      <c r="F144" s="22"/>
      <c r="G144" s="22"/>
      <c r="H144" s="22"/>
      <c r="I144" s="22"/>
      <c r="J144" s="177"/>
      <c r="K144" s="178"/>
    </row>
    <row r="145" spans="1:255" hidden="1" outlineLevel="1" x14ac:dyDescent="0.2">
      <c r="A145" s="125"/>
      <c r="B145" s="125"/>
      <c r="C145" s="22"/>
      <c r="D145" s="22"/>
      <c r="E145" s="22"/>
      <c r="F145" s="22"/>
      <c r="G145" s="22"/>
      <c r="H145" s="22"/>
      <c r="I145" s="22"/>
      <c r="J145" s="22"/>
      <c r="K145" s="125"/>
    </row>
    <row r="146" spans="1:255" hidden="1" outlineLevel="1" x14ac:dyDescent="0.2">
      <c r="A146" s="125"/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</row>
    <row r="147" spans="1:255" hidden="1" outlineLevel="1" x14ac:dyDescent="0.2">
      <c r="A147" s="89" t="s">
        <v>437</v>
      </c>
      <c r="B147" s="89"/>
      <c r="C147" s="143"/>
      <c r="D147" s="143"/>
      <c r="E147" s="143"/>
      <c r="F147" s="143"/>
      <c r="G147" s="90"/>
      <c r="H147" s="90"/>
      <c r="I147" s="143"/>
      <c r="J147" s="143"/>
      <c r="K147" s="125"/>
      <c r="BY147" s="91">
        <f>C147</f>
        <v>0</v>
      </c>
      <c r="BZ147" s="91">
        <f>I147</f>
        <v>0</v>
      </c>
      <c r="IU147" s="21"/>
    </row>
    <row r="148" spans="1:255" s="93" customFormat="1" ht="11.25" hidden="1" outlineLevel="1" x14ac:dyDescent="0.2">
      <c r="A148" s="92"/>
      <c r="B148" s="92"/>
      <c r="C148" s="144" t="s">
        <v>438</v>
      </c>
      <c r="D148" s="144"/>
      <c r="E148" s="144"/>
      <c r="F148" s="144"/>
      <c r="G148" s="144"/>
      <c r="H148" s="144"/>
      <c r="I148" s="144" t="s">
        <v>439</v>
      </c>
      <c r="J148" s="144"/>
    </row>
    <row r="149" spans="1:255" hidden="1" outlineLevel="1" x14ac:dyDescent="0.2">
      <c r="A149" s="141"/>
      <c r="B149" s="141"/>
      <c r="C149" s="141"/>
      <c r="D149" s="141"/>
      <c r="E149" s="141"/>
      <c r="F149" s="141"/>
      <c r="G149" s="142" t="s">
        <v>440</v>
      </c>
      <c r="H149" s="141"/>
      <c r="I149" s="141"/>
      <c r="J149" s="141"/>
      <c r="K149" s="125"/>
    </row>
    <row r="150" spans="1:255" hidden="1" outlineLevel="1" x14ac:dyDescent="0.2">
      <c r="A150" s="89" t="s">
        <v>441</v>
      </c>
      <c r="B150" s="89"/>
      <c r="C150" s="143"/>
      <c r="D150" s="143"/>
      <c r="E150" s="143"/>
      <c r="F150" s="143"/>
      <c r="G150" s="90"/>
      <c r="H150" s="90"/>
      <c r="I150" s="143"/>
      <c r="J150" s="143"/>
      <c r="K150" s="125"/>
      <c r="BY150" s="91">
        <f>C150</f>
        <v>0</v>
      </c>
      <c r="BZ150" s="91">
        <f>I150</f>
        <v>0</v>
      </c>
      <c r="IU150" s="21"/>
    </row>
    <row r="151" spans="1:255" s="93" customFormat="1" ht="11.25" hidden="1" outlineLevel="1" x14ac:dyDescent="0.2">
      <c r="A151" s="92"/>
      <c r="B151" s="92"/>
      <c r="C151" s="144" t="s">
        <v>438</v>
      </c>
      <c r="D151" s="144"/>
      <c r="E151" s="144"/>
      <c r="F151" s="144"/>
      <c r="G151" s="144"/>
      <c r="H151" s="144"/>
      <c r="I151" s="144" t="s">
        <v>439</v>
      </c>
      <c r="J151" s="144"/>
    </row>
    <row r="152" spans="1:255" hidden="1" outlineLevel="1" x14ac:dyDescent="0.2">
      <c r="A152" s="141"/>
      <c r="B152" s="141"/>
      <c r="C152" s="141"/>
      <c r="D152" s="141"/>
      <c r="E152" s="141"/>
      <c r="F152" s="141"/>
      <c r="G152" s="142" t="s">
        <v>440</v>
      </c>
      <c r="H152" s="141"/>
      <c r="I152" s="141"/>
      <c r="J152" s="141"/>
      <c r="K152" s="125"/>
    </row>
    <row r="153" spans="1:255" collapsed="1" x14ac:dyDescent="0.2">
      <c r="A153" s="125"/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</row>
    <row r="154" spans="1:255" outlineLevel="1" x14ac:dyDescent="0.2">
      <c r="A154" s="125"/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</row>
    <row r="155" spans="1:255" outlineLevel="1" x14ac:dyDescent="0.2">
      <c r="A155" s="125"/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</row>
    <row r="156" spans="1:255" outlineLevel="1" x14ac:dyDescent="0.2">
      <c r="A156" s="89" t="s">
        <v>343</v>
      </c>
      <c r="B156" s="89"/>
      <c r="C156" s="143"/>
      <c r="D156" s="143"/>
      <c r="E156" s="143"/>
      <c r="F156" s="143"/>
      <c r="G156" s="90"/>
      <c r="H156" s="90"/>
      <c r="I156" s="143"/>
      <c r="J156" s="143"/>
      <c r="K156" s="125"/>
      <c r="BY156" s="91">
        <f>C156</f>
        <v>0</v>
      </c>
      <c r="BZ156" s="91">
        <f>I156</f>
        <v>0</v>
      </c>
      <c r="IU156" s="21"/>
    </row>
    <row r="157" spans="1:255" s="93" customFormat="1" ht="11.25" outlineLevel="1" x14ac:dyDescent="0.2">
      <c r="A157" s="92"/>
      <c r="B157" s="92"/>
      <c r="C157" s="144" t="s">
        <v>438</v>
      </c>
      <c r="D157" s="144"/>
      <c r="E157" s="144"/>
      <c r="F157" s="144"/>
      <c r="G157" s="144"/>
      <c r="H157" s="144"/>
      <c r="I157" s="144" t="s">
        <v>439</v>
      </c>
      <c r="J157" s="144"/>
    </row>
    <row r="158" spans="1:255" outlineLevel="1" x14ac:dyDescent="0.2">
      <c r="A158" s="141"/>
      <c r="B158" s="141"/>
      <c r="C158" s="141"/>
      <c r="D158" s="141"/>
      <c r="E158" s="141"/>
      <c r="F158" s="141"/>
      <c r="G158" s="142" t="s">
        <v>440</v>
      </c>
      <c r="H158" s="141"/>
      <c r="I158" s="141"/>
      <c r="J158" s="141"/>
      <c r="K158" s="125"/>
    </row>
    <row r="159" spans="1:255" outlineLevel="1" x14ac:dyDescent="0.2">
      <c r="A159" s="89" t="s">
        <v>468</v>
      </c>
      <c r="B159" s="89"/>
      <c r="C159" s="143"/>
      <c r="D159" s="143"/>
      <c r="E159" s="143"/>
      <c r="F159" s="143"/>
      <c r="G159" s="90"/>
      <c r="H159" s="90"/>
      <c r="I159" s="143"/>
      <c r="J159" s="143"/>
      <c r="K159" s="125"/>
      <c r="BY159" s="91">
        <f>C159</f>
        <v>0</v>
      </c>
      <c r="BZ159" s="91">
        <f>I159</f>
        <v>0</v>
      </c>
      <c r="IU159" s="21"/>
    </row>
    <row r="160" spans="1:255" s="93" customFormat="1" ht="11.25" outlineLevel="1" x14ac:dyDescent="0.2">
      <c r="A160" s="92"/>
      <c r="B160" s="92"/>
      <c r="C160" s="144" t="s">
        <v>438</v>
      </c>
      <c r="D160" s="144"/>
      <c r="E160" s="144"/>
      <c r="F160" s="144"/>
      <c r="G160" s="144"/>
      <c r="H160" s="144"/>
      <c r="I160" s="144" t="s">
        <v>439</v>
      </c>
      <c r="J160" s="144"/>
    </row>
    <row r="161" spans="1:255" outlineLevel="1" x14ac:dyDescent="0.2">
      <c r="A161" s="141"/>
      <c r="B161" s="141"/>
      <c r="C161" s="141"/>
      <c r="D161" s="141"/>
      <c r="E161" s="141"/>
      <c r="F161" s="141"/>
      <c r="G161" s="142" t="s">
        <v>440</v>
      </c>
      <c r="H161" s="141"/>
      <c r="I161" s="141"/>
      <c r="J161" s="141"/>
      <c r="K161" s="125"/>
    </row>
    <row r="162" spans="1:255" x14ac:dyDescent="0.2">
      <c r="A162" s="125"/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</row>
    <row r="163" spans="1:255" x14ac:dyDescent="0.2">
      <c r="A163" s="125"/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Y163" s="21">
        <v>999</v>
      </c>
      <c r="Z163" s="21" t="s">
        <v>442</v>
      </c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  <c r="CE163" s="21"/>
      <c r="CF163" s="21"/>
      <c r="CG163" s="21"/>
      <c r="CH163" s="21"/>
      <c r="CI163" s="21"/>
      <c r="CJ163" s="21"/>
      <c r="CK163" s="21"/>
      <c r="CL163" s="21"/>
      <c r="CM163" s="21"/>
      <c r="CN163" s="21"/>
      <c r="CO163" s="21"/>
      <c r="CP163" s="21"/>
      <c r="CQ163" s="21"/>
      <c r="CR163" s="21"/>
      <c r="CS163" s="21"/>
      <c r="CT163" s="21"/>
      <c r="CU163" s="21"/>
      <c r="CV163" s="21"/>
      <c r="CW163" s="21"/>
      <c r="CX163" s="21"/>
      <c r="CY163" s="21"/>
      <c r="CZ163" s="21"/>
      <c r="DA163" s="21"/>
      <c r="DB163" s="21"/>
      <c r="DC163" s="21"/>
      <c r="DD163" s="21"/>
      <c r="DE163" s="21"/>
      <c r="DF163" s="21"/>
      <c r="DG163" s="21"/>
      <c r="DH163" s="21"/>
      <c r="DI163" s="21"/>
      <c r="DJ163" s="21"/>
      <c r="DK163" s="21"/>
      <c r="DL163" s="21"/>
      <c r="DM163" s="21"/>
      <c r="DN163" s="21"/>
      <c r="DO163" s="21"/>
      <c r="DP163" s="21"/>
      <c r="DQ163" s="21"/>
      <c r="DR163" s="21"/>
      <c r="DS163" s="21"/>
      <c r="DT163" s="21"/>
      <c r="DU163" s="21"/>
      <c r="DV163" s="21"/>
      <c r="DW163" s="21"/>
      <c r="DX163" s="21"/>
      <c r="DY163" s="21"/>
      <c r="DZ163" s="21"/>
      <c r="EA163" s="21"/>
      <c r="EB163" s="21"/>
      <c r="EC163" s="21"/>
      <c r="ED163" s="21"/>
      <c r="EE163" s="21"/>
      <c r="EF163" s="21"/>
      <c r="EG163" s="21"/>
      <c r="EH163" s="21"/>
      <c r="EI163" s="21"/>
      <c r="EJ163" s="21"/>
      <c r="EK163" s="21"/>
      <c r="EL163" s="21"/>
      <c r="EM163" s="21"/>
      <c r="EN163" s="21"/>
      <c r="EO163" s="21"/>
      <c r="EP163" s="21"/>
      <c r="EQ163" s="21"/>
      <c r="ER163" s="21"/>
      <c r="ES163" s="21"/>
      <c r="ET163" s="21"/>
      <c r="EU163" s="21"/>
      <c r="EV163" s="21"/>
      <c r="EW163" s="21"/>
      <c r="EX163" s="21"/>
      <c r="EY163" s="21"/>
      <c r="EZ163" s="21"/>
      <c r="FA163" s="21"/>
      <c r="FB163" s="21"/>
      <c r="FC163" s="21"/>
      <c r="FD163" s="21"/>
      <c r="FE163" s="21"/>
      <c r="FF163" s="21"/>
      <c r="FG163" s="21"/>
      <c r="FH163" s="21"/>
      <c r="FI163" s="21"/>
      <c r="FJ163" s="21"/>
      <c r="FK163" s="21"/>
      <c r="FL163" s="21"/>
      <c r="FM163" s="21"/>
      <c r="FN163" s="21"/>
      <c r="FO163" s="21"/>
      <c r="FP163" s="21"/>
      <c r="FQ163" s="21"/>
      <c r="FR163" s="21"/>
      <c r="FS163" s="21"/>
      <c r="FT163" s="21"/>
      <c r="FU163" s="21"/>
      <c r="FV163" s="21"/>
      <c r="FW163" s="21"/>
      <c r="FX163" s="21"/>
      <c r="FY163" s="21"/>
      <c r="FZ163" s="21"/>
      <c r="GA163" s="21"/>
      <c r="GB163" s="21"/>
      <c r="GC163" s="21"/>
      <c r="GD163" s="21"/>
      <c r="GE163" s="21"/>
      <c r="GF163" s="21"/>
      <c r="GG163" s="21"/>
      <c r="GH163" s="21"/>
      <c r="GI163" s="21"/>
      <c r="GJ163" s="21"/>
      <c r="GK163" s="21"/>
      <c r="GL163" s="21"/>
      <c r="GM163" s="21"/>
      <c r="GN163" s="21"/>
      <c r="GO163" s="21"/>
      <c r="GP163" s="21"/>
      <c r="GQ163" s="21"/>
      <c r="GR163" s="21"/>
      <c r="GS163" s="21"/>
      <c r="GT163" s="21"/>
      <c r="GU163" s="21"/>
      <c r="GV163" s="21"/>
      <c r="GW163" s="21"/>
      <c r="GX163" s="21"/>
      <c r="GY163" s="21"/>
      <c r="GZ163" s="21"/>
      <c r="HA163" s="21"/>
      <c r="HB163" s="21"/>
      <c r="HC163" s="21"/>
      <c r="HD163" s="21"/>
      <c r="HE163" s="21"/>
      <c r="HF163" s="21"/>
      <c r="HG163" s="21"/>
      <c r="HH163" s="21"/>
      <c r="HI163" s="21"/>
      <c r="HJ163" s="21"/>
      <c r="HK163" s="21"/>
      <c r="HL163" s="21"/>
      <c r="HM163" s="21"/>
      <c r="HN163" s="21"/>
      <c r="HO163" s="21"/>
      <c r="HP163" s="21"/>
      <c r="HQ163" s="21"/>
      <c r="HR163" s="21"/>
      <c r="HS163" s="21"/>
      <c r="HT163" s="21"/>
      <c r="HU163" s="21"/>
      <c r="HV163" s="21"/>
      <c r="HW163" s="21"/>
      <c r="HX163" s="21"/>
      <c r="HY163" s="21"/>
      <c r="HZ163" s="21"/>
      <c r="IA163" s="21"/>
      <c r="IB163" s="21"/>
      <c r="IC163" s="21"/>
      <c r="ID163" s="21"/>
      <c r="IE163" s="21"/>
      <c r="IF163" s="21"/>
      <c r="IG163" s="21"/>
      <c r="IH163" s="21"/>
      <c r="II163" s="21"/>
      <c r="IJ163" s="21"/>
      <c r="IK163" s="21"/>
      <c r="IL163" s="21"/>
      <c r="IM163" s="21"/>
      <c r="IN163" s="21"/>
      <c r="IO163" s="21"/>
      <c r="IP163" s="21"/>
      <c r="IQ163" s="21"/>
      <c r="IR163" s="21"/>
      <c r="IS163" s="21"/>
      <c r="IT163" s="21"/>
      <c r="IU163" s="21"/>
    </row>
  </sheetData>
  <mergeCells count="119">
    <mergeCell ref="H2:K2"/>
    <mergeCell ref="H3:K3"/>
    <mergeCell ref="H4:K4"/>
    <mergeCell ref="J5:K5"/>
    <mergeCell ref="J6:K6"/>
    <mergeCell ref="C7:G7"/>
    <mergeCell ref="J7:K7"/>
    <mergeCell ref="C11:G11"/>
    <mergeCell ref="J11:K11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C20:F20"/>
    <mergeCell ref="C21:F21"/>
    <mergeCell ref="A22:K22"/>
    <mergeCell ref="A23:K23"/>
    <mergeCell ref="E26:F26"/>
    <mergeCell ref="C30:K30"/>
    <mergeCell ref="G14:H14"/>
    <mergeCell ref="J14:K14"/>
    <mergeCell ref="J15:K15"/>
    <mergeCell ref="J16:K16"/>
    <mergeCell ref="G18:G19"/>
    <mergeCell ref="H18:H19"/>
    <mergeCell ref="I18:J18"/>
    <mergeCell ref="F41:F44"/>
    <mergeCell ref="G41:G44"/>
    <mergeCell ref="H41:H44"/>
    <mergeCell ref="I41:I44"/>
    <mergeCell ref="J41:J44"/>
    <mergeCell ref="K41:K44"/>
    <mergeCell ref="C31:K31"/>
    <mergeCell ref="C32:K32"/>
    <mergeCell ref="A34:K34"/>
    <mergeCell ref="A35:K35"/>
    <mergeCell ref="C36:K36"/>
    <mergeCell ref="A41:A44"/>
    <mergeCell ref="B41:B44"/>
    <mergeCell ref="C41:C44"/>
    <mergeCell ref="D41:D44"/>
    <mergeCell ref="E41:E44"/>
    <mergeCell ref="H82:I82"/>
    <mergeCell ref="J82:K82"/>
    <mergeCell ref="H93:I93"/>
    <mergeCell ref="J93:K93"/>
    <mergeCell ref="H103:I103"/>
    <mergeCell ref="J103:K103"/>
    <mergeCell ref="H51:I51"/>
    <mergeCell ref="J51:K51"/>
    <mergeCell ref="H57:I57"/>
    <mergeCell ref="J57:K57"/>
    <mergeCell ref="H63:I63"/>
    <mergeCell ref="J63:K63"/>
    <mergeCell ref="H125:I125"/>
    <mergeCell ref="J125:K125"/>
    <mergeCell ref="H126:I126"/>
    <mergeCell ref="J126:K126"/>
    <mergeCell ref="H127:I127"/>
    <mergeCell ref="J127:K127"/>
    <mergeCell ref="H113:I113"/>
    <mergeCell ref="J113:K113"/>
    <mergeCell ref="H123:I123"/>
    <mergeCell ref="J123:K123"/>
    <mergeCell ref="H124:I124"/>
    <mergeCell ref="J124:K124"/>
    <mergeCell ref="H131:I131"/>
    <mergeCell ref="J131:K131"/>
    <mergeCell ref="H132:I132"/>
    <mergeCell ref="J132:K132"/>
    <mergeCell ref="H133:I133"/>
    <mergeCell ref="J133:K133"/>
    <mergeCell ref="H128:I128"/>
    <mergeCell ref="J128:K128"/>
    <mergeCell ref="H129:I129"/>
    <mergeCell ref="J129:K129"/>
    <mergeCell ref="H130:I130"/>
    <mergeCell ref="J130:K130"/>
    <mergeCell ref="H137:I137"/>
    <mergeCell ref="J137:K137"/>
    <mergeCell ref="H138:I138"/>
    <mergeCell ref="J138:K138"/>
    <mergeCell ref="H139:I139"/>
    <mergeCell ref="J139:K139"/>
    <mergeCell ref="H134:I134"/>
    <mergeCell ref="J134:K134"/>
    <mergeCell ref="H135:I135"/>
    <mergeCell ref="J135:K135"/>
    <mergeCell ref="H136:I136"/>
    <mergeCell ref="J136:K136"/>
    <mergeCell ref="J144:K144"/>
    <mergeCell ref="C147:F147"/>
    <mergeCell ref="I147:J147"/>
    <mergeCell ref="C148:H148"/>
    <mergeCell ref="I148:J148"/>
    <mergeCell ref="C150:F150"/>
    <mergeCell ref="I150:J150"/>
    <mergeCell ref="H140:I140"/>
    <mergeCell ref="J140:K140"/>
    <mergeCell ref="H141:I141"/>
    <mergeCell ref="J141:K141"/>
    <mergeCell ref="J142:K142"/>
    <mergeCell ref="J143:K143"/>
    <mergeCell ref="C159:F159"/>
    <mergeCell ref="I159:J159"/>
    <mergeCell ref="C160:H160"/>
    <mergeCell ref="I160:J160"/>
    <mergeCell ref="C151:H151"/>
    <mergeCell ref="I151:J151"/>
    <mergeCell ref="C156:F156"/>
    <mergeCell ref="I156:J156"/>
    <mergeCell ref="C157:H157"/>
    <mergeCell ref="I157:J157"/>
  </mergeCells>
  <printOptions horizontalCentered="1"/>
  <pageMargins left="0.39370078740157499" right="0.39370078740157499" top="1.1811023622047201" bottom="0.39370078740157499" header="0" footer="0"/>
  <pageSetup paperSize="9" orientation="landscape" r:id="rId1"/>
  <headerFooter>
    <oddHeader>&amp;CСтраница &amp;P из &amp;N</oddHeader>
    <oddFooter>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99"/>
  <sheetViews>
    <sheetView workbookViewId="0">
      <selection activeCell="A195" sqref="A195:AH195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21738</v>
      </c>
      <c r="M1">
        <v>10</v>
      </c>
    </row>
    <row r="5" spans="1:133" x14ac:dyDescent="0.2">
      <c r="G5">
        <v>2</v>
      </c>
      <c r="H5" t="s">
        <v>333</v>
      </c>
    </row>
    <row r="6" spans="1:133" x14ac:dyDescent="0.2">
      <c r="G6">
        <v>10</v>
      </c>
      <c r="H6" t="s">
        <v>329</v>
      </c>
    </row>
    <row r="7" spans="1:133" x14ac:dyDescent="0.2">
      <c r="G7">
        <v>2</v>
      </c>
      <c r="H7" t="s">
        <v>330</v>
      </c>
    </row>
    <row r="8" spans="1:133" x14ac:dyDescent="0.2">
      <c r="G8">
        <f>IF((Source!AR101&lt;&gt;'1.Смета.или.Акт'!P124),0,1)</f>
        <v>1</v>
      </c>
      <c r="H8" t="s">
        <v>420</v>
      </c>
    </row>
    <row r="9" spans="1:133" x14ac:dyDescent="0.2">
      <c r="G9" s="12" t="s">
        <v>331</v>
      </c>
      <c r="H9" t="s">
        <v>332</v>
      </c>
    </row>
    <row r="12" spans="1:133" x14ac:dyDescent="0.2">
      <c r="A12" s="1">
        <v>1</v>
      </c>
      <c r="B12" s="1">
        <v>193</v>
      </c>
      <c r="C12" s="1">
        <v>0</v>
      </c>
      <c r="D12" s="1">
        <f>ROW(A130)</f>
        <v>130</v>
      </c>
      <c r="E12" s="1">
        <v>0</v>
      </c>
      <c r="F12" s="1" t="s">
        <v>4</v>
      </c>
      <c r="G12" s="1" t="s">
        <v>5</v>
      </c>
      <c r="H12" s="1" t="s">
        <v>6</v>
      </c>
      <c r="I12" s="1">
        <v>0</v>
      </c>
      <c r="J12" s="1" t="s">
        <v>6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6</v>
      </c>
      <c r="V12" s="1">
        <v>0</v>
      </c>
      <c r="W12" s="1" t="s">
        <v>6</v>
      </c>
      <c r="X12" s="1" t="s">
        <v>6</v>
      </c>
      <c r="Y12" s="1" t="s">
        <v>6</v>
      </c>
      <c r="Z12" s="1" t="s">
        <v>6</v>
      </c>
      <c r="AA12" s="1" t="s">
        <v>6</v>
      </c>
      <c r="AB12" s="1" t="s">
        <v>6</v>
      </c>
      <c r="AC12" s="1" t="s">
        <v>6</v>
      </c>
      <c r="AD12" s="1" t="s">
        <v>6</v>
      </c>
      <c r="AE12" s="1" t="s">
        <v>6</v>
      </c>
      <c r="AF12" s="1" t="s">
        <v>6</v>
      </c>
      <c r="AG12" s="1" t="s">
        <v>6</v>
      </c>
      <c r="AH12" s="1" t="s">
        <v>6</v>
      </c>
      <c r="AI12" s="1" t="s">
        <v>6</v>
      </c>
      <c r="AJ12" s="1" t="s">
        <v>6</v>
      </c>
      <c r="AK12" s="1"/>
      <c r="AL12" s="1" t="s">
        <v>6</v>
      </c>
      <c r="AM12" s="1" t="s">
        <v>6</v>
      </c>
      <c r="AN12" s="1" t="s">
        <v>6</v>
      </c>
      <c r="AO12" s="1"/>
      <c r="AP12" s="1" t="s">
        <v>6</v>
      </c>
      <c r="AQ12" s="1" t="s">
        <v>6</v>
      </c>
      <c r="AR12" s="1" t="s">
        <v>6</v>
      </c>
      <c r="AS12" s="1"/>
      <c r="AT12" s="1"/>
      <c r="AU12" s="1"/>
      <c r="AV12" s="1"/>
      <c r="AW12" s="1"/>
      <c r="AX12" s="1" t="s">
        <v>6</v>
      </c>
      <c r="AY12" s="1" t="s">
        <v>6</v>
      </c>
      <c r="AZ12" s="1" t="s">
        <v>6</v>
      </c>
      <c r="BA12" s="1"/>
      <c r="BB12" s="1"/>
      <c r="BC12" s="1"/>
      <c r="BD12" s="1"/>
      <c r="BE12" s="1"/>
      <c r="BF12" s="1"/>
      <c r="BG12" s="1"/>
      <c r="BH12" s="1" t="s">
        <v>7</v>
      </c>
      <c r="BI12" s="1" t="s">
        <v>8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0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9</v>
      </c>
      <c r="BZ12" s="1" t="s">
        <v>10</v>
      </c>
      <c r="CA12" s="1" t="s">
        <v>11</v>
      </c>
      <c r="CB12" s="1" t="s">
        <v>11</v>
      </c>
      <c r="CC12" s="1" t="s">
        <v>11</v>
      </c>
      <c r="CD12" s="1" t="s">
        <v>11</v>
      </c>
      <c r="CE12" s="1" t="s">
        <v>12</v>
      </c>
      <c r="CF12" s="1">
        <v>0</v>
      </c>
      <c r="CG12" s="1">
        <v>0</v>
      </c>
      <c r="CH12" s="1">
        <v>565769</v>
      </c>
      <c r="CI12" s="1" t="s">
        <v>6</v>
      </c>
      <c r="CJ12" s="1" t="s">
        <v>6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B130</f>
        <v>193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>Новый объект</v>
      </c>
      <c r="G18" s="3" t="str">
        <f t="shared" si="0"/>
        <v>Микропроцессорная защита  МПЗ с БЭМП на 3 ячейки</v>
      </c>
      <c r="H18" s="3"/>
      <c r="I18" s="3"/>
      <c r="J18" s="3"/>
      <c r="K18" s="3"/>
      <c r="L18" s="3"/>
      <c r="M18" s="3"/>
      <c r="N18" s="3"/>
      <c r="O18" s="3">
        <f t="shared" ref="O18:AT18" si="1">O130</f>
        <v>42915</v>
      </c>
      <c r="P18" s="3">
        <f t="shared" si="1"/>
        <v>40915</v>
      </c>
      <c r="Q18" s="3">
        <f t="shared" si="1"/>
        <v>17</v>
      </c>
      <c r="R18" s="3">
        <f t="shared" si="1"/>
        <v>2</v>
      </c>
      <c r="S18" s="3">
        <f t="shared" si="1"/>
        <v>1983</v>
      </c>
      <c r="T18" s="3">
        <f t="shared" si="1"/>
        <v>0</v>
      </c>
      <c r="U18" s="3">
        <f t="shared" si="1"/>
        <v>170.56080000000003</v>
      </c>
      <c r="V18" s="3">
        <f t="shared" si="1"/>
        <v>0.15150000000000002</v>
      </c>
      <c r="W18" s="3">
        <f t="shared" si="1"/>
        <v>0</v>
      </c>
      <c r="X18" s="3">
        <f t="shared" si="1"/>
        <v>1363</v>
      </c>
      <c r="Y18" s="3">
        <f t="shared" si="1"/>
        <v>867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45145</v>
      </c>
      <c r="AS18" s="3">
        <f t="shared" si="1"/>
        <v>40915</v>
      </c>
      <c r="AT18" s="3">
        <f t="shared" si="1"/>
        <v>813</v>
      </c>
      <c r="AU18" s="3">
        <f t="shared" ref="AU18:BZ18" si="2">AU130</f>
        <v>3417</v>
      </c>
      <c r="AV18" s="3">
        <f t="shared" si="2"/>
        <v>40915</v>
      </c>
      <c r="AW18" s="3">
        <f t="shared" si="2"/>
        <v>40915</v>
      </c>
      <c r="AX18" s="3">
        <f t="shared" si="2"/>
        <v>0</v>
      </c>
      <c r="AY18" s="3">
        <f t="shared" si="2"/>
        <v>40915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CA130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DG130</f>
        <v>343361</v>
      </c>
      <c r="DH18" s="4">
        <f t="shared" si="4"/>
        <v>306870</v>
      </c>
      <c r="DI18" s="4">
        <f t="shared" si="4"/>
        <v>216</v>
      </c>
      <c r="DJ18" s="4">
        <f t="shared" si="4"/>
        <v>35</v>
      </c>
      <c r="DK18" s="4">
        <f t="shared" si="4"/>
        <v>36275</v>
      </c>
      <c r="DL18" s="4">
        <f t="shared" si="4"/>
        <v>0</v>
      </c>
      <c r="DM18" s="4">
        <f t="shared" si="4"/>
        <v>170.56080000000003</v>
      </c>
      <c r="DN18" s="4">
        <f t="shared" si="4"/>
        <v>0.15150000000000002</v>
      </c>
      <c r="DO18" s="4">
        <f t="shared" si="4"/>
        <v>0</v>
      </c>
      <c r="DP18" s="4">
        <f t="shared" si="4"/>
        <v>21115</v>
      </c>
      <c r="DQ18" s="4">
        <f t="shared" si="4"/>
        <v>12668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377144</v>
      </c>
      <c r="EK18" s="4">
        <f t="shared" si="4"/>
        <v>306870</v>
      </c>
      <c r="EL18" s="4">
        <f t="shared" si="4"/>
        <v>13241</v>
      </c>
      <c r="EM18" s="4">
        <f t="shared" ref="EM18:FR18" si="5">EM130</f>
        <v>57033</v>
      </c>
      <c r="EN18" s="4">
        <f t="shared" si="5"/>
        <v>306870</v>
      </c>
      <c r="EO18" s="4">
        <f t="shared" si="5"/>
        <v>306870</v>
      </c>
      <c r="EP18" s="4">
        <f t="shared" si="5"/>
        <v>0</v>
      </c>
      <c r="EQ18" s="4">
        <f t="shared" si="5"/>
        <v>306870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FS130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ROW(A101)</f>
        <v>101</v>
      </c>
      <c r="E20" s="1"/>
      <c r="F20" s="1" t="s">
        <v>13</v>
      </c>
      <c r="G20" s="1" t="s">
        <v>13</v>
      </c>
      <c r="H20" s="1" t="s">
        <v>6</v>
      </c>
      <c r="I20" s="1">
        <v>0</v>
      </c>
      <c r="J20" s="1" t="s">
        <v>6</v>
      </c>
      <c r="K20" s="1">
        <v>0</v>
      </c>
      <c r="L20" s="1" t="s">
        <v>6</v>
      </c>
      <c r="M20" s="1"/>
      <c r="N20" s="1"/>
      <c r="O20" s="1"/>
      <c r="P20" s="1"/>
      <c r="Q20" s="1"/>
      <c r="R20" s="1"/>
      <c r="S20" s="1"/>
      <c r="T20" s="1"/>
      <c r="U20" s="1" t="s">
        <v>6</v>
      </c>
      <c r="V20" s="1">
        <v>0</v>
      </c>
      <c r="W20" s="1"/>
      <c r="X20" s="1"/>
      <c r="Y20" s="1"/>
      <c r="Z20" s="1"/>
      <c r="AA20" s="1"/>
      <c r="AB20" s="1" t="s">
        <v>6</v>
      </c>
      <c r="AC20" s="1" t="s">
        <v>6</v>
      </c>
      <c r="AD20" s="1" t="s">
        <v>6</v>
      </c>
      <c r="AE20" s="1" t="s">
        <v>6</v>
      </c>
      <c r="AF20" s="1" t="s">
        <v>6</v>
      </c>
      <c r="AG20" s="1" t="s">
        <v>6</v>
      </c>
      <c r="AH20" s="1"/>
      <c r="AI20" s="1"/>
      <c r="AJ20" s="1"/>
      <c r="AK20" s="1"/>
      <c r="AL20" s="1"/>
      <c r="AM20" s="1"/>
      <c r="AN20" s="1"/>
      <c r="AO20" s="1"/>
      <c r="AP20" s="1" t="s">
        <v>6</v>
      </c>
      <c r="AQ20" s="1" t="s">
        <v>6</v>
      </c>
      <c r="AR20" s="1" t="s">
        <v>6</v>
      </c>
      <c r="AS20" s="1"/>
      <c r="AT20" s="1"/>
      <c r="AU20" s="1"/>
      <c r="AV20" s="1"/>
      <c r="AW20" s="1"/>
      <c r="AX20" s="1"/>
      <c r="AY20" s="1"/>
      <c r="AZ20" s="1" t="s">
        <v>6</v>
      </c>
      <c r="BA20" s="1"/>
      <c r="BB20" s="1" t="s">
        <v>6</v>
      </c>
      <c r="BC20" s="1" t="s">
        <v>6</v>
      </c>
      <c r="BD20" s="1" t="s">
        <v>6</v>
      </c>
      <c r="BE20" s="1" t="s">
        <v>6</v>
      </c>
      <c r="BF20" s="1" t="s">
        <v>6</v>
      </c>
      <c r="BG20" s="1" t="s">
        <v>6</v>
      </c>
      <c r="BH20" s="1" t="s">
        <v>6</v>
      </c>
      <c r="BI20" s="1" t="s">
        <v>6</v>
      </c>
      <c r="BJ20" s="1" t="s">
        <v>6</v>
      </c>
      <c r="BK20" s="1" t="s">
        <v>6</v>
      </c>
      <c r="BL20" s="1" t="s">
        <v>6</v>
      </c>
      <c r="BM20" s="1" t="s">
        <v>6</v>
      </c>
      <c r="BN20" s="1" t="s">
        <v>6</v>
      </c>
      <c r="BO20" s="1" t="s">
        <v>6</v>
      </c>
      <c r="BP20" s="1" t="s">
        <v>6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6</v>
      </c>
      <c r="CJ20" s="1" t="s">
        <v>6</v>
      </c>
    </row>
    <row r="22" spans="1:255" x14ac:dyDescent="0.2">
      <c r="A22" s="3">
        <v>52</v>
      </c>
      <c r="B22" s="3">
        <f t="shared" ref="B22:G22" si="7">B101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O101</f>
        <v>42915</v>
      </c>
      <c r="P22" s="3">
        <f t="shared" si="8"/>
        <v>40915</v>
      </c>
      <c r="Q22" s="3">
        <f t="shared" si="8"/>
        <v>17</v>
      </c>
      <c r="R22" s="3">
        <f t="shared" si="8"/>
        <v>2</v>
      </c>
      <c r="S22" s="3">
        <f t="shared" si="8"/>
        <v>1983</v>
      </c>
      <c r="T22" s="3">
        <f t="shared" si="8"/>
        <v>0</v>
      </c>
      <c r="U22" s="3">
        <f t="shared" si="8"/>
        <v>170.56080000000003</v>
      </c>
      <c r="V22" s="3">
        <f t="shared" si="8"/>
        <v>0.15150000000000002</v>
      </c>
      <c r="W22" s="3">
        <f t="shared" si="8"/>
        <v>0</v>
      </c>
      <c r="X22" s="3">
        <f t="shared" si="8"/>
        <v>1363</v>
      </c>
      <c r="Y22" s="3">
        <f t="shared" si="8"/>
        <v>867</v>
      </c>
      <c r="Z22" s="3">
        <f t="shared" si="8"/>
        <v>0</v>
      </c>
      <c r="AA22" s="3">
        <f t="shared" si="8"/>
        <v>0</v>
      </c>
      <c r="AB22" s="3">
        <f t="shared" si="8"/>
        <v>42915</v>
      </c>
      <c r="AC22" s="3">
        <f t="shared" si="8"/>
        <v>40915</v>
      </c>
      <c r="AD22" s="3">
        <f t="shared" si="8"/>
        <v>17</v>
      </c>
      <c r="AE22" s="3">
        <f t="shared" si="8"/>
        <v>2</v>
      </c>
      <c r="AF22" s="3">
        <f t="shared" si="8"/>
        <v>1983</v>
      </c>
      <c r="AG22" s="3">
        <f t="shared" si="8"/>
        <v>0</v>
      </c>
      <c r="AH22" s="3">
        <f t="shared" si="8"/>
        <v>170.56080000000003</v>
      </c>
      <c r="AI22" s="3">
        <f t="shared" si="8"/>
        <v>0.15150000000000002</v>
      </c>
      <c r="AJ22" s="3">
        <f t="shared" si="8"/>
        <v>0</v>
      </c>
      <c r="AK22" s="3">
        <f t="shared" si="8"/>
        <v>1363</v>
      </c>
      <c r="AL22" s="3">
        <f t="shared" si="8"/>
        <v>867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45145</v>
      </c>
      <c r="AS22" s="3">
        <f t="shared" si="8"/>
        <v>40915</v>
      </c>
      <c r="AT22" s="3">
        <f t="shared" si="8"/>
        <v>813</v>
      </c>
      <c r="AU22" s="3">
        <f t="shared" ref="AU22:BZ22" si="9">AU101</f>
        <v>3417</v>
      </c>
      <c r="AV22" s="3">
        <f t="shared" si="9"/>
        <v>40915</v>
      </c>
      <c r="AW22" s="3">
        <f t="shared" si="9"/>
        <v>40915</v>
      </c>
      <c r="AX22" s="3">
        <f t="shared" si="9"/>
        <v>0</v>
      </c>
      <c r="AY22" s="3">
        <f t="shared" si="9"/>
        <v>40915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CA101</f>
        <v>45145</v>
      </c>
      <c r="CB22" s="3">
        <f t="shared" si="10"/>
        <v>40915</v>
      </c>
      <c r="CC22" s="3">
        <f t="shared" si="10"/>
        <v>813</v>
      </c>
      <c r="CD22" s="3">
        <f t="shared" si="10"/>
        <v>3417</v>
      </c>
      <c r="CE22" s="3">
        <f t="shared" si="10"/>
        <v>40915</v>
      </c>
      <c r="CF22" s="3">
        <f t="shared" si="10"/>
        <v>40915</v>
      </c>
      <c r="CG22" s="3">
        <f t="shared" si="10"/>
        <v>0</v>
      </c>
      <c r="CH22" s="3">
        <f t="shared" si="10"/>
        <v>40915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DG101</f>
        <v>343361</v>
      </c>
      <c r="DH22" s="4">
        <f t="shared" si="11"/>
        <v>306870</v>
      </c>
      <c r="DI22" s="4">
        <f t="shared" si="11"/>
        <v>216</v>
      </c>
      <c r="DJ22" s="4">
        <f t="shared" si="11"/>
        <v>35</v>
      </c>
      <c r="DK22" s="4">
        <f t="shared" si="11"/>
        <v>36275</v>
      </c>
      <c r="DL22" s="4">
        <f t="shared" si="11"/>
        <v>0</v>
      </c>
      <c r="DM22" s="4">
        <f t="shared" si="11"/>
        <v>170.56080000000003</v>
      </c>
      <c r="DN22" s="4">
        <f t="shared" si="11"/>
        <v>0.15150000000000002</v>
      </c>
      <c r="DO22" s="4">
        <f t="shared" si="11"/>
        <v>0</v>
      </c>
      <c r="DP22" s="4">
        <f t="shared" si="11"/>
        <v>21115</v>
      </c>
      <c r="DQ22" s="4">
        <f t="shared" si="11"/>
        <v>12668</v>
      </c>
      <c r="DR22" s="4">
        <f t="shared" si="11"/>
        <v>0</v>
      </c>
      <c r="DS22" s="4">
        <f t="shared" si="11"/>
        <v>0</v>
      </c>
      <c r="DT22" s="4">
        <f t="shared" si="11"/>
        <v>343361</v>
      </c>
      <c r="DU22" s="4">
        <f t="shared" si="11"/>
        <v>306870</v>
      </c>
      <c r="DV22" s="4">
        <f t="shared" si="11"/>
        <v>216</v>
      </c>
      <c r="DW22" s="4">
        <f t="shared" si="11"/>
        <v>35</v>
      </c>
      <c r="DX22" s="4">
        <f t="shared" si="11"/>
        <v>36275</v>
      </c>
      <c r="DY22" s="4">
        <f t="shared" si="11"/>
        <v>0</v>
      </c>
      <c r="DZ22" s="4">
        <f t="shared" si="11"/>
        <v>170.56080000000003</v>
      </c>
      <c r="EA22" s="4">
        <f t="shared" si="11"/>
        <v>0.15150000000000002</v>
      </c>
      <c r="EB22" s="4">
        <f t="shared" si="11"/>
        <v>0</v>
      </c>
      <c r="EC22" s="4">
        <f t="shared" si="11"/>
        <v>21115</v>
      </c>
      <c r="ED22" s="4">
        <f t="shared" si="11"/>
        <v>12668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377144</v>
      </c>
      <c r="EK22" s="4">
        <f t="shared" si="11"/>
        <v>306870</v>
      </c>
      <c r="EL22" s="4">
        <f t="shared" si="11"/>
        <v>13241</v>
      </c>
      <c r="EM22" s="4">
        <f t="shared" ref="EM22:FR22" si="12">EM101</f>
        <v>57033</v>
      </c>
      <c r="EN22" s="4">
        <f t="shared" si="12"/>
        <v>306870</v>
      </c>
      <c r="EO22" s="4">
        <f t="shared" si="12"/>
        <v>306870</v>
      </c>
      <c r="EP22" s="4">
        <f t="shared" si="12"/>
        <v>0</v>
      </c>
      <c r="EQ22" s="4">
        <f t="shared" si="12"/>
        <v>306870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FS101</f>
        <v>377144</v>
      </c>
      <c r="FT22" s="4">
        <f t="shared" si="13"/>
        <v>306870</v>
      </c>
      <c r="FU22" s="4">
        <f t="shared" si="13"/>
        <v>13241</v>
      </c>
      <c r="FV22" s="4">
        <f t="shared" si="13"/>
        <v>57033</v>
      </c>
      <c r="FW22" s="4">
        <f t="shared" si="13"/>
        <v>306870</v>
      </c>
      <c r="FX22" s="4">
        <f t="shared" si="13"/>
        <v>306870</v>
      </c>
      <c r="FY22" s="4">
        <f t="shared" si="13"/>
        <v>0</v>
      </c>
      <c r="FZ22" s="4">
        <f t="shared" si="13"/>
        <v>306870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2">
        <v>17</v>
      </c>
      <c r="B24" s="2">
        <v>1</v>
      </c>
      <c r="C24" s="2">
        <f>ROW(SmtRes!A2)</f>
        <v>2</v>
      </c>
      <c r="D24" s="2">
        <f>ROW(EtalonRes!A2)</f>
        <v>2</v>
      </c>
      <c r="E24" s="2" t="s">
        <v>14</v>
      </c>
      <c r="F24" s="2" t="s">
        <v>15</v>
      </c>
      <c r="G24" s="2" t="s">
        <v>16</v>
      </c>
      <c r="H24" s="2" t="s">
        <v>17</v>
      </c>
      <c r="I24" s="2">
        <f>'1.Смета.или.Акт'!E46</f>
        <v>3</v>
      </c>
      <c r="J24" s="2">
        <v>0</v>
      </c>
      <c r="K24" s="2"/>
      <c r="L24" s="2"/>
      <c r="M24" s="2"/>
      <c r="N24" s="2"/>
      <c r="O24" s="2">
        <f t="shared" ref="O24:O55" si="14">ROUND(CP24,0)</f>
        <v>817</v>
      </c>
      <c r="P24" s="2">
        <f t="shared" ref="P24:P55" si="15">ROUND(CQ24*I24,0)</f>
        <v>0</v>
      </c>
      <c r="Q24" s="2">
        <f t="shared" ref="Q24:Q55" si="16">ROUND(CR24*I24,0)</f>
        <v>0</v>
      </c>
      <c r="R24" s="2">
        <f t="shared" ref="R24:R55" si="17">ROUND(CS24*I24,0)</f>
        <v>0</v>
      </c>
      <c r="S24" s="2">
        <f t="shared" ref="S24:S55" si="18">ROUND(CT24*I24,0)</f>
        <v>817</v>
      </c>
      <c r="T24" s="2">
        <f t="shared" ref="T24:T55" si="19">ROUND(CU24*I24,0)</f>
        <v>0</v>
      </c>
      <c r="U24" s="2">
        <f t="shared" ref="U24:U55" si="20">CV24*I24</f>
        <v>70.2</v>
      </c>
      <c r="V24" s="2">
        <f t="shared" ref="V24:V55" si="21">CW24*I24</f>
        <v>0</v>
      </c>
      <c r="W24" s="2">
        <f t="shared" ref="W24:W55" si="22">ROUND(CX24*I24,0)</f>
        <v>0</v>
      </c>
      <c r="X24" s="2">
        <f t="shared" ref="X24:X55" si="23">ROUND(CY24,0)</f>
        <v>531</v>
      </c>
      <c r="Y24" s="2">
        <f t="shared" ref="Y24:Y55" si="24">ROUND(CZ24,0)</f>
        <v>327</v>
      </c>
      <c r="Z24" s="2"/>
      <c r="AA24" s="2">
        <v>34656857</v>
      </c>
      <c r="AB24" s="2">
        <f t="shared" ref="AB24:AB55" si="25">ROUND((AC24+AD24+AF24),2)</f>
        <v>272.23</v>
      </c>
      <c r="AC24" s="2">
        <f t="shared" ref="AC24:AC29" si="26">ROUND((ES24),2)</f>
        <v>0</v>
      </c>
      <c r="AD24" s="2">
        <f t="shared" ref="AD24:AD55" si="27">ROUND((((ET24)-(EU24))+AE24),2)</f>
        <v>0</v>
      </c>
      <c r="AE24" s="2">
        <f t="shared" ref="AE24:AE55" si="28">ROUND((EU24),2)</f>
        <v>0</v>
      </c>
      <c r="AF24" s="2">
        <f>ROUND(((EV24*1.3)),2)</f>
        <v>272.23</v>
      </c>
      <c r="AG24" s="2">
        <f t="shared" ref="AG24:AG55" si="29">ROUND((AP24),2)</f>
        <v>0</v>
      </c>
      <c r="AH24" s="2">
        <f>((EW24*1.3))</f>
        <v>23.400000000000002</v>
      </c>
      <c r="AI24" s="2">
        <f t="shared" ref="AI24:AI55" si="30">(EX24)</f>
        <v>0</v>
      </c>
      <c r="AJ24" s="2">
        <f t="shared" ref="AJ24:AJ55" si="31">ROUND((AS24),2)</f>
        <v>0</v>
      </c>
      <c r="AK24" s="2">
        <v>209.41</v>
      </c>
      <c r="AL24" s="2">
        <v>0</v>
      </c>
      <c r="AM24" s="2">
        <v>0</v>
      </c>
      <c r="AN24" s="2">
        <v>0</v>
      </c>
      <c r="AO24" s="2">
        <v>209.41</v>
      </c>
      <c r="AP24" s="2">
        <v>0</v>
      </c>
      <c r="AQ24" s="2">
        <v>18</v>
      </c>
      <c r="AR24" s="2">
        <v>0</v>
      </c>
      <c r="AS24" s="2">
        <v>0</v>
      </c>
      <c r="AT24" s="2">
        <v>65</v>
      </c>
      <c r="AU24" s="2">
        <v>40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6</v>
      </c>
      <c r="BE24" s="2" t="s">
        <v>6</v>
      </c>
      <c r="BF24" s="2" t="s">
        <v>6</v>
      </c>
      <c r="BG24" s="2" t="s">
        <v>6</v>
      </c>
      <c r="BH24" s="2">
        <v>0</v>
      </c>
      <c r="BI24" s="2">
        <v>4</v>
      </c>
      <c r="BJ24" s="2" t="s">
        <v>18</v>
      </c>
      <c r="BK24" s="2"/>
      <c r="BL24" s="2"/>
      <c r="BM24" s="2">
        <v>200001</v>
      </c>
      <c r="BN24" s="2">
        <v>0</v>
      </c>
      <c r="BO24" s="2" t="s">
        <v>6</v>
      </c>
      <c r="BP24" s="2">
        <v>0</v>
      </c>
      <c r="BQ24" s="2">
        <v>5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6</v>
      </c>
      <c r="BZ24" s="2">
        <v>65</v>
      </c>
      <c r="CA24" s="2">
        <v>40</v>
      </c>
      <c r="CB24" s="2"/>
      <c r="CC24" s="2"/>
      <c r="CD24" s="2"/>
      <c r="CE24" s="2"/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19</v>
      </c>
      <c r="CO24" s="2">
        <v>0</v>
      </c>
      <c r="CP24" s="2">
        <f t="shared" ref="CP24:CP55" si="32">(P24+Q24+S24)</f>
        <v>817</v>
      </c>
      <c r="CQ24" s="2">
        <f t="shared" ref="CQ24:CQ55" si="33">AC24*BC24</f>
        <v>0</v>
      </c>
      <c r="CR24" s="2">
        <f t="shared" ref="CR24:CR55" si="34">AD24*BB24</f>
        <v>0</v>
      </c>
      <c r="CS24" s="2">
        <f t="shared" ref="CS24:CS55" si="35">AE24*BS24</f>
        <v>0</v>
      </c>
      <c r="CT24" s="2">
        <f t="shared" ref="CT24:CT55" si="36">AF24*BA24</f>
        <v>272.23</v>
      </c>
      <c r="CU24" s="2">
        <f t="shared" ref="CU24:CU55" si="37">AG24</f>
        <v>0</v>
      </c>
      <c r="CV24" s="2">
        <f t="shared" ref="CV24:CV55" si="38">AH24</f>
        <v>23.400000000000002</v>
      </c>
      <c r="CW24" s="2">
        <f t="shared" ref="CW24:CW55" si="39">AI24</f>
        <v>0</v>
      </c>
      <c r="CX24" s="2">
        <f t="shared" ref="CX24:CX55" si="40">AJ24</f>
        <v>0</v>
      </c>
      <c r="CY24" s="2">
        <f t="shared" ref="CY24:CY55" si="41">(((S24+(R24*IF(0,0,1)))*AT24)/100)</f>
        <v>531.04999999999995</v>
      </c>
      <c r="CZ24" s="2">
        <f t="shared" ref="CZ24:CZ55" si="42">(((S24+(R24*IF(0,0,1)))*AU24)/100)</f>
        <v>326.8</v>
      </c>
      <c r="DA24" s="2"/>
      <c r="DB24" s="2"/>
      <c r="DC24" s="2" t="s">
        <v>6</v>
      </c>
      <c r="DD24" s="2" t="s">
        <v>6</v>
      </c>
      <c r="DE24" s="2" t="s">
        <v>6</v>
      </c>
      <c r="DF24" s="2" t="s">
        <v>6</v>
      </c>
      <c r="DG24" s="2" t="s">
        <v>20</v>
      </c>
      <c r="DH24" s="2" t="s">
        <v>6</v>
      </c>
      <c r="DI24" s="2" t="s">
        <v>20</v>
      </c>
      <c r="DJ24" s="2" t="s">
        <v>6</v>
      </c>
      <c r="DK24" s="2" t="s">
        <v>6</v>
      </c>
      <c r="DL24" s="2" t="s">
        <v>6</v>
      </c>
      <c r="DM24" s="2" t="s">
        <v>6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1013</v>
      </c>
      <c r="DV24" s="2" t="s">
        <v>17</v>
      </c>
      <c r="DW24" s="2" t="s">
        <v>17</v>
      </c>
      <c r="DX24" s="2">
        <v>1</v>
      </c>
      <c r="DY24" s="2"/>
      <c r="DZ24" s="2"/>
      <c r="EA24" s="2"/>
      <c r="EB24" s="2"/>
      <c r="EC24" s="2"/>
      <c r="ED24" s="2"/>
      <c r="EE24" s="2">
        <v>32653283</v>
      </c>
      <c r="EF24" s="2">
        <v>5</v>
      </c>
      <c r="EG24" s="2" t="s">
        <v>21</v>
      </c>
      <c r="EH24" s="2">
        <v>0</v>
      </c>
      <c r="EI24" s="2" t="s">
        <v>6</v>
      </c>
      <c r="EJ24" s="2">
        <v>4</v>
      </c>
      <c r="EK24" s="2">
        <v>200001</v>
      </c>
      <c r="EL24" s="2" t="s">
        <v>22</v>
      </c>
      <c r="EM24" s="2" t="s">
        <v>23</v>
      </c>
      <c r="EN24" s="2"/>
      <c r="EO24" s="2" t="s">
        <v>24</v>
      </c>
      <c r="EP24" s="2"/>
      <c r="EQ24" s="2">
        <v>0</v>
      </c>
      <c r="ER24" s="2">
        <v>209.41</v>
      </c>
      <c r="ES24" s="2">
        <v>0</v>
      </c>
      <c r="ET24" s="2">
        <v>0</v>
      </c>
      <c r="EU24" s="2">
        <v>0</v>
      </c>
      <c r="EV24" s="2">
        <v>209.41</v>
      </c>
      <c r="EW24" s="2">
        <v>18</v>
      </c>
      <c r="EX24" s="2">
        <v>0</v>
      </c>
      <c r="EY24" s="2">
        <v>0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55" si="43">ROUND(IF(AND(BH24=3,BI24=3),P24,0),0)</f>
        <v>0</v>
      </c>
      <c r="FS24" s="2">
        <v>0</v>
      </c>
      <c r="FT24" s="2"/>
      <c r="FU24" s="2"/>
      <c r="FV24" s="2"/>
      <c r="FW24" s="2"/>
      <c r="FX24" s="2">
        <v>65</v>
      </c>
      <c r="FY24" s="2">
        <v>40</v>
      </c>
      <c r="FZ24" s="2"/>
      <c r="GA24" s="2" t="s">
        <v>6</v>
      </c>
      <c r="GB24" s="2"/>
      <c r="GC24" s="2"/>
      <c r="GD24" s="2">
        <v>0</v>
      </c>
      <c r="GE24" s="2"/>
      <c r="GF24" s="2">
        <v>-1728973016</v>
      </c>
      <c r="GG24" s="2">
        <v>2</v>
      </c>
      <c r="GH24" s="2">
        <v>1</v>
      </c>
      <c r="GI24" s="2">
        <v>-2</v>
      </c>
      <c r="GJ24" s="2">
        <v>0</v>
      </c>
      <c r="GK24" s="2">
        <f>ROUND(R24*(R12)/100,0)</f>
        <v>0</v>
      </c>
      <c r="GL24" s="2">
        <f t="shared" ref="GL24:GL55" si="44">ROUND(IF(AND(BH24=3,BI24=3,FS24&lt;&gt;0),P24,0),0)</f>
        <v>0</v>
      </c>
      <c r="GM24" s="2">
        <f t="shared" ref="GM24:GM55" si="45">ROUND(O24+X24+Y24+GK24,0)+GX24</f>
        <v>1675</v>
      </c>
      <c r="GN24" s="2">
        <f t="shared" ref="GN24:GN55" si="46">IF(OR(BI24=0,BI24=1),ROUND(O24+X24+Y24+GK24,0),0)</f>
        <v>0</v>
      </c>
      <c r="GO24" s="2">
        <f t="shared" ref="GO24:GO55" si="47">IF(BI24=2,ROUND(O24+X24+Y24+GK24,0),0)</f>
        <v>0</v>
      </c>
      <c r="GP24" s="2">
        <f t="shared" ref="GP24:GP55" si="48">IF(BI24=4,ROUND(O24+X24+Y24+GK24,0)+GX24,0)</f>
        <v>1675</v>
      </c>
      <c r="GQ24" s="2"/>
      <c r="GR24" s="2">
        <v>0</v>
      </c>
      <c r="GS24" s="2">
        <v>3</v>
      </c>
      <c r="GT24" s="2">
        <v>0</v>
      </c>
      <c r="GU24" s="2" t="s">
        <v>6</v>
      </c>
      <c r="GV24" s="2">
        <f t="shared" ref="GV24:GV55" si="49">ROUND(GT24,2)</f>
        <v>0</v>
      </c>
      <c r="GW24" s="2">
        <v>1</v>
      </c>
      <c r="GX24" s="2">
        <f t="shared" ref="GX24:GX55" si="50">ROUND(GV24*GW24*I24,0)</f>
        <v>0</v>
      </c>
      <c r="GY24" s="2"/>
      <c r="GZ24" s="2"/>
      <c r="HA24" s="2">
        <v>0</v>
      </c>
      <c r="HB24" s="2">
        <v>0</v>
      </c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ROW(SmtRes!A4)</f>
        <v>4</v>
      </c>
      <c r="D25">
        <f>ROW(EtalonRes!A4)</f>
        <v>4</v>
      </c>
      <c r="E25" t="s">
        <v>14</v>
      </c>
      <c r="F25" t="s">
        <v>15</v>
      </c>
      <c r="G25" t="s">
        <v>16</v>
      </c>
      <c r="H25" t="s">
        <v>17</v>
      </c>
      <c r="I25">
        <f>'1.Смета.или.Акт'!E46</f>
        <v>3</v>
      </c>
      <c r="J25">
        <v>0</v>
      </c>
      <c r="O25">
        <f t="shared" si="14"/>
        <v>14945</v>
      </c>
      <c r="P25">
        <f t="shared" si="15"/>
        <v>0</v>
      </c>
      <c r="Q25">
        <f t="shared" si="16"/>
        <v>0</v>
      </c>
      <c r="R25">
        <f t="shared" si="17"/>
        <v>0</v>
      </c>
      <c r="S25">
        <f t="shared" si="18"/>
        <v>14945</v>
      </c>
      <c r="T25">
        <f t="shared" si="19"/>
        <v>0</v>
      </c>
      <c r="U25">
        <f t="shared" si="20"/>
        <v>70.2</v>
      </c>
      <c r="V25">
        <f t="shared" si="21"/>
        <v>0</v>
      </c>
      <c r="W25">
        <f t="shared" si="22"/>
        <v>0</v>
      </c>
      <c r="X25">
        <f t="shared" si="23"/>
        <v>8220</v>
      </c>
      <c r="Y25">
        <f t="shared" si="24"/>
        <v>4782</v>
      </c>
      <c r="AA25">
        <v>34656858</v>
      </c>
      <c r="AB25">
        <f t="shared" si="25"/>
        <v>272.23</v>
      </c>
      <c r="AC25">
        <f t="shared" si="26"/>
        <v>0</v>
      </c>
      <c r="AD25">
        <f t="shared" si="27"/>
        <v>0</v>
      </c>
      <c r="AE25">
        <f t="shared" si="28"/>
        <v>0</v>
      </c>
      <c r="AF25">
        <f>ROUND(((EV25*1.3)),2)</f>
        <v>272.23</v>
      </c>
      <c r="AG25">
        <f t="shared" si="29"/>
        <v>0</v>
      </c>
      <c r="AH25">
        <f>((EW25*1.3))</f>
        <v>23.400000000000002</v>
      </c>
      <c r="AI25">
        <f t="shared" si="30"/>
        <v>0</v>
      </c>
      <c r="AJ25">
        <f t="shared" si="31"/>
        <v>0</v>
      </c>
      <c r="AK25">
        <f>AL25+AM25+AO25</f>
        <v>209.41</v>
      </c>
      <c r="AL25">
        <v>0</v>
      </c>
      <c r="AM25">
        <v>0</v>
      </c>
      <c r="AN25">
        <v>0</v>
      </c>
      <c r="AO25" s="59">
        <f>'1.Смета.или.Акт'!F47</f>
        <v>209.41</v>
      </c>
      <c r="AP25">
        <v>0</v>
      </c>
      <c r="AQ25">
        <f>'1.Смета.или.Акт'!E50</f>
        <v>18</v>
      </c>
      <c r="AR25">
        <v>0</v>
      </c>
      <c r="AS25">
        <v>0</v>
      </c>
      <c r="AT25">
        <v>55</v>
      </c>
      <c r="AU25">
        <v>32</v>
      </c>
      <c r="AV25">
        <v>1</v>
      </c>
      <c r="AW25">
        <v>1</v>
      </c>
      <c r="AZ25">
        <v>1</v>
      </c>
      <c r="BA25">
        <f>'1.Смета.или.Акт'!J47</f>
        <v>18.3</v>
      </c>
      <c r="BB25">
        <v>18.3</v>
      </c>
      <c r="BC25">
        <v>18.3</v>
      </c>
      <c r="BD25" t="s">
        <v>6</v>
      </c>
      <c r="BE25" t="s">
        <v>6</v>
      </c>
      <c r="BF25" t="s">
        <v>6</v>
      </c>
      <c r="BG25" t="s">
        <v>6</v>
      </c>
      <c r="BH25">
        <v>0</v>
      </c>
      <c r="BI25">
        <v>4</v>
      </c>
      <c r="BJ25" t="s">
        <v>18</v>
      </c>
      <c r="BM25">
        <v>200001</v>
      </c>
      <c r="BN25">
        <v>0</v>
      </c>
      <c r="BO25" t="s">
        <v>6</v>
      </c>
      <c r="BP25">
        <v>0</v>
      </c>
      <c r="BQ25">
        <v>5</v>
      </c>
      <c r="BR25">
        <v>0</v>
      </c>
      <c r="BS25"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6</v>
      </c>
      <c r="BZ25">
        <v>65</v>
      </c>
      <c r="CA25">
        <v>40</v>
      </c>
      <c r="CF25">
        <v>0</v>
      </c>
      <c r="CG25">
        <v>0</v>
      </c>
      <c r="CM25">
        <v>0</v>
      </c>
      <c r="CN25" t="s">
        <v>19</v>
      </c>
      <c r="CO25">
        <v>0</v>
      </c>
      <c r="CP25">
        <f t="shared" si="32"/>
        <v>14945</v>
      </c>
      <c r="CQ25">
        <f t="shared" si="33"/>
        <v>0</v>
      </c>
      <c r="CR25">
        <f t="shared" si="34"/>
        <v>0</v>
      </c>
      <c r="CS25">
        <f t="shared" si="35"/>
        <v>0</v>
      </c>
      <c r="CT25">
        <f t="shared" si="36"/>
        <v>4981.8090000000002</v>
      </c>
      <c r="CU25">
        <f t="shared" si="37"/>
        <v>0</v>
      </c>
      <c r="CV25">
        <f t="shared" si="38"/>
        <v>23.400000000000002</v>
      </c>
      <c r="CW25">
        <f t="shared" si="39"/>
        <v>0</v>
      </c>
      <c r="CX25">
        <f t="shared" si="40"/>
        <v>0</v>
      </c>
      <c r="CY25">
        <f t="shared" si="41"/>
        <v>8219.75</v>
      </c>
      <c r="CZ25">
        <f t="shared" si="42"/>
        <v>4782.3999999999996</v>
      </c>
      <c r="DC25" t="s">
        <v>6</v>
      </c>
      <c r="DD25" t="s">
        <v>6</v>
      </c>
      <c r="DE25" t="s">
        <v>6</v>
      </c>
      <c r="DF25" t="s">
        <v>6</v>
      </c>
      <c r="DG25" t="s">
        <v>20</v>
      </c>
      <c r="DH25" t="s">
        <v>6</v>
      </c>
      <c r="DI25" t="s">
        <v>20</v>
      </c>
      <c r="DJ25" t="s">
        <v>6</v>
      </c>
      <c r="DK25" t="s">
        <v>6</v>
      </c>
      <c r="DL25" t="s">
        <v>6</v>
      </c>
      <c r="DM25" t="s">
        <v>6</v>
      </c>
      <c r="DN25">
        <v>0</v>
      </c>
      <c r="DO25">
        <v>0</v>
      </c>
      <c r="DP25">
        <v>1</v>
      </c>
      <c r="DQ25">
        <v>1</v>
      </c>
      <c r="DU25">
        <v>1013</v>
      </c>
      <c r="DV25" t="s">
        <v>17</v>
      </c>
      <c r="DW25" t="str">
        <f>'1.Смета.или.Акт'!D46</f>
        <v>ШТ</v>
      </c>
      <c r="DX25">
        <v>1</v>
      </c>
      <c r="EE25">
        <v>32653283</v>
      </c>
      <c r="EF25">
        <v>5</v>
      </c>
      <c r="EG25" t="s">
        <v>21</v>
      </c>
      <c r="EH25">
        <v>0</v>
      </c>
      <c r="EI25" t="s">
        <v>6</v>
      </c>
      <c r="EJ25">
        <v>4</v>
      </c>
      <c r="EK25">
        <v>200001</v>
      </c>
      <c r="EL25" t="s">
        <v>22</v>
      </c>
      <c r="EM25" t="s">
        <v>23</v>
      </c>
      <c r="EO25" t="s">
        <v>24</v>
      </c>
      <c r="EQ25">
        <v>0</v>
      </c>
      <c r="ER25">
        <f>ES25+ET25+EV25</f>
        <v>209.41</v>
      </c>
      <c r="ES25">
        <v>0</v>
      </c>
      <c r="ET25">
        <v>0</v>
      </c>
      <c r="EU25">
        <v>0</v>
      </c>
      <c r="EV25" s="59">
        <f>'1.Смета.или.Акт'!F47</f>
        <v>209.41</v>
      </c>
      <c r="EW25">
        <f>'1.Смета.или.Акт'!E50</f>
        <v>18</v>
      </c>
      <c r="EX25">
        <v>0</v>
      </c>
      <c r="EY25">
        <v>0</v>
      </c>
      <c r="FQ25">
        <v>0</v>
      </c>
      <c r="FR25">
        <f t="shared" si="43"/>
        <v>0</v>
      </c>
      <c r="FS25">
        <v>0</v>
      </c>
      <c r="FV25" t="s">
        <v>25</v>
      </c>
      <c r="FW25" t="s">
        <v>26</v>
      </c>
      <c r="FX25">
        <v>65</v>
      </c>
      <c r="FY25">
        <v>40</v>
      </c>
      <c r="GA25" t="s">
        <v>6</v>
      </c>
      <c r="GD25">
        <v>0</v>
      </c>
      <c r="GF25">
        <v>-1728973016</v>
      </c>
      <c r="GG25">
        <v>2</v>
      </c>
      <c r="GH25">
        <v>1</v>
      </c>
      <c r="GI25">
        <v>4</v>
      </c>
      <c r="GJ25">
        <v>0</v>
      </c>
      <c r="GK25">
        <f>ROUND(R25*(S12)/100,0)</f>
        <v>0</v>
      </c>
      <c r="GL25">
        <f t="shared" si="44"/>
        <v>0</v>
      </c>
      <c r="GM25">
        <f t="shared" si="45"/>
        <v>27947</v>
      </c>
      <c r="GN25">
        <f t="shared" si="46"/>
        <v>0</v>
      </c>
      <c r="GO25">
        <f t="shared" si="47"/>
        <v>0</v>
      </c>
      <c r="GP25">
        <f t="shared" si="48"/>
        <v>27947</v>
      </c>
      <c r="GR25">
        <v>0</v>
      </c>
      <c r="GS25">
        <v>3</v>
      </c>
      <c r="GT25">
        <v>0</v>
      </c>
      <c r="GU25" t="s">
        <v>6</v>
      </c>
      <c r="GV25">
        <f t="shared" si="49"/>
        <v>0</v>
      </c>
      <c r="GW25">
        <v>18.3</v>
      </c>
      <c r="GX25">
        <f t="shared" si="50"/>
        <v>0</v>
      </c>
      <c r="HA25">
        <v>0</v>
      </c>
      <c r="HB25">
        <v>0</v>
      </c>
      <c r="IK25">
        <v>0</v>
      </c>
    </row>
    <row r="26" spans="1:255" x14ac:dyDescent="0.2">
      <c r="A26" s="2">
        <v>17</v>
      </c>
      <c r="B26" s="2">
        <v>1</v>
      </c>
      <c r="C26" s="2">
        <f>ROW(SmtRes!A7)</f>
        <v>7</v>
      </c>
      <c r="D26" s="2">
        <f>ROW(EtalonRes!A7)</f>
        <v>7</v>
      </c>
      <c r="E26" s="2" t="s">
        <v>27</v>
      </c>
      <c r="F26" s="2" t="s">
        <v>28</v>
      </c>
      <c r="G26" s="2" t="s">
        <v>29</v>
      </c>
      <c r="H26" s="2" t="s">
        <v>17</v>
      </c>
      <c r="I26" s="2">
        <f>'1.Смета.или.Акт'!E52</f>
        <v>3</v>
      </c>
      <c r="J26" s="2">
        <v>0</v>
      </c>
      <c r="K26" s="2"/>
      <c r="L26" s="2"/>
      <c r="M26" s="2"/>
      <c r="N26" s="2"/>
      <c r="O26" s="2">
        <f t="shared" si="14"/>
        <v>791</v>
      </c>
      <c r="P26" s="2">
        <f t="shared" si="15"/>
        <v>0</v>
      </c>
      <c r="Q26" s="2">
        <f t="shared" si="16"/>
        <v>0</v>
      </c>
      <c r="R26" s="2">
        <f t="shared" si="17"/>
        <v>0</v>
      </c>
      <c r="S26" s="2">
        <f t="shared" si="18"/>
        <v>791</v>
      </c>
      <c r="T26" s="2">
        <f t="shared" si="19"/>
        <v>0</v>
      </c>
      <c r="U26" s="2">
        <f t="shared" si="20"/>
        <v>64.800000000000011</v>
      </c>
      <c r="V26" s="2">
        <f t="shared" si="21"/>
        <v>0</v>
      </c>
      <c r="W26" s="2">
        <f t="shared" si="22"/>
        <v>0</v>
      </c>
      <c r="X26" s="2">
        <f t="shared" si="23"/>
        <v>514</v>
      </c>
      <c r="Y26" s="2">
        <f t="shared" si="24"/>
        <v>316</v>
      </c>
      <c r="Z26" s="2"/>
      <c r="AA26" s="2">
        <v>34656857</v>
      </c>
      <c r="AB26" s="2">
        <f t="shared" si="25"/>
        <v>263.77999999999997</v>
      </c>
      <c r="AC26" s="2">
        <f t="shared" si="26"/>
        <v>0</v>
      </c>
      <c r="AD26" s="2">
        <f t="shared" si="27"/>
        <v>0</v>
      </c>
      <c r="AE26" s="2">
        <f t="shared" si="28"/>
        <v>0</v>
      </c>
      <c r="AF26" s="2">
        <f t="shared" ref="AF26:AF57" si="51">ROUND((EV26),2)</f>
        <v>263.77999999999997</v>
      </c>
      <c r="AG26" s="2">
        <f t="shared" si="29"/>
        <v>0</v>
      </c>
      <c r="AH26" s="2">
        <f t="shared" ref="AH26:AH57" si="52">(EW26)</f>
        <v>21.6</v>
      </c>
      <c r="AI26" s="2">
        <f t="shared" si="30"/>
        <v>0</v>
      </c>
      <c r="AJ26" s="2">
        <f t="shared" si="31"/>
        <v>0</v>
      </c>
      <c r="AK26" s="2">
        <v>263.77999999999997</v>
      </c>
      <c r="AL26" s="2">
        <v>0</v>
      </c>
      <c r="AM26" s="2">
        <v>0</v>
      </c>
      <c r="AN26" s="2">
        <v>0</v>
      </c>
      <c r="AO26" s="2">
        <v>263.77999999999997</v>
      </c>
      <c r="AP26" s="2">
        <v>0</v>
      </c>
      <c r="AQ26" s="2">
        <v>21.6</v>
      </c>
      <c r="AR26" s="2">
        <v>0</v>
      </c>
      <c r="AS26" s="2">
        <v>0</v>
      </c>
      <c r="AT26" s="2">
        <v>65</v>
      </c>
      <c r="AU26" s="2">
        <v>40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6</v>
      </c>
      <c r="BE26" s="2" t="s">
        <v>6</v>
      </c>
      <c r="BF26" s="2" t="s">
        <v>6</v>
      </c>
      <c r="BG26" s="2" t="s">
        <v>6</v>
      </c>
      <c r="BH26" s="2">
        <v>0</v>
      </c>
      <c r="BI26" s="2">
        <v>4</v>
      </c>
      <c r="BJ26" s="2" t="s">
        <v>30</v>
      </c>
      <c r="BK26" s="2"/>
      <c r="BL26" s="2"/>
      <c r="BM26" s="2">
        <v>200001</v>
      </c>
      <c r="BN26" s="2">
        <v>0</v>
      </c>
      <c r="BO26" s="2" t="s">
        <v>6</v>
      </c>
      <c r="BP26" s="2">
        <v>0</v>
      </c>
      <c r="BQ26" s="2">
        <v>5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6</v>
      </c>
      <c r="BZ26" s="2">
        <v>65</v>
      </c>
      <c r="CA26" s="2">
        <v>40</v>
      </c>
      <c r="CB26" s="2"/>
      <c r="CC26" s="2"/>
      <c r="CD26" s="2"/>
      <c r="CE26" s="2"/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6</v>
      </c>
      <c r="CO26" s="2">
        <v>0</v>
      </c>
      <c r="CP26" s="2">
        <f t="shared" si="32"/>
        <v>791</v>
      </c>
      <c r="CQ26" s="2">
        <f t="shared" si="33"/>
        <v>0</v>
      </c>
      <c r="CR26" s="2">
        <f t="shared" si="34"/>
        <v>0</v>
      </c>
      <c r="CS26" s="2">
        <f t="shared" si="35"/>
        <v>0</v>
      </c>
      <c r="CT26" s="2">
        <f t="shared" si="36"/>
        <v>263.77999999999997</v>
      </c>
      <c r="CU26" s="2">
        <f t="shared" si="37"/>
        <v>0</v>
      </c>
      <c r="CV26" s="2">
        <f t="shared" si="38"/>
        <v>21.6</v>
      </c>
      <c r="CW26" s="2">
        <f t="shared" si="39"/>
        <v>0</v>
      </c>
      <c r="CX26" s="2">
        <f t="shared" si="40"/>
        <v>0</v>
      </c>
      <c r="CY26" s="2">
        <f t="shared" si="41"/>
        <v>514.15</v>
      </c>
      <c r="CZ26" s="2">
        <f t="shared" si="42"/>
        <v>316.39999999999998</v>
      </c>
      <c r="DA26" s="2"/>
      <c r="DB26" s="2"/>
      <c r="DC26" s="2" t="s">
        <v>6</v>
      </c>
      <c r="DD26" s="2" t="s">
        <v>6</v>
      </c>
      <c r="DE26" s="2" t="s">
        <v>6</v>
      </c>
      <c r="DF26" s="2" t="s">
        <v>6</v>
      </c>
      <c r="DG26" s="2" t="s">
        <v>6</v>
      </c>
      <c r="DH26" s="2" t="s">
        <v>6</v>
      </c>
      <c r="DI26" s="2" t="s">
        <v>6</v>
      </c>
      <c r="DJ26" s="2" t="s">
        <v>6</v>
      </c>
      <c r="DK26" s="2" t="s">
        <v>6</v>
      </c>
      <c r="DL26" s="2" t="s">
        <v>6</v>
      </c>
      <c r="DM26" s="2" t="s">
        <v>6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1013</v>
      </c>
      <c r="DV26" s="2" t="s">
        <v>17</v>
      </c>
      <c r="DW26" s="2" t="s">
        <v>17</v>
      </c>
      <c r="DX26" s="2">
        <v>1</v>
      </c>
      <c r="DY26" s="2"/>
      <c r="DZ26" s="2"/>
      <c r="EA26" s="2"/>
      <c r="EB26" s="2"/>
      <c r="EC26" s="2"/>
      <c r="ED26" s="2"/>
      <c r="EE26" s="2">
        <v>32653283</v>
      </c>
      <c r="EF26" s="2">
        <v>5</v>
      </c>
      <c r="EG26" s="2" t="s">
        <v>21</v>
      </c>
      <c r="EH26" s="2">
        <v>0</v>
      </c>
      <c r="EI26" s="2" t="s">
        <v>6</v>
      </c>
      <c r="EJ26" s="2">
        <v>4</v>
      </c>
      <c r="EK26" s="2">
        <v>200001</v>
      </c>
      <c r="EL26" s="2" t="s">
        <v>22</v>
      </c>
      <c r="EM26" s="2" t="s">
        <v>23</v>
      </c>
      <c r="EN26" s="2"/>
      <c r="EO26" s="2" t="s">
        <v>6</v>
      </c>
      <c r="EP26" s="2"/>
      <c r="EQ26" s="2">
        <v>0</v>
      </c>
      <c r="ER26" s="2">
        <v>263.77999999999997</v>
      </c>
      <c r="ES26" s="2">
        <v>0</v>
      </c>
      <c r="ET26" s="2">
        <v>0</v>
      </c>
      <c r="EU26" s="2">
        <v>0</v>
      </c>
      <c r="EV26" s="2">
        <v>263.77999999999997</v>
      </c>
      <c r="EW26" s="2">
        <v>21.6</v>
      </c>
      <c r="EX26" s="2">
        <v>0</v>
      </c>
      <c r="EY26" s="2">
        <v>0</v>
      </c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43"/>
        <v>0</v>
      </c>
      <c r="FS26" s="2">
        <v>0</v>
      </c>
      <c r="FT26" s="2"/>
      <c r="FU26" s="2"/>
      <c r="FV26" s="2"/>
      <c r="FW26" s="2"/>
      <c r="FX26" s="2">
        <v>65</v>
      </c>
      <c r="FY26" s="2">
        <v>40</v>
      </c>
      <c r="FZ26" s="2"/>
      <c r="GA26" s="2" t="s">
        <v>6</v>
      </c>
      <c r="GB26" s="2"/>
      <c r="GC26" s="2"/>
      <c r="GD26" s="2">
        <v>0</v>
      </c>
      <c r="GE26" s="2"/>
      <c r="GF26" s="2">
        <v>412509291</v>
      </c>
      <c r="GG26" s="2">
        <v>2</v>
      </c>
      <c r="GH26" s="2">
        <v>1</v>
      </c>
      <c r="GI26" s="2">
        <v>-2</v>
      </c>
      <c r="GJ26" s="2">
        <v>0</v>
      </c>
      <c r="GK26" s="2">
        <f>ROUND(R26*(R12)/100,0)</f>
        <v>0</v>
      </c>
      <c r="GL26" s="2">
        <f t="shared" si="44"/>
        <v>0</v>
      </c>
      <c r="GM26" s="2">
        <f t="shared" si="45"/>
        <v>1621</v>
      </c>
      <c r="GN26" s="2">
        <f t="shared" si="46"/>
        <v>0</v>
      </c>
      <c r="GO26" s="2">
        <f t="shared" si="47"/>
        <v>0</v>
      </c>
      <c r="GP26" s="2">
        <f t="shared" si="48"/>
        <v>1621</v>
      </c>
      <c r="GQ26" s="2"/>
      <c r="GR26" s="2">
        <v>0</v>
      </c>
      <c r="GS26" s="2">
        <v>3</v>
      </c>
      <c r="GT26" s="2">
        <v>0</v>
      </c>
      <c r="GU26" s="2" t="s">
        <v>6</v>
      </c>
      <c r="GV26" s="2">
        <f t="shared" si="49"/>
        <v>0</v>
      </c>
      <c r="GW26" s="2">
        <v>1</v>
      </c>
      <c r="GX26" s="2">
        <f t="shared" si="50"/>
        <v>0</v>
      </c>
      <c r="GY26" s="2"/>
      <c r="GZ26" s="2"/>
      <c r="HA26" s="2">
        <v>0</v>
      </c>
      <c r="HB26" s="2">
        <v>0</v>
      </c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17</v>
      </c>
      <c r="B27">
        <v>1</v>
      </c>
      <c r="C27">
        <f>ROW(SmtRes!A10)</f>
        <v>10</v>
      </c>
      <c r="D27">
        <f>ROW(EtalonRes!A10)</f>
        <v>10</v>
      </c>
      <c r="E27" t="s">
        <v>27</v>
      </c>
      <c r="F27" t="s">
        <v>28</v>
      </c>
      <c r="G27" t="s">
        <v>29</v>
      </c>
      <c r="H27" t="s">
        <v>17</v>
      </c>
      <c r="I27">
        <f>'1.Смета.или.Акт'!E52</f>
        <v>3</v>
      </c>
      <c r="J27">
        <v>0</v>
      </c>
      <c r="O27">
        <f t="shared" si="14"/>
        <v>14482</v>
      </c>
      <c r="P27">
        <f t="shared" si="15"/>
        <v>0</v>
      </c>
      <c r="Q27">
        <f t="shared" si="16"/>
        <v>0</v>
      </c>
      <c r="R27">
        <f t="shared" si="17"/>
        <v>0</v>
      </c>
      <c r="S27">
        <f t="shared" si="18"/>
        <v>14482</v>
      </c>
      <c r="T27">
        <f t="shared" si="19"/>
        <v>0</v>
      </c>
      <c r="U27">
        <f t="shared" si="20"/>
        <v>64.800000000000011</v>
      </c>
      <c r="V27">
        <f t="shared" si="21"/>
        <v>0</v>
      </c>
      <c r="W27">
        <f t="shared" si="22"/>
        <v>0</v>
      </c>
      <c r="X27">
        <f t="shared" si="23"/>
        <v>7965</v>
      </c>
      <c r="Y27">
        <f t="shared" si="24"/>
        <v>4634</v>
      </c>
      <c r="AA27">
        <v>34656858</v>
      </c>
      <c r="AB27">
        <f t="shared" si="25"/>
        <v>263.77999999999997</v>
      </c>
      <c r="AC27">
        <f t="shared" si="26"/>
        <v>0</v>
      </c>
      <c r="AD27">
        <f t="shared" si="27"/>
        <v>0</v>
      </c>
      <c r="AE27">
        <f t="shared" si="28"/>
        <v>0</v>
      </c>
      <c r="AF27">
        <f t="shared" si="51"/>
        <v>263.77999999999997</v>
      </c>
      <c r="AG27">
        <f t="shared" si="29"/>
        <v>0</v>
      </c>
      <c r="AH27">
        <f t="shared" si="52"/>
        <v>21.6</v>
      </c>
      <c r="AI27">
        <f t="shared" si="30"/>
        <v>0</v>
      </c>
      <c r="AJ27">
        <f t="shared" si="31"/>
        <v>0</v>
      </c>
      <c r="AK27">
        <f>AL27+AM27+AO27</f>
        <v>263.77999999999997</v>
      </c>
      <c r="AL27">
        <v>0</v>
      </c>
      <c r="AM27">
        <v>0</v>
      </c>
      <c r="AN27">
        <v>0</v>
      </c>
      <c r="AO27" s="59">
        <f>'1.Смета.или.Акт'!F53</f>
        <v>263.77999999999997</v>
      </c>
      <c r="AP27">
        <v>0</v>
      </c>
      <c r="AQ27">
        <f>'1.Смета.или.Акт'!E56</f>
        <v>21.6</v>
      </c>
      <c r="AR27">
        <v>0</v>
      </c>
      <c r="AS27">
        <v>0</v>
      </c>
      <c r="AT27">
        <v>55</v>
      </c>
      <c r="AU27">
        <v>32</v>
      </c>
      <c r="AV27">
        <v>1</v>
      </c>
      <c r="AW27">
        <v>1</v>
      </c>
      <c r="AZ27">
        <v>1</v>
      </c>
      <c r="BA27">
        <f>'1.Смета.или.Акт'!J53</f>
        <v>18.3</v>
      </c>
      <c r="BB27">
        <v>18.3</v>
      </c>
      <c r="BC27">
        <v>18.3</v>
      </c>
      <c r="BD27" t="s">
        <v>6</v>
      </c>
      <c r="BE27" t="s">
        <v>6</v>
      </c>
      <c r="BF27" t="s">
        <v>6</v>
      </c>
      <c r="BG27" t="s">
        <v>6</v>
      </c>
      <c r="BH27">
        <v>0</v>
      </c>
      <c r="BI27">
        <v>4</v>
      </c>
      <c r="BJ27" t="s">
        <v>30</v>
      </c>
      <c r="BM27">
        <v>200001</v>
      </c>
      <c r="BN27">
        <v>0</v>
      </c>
      <c r="BO27" t="s">
        <v>6</v>
      </c>
      <c r="BP27">
        <v>0</v>
      </c>
      <c r="BQ27">
        <v>5</v>
      </c>
      <c r="BR27">
        <v>0</v>
      </c>
      <c r="BS27">
        <v>18.3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6</v>
      </c>
      <c r="BZ27">
        <v>65</v>
      </c>
      <c r="CA27">
        <v>40</v>
      </c>
      <c r="CF27">
        <v>0</v>
      </c>
      <c r="CG27">
        <v>0</v>
      </c>
      <c r="CM27">
        <v>0</v>
      </c>
      <c r="CN27" t="s">
        <v>6</v>
      </c>
      <c r="CO27">
        <v>0</v>
      </c>
      <c r="CP27">
        <f t="shared" si="32"/>
        <v>14482</v>
      </c>
      <c r="CQ27">
        <f t="shared" si="33"/>
        <v>0</v>
      </c>
      <c r="CR27">
        <f t="shared" si="34"/>
        <v>0</v>
      </c>
      <c r="CS27">
        <f t="shared" si="35"/>
        <v>0</v>
      </c>
      <c r="CT27">
        <f t="shared" si="36"/>
        <v>4827.174</v>
      </c>
      <c r="CU27">
        <f t="shared" si="37"/>
        <v>0</v>
      </c>
      <c r="CV27">
        <f t="shared" si="38"/>
        <v>21.6</v>
      </c>
      <c r="CW27">
        <f t="shared" si="39"/>
        <v>0</v>
      </c>
      <c r="CX27">
        <f t="shared" si="40"/>
        <v>0</v>
      </c>
      <c r="CY27">
        <f t="shared" si="41"/>
        <v>7965.1</v>
      </c>
      <c r="CZ27">
        <f t="shared" si="42"/>
        <v>4634.24</v>
      </c>
      <c r="DC27" t="s">
        <v>6</v>
      </c>
      <c r="DD27" t="s">
        <v>6</v>
      </c>
      <c r="DE27" t="s">
        <v>6</v>
      </c>
      <c r="DF27" t="s">
        <v>6</v>
      </c>
      <c r="DG27" t="s">
        <v>6</v>
      </c>
      <c r="DH27" t="s">
        <v>6</v>
      </c>
      <c r="DI27" t="s">
        <v>6</v>
      </c>
      <c r="DJ27" t="s">
        <v>6</v>
      </c>
      <c r="DK27" t="s">
        <v>6</v>
      </c>
      <c r="DL27" t="s">
        <v>6</v>
      </c>
      <c r="DM27" t="s">
        <v>6</v>
      </c>
      <c r="DN27">
        <v>0</v>
      </c>
      <c r="DO27">
        <v>0</v>
      </c>
      <c r="DP27">
        <v>1</v>
      </c>
      <c r="DQ27">
        <v>1</v>
      </c>
      <c r="DU27">
        <v>1013</v>
      </c>
      <c r="DV27" t="s">
        <v>17</v>
      </c>
      <c r="DW27" t="str">
        <f>'1.Смета.или.Акт'!D52</f>
        <v>ШТ</v>
      </c>
      <c r="DX27">
        <v>1</v>
      </c>
      <c r="EE27">
        <v>32653283</v>
      </c>
      <c r="EF27">
        <v>5</v>
      </c>
      <c r="EG27" t="s">
        <v>21</v>
      </c>
      <c r="EH27">
        <v>0</v>
      </c>
      <c r="EI27" t="s">
        <v>6</v>
      </c>
      <c r="EJ27">
        <v>4</v>
      </c>
      <c r="EK27">
        <v>200001</v>
      </c>
      <c r="EL27" t="s">
        <v>22</v>
      </c>
      <c r="EM27" t="s">
        <v>23</v>
      </c>
      <c r="EO27" t="s">
        <v>6</v>
      </c>
      <c r="EQ27">
        <v>0</v>
      </c>
      <c r="ER27">
        <f>ES27+ET27+EV27</f>
        <v>263.77999999999997</v>
      </c>
      <c r="ES27">
        <v>0</v>
      </c>
      <c r="ET27">
        <v>0</v>
      </c>
      <c r="EU27">
        <v>0</v>
      </c>
      <c r="EV27" s="59">
        <f>'1.Смета.или.Акт'!F53</f>
        <v>263.77999999999997</v>
      </c>
      <c r="EW27">
        <f>'1.Смета.или.Акт'!E56</f>
        <v>21.6</v>
      </c>
      <c r="EX27">
        <v>0</v>
      </c>
      <c r="EY27">
        <v>0</v>
      </c>
      <c r="FQ27">
        <v>0</v>
      </c>
      <c r="FR27">
        <f t="shared" si="43"/>
        <v>0</v>
      </c>
      <c r="FS27">
        <v>0</v>
      </c>
      <c r="FV27" t="s">
        <v>25</v>
      </c>
      <c r="FW27" t="s">
        <v>26</v>
      </c>
      <c r="FX27">
        <v>65</v>
      </c>
      <c r="FY27">
        <v>40</v>
      </c>
      <c r="GA27" t="s">
        <v>6</v>
      </c>
      <c r="GD27">
        <v>0</v>
      </c>
      <c r="GF27">
        <v>412509291</v>
      </c>
      <c r="GG27">
        <v>2</v>
      </c>
      <c r="GH27">
        <v>1</v>
      </c>
      <c r="GI27">
        <v>4</v>
      </c>
      <c r="GJ27">
        <v>0</v>
      </c>
      <c r="GK27">
        <f>ROUND(R27*(S12)/100,0)</f>
        <v>0</v>
      </c>
      <c r="GL27">
        <f t="shared" si="44"/>
        <v>0</v>
      </c>
      <c r="GM27">
        <f t="shared" si="45"/>
        <v>27081</v>
      </c>
      <c r="GN27">
        <f t="shared" si="46"/>
        <v>0</v>
      </c>
      <c r="GO27">
        <f t="shared" si="47"/>
        <v>0</v>
      </c>
      <c r="GP27">
        <f t="shared" si="48"/>
        <v>27081</v>
      </c>
      <c r="GR27">
        <v>0</v>
      </c>
      <c r="GS27">
        <v>3</v>
      </c>
      <c r="GT27">
        <v>0</v>
      </c>
      <c r="GU27" t="s">
        <v>6</v>
      </c>
      <c r="GV27">
        <f t="shared" si="49"/>
        <v>0</v>
      </c>
      <c r="GW27">
        <v>18.3</v>
      </c>
      <c r="GX27">
        <f t="shared" si="50"/>
        <v>0</v>
      </c>
      <c r="HA27">
        <v>0</v>
      </c>
      <c r="HB27">
        <v>0</v>
      </c>
      <c r="IK27">
        <v>0</v>
      </c>
    </row>
    <row r="28" spans="1:255" x14ac:dyDescent="0.2">
      <c r="A28" s="2">
        <v>17</v>
      </c>
      <c r="B28" s="2">
        <v>1</v>
      </c>
      <c r="C28" s="2">
        <f>ROW(SmtRes!A12)</f>
        <v>12</v>
      </c>
      <c r="D28" s="2">
        <f>ROW(EtalonRes!A12)</f>
        <v>12</v>
      </c>
      <c r="E28" s="2" t="s">
        <v>31</v>
      </c>
      <c r="F28" s="2" t="s">
        <v>32</v>
      </c>
      <c r="G28" s="2" t="s">
        <v>33</v>
      </c>
      <c r="H28" s="2" t="s">
        <v>34</v>
      </c>
      <c r="I28" s="2">
        <f>'1.Смета.или.Акт'!E58</f>
        <v>3</v>
      </c>
      <c r="J28" s="2">
        <v>0</v>
      </c>
      <c r="K28" s="2"/>
      <c r="L28" s="2"/>
      <c r="M28" s="2"/>
      <c r="N28" s="2"/>
      <c r="O28" s="2">
        <f t="shared" si="14"/>
        <v>59</v>
      </c>
      <c r="P28" s="2">
        <f t="shared" si="15"/>
        <v>0</v>
      </c>
      <c r="Q28" s="2">
        <f t="shared" si="16"/>
        <v>0</v>
      </c>
      <c r="R28" s="2">
        <f t="shared" si="17"/>
        <v>0</v>
      </c>
      <c r="S28" s="2">
        <f t="shared" si="18"/>
        <v>59</v>
      </c>
      <c r="T28" s="2">
        <f t="shared" si="19"/>
        <v>0</v>
      </c>
      <c r="U28" s="2">
        <f t="shared" si="20"/>
        <v>4.8600000000000003</v>
      </c>
      <c r="V28" s="2">
        <f t="shared" si="21"/>
        <v>0</v>
      </c>
      <c r="W28" s="2">
        <f t="shared" si="22"/>
        <v>0</v>
      </c>
      <c r="X28" s="2">
        <f t="shared" si="23"/>
        <v>38</v>
      </c>
      <c r="Y28" s="2">
        <f t="shared" si="24"/>
        <v>24</v>
      </c>
      <c r="Z28" s="2"/>
      <c r="AA28" s="2">
        <v>34656857</v>
      </c>
      <c r="AB28" s="2">
        <f t="shared" si="25"/>
        <v>19.52</v>
      </c>
      <c r="AC28" s="2">
        <f t="shared" si="26"/>
        <v>0</v>
      </c>
      <c r="AD28" s="2">
        <f t="shared" si="27"/>
        <v>0</v>
      </c>
      <c r="AE28" s="2">
        <f t="shared" si="28"/>
        <v>0</v>
      </c>
      <c r="AF28" s="2">
        <f t="shared" si="51"/>
        <v>19.52</v>
      </c>
      <c r="AG28" s="2">
        <f t="shared" si="29"/>
        <v>0</v>
      </c>
      <c r="AH28" s="2">
        <f t="shared" si="52"/>
        <v>1.62</v>
      </c>
      <c r="AI28" s="2">
        <f t="shared" si="30"/>
        <v>0</v>
      </c>
      <c r="AJ28" s="2">
        <f t="shared" si="31"/>
        <v>0</v>
      </c>
      <c r="AK28" s="2">
        <v>19.52</v>
      </c>
      <c r="AL28" s="2">
        <v>0</v>
      </c>
      <c r="AM28" s="2">
        <v>0</v>
      </c>
      <c r="AN28" s="2">
        <v>0</v>
      </c>
      <c r="AO28" s="2">
        <v>19.52</v>
      </c>
      <c r="AP28" s="2">
        <v>0</v>
      </c>
      <c r="AQ28" s="2">
        <v>1.62</v>
      </c>
      <c r="AR28" s="2">
        <v>0</v>
      </c>
      <c r="AS28" s="2">
        <v>0</v>
      </c>
      <c r="AT28" s="2">
        <v>65</v>
      </c>
      <c r="AU28" s="2">
        <v>40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6</v>
      </c>
      <c r="BE28" s="2" t="s">
        <v>6</v>
      </c>
      <c r="BF28" s="2" t="s">
        <v>6</v>
      </c>
      <c r="BG28" s="2" t="s">
        <v>6</v>
      </c>
      <c r="BH28" s="2">
        <v>0</v>
      </c>
      <c r="BI28" s="2">
        <v>4</v>
      </c>
      <c r="BJ28" s="2" t="s">
        <v>35</v>
      </c>
      <c r="BK28" s="2"/>
      <c r="BL28" s="2"/>
      <c r="BM28" s="2">
        <v>200001</v>
      </c>
      <c r="BN28" s="2">
        <v>0</v>
      </c>
      <c r="BO28" s="2" t="s">
        <v>6</v>
      </c>
      <c r="BP28" s="2">
        <v>0</v>
      </c>
      <c r="BQ28" s="2">
        <v>5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6</v>
      </c>
      <c r="BZ28" s="2">
        <v>65</v>
      </c>
      <c r="CA28" s="2">
        <v>40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6</v>
      </c>
      <c r="CO28" s="2">
        <v>0</v>
      </c>
      <c r="CP28" s="2">
        <f t="shared" si="32"/>
        <v>59</v>
      </c>
      <c r="CQ28" s="2">
        <f t="shared" si="33"/>
        <v>0</v>
      </c>
      <c r="CR28" s="2">
        <f t="shared" si="34"/>
        <v>0</v>
      </c>
      <c r="CS28" s="2">
        <f t="shared" si="35"/>
        <v>0</v>
      </c>
      <c r="CT28" s="2">
        <f t="shared" si="36"/>
        <v>19.52</v>
      </c>
      <c r="CU28" s="2">
        <f t="shared" si="37"/>
        <v>0</v>
      </c>
      <c r="CV28" s="2">
        <f t="shared" si="38"/>
        <v>1.62</v>
      </c>
      <c r="CW28" s="2">
        <f t="shared" si="39"/>
        <v>0</v>
      </c>
      <c r="CX28" s="2">
        <f t="shared" si="40"/>
        <v>0</v>
      </c>
      <c r="CY28" s="2">
        <f t="shared" si="41"/>
        <v>38.35</v>
      </c>
      <c r="CZ28" s="2">
        <f t="shared" si="42"/>
        <v>23.6</v>
      </c>
      <c r="DA28" s="2"/>
      <c r="DB28" s="2"/>
      <c r="DC28" s="2" t="s">
        <v>6</v>
      </c>
      <c r="DD28" s="2" t="s">
        <v>6</v>
      </c>
      <c r="DE28" s="2" t="s">
        <v>6</v>
      </c>
      <c r="DF28" s="2" t="s">
        <v>6</v>
      </c>
      <c r="DG28" s="2" t="s">
        <v>6</v>
      </c>
      <c r="DH28" s="2" t="s">
        <v>6</v>
      </c>
      <c r="DI28" s="2" t="s">
        <v>6</v>
      </c>
      <c r="DJ28" s="2" t="s">
        <v>6</v>
      </c>
      <c r="DK28" s="2" t="s">
        <v>6</v>
      </c>
      <c r="DL28" s="2" t="s">
        <v>6</v>
      </c>
      <c r="DM28" s="2" t="s">
        <v>6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1013</v>
      </c>
      <c r="DV28" s="2" t="s">
        <v>34</v>
      </c>
      <c r="DW28" s="2" t="s">
        <v>34</v>
      </c>
      <c r="DX28" s="2">
        <v>1</v>
      </c>
      <c r="DY28" s="2"/>
      <c r="DZ28" s="2"/>
      <c r="EA28" s="2"/>
      <c r="EB28" s="2"/>
      <c r="EC28" s="2"/>
      <c r="ED28" s="2"/>
      <c r="EE28" s="2">
        <v>32653283</v>
      </c>
      <c r="EF28" s="2">
        <v>5</v>
      </c>
      <c r="EG28" s="2" t="s">
        <v>21</v>
      </c>
      <c r="EH28" s="2">
        <v>0</v>
      </c>
      <c r="EI28" s="2" t="s">
        <v>6</v>
      </c>
      <c r="EJ28" s="2">
        <v>4</v>
      </c>
      <c r="EK28" s="2">
        <v>200001</v>
      </c>
      <c r="EL28" s="2" t="s">
        <v>22</v>
      </c>
      <c r="EM28" s="2" t="s">
        <v>23</v>
      </c>
      <c r="EN28" s="2"/>
      <c r="EO28" s="2" t="s">
        <v>6</v>
      </c>
      <c r="EP28" s="2"/>
      <c r="EQ28" s="2">
        <v>0</v>
      </c>
      <c r="ER28" s="2">
        <v>19.52</v>
      </c>
      <c r="ES28" s="2">
        <v>0</v>
      </c>
      <c r="ET28" s="2">
        <v>0</v>
      </c>
      <c r="EU28" s="2">
        <v>0</v>
      </c>
      <c r="EV28" s="2">
        <v>19.52</v>
      </c>
      <c r="EW28" s="2">
        <v>1.62</v>
      </c>
      <c r="EX28" s="2">
        <v>0</v>
      </c>
      <c r="EY28" s="2">
        <v>0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43"/>
        <v>0</v>
      </c>
      <c r="FS28" s="2">
        <v>0</v>
      </c>
      <c r="FT28" s="2"/>
      <c r="FU28" s="2"/>
      <c r="FV28" s="2"/>
      <c r="FW28" s="2"/>
      <c r="FX28" s="2">
        <v>65</v>
      </c>
      <c r="FY28" s="2">
        <v>40</v>
      </c>
      <c r="FZ28" s="2"/>
      <c r="GA28" s="2" t="s">
        <v>6</v>
      </c>
      <c r="GB28" s="2"/>
      <c r="GC28" s="2"/>
      <c r="GD28" s="2">
        <v>0</v>
      </c>
      <c r="GE28" s="2"/>
      <c r="GF28" s="2">
        <v>174009648</v>
      </c>
      <c r="GG28" s="2">
        <v>2</v>
      </c>
      <c r="GH28" s="2">
        <v>1</v>
      </c>
      <c r="GI28" s="2">
        <v>-2</v>
      </c>
      <c r="GJ28" s="2">
        <v>0</v>
      </c>
      <c r="GK28" s="2">
        <f>ROUND(R28*(R12)/100,0)</f>
        <v>0</v>
      </c>
      <c r="GL28" s="2">
        <f t="shared" si="44"/>
        <v>0</v>
      </c>
      <c r="GM28" s="2">
        <f t="shared" si="45"/>
        <v>121</v>
      </c>
      <c r="GN28" s="2">
        <f t="shared" si="46"/>
        <v>0</v>
      </c>
      <c r="GO28" s="2">
        <f t="shared" si="47"/>
        <v>0</v>
      </c>
      <c r="GP28" s="2">
        <f t="shared" si="48"/>
        <v>121</v>
      </c>
      <c r="GQ28" s="2"/>
      <c r="GR28" s="2">
        <v>0</v>
      </c>
      <c r="GS28" s="2">
        <v>3</v>
      </c>
      <c r="GT28" s="2">
        <v>0</v>
      </c>
      <c r="GU28" s="2" t="s">
        <v>6</v>
      </c>
      <c r="GV28" s="2">
        <f t="shared" si="49"/>
        <v>0</v>
      </c>
      <c r="GW28" s="2">
        <v>1</v>
      </c>
      <c r="GX28" s="2">
        <f t="shared" si="50"/>
        <v>0</v>
      </c>
      <c r="GY28" s="2"/>
      <c r="GZ28" s="2"/>
      <c r="HA28" s="2">
        <v>0</v>
      </c>
      <c r="HB28" s="2">
        <v>0</v>
      </c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C29">
        <f>ROW(SmtRes!A14)</f>
        <v>14</v>
      </c>
      <c r="D29">
        <f>ROW(EtalonRes!A14)</f>
        <v>14</v>
      </c>
      <c r="E29" t="s">
        <v>31</v>
      </c>
      <c r="F29" t="s">
        <v>32</v>
      </c>
      <c r="G29" t="s">
        <v>33</v>
      </c>
      <c r="H29" t="s">
        <v>34</v>
      </c>
      <c r="I29">
        <f>'1.Смета.или.Акт'!E58</f>
        <v>3</v>
      </c>
      <c r="J29">
        <v>0</v>
      </c>
      <c r="O29">
        <f t="shared" si="14"/>
        <v>1072</v>
      </c>
      <c r="P29">
        <f t="shared" si="15"/>
        <v>0</v>
      </c>
      <c r="Q29">
        <f t="shared" si="16"/>
        <v>0</v>
      </c>
      <c r="R29">
        <f t="shared" si="17"/>
        <v>0</v>
      </c>
      <c r="S29">
        <f t="shared" si="18"/>
        <v>1072</v>
      </c>
      <c r="T29">
        <f t="shared" si="19"/>
        <v>0</v>
      </c>
      <c r="U29">
        <f t="shared" si="20"/>
        <v>4.8600000000000003</v>
      </c>
      <c r="V29">
        <f t="shared" si="21"/>
        <v>0</v>
      </c>
      <c r="W29">
        <f t="shared" si="22"/>
        <v>0</v>
      </c>
      <c r="X29">
        <f t="shared" si="23"/>
        <v>590</v>
      </c>
      <c r="Y29">
        <f t="shared" si="24"/>
        <v>343</v>
      </c>
      <c r="AA29">
        <v>34656858</v>
      </c>
      <c r="AB29">
        <f t="shared" si="25"/>
        <v>19.52</v>
      </c>
      <c r="AC29">
        <f t="shared" si="26"/>
        <v>0</v>
      </c>
      <c r="AD29">
        <f t="shared" si="27"/>
        <v>0</v>
      </c>
      <c r="AE29">
        <f t="shared" si="28"/>
        <v>0</v>
      </c>
      <c r="AF29">
        <f t="shared" si="51"/>
        <v>19.52</v>
      </c>
      <c r="AG29">
        <f t="shared" si="29"/>
        <v>0</v>
      </c>
      <c r="AH29">
        <f t="shared" si="52"/>
        <v>1.62</v>
      </c>
      <c r="AI29">
        <f t="shared" si="30"/>
        <v>0</v>
      </c>
      <c r="AJ29">
        <f t="shared" si="31"/>
        <v>0</v>
      </c>
      <c r="AK29">
        <f>AL29+AM29+AO29</f>
        <v>19.52</v>
      </c>
      <c r="AL29">
        <v>0</v>
      </c>
      <c r="AM29">
        <v>0</v>
      </c>
      <c r="AN29">
        <v>0</v>
      </c>
      <c r="AO29" s="59">
        <f>'1.Смета.или.Акт'!F59</f>
        <v>19.52</v>
      </c>
      <c r="AP29">
        <v>0</v>
      </c>
      <c r="AQ29">
        <f>'1.Смета.или.Акт'!E62</f>
        <v>1.62</v>
      </c>
      <c r="AR29">
        <v>0</v>
      </c>
      <c r="AS29">
        <v>0</v>
      </c>
      <c r="AT29">
        <v>55</v>
      </c>
      <c r="AU29">
        <v>32</v>
      </c>
      <c r="AV29">
        <v>1</v>
      </c>
      <c r="AW29">
        <v>1</v>
      </c>
      <c r="AZ29">
        <v>1</v>
      </c>
      <c r="BA29">
        <f>'1.Смета.или.Акт'!J59</f>
        <v>18.3</v>
      </c>
      <c r="BB29">
        <v>18.3</v>
      </c>
      <c r="BC29">
        <v>18.3</v>
      </c>
      <c r="BD29" t="s">
        <v>6</v>
      </c>
      <c r="BE29" t="s">
        <v>6</v>
      </c>
      <c r="BF29" t="s">
        <v>6</v>
      </c>
      <c r="BG29" t="s">
        <v>6</v>
      </c>
      <c r="BH29">
        <v>0</v>
      </c>
      <c r="BI29">
        <v>4</v>
      </c>
      <c r="BJ29" t="s">
        <v>35</v>
      </c>
      <c r="BM29">
        <v>200001</v>
      </c>
      <c r="BN29">
        <v>0</v>
      </c>
      <c r="BO29" t="s">
        <v>6</v>
      </c>
      <c r="BP29">
        <v>0</v>
      </c>
      <c r="BQ29">
        <v>5</v>
      </c>
      <c r="BR29">
        <v>0</v>
      </c>
      <c r="BS29">
        <v>18.3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6</v>
      </c>
      <c r="BZ29">
        <v>65</v>
      </c>
      <c r="CA29">
        <v>40</v>
      </c>
      <c r="CF29">
        <v>0</v>
      </c>
      <c r="CG29">
        <v>0</v>
      </c>
      <c r="CM29">
        <v>0</v>
      </c>
      <c r="CN29" t="s">
        <v>6</v>
      </c>
      <c r="CO29">
        <v>0</v>
      </c>
      <c r="CP29">
        <f t="shared" si="32"/>
        <v>1072</v>
      </c>
      <c r="CQ29">
        <f t="shared" si="33"/>
        <v>0</v>
      </c>
      <c r="CR29">
        <f t="shared" si="34"/>
        <v>0</v>
      </c>
      <c r="CS29">
        <f t="shared" si="35"/>
        <v>0</v>
      </c>
      <c r="CT29">
        <f t="shared" si="36"/>
        <v>357.21600000000001</v>
      </c>
      <c r="CU29">
        <f t="shared" si="37"/>
        <v>0</v>
      </c>
      <c r="CV29">
        <f t="shared" si="38"/>
        <v>1.62</v>
      </c>
      <c r="CW29">
        <f t="shared" si="39"/>
        <v>0</v>
      </c>
      <c r="CX29">
        <f t="shared" si="40"/>
        <v>0</v>
      </c>
      <c r="CY29">
        <f t="shared" si="41"/>
        <v>589.6</v>
      </c>
      <c r="CZ29">
        <f t="shared" si="42"/>
        <v>343.04</v>
      </c>
      <c r="DC29" t="s">
        <v>6</v>
      </c>
      <c r="DD29" t="s">
        <v>6</v>
      </c>
      <c r="DE29" t="s">
        <v>6</v>
      </c>
      <c r="DF29" t="s">
        <v>6</v>
      </c>
      <c r="DG29" t="s">
        <v>6</v>
      </c>
      <c r="DH29" t="s">
        <v>6</v>
      </c>
      <c r="DI29" t="s">
        <v>6</v>
      </c>
      <c r="DJ29" t="s">
        <v>6</v>
      </c>
      <c r="DK29" t="s">
        <v>6</v>
      </c>
      <c r="DL29" t="s">
        <v>6</v>
      </c>
      <c r="DM29" t="s">
        <v>6</v>
      </c>
      <c r="DN29">
        <v>0</v>
      </c>
      <c r="DO29">
        <v>0</v>
      </c>
      <c r="DP29">
        <v>1</v>
      </c>
      <c r="DQ29">
        <v>1</v>
      </c>
      <c r="DU29">
        <v>1013</v>
      </c>
      <c r="DV29" t="s">
        <v>34</v>
      </c>
      <c r="DW29" t="str">
        <f>'1.Смета.или.Акт'!D58</f>
        <v>испытание</v>
      </c>
      <c r="DX29">
        <v>1</v>
      </c>
      <c r="EE29">
        <v>32653283</v>
      </c>
      <c r="EF29">
        <v>5</v>
      </c>
      <c r="EG29" t="s">
        <v>21</v>
      </c>
      <c r="EH29">
        <v>0</v>
      </c>
      <c r="EI29" t="s">
        <v>6</v>
      </c>
      <c r="EJ29">
        <v>4</v>
      </c>
      <c r="EK29">
        <v>200001</v>
      </c>
      <c r="EL29" t="s">
        <v>22</v>
      </c>
      <c r="EM29" t="s">
        <v>23</v>
      </c>
      <c r="EO29" t="s">
        <v>6</v>
      </c>
      <c r="EQ29">
        <v>0</v>
      </c>
      <c r="ER29">
        <f>ES29+ET29+EV29</f>
        <v>19.52</v>
      </c>
      <c r="ES29">
        <v>0</v>
      </c>
      <c r="ET29">
        <v>0</v>
      </c>
      <c r="EU29">
        <v>0</v>
      </c>
      <c r="EV29" s="59">
        <f>'1.Смета.или.Акт'!F59</f>
        <v>19.52</v>
      </c>
      <c r="EW29">
        <f>'1.Смета.или.Акт'!E62</f>
        <v>1.62</v>
      </c>
      <c r="EX29">
        <v>0</v>
      </c>
      <c r="EY29">
        <v>0</v>
      </c>
      <c r="FQ29">
        <v>0</v>
      </c>
      <c r="FR29">
        <f t="shared" si="43"/>
        <v>0</v>
      </c>
      <c r="FS29">
        <v>0</v>
      </c>
      <c r="FV29" t="s">
        <v>25</v>
      </c>
      <c r="FW29" t="s">
        <v>26</v>
      </c>
      <c r="FX29">
        <v>65</v>
      </c>
      <c r="FY29">
        <v>40</v>
      </c>
      <c r="GA29" t="s">
        <v>6</v>
      </c>
      <c r="GD29">
        <v>0</v>
      </c>
      <c r="GF29">
        <v>174009648</v>
      </c>
      <c r="GG29">
        <v>2</v>
      </c>
      <c r="GH29">
        <v>1</v>
      </c>
      <c r="GI29">
        <v>4</v>
      </c>
      <c r="GJ29">
        <v>0</v>
      </c>
      <c r="GK29">
        <f>ROUND(R29*(S12)/100,0)</f>
        <v>0</v>
      </c>
      <c r="GL29">
        <f t="shared" si="44"/>
        <v>0</v>
      </c>
      <c r="GM29">
        <f t="shared" si="45"/>
        <v>2005</v>
      </c>
      <c r="GN29">
        <f t="shared" si="46"/>
        <v>0</v>
      </c>
      <c r="GO29">
        <f t="shared" si="47"/>
        <v>0</v>
      </c>
      <c r="GP29">
        <f t="shared" si="48"/>
        <v>2005</v>
      </c>
      <c r="GR29">
        <v>0</v>
      </c>
      <c r="GS29">
        <v>3</v>
      </c>
      <c r="GT29">
        <v>0</v>
      </c>
      <c r="GU29" t="s">
        <v>6</v>
      </c>
      <c r="GV29">
        <f t="shared" si="49"/>
        <v>0</v>
      </c>
      <c r="GW29">
        <v>18.3</v>
      </c>
      <c r="GX29">
        <f t="shared" si="50"/>
        <v>0</v>
      </c>
      <c r="HA29">
        <v>0</v>
      </c>
      <c r="HB29">
        <v>0</v>
      </c>
      <c r="IK29">
        <v>0</v>
      </c>
    </row>
    <row r="30" spans="1:255" x14ac:dyDescent="0.2">
      <c r="A30" s="2">
        <v>17</v>
      </c>
      <c r="B30" s="2">
        <v>1</v>
      </c>
      <c r="C30" s="2">
        <f>ROW(SmtRes!A21)</f>
        <v>21</v>
      </c>
      <c r="D30" s="2">
        <f>ROW(EtalonRes!A18)</f>
        <v>18</v>
      </c>
      <c r="E30" s="2" t="s">
        <v>36</v>
      </c>
      <c r="F30" s="2" t="s">
        <v>37</v>
      </c>
      <c r="G30" s="2" t="s">
        <v>38</v>
      </c>
      <c r="H30" s="2" t="s">
        <v>39</v>
      </c>
      <c r="I30" s="2">
        <f>'1.Смета.или.Акт'!E64</f>
        <v>1.2</v>
      </c>
      <c r="J30" s="2">
        <v>0</v>
      </c>
      <c r="K30" s="2"/>
      <c r="L30" s="2"/>
      <c r="M30" s="2"/>
      <c r="N30" s="2"/>
      <c r="O30" s="2">
        <f t="shared" si="14"/>
        <v>123</v>
      </c>
      <c r="P30" s="2">
        <f t="shared" si="15"/>
        <v>0</v>
      </c>
      <c r="Q30" s="2">
        <f t="shared" si="16"/>
        <v>0</v>
      </c>
      <c r="R30" s="2">
        <f t="shared" si="17"/>
        <v>0</v>
      </c>
      <c r="S30" s="2">
        <f t="shared" si="18"/>
        <v>123</v>
      </c>
      <c r="T30" s="2">
        <f t="shared" si="19"/>
        <v>0</v>
      </c>
      <c r="U30" s="2">
        <f t="shared" si="20"/>
        <v>11.123999999999999</v>
      </c>
      <c r="V30" s="2">
        <f t="shared" si="21"/>
        <v>0</v>
      </c>
      <c r="W30" s="2">
        <f t="shared" si="22"/>
        <v>0</v>
      </c>
      <c r="X30" s="2">
        <f t="shared" si="23"/>
        <v>98</v>
      </c>
      <c r="Y30" s="2">
        <f t="shared" si="24"/>
        <v>74</v>
      </c>
      <c r="Z30" s="2"/>
      <c r="AA30" s="2">
        <v>34656857</v>
      </c>
      <c r="AB30" s="2">
        <f t="shared" si="25"/>
        <v>102.81</v>
      </c>
      <c r="AC30" s="2">
        <f>ROUND((ES30+(SUM(SmtRes!BC15:'SmtRes'!BC21)+SUM(EtalonRes!AL15:'EtalonRes'!AL18))),2)</f>
        <v>0.01</v>
      </c>
      <c r="AD30" s="2">
        <f t="shared" si="27"/>
        <v>0</v>
      </c>
      <c r="AE30" s="2">
        <f t="shared" si="28"/>
        <v>0</v>
      </c>
      <c r="AF30" s="2">
        <f t="shared" si="51"/>
        <v>102.8</v>
      </c>
      <c r="AG30" s="2">
        <f t="shared" si="29"/>
        <v>0</v>
      </c>
      <c r="AH30" s="2">
        <f t="shared" si="52"/>
        <v>9.27</v>
      </c>
      <c r="AI30" s="2">
        <f t="shared" si="30"/>
        <v>0</v>
      </c>
      <c r="AJ30" s="2">
        <f t="shared" si="31"/>
        <v>0</v>
      </c>
      <c r="AK30" s="2">
        <v>117.17</v>
      </c>
      <c r="AL30" s="2">
        <v>14.37</v>
      </c>
      <c r="AM30" s="2">
        <v>0</v>
      </c>
      <c r="AN30" s="2">
        <v>0</v>
      </c>
      <c r="AO30" s="2">
        <v>102.8</v>
      </c>
      <c r="AP30" s="2">
        <v>0</v>
      </c>
      <c r="AQ30" s="2">
        <v>9.27</v>
      </c>
      <c r="AR30" s="2">
        <v>0</v>
      </c>
      <c r="AS30" s="2">
        <v>0</v>
      </c>
      <c r="AT30" s="2">
        <v>80</v>
      </c>
      <c r="AU30" s="2">
        <v>60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6</v>
      </c>
      <c r="BE30" s="2" t="s">
        <v>6</v>
      </c>
      <c r="BF30" s="2" t="s">
        <v>6</v>
      </c>
      <c r="BG30" s="2" t="s">
        <v>6</v>
      </c>
      <c r="BH30" s="2">
        <v>0</v>
      </c>
      <c r="BI30" s="2">
        <v>2</v>
      </c>
      <c r="BJ30" s="2" t="s">
        <v>40</v>
      </c>
      <c r="BK30" s="2"/>
      <c r="BL30" s="2"/>
      <c r="BM30" s="2">
        <v>111003</v>
      </c>
      <c r="BN30" s="2">
        <v>0</v>
      </c>
      <c r="BO30" s="2" t="s">
        <v>6</v>
      </c>
      <c r="BP30" s="2">
        <v>0</v>
      </c>
      <c r="BQ30" s="2">
        <v>2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6</v>
      </c>
      <c r="BZ30" s="2">
        <v>80</v>
      </c>
      <c r="CA30" s="2">
        <v>60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6</v>
      </c>
      <c r="CO30" s="2">
        <v>0</v>
      </c>
      <c r="CP30" s="2">
        <f t="shared" si="32"/>
        <v>123</v>
      </c>
      <c r="CQ30" s="2">
        <f t="shared" si="33"/>
        <v>0.01</v>
      </c>
      <c r="CR30" s="2">
        <f t="shared" si="34"/>
        <v>0</v>
      </c>
      <c r="CS30" s="2">
        <f t="shared" si="35"/>
        <v>0</v>
      </c>
      <c r="CT30" s="2">
        <f t="shared" si="36"/>
        <v>102.8</v>
      </c>
      <c r="CU30" s="2">
        <f t="shared" si="37"/>
        <v>0</v>
      </c>
      <c r="CV30" s="2">
        <f t="shared" si="38"/>
        <v>9.27</v>
      </c>
      <c r="CW30" s="2">
        <f t="shared" si="39"/>
        <v>0</v>
      </c>
      <c r="CX30" s="2">
        <f t="shared" si="40"/>
        <v>0</v>
      </c>
      <c r="CY30" s="2">
        <f t="shared" si="41"/>
        <v>98.4</v>
      </c>
      <c r="CZ30" s="2">
        <f t="shared" si="42"/>
        <v>73.8</v>
      </c>
      <c r="DA30" s="2"/>
      <c r="DB30" s="2"/>
      <c r="DC30" s="2" t="s">
        <v>6</v>
      </c>
      <c r="DD30" s="2" t="s">
        <v>6</v>
      </c>
      <c r="DE30" s="2" t="s">
        <v>6</v>
      </c>
      <c r="DF30" s="2" t="s">
        <v>6</v>
      </c>
      <c r="DG30" s="2" t="s">
        <v>6</v>
      </c>
      <c r="DH30" s="2" t="s">
        <v>6</v>
      </c>
      <c r="DI30" s="2" t="s">
        <v>6</v>
      </c>
      <c r="DJ30" s="2" t="s">
        <v>6</v>
      </c>
      <c r="DK30" s="2" t="s">
        <v>6</v>
      </c>
      <c r="DL30" s="2" t="s">
        <v>6</v>
      </c>
      <c r="DM30" s="2" t="s">
        <v>6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1003</v>
      </c>
      <c r="DV30" s="2" t="s">
        <v>39</v>
      </c>
      <c r="DW30" s="2" t="s">
        <v>39</v>
      </c>
      <c r="DX30" s="2">
        <v>100</v>
      </c>
      <c r="DY30" s="2"/>
      <c r="DZ30" s="2"/>
      <c r="EA30" s="2"/>
      <c r="EB30" s="2"/>
      <c r="EC30" s="2"/>
      <c r="ED30" s="2"/>
      <c r="EE30" s="2">
        <v>32653249</v>
      </c>
      <c r="EF30" s="2">
        <v>2</v>
      </c>
      <c r="EG30" s="2" t="s">
        <v>41</v>
      </c>
      <c r="EH30" s="2">
        <v>0</v>
      </c>
      <c r="EI30" s="2" t="s">
        <v>6</v>
      </c>
      <c r="EJ30" s="2">
        <v>2</v>
      </c>
      <c r="EK30" s="2">
        <v>111003</v>
      </c>
      <c r="EL30" s="2" t="s">
        <v>42</v>
      </c>
      <c r="EM30" s="2" t="s">
        <v>43</v>
      </c>
      <c r="EN30" s="2"/>
      <c r="EO30" s="2" t="s">
        <v>6</v>
      </c>
      <c r="EP30" s="2"/>
      <c r="EQ30" s="2">
        <v>0</v>
      </c>
      <c r="ER30" s="2">
        <v>117.17</v>
      </c>
      <c r="ES30" s="2">
        <v>14.37</v>
      </c>
      <c r="ET30" s="2">
        <v>0</v>
      </c>
      <c r="EU30" s="2">
        <v>0</v>
      </c>
      <c r="EV30" s="2">
        <v>102.8</v>
      </c>
      <c r="EW30" s="2">
        <v>9.27</v>
      </c>
      <c r="EX30" s="2">
        <v>0</v>
      </c>
      <c r="EY30" s="2">
        <v>1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3"/>
        <v>0</v>
      </c>
      <c r="FS30" s="2">
        <v>0</v>
      </c>
      <c r="FT30" s="2"/>
      <c r="FU30" s="2"/>
      <c r="FV30" s="2"/>
      <c r="FW30" s="2"/>
      <c r="FX30" s="2">
        <v>80</v>
      </c>
      <c r="FY30" s="2">
        <v>60</v>
      </c>
      <c r="FZ30" s="2"/>
      <c r="GA30" s="2" t="s">
        <v>6</v>
      </c>
      <c r="GB30" s="2"/>
      <c r="GC30" s="2"/>
      <c r="GD30" s="2">
        <v>0</v>
      </c>
      <c r="GE30" s="2"/>
      <c r="GF30" s="2">
        <v>-391258795</v>
      </c>
      <c r="GG30" s="2">
        <v>2</v>
      </c>
      <c r="GH30" s="2">
        <v>1</v>
      </c>
      <c r="GI30" s="2">
        <v>-2</v>
      </c>
      <c r="GJ30" s="2">
        <v>0</v>
      </c>
      <c r="GK30" s="2">
        <f>ROUND(R30*(R12)/100,0)</f>
        <v>0</v>
      </c>
      <c r="GL30" s="2">
        <f t="shared" si="44"/>
        <v>0</v>
      </c>
      <c r="GM30" s="2">
        <f t="shared" si="45"/>
        <v>295</v>
      </c>
      <c r="GN30" s="2">
        <f t="shared" si="46"/>
        <v>0</v>
      </c>
      <c r="GO30" s="2">
        <f t="shared" si="47"/>
        <v>295</v>
      </c>
      <c r="GP30" s="2">
        <f t="shared" si="48"/>
        <v>0</v>
      </c>
      <c r="GQ30" s="2"/>
      <c r="GR30" s="2">
        <v>0</v>
      </c>
      <c r="GS30" s="2">
        <v>3</v>
      </c>
      <c r="GT30" s="2">
        <v>0</v>
      </c>
      <c r="GU30" s="2" t="s">
        <v>6</v>
      </c>
      <c r="GV30" s="2">
        <f t="shared" si="49"/>
        <v>0</v>
      </c>
      <c r="GW30" s="2">
        <v>1</v>
      </c>
      <c r="GX30" s="2">
        <f t="shared" si="50"/>
        <v>0</v>
      </c>
      <c r="GY30" s="2"/>
      <c r="GZ30" s="2"/>
      <c r="HA30" s="2">
        <v>0</v>
      </c>
      <c r="HB30" s="2">
        <v>0</v>
      </c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17</v>
      </c>
      <c r="B31">
        <v>1</v>
      </c>
      <c r="C31">
        <f>ROW(SmtRes!A28)</f>
        <v>28</v>
      </c>
      <c r="D31">
        <f>ROW(EtalonRes!A22)</f>
        <v>22</v>
      </c>
      <c r="E31" t="s">
        <v>36</v>
      </c>
      <c r="F31" t="s">
        <v>37</v>
      </c>
      <c r="G31" t="s">
        <v>38</v>
      </c>
      <c r="H31" t="s">
        <v>39</v>
      </c>
      <c r="I31">
        <f>'1.Смета.или.Акт'!E64</f>
        <v>1.2</v>
      </c>
      <c r="J31">
        <v>0</v>
      </c>
      <c r="O31">
        <f t="shared" si="14"/>
        <v>2257</v>
      </c>
      <c r="P31">
        <f t="shared" si="15"/>
        <v>0</v>
      </c>
      <c r="Q31">
        <f t="shared" si="16"/>
        <v>0</v>
      </c>
      <c r="R31">
        <f t="shared" si="17"/>
        <v>0</v>
      </c>
      <c r="S31">
        <f t="shared" si="18"/>
        <v>2257</v>
      </c>
      <c r="T31">
        <f t="shared" si="19"/>
        <v>0</v>
      </c>
      <c r="U31">
        <f t="shared" si="20"/>
        <v>11.123999999999999</v>
      </c>
      <c r="V31">
        <f t="shared" si="21"/>
        <v>0</v>
      </c>
      <c r="W31">
        <f t="shared" si="22"/>
        <v>0</v>
      </c>
      <c r="X31">
        <f t="shared" si="23"/>
        <v>1535</v>
      </c>
      <c r="Y31">
        <f t="shared" si="24"/>
        <v>1083</v>
      </c>
      <c r="AA31">
        <v>34656858</v>
      </c>
      <c r="AB31">
        <f t="shared" si="25"/>
        <v>102.81</v>
      </c>
      <c r="AC31">
        <f>ROUND((ES31+(SUM(SmtRes!BC22:'SmtRes'!BC28)+SUM(EtalonRes!AL19:'EtalonRes'!AL22))),2)</f>
        <v>0.01</v>
      </c>
      <c r="AD31">
        <f t="shared" si="27"/>
        <v>0</v>
      </c>
      <c r="AE31">
        <f t="shared" si="28"/>
        <v>0</v>
      </c>
      <c r="AF31">
        <f t="shared" si="51"/>
        <v>102.8</v>
      </c>
      <c r="AG31">
        <f t="shared" si="29"/>
        <v>0</v>
      </c>
      <c r="AH31">
        <f t="shared" si="52"/>
        <v>9.27</v>
      </c>
      <c r="AI31">
        <f t="shared" si="30"/>
        <v>0</v>
      </c>
      <c r="AJ31">
        <f t="shared" si="31"/>
        <v>0</v>
      </c>
      <c r="AK31">
        <f>AL31+AM31+AO31</f>
        <v>117.17</v>
      </c>
      <c r="AL31" s="59">
        <f>'1.Смета.или.Акт'!F66</f>
        <v>14.37</v>
      </c>
      <c r="AM31">
        <v>0</v>
      </c>
      <c r="AN31">
        <v>0</v>
      </c>
      <c r="AO31" s="59">
        <f>'1.Смета.или.Акт'!F65</f>
        <v>102.8</v>
      </c>
      <c r="AP31">
        <v>0</v>
      </c>
      <c r="AQ31">
        <f>'1.Смета.или.Акт'!E69</f>
        <v>9.27</v>
      </c>
      <c r="AR31">
        <v>0</v>
      </c>
      <c r="AS31">
        <v>0</v>
      </c>
      <c r="AT31">
        <v>68</v>
      </c>
      <c r="AU31">
        <v>48</v>
      </c>
      <c r="AV31">
        <v>1</v>
      </c>
      <c r="AW31">
        <v>1</v>
      </c>
      <c r="AZ31">
        <v>1</v>
      </c>
      <c r="BA31">
        <f>'1.Смета.или.Акт'!J65</f>
        <v>18.3</v>
      </c>
      <c r="BB31">
        <v>12.5</v>
      </c>
      <c r="BC31">
        <f>'1.Смета.или.Акт'!J66</f>
        <v>7.5</v>
      </c>
      <c r="BD31" t="s">
        <v>6</v>
      </c>
      <c r="BE31" t="s">
        <v>6</v>
      </c>
      <c r="BF31" t="s">
        <v>6</v>
      </c>
      <c r="BG31" t="s">
        <v>6</v>
      </c>
      <c r="BH31">
        <v>0</v>
      </c>
      <c r="BI31">
        <v>2</v>
      </c>
      <c r="BJ31" t="s">
        <v>40</v>
      </c>
      <c r="BM31">
        <v>111003</v>
      </c>
      <c r="BN31">
        <v>0</v>
      </c>
      <c r="BO31" t="s">
        <v>6</v>
      </c>
      <c r="BP31">
        <v>0</v>
      </c>
      <c r="BQ31">
        <v>2</v>
      </c>
      <c r="BR31">
        <v>0</v>
      </c>
      <c r="BS31">
        <v>18.3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6</v>
      </c>
      <c r="BZ31">
        <v>80</v>
      </c>
      <c r="CA31">
        <v>60</v>
      </c>
      <c r="CF31">
        <v>0</v>
      </c>
      <c r="CG31">
        <v>0</v>
      </c>
      <c r="CM31">
        <v>0</v>
      </c>
      <c r="CN31" t="s">
        <v>6</v>
      </c>
      <c r="CO31">
        <v>0</v>
      </c>
      <c r="CP31">
        <f t="shared" si="32"/>
        <v>2257</v>
      </c>
      <c r="CQ31">
        <f t="shared" si="33"/>
        <v>7.4999999999999997E-2</v>
      </c>
      <c r="CR31">
        <f t="shared" si="34"/>
        <v>0</v>
      </c>
      <c r="CS31">
        <f t="shared" si="35"/>
        <v>0</v>
      </c>
      <c r="CT31">
        <f t="shared" si="36"/>
        <v>1881.24</v>
      </c>
      <c r="CU31">
        <f t="shared" si="37"/>
        <v>0</v>
      </c>
      <c r="CV31">
        <f t="shared" si="38"/>
        <v>9.27</v>
      </c>
      <c r="CW31">
        <f t="shared" si="39"/>
        <v>0</v>
      </c>
      <c r="CX31">
        <f t="shared" si="40"/>
        <v>0</v>
      </c>
      <c r="CY31">
        <f t="shared" si="41"/>
        <v>1534.76</v>
      </c>
      <c r="CZ31">
        <f t="shared" si="42"/>
        <v>1083.3599999999999</v>
      </c>
      <c r="DC31" t="s">
        <v>6</v>
      </c>
      <c r="DD31" t="s">
        <v>6</v>
      </c>
      <c r="DE31" t="s">
        <v>6</v>
      </c>
      <c r="DF31" t="s">
        <v>6</v>
      </c>
      <c r="DG31" t="s">
        <v>6</v>
      </c>
      <c r="DH31" t="s">
        <v>6</v>
      </c>
      <c r="DI31" t="s">
        <v>6</v>
      </c>
      <c r="DJ31" t="s">
        <v>6</v>
      </c>
      <c r="DK31" t="s">
        <v>6</v>
      </c>
      <c r="DL31" t="s">
        <v>6</v>
      </c>
      <c r="DM31" t="s">
        <v>6</v>
      </c>
      <c r="DN31">
        <v>0</v>
      </c>
      <c r="DO31">
        <v>0</v>
      </c>
      <c r="DP31">
        <v>1</v>
      </c>
      <c r="DQ31">
        <v>1</v>
      </c>
      <c r="DU31">
        <v>1003</v>
      </c>
      <c r="DV31" t="s">
        <v>39</v>
      </c>
      <c r="DW31" t="str">
        <f>'1.Смета.или.Акт'!D64</f>
        <v>100 м</v>
      </c>
      <c r="DX31">
        <v>100</v>
      </c>
      <c r="EE31">
        <v>32653249</v>
      </c>
      <c r="EF31">
        <v>2</v>
      </c>
      <c r="EG31" t="s">
        <v>41</v>
      </c>
      <c r="EH31">
        <v>0</v>
      </c>
      <c r="EI31" t="s">
        <v>6</v>
      </c>
      <c r="EJ31">
        <v>2</v>
      </c>
      <c r="EK31">
        <v>111003</v>
      </c>
      <c r="EL31" t="s">
        <v>42</v>
      </c>
      <c r="EM31" t="s">
        <v>43</v>
      </c>
      <c r="EO31" t="s">
        <v>6</v>
      </c>
      <c r="EQ31">
        <v>0</v>
      </c>
      <c r="ER31">
        <f>ES31+ET31+EV31</f>
        <v>117.17</v>
      </c>
      <c r="ES31" s="59">
        <f>'1.Смета.или.Акт'!F66</f>
        <v>14.37</v>
      </c>
      <c r="ET31">
        <v>0</v>
      </c>
      <c r="EU31">
        <v>0</v>
      </c>
      <c r="EV31" s="59">
        <f>'1.Смета.или.Акт'!F65</f>
        <v>102.8</v>
      </c>
      <c r="EW31">
        <f>'1.Смета.или.Акт'!E69</f>
        <v>9.27</v>
      </c>
      <c r="EX31">
        <v>0</v>
      </c>
      <c r="EY31">
        <v>1</v>
      </c>
      <c r="FQ31">
        <v>0</v>
      </c>
      <c r="FR31">
        <f t="shared" si="43"/>
        <v>0</v>
      </c>
      <c r="FS31">
        <v>0</v>
      </c>
      <c r="FV31" t="s">
        <v>25</v>
      </c>
      <c r="FW31" t="s">
        <v>26</v>
      </c>
      <c r="FX31">
        <v>80</v>
      </c>
      <c r="FY31">
        <v>60</v>
      </c>
      <c r="GA31" t="s">
        <v>6</v>
      </c>
      <c r="GD31">
        <v>0</v>
      </c>
      <c r="GF31">
        <v>-391258795</v>
      </c>
      <c r="GG31">
        <v>2</v>
      </c>
      <c r="GH31">
        <v>1</v>
      </c>
      <c r="GI31">
        <v>4</v>
      </c>
      <c r="GJ31">
        <v>0</v>
      </c>
      <c r="GK31">
        <f>ROUND(R31*(S12)/100,0)</f>
        <v>0</v>
      </c>
      <c r="GL31">
        <f t="shared" si="44"/>
        <v>0</v>
      </c>
      <c r="GM31">
        <f t="shared" si="45"/>
        <v>4875</v>
      </c>
      <c r="GN31">
        <f t="shared" si="46"/>
        <v>0</v>
      </c>
      <c r="GO31">
        <f t="shared" si="47"/>
        <v>4875</v>
      </c>
      <c r="GP31">
        <f t="shared" si="48"/>
        <v>0</v>
      </c>
      <c r="GR31">
        <v>0</v>
      </c>
      <c r="GS31">
        <v>3</v>
      </c>
      <c r="GT31">
        <v>0</v>
      </c>
      <c r="GU31" t="s">
        <v>6</v>
      </c>
      <c r="GV31">
        <f t="shared" si="49"/>
        <v>0</v>
      </c>
      <c r="GW31">
        <v>18.3</v>
      </c>
      <c r="GX31">
        <f t="shared" si="50"/>
        <v>0</v>
      </c>
      <c r="HA31">
        <v>0</v>
      </c>
      <c r="HB31">
        <v>0</v>
      </c>
      <c r="IK31">
        <v>0</v>
      </c>
    </row>
    <row r="32" spans="1:255" x14ac:dyDescent="0.2">
      <c r="A32" s="2">
        <v>18</v>
      </c>
      <c r="B32" s="2">
        <v>1</v>
      </c>
      <c r="C32" s="2">
        <v>21</v>
      </c>
      <c r="D32" s="2"/>
      <c r="E32" s="2" t="s">
        <v>44</v>
      </c>
      <c r="F32" s="2" t="s">
        <v>45</v>
      </c>
      <c r="G32" s="2" t="s">
        <v>46</v>
      </c>
      <c r="H32" s="2" t="s">
        <v>47</v>
      </c>
      <c r="I32" s="2">
        <f>I30*J32</f>
        <v>3</v>
      </c>
      <c r="J32" s="2">
        <v>2.5</v>
      </c>
      <c r="K32" s="2"/>
      <c r="L32" s="2"/>
      <c r="M32" s="2"/>
      <c r="N32" s="2"/>
      <c r="O32" s="2">
        <f t="shared" si="14"/>
        <v>23</v>
      </c>
      <c r="P32" s="2">
        <f t="shared" si="15"/>
        <v>23</v>
      </c>
      <c r="Q32" s="2">
        <f t="shared" si="16"/>
        <v>0</v>
      </c>
      <c r="R32" s="2">
        <f t="shared" si="17"/>
        <v>0</v>
      </c>
      <c r="S32" s="2">
        <f t="shared" si="18"/>
        <v>0</v>
      </c>
      <c r="T32" s="2">
        <f t="shared" si="19"/>
        <v>0</v>
      </c>
      <c r="U32" s="2">
        <f t="shared" si="20"/>
        <v>0</v>
      </c>
      <c r="V32" s="2">
        <f t="shared" si="21"/>
        <v>0</v>
      </c>
      <c r="W32" s="2">
        <f t="shared" si="22"/>
        <v>0</v>
      </c>
      <c r="X32" s="2">
        <f t="shared" si="23"/>
        <v>0</v>
      </c>
      <c r="Y32" s="2">
        <f t="shared" si="24"/>
        <v>0</v>
      </c>
      <c r="Z32" s="2"/>
      <c r="AA32" s="2">
        <v>34656857</v>
      </c>
      <c r="AB32" s="2">
        <f t="shared" si="25"/>
        <v>7.64</v>
      </c>
      <c r="AC32" s="2">
        <f t="shared" ref="AC32:AC43" si="53">ROUND((ES32),2)</f>
        <v>7.64</v>
      </c>
      <c r="AD32" s="2">
        <f t="shared" si="27"/>
        <v>0</v>
      </c>
      <c r="AE32" s="2">
        <f t="shared" si="28"/>
        <v>0</v>
      </c>
      <c r="AF32" s="2">
        <f t="shared" si="51"/>
        <v>0</v>
      </c>
      <c r="AG32" s="2">
        <f t="shared" si="29"/>
        <v>0</v>
      </c>
      <c r="AH32" s="2">
        <f t="shared" si="52"/>
        <v>0</v>
      </c>
      <c r="AI32" s="2">
        <f t="shared" si="30"/>
        <v>0</v>
      </c>
      <c r="AJ32" s="2">
        <f t="shared" si="31"/>
        <v>0</v>
      </c>
      <c r="AK32" s="2">
        <v>7.64</v>
      </c>
      <c r="AL32" s="2">
        <v>7.64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106</v>
      </c>
      <c r="AU32" s="2">
        <v>65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6</v>
      </c>
      <c r="BE32" s="2" t="s">
        <v>6</v>
      </c>
      <c r="BF32" s="2" t="s">
        <v>6</v>
      </c>
      <c r="BG32" s="2" t="s">
        <v>6</v>
      </c>
      <c r="BH32" s="2">
        <v>3</v>
      </c>
      <c r="BI32" s="2">
        <v>1</v>
      </c>
      <c r="BJ32" s="2" t="s">
        <v>6</v>
      </c>
      <c r="BK32" s="2"/>
      <c r="BL32" s="2"/>
      <c r="BM32" s="2">
        <v>0</v>
      </c>
      <c r="BN32" s="2">
        <v>0</v>
      </c>
      <c r="BO32" s="2" t="s">
        <v>6</v>
      </c>
      <c r="BP32" s="2">
        <v>0</v>
      </c>
      <c r="BQ32" s="2">
        <v>20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6</v>
      </c>
      <c r="BZ32" s="2">
        <v>106</v>
      </c>
      <c r="CA32" s="2">
        <v>65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6</v>
      </c>
      <c r="CO32" s="2">
        <v>0</v>
      </c>
      <c r="CP32" s="2">
        <f t="shared" si="32"/>
        <v>23</v>
      </c>
      <c r="CQ32" s="2">
        <f t="shared" si="33"/>
        <v>7.64</v>
      </c>
      <c r="CR32" s="2">
        <f t="shared" si="34"/>
        <v>0</v>
      </c>
      <c r="CS32" s="2">
        <f t="shared" si="35"/>
        <v>0</v>
      </c>
      <c r="CT32" s="2">
        <f t="shared" si="36"/>
        <v>0</v>
      </c>
      <c r="CU32" s="2">
        <f t="shared" si="37"/>
        <v>0</v>
      </c>
      <c r="CV32" s="2">
        <f t="shared" si="38"/>
        <v>0</v>
      </c>
      <c r="CW32" s="2">
        <f t="shared" si="39"/>
        <v>0</v>
      </c>
      <c r="CX32" s="2">
        <f t="shared" si="40"/>
        <v>0</v>
      </c>
      <c r="CY32" s="2">
        <f t="shared" si="41"/>
        <v>0</v>
      </c>
      <c r="CZ32" s="2">
        <f t="shared" si="42"/>
        <v>0</v>
      </c>
      <c r="DA32" s="2"/>
      <c r="DB32" s="2"/>
      <c r="DC32" s="2" t="s">
        <v>6</v>
      </c>
      <c r="DD32" s="2" t="s">
        <v>6</v>
      </c>
      <c r="DE32" s="2" t="s">
        <v>6</v>
      </c>
      <c r="DF32" s="2" t="s">
        <v>6</v>
      </c>
      <c r="DG32" s="2" t="s">
        <v>6</v>
      </c>
      <c r="DH32" s="2" t="s">
        <v>6</v>
      </c>
      <c r="DI32" s="2" t="s">
        <v>6</v>
      </c>
      <c r="DJ32" s="2" t="s">
        <v>6</v>
      </c>
      <c r="DK32" s="2" t="s">
        <v>6</v>
      </c>
      <c r="DL32" s="2" t="s">
        <v>6</v>
      </c>
      <c r="DM32" s="2" t="s">
        <v>6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1010</v>
      </c>
      <c r="DV32" s="2" t="s">
        <v>47</v>
      </c>
      <c r="DW32" s="2" t="s">
        <v>47</v>
      </c>
      <c r="DX32" s="2">
        <v>1</v>
      </c>
      <c r="DY32" s="2"/>
      <c r="DZ32" s="2"/>
      <c r="EA32" s="2"/>
      <c r="EB32" s="2"/>
      <c r="EC32" s="2"/>
      <c r="ED32" s="2"/>
      <c r="EE32" s="2">
        <v>32653299</v>
      </c>
      <c r="EF32" s="2">
        <v>20</v>
      </c>
      <c r="EG32" s="2" t="s">
        <v>48</v>
      </c>
      <c r="EH32" s="2">
        <v>0</v>
      </c>
      <c r="EI32" s="2" t="s">
        <v>6</v>
      </c>
      <c r="EJ32" s="2">
        <v>1</v>
      </c>
      <c r="EK32" s="2">
        <v>0</v>
      </c>
      <c r="EL32" s="2" t="s">
        <v>49</v>
      </c>
      <c r="EM32" s="2" t="s">
        <v>50</v>
      </c>
      <c r="EN32" s="2"/>
      <c r="EO32" s="2" t="s">
        <v>6</v>
      </c>
      <c r="EP32" s="2"/>
      <c r="EQ32" s="2">
        <v>0</v>
      </c>
      <c r="ER32" s="2">
        <v>0</v>
      </c>
      <c r="ES32" s="2">
        <v>7.64</v>
      </c>
      <c r="ET32" s="2">
        <v>0</v>
      </c>
      <c r="EU32" s="2">
        <v>0</v>
      </c>
      <c r="EV32" s="2">
        <v>0</v>
      </c>
      <c r="EW32" s="2">
        <v>0</v>
      </c>
      <c r="EX32" s="2">
        <v>0</v>
      </c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3"/>
        <v>0</v>
      </c>
      <c r="FS32" s="2">
        <v>0</v>
      </c>
      <c r="FT32" s="2"/>
      <c r="FU32" s="2"/>
      <c r="FV32" s="2"/>
      <c r="FW32" s="2"/>
      <c r="FX32" s="2">
        <v>106</v>
      </c>
      <c r="FY32" s="2">
        <v>65</v>
      </c>
      <c r="FZ32" s="2"/>
      <c r="GA32" s="2" t="s">
        <v>51</v>
      </c>
      <c r="GB32" s="2"/>
      <c r="GC32" s="2"/>
      <c r="GD32" s="2">
        <v>0</v>
      </c>
      <c r="GE32" s="2"/>
      <c r="GF32" s="2">
        <v>-163586836</v>
      </c>
      <c r="GG32" s="2">
        <v>2</v>
      </c>
      <c r="GH32" s="2">
        <v>4</v>
      </c>
      <c r="GI32" s="2">
        <v>-2</v>
      </c>
      <c r="GJ32" s="2">
        <v>0</v>
      </c>
      <c r="GK32" s="2">
        <f>ROUND(R32*(R12)/100,0)</f>
        <v>0</v>
      </c>
      <c r="GL32" s="2">
        <f t="shared" si="44"/>
        <v>0</v>
      </c>
      <c r="GM32" s="2">
        <f t="shared" si="45"/>
        <v>23</v>
      </c>
      <c r="GN32" s="2">
        <f t="shared" si="46"/>
        <v>23</v>
      </c>
      <c r="GO32" s="2">
        <f t="shared" si="47"/>
        <v>0</v>
      </c>
      <c r="GP32" s="2">
        <f t="shared" si="48"/>
        <v>0</v>
      </c>
      <c r="GQ32" s="2"/>
      <c r="GR32" s="2">
        <v>0</v>
      </c>
      <c r="GS32" s="2">
        <v>2</v>
      </c>
      <c r="GT32" s="2">
        <v>0</v>
      </c>
      <c r="GU32" s="2" t="s">
        <v>6</v>
      </c>
      <c r="GV32" s="2">
        <f t="shared" si="49"/>
        <v>0</v>
      </c>
      <c r="GW32" s="2">
        <v>1</v>
      </c>
      <c r="GX32" s="2">
        <f t="shared" si="50"/>
        <v>0</v>
      </c>
      <c r="GY32" s="2"/>
      <c r="GZ32" s="2"/>
      <c r="HA32" s="2">
        <v>0</v>
      </c>
      <c r="HB32" s="2">
        <v>0</v>
      </c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18</v>
      </c>
      <c r="B33">
        <v>1</v>
      </c>
      <c r="C33">
        <v>28</v>
      </c>
      <c r="E33" t="s">
        <v>44</v>
      </c>
      <c r="F33" t="str">
        <f>'1.Смета.или.Акт'!B70</f>
        <v>Накладная</v>
      </c>
      <c r="G33" t="str">
        <f>'1.Смета.или.Акт'!C70</f>
        <v>Изолента х/б</v>
      </c>
      <c r="H33" t="s">
        <v>47</v>
      </c>
      <c r="I33">
        <f>I31*J33</f>
        <v>3</v>
      </c>
      <c r="J33">
        <v>2.5</v>
      </c>
      <c r="O33">
        <f t="shared" si="14"/>
        <v>172</v>
      </c>
      <c r="P33">
        <f t="shared" si="15"/>
        <v>172</v>
      </c>
      <c r="Q33">
        <f t="shared" si="16"/>
        <v>0</v>
      </c>
      <c r="R33">
        <f t="shared" si="17"/>
        <v>0</v>
      </c>
      <c r="S33">
        <f t="shared" si="18"/>
        <v>0</v>
      </c>
      <c r="T33">
        <f t="shared" si="19"/>
        <v>0</v>
      </c>
      <c r="U33">
        <f t="shared" si="20"/>
        <v>0</v>
      </c>
      <c r="V33">
        <f t="shared" si="21"/>
        <v>0</v>
      </c>
      <c r="W33">
        <f t="shared" si="22"/>
        <v>0</v>
      </c>
      <c r="X33">
        <f t="shared" si="23"/>
        <v>0</v>
      </c>
      <c r="Y33">
        <f t="shared" si="24"/>
        <v>0</v>
      </c>
      <c r="AA33">
        <v>34656858</v>
      </c>
      <c r="AB33">
        <f t="shared" si="25"/>
        <v>7.64</v>
      </c>
      <c r="AC33">
        <f t="shared" si="53"/>
        <v>7.64</v>
      </c>
      <c r="AD33">
        <f t="shared" si="27"/>
        <v>0</v>
      </c>
      <c r="AE33">
        <f t="shared" si="28"/>
        <v>0</v>
      </c>
      <c r="AF33">
        <f t="shared" si="51"/>
        <v>0</v>
      </c>
      <c r="AG33">
        <f t="shared" si="29"/>
        <v>0</v>
      </c>
      <c r="AH33">
        <f t="shared" si="52"/>
        <v>0</v>
      </c>
      <c r="AI33">
        <f t="shared" si="30"/>
        <v>0</v>
      </c>
      <c r="AJ33">
        <f t="shared" si="31"/>
        <v>0</v>
      </c>
      <c r="AK33">
        <v>7.64</v>
      </c>
      <c r="AL33" s="59">
        <f>'1.Смета.или.Акт'!F70</f>
        <v>7.64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90</v>
      </c>
      <c r="AU33">
        <v>52</v>
      </c>
      <c r="AV33">
        <v>1</v>
      </c>
      <c r="AW33">
        <v>1</v>
      </c>
      <c r="AZ33">
        <v>1</v>
      </c>
      <c r="BA33">
        <v>1</v>
      </c>
      <c r="BB33">
        <v>1</v>
      </c>
      <c r="BC33">
        <f>'1.Смета.или.Акт'!J70</f>
        <v>7.5</v>
      </c>
      <c r="BD33" t="s">
        <v>6</v>
      </c>
      <c r="BE33" t="s">
        <v>6</v>
      </c>
      <c r="BF33" t="s">
        <v>6</v>
      </c>
      <c r="BG33" t="s">
        <v>6</v>
      </c>
      <c r="BH33">
        <v>3</v>
      </c>
      <c r="BI33">
        <v>1</v>
      </c>
      <c r="BJ33" t="s">
        <v>6</v>
      </c>
      <c r="BM33">
        <v>0</v>
      </c>
      <c r="BN33">
        <v>0</v>
      </c>
      <c r="BO33" t="s">
        <v>6</v>
      </c>
      <c r="BP33">
        <v>0</v>
      </c>
      <c r="BQ33">
        <v>20</v>
      </c>
      <c r="BR33">
        <v>0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6</v>
      </c>
      <c r="BZ33">
        <v>106</v>
      </c>
      <c r="CA33">
        <v>65</v>
      </c>
      <c r="CF33">
        <v>0</v>
      </c>
      <c r="CG33">
        <v>0</v>
      </c>
      <c r="CM33">
        <v>0</v>
      </c>
      <c r="CN33" t="s">
        <v>6</v>
      </c>
      <c r="CO33">
        <v>0</v>
      </c>
      <c r="CP33">
        <f t="shared" si="32"/>
        <v>172</v>
      </c>
      <c r="CQ33">
        <f t="shared" si="33"/>
        <v>57.3</v>
      </c>
      <c r="CR33">
        <f t="shared" si="34"/>
        <v>0</v>
      </c>
      <c r="CS33">
        <f t="shared" si="35"/>
        <v>0</v>
      </c>
      <c r="CT33">
        <f t="shared" si="36"/>
        <v>0</v>
      </c>
      <c r="CU33">
        <f t="shared" si="37"/>
        <v>0</v>
      </c>
      <c r="CV33">
        <f t="shared" si="38"/>
        <v>0</v>
      </c>
      <c r="CW33">
        <f t="shared" si="39"/>
        <v>0</v>
      </c>
      <c r="CX33">
        <f t="shared" si="40"/>
        <v>0</v>
      </c>
      <c r="CY33">
        <f t="shared" si="41"/>
        <v>0</v>
      </c>
      <c r="CZ33">
        <f t="shared" si="42"/>
        <v>0</v>
      </c>
      <c r="DC33" t="s">
        <v>6</v>
      </c>
      <c r="DD33" t="s">
        <v>6</v>
      </c>
      <c r="DE33" t="s">
        <v>6</v>
      </c>
      <c r="DF33" t="s">
        <v>6</v>
      </c>
      <c r="DG33" t="s">
        <v>6</v>
      </c>
      <c r="DH33" t="s">
        <v>6</v>
      </c>
      <c r="DI33" t="s">
        <v>6</v>
      </c>
      <c r="DJ33" t="s">
        <v>6</v>
      </c>
      <c r="DK33" t="s">
        <v>6</v>
      </c>
      <c r="DL33" t="s">
        <v>6</v>
      </c>
      <c r="DM33" t="s">
        <v>6</v>
      </c>
      <c r="DN33">
        <v>0</v>
      </c>
      <c r="DO33">
        <v>0</v>
      </c>
      <c r="DP33">
        <v>1</v>
      </c>
      <c r="DQ33">
        <v>1</v>
      </c>
      <c r="DU33">
        <v>1010</v>
      </c>
      <c r="DV33" t="s">
        <v>47</v>
      </c>
      <c r="DW33" t="str">
        <f>'1.Смета.или.Акт'!D70</f>
        <v>шт.</v>
      </c>
      <c r="DX33">
        <v>1</v>
      </c>
      <c r="EE33">
        <v>32653299</v>
      </c>
      <c r="EF33">
        <v>20</v>
      </c>
      <c r="EG33" t="s">
        <v>48</v>
      </c>
      <c r="EH33">
        <v>0</v>
      </c>
      <c r="EI33" t="s">
        <v>6</v>
      </c>
      <c r="EJ33">
        <v>1</v>
      </c>
      <c r="EK33">
        <v>0</v>
      </c>
      <c r="EL33" t="s">
        <v>49</v>
      </c>
      <c r="EM33" t="s">
        <v>50</v>
      </c>
      <c r="EO33" t="s">
        <v>6</v>
      </c>
      <c r="EQ33">
        <v>0</v>
      </c>
      <c r="ER33">
        <v>8.31</v>
      </c>
      <c r="ES33" s="59">
        <f>'1.Смета.или.Акт'!F70</f>
        <v>7.64</v>
      </c>
      <c r="ET33">
        <v>0</v>
      </c>
      <c r="EU33">
        <v>0</v>
      </c>
      <c r="EV33">
        <v>0</v>
      </c>
      <c r="EW33">
        <v>0</v>
      </c>
      <c r="EX33">
        <v>0</v>
      </c>
      <c r="EZ33">
        <v>5</v>
      </c>
      <c r="FC33">
        <v>0</v>
      </c>
      <c r="FD33">
        <v>18</v>
      </c>
      <c r="FF33">
        <v>57.32</v>
      </c>
      <c r="FQ33">
        <v>0</v>
      </c>
      <c r="FR33">
        <f t="shared" si="43"/>
        <v>0</v>
      </c>
      <c r="FS33">
        <v>0</v>
      </c>
      <c r="FV33" t="s">
        <v>25</v>
      </c>
      <c r="FW33" t="s">
        <v>26</v>
      </c>
      <c r="FX33">
        <v>106</v>
      </c>
      <c r="FY33">
        <v>65</v>
      </c>
      <c r="GA33" t="s">
        <v>51</v>
      </c>
      <c r="GD33">
        <v>0</v>
      </c>
      <c r="GF33">
        <v>-163586836</v>
      </c>
      <c r="GG33">
        <v>2</v>
      </c>
      <c r="GH33">
        <v>3</v>
      </c>
      <c r="GI33">
        <v>4</v>
      </c>
      <c r="GJ33">
        <v>0</v>
      </c>
      <c r="GK33">
        <f>ROUND(R33*(S12)/100,0)</f>
        <v>0</v>
      </c>
      <c r="GL33">
        <f t="shared" si="44"/>
        <v>0</v>
      </c>
      <c r="GM33">
        <f t="shared" si="45"/>
        <v>172</v>
      </c>
      <c r="GN33">
        <f t="shared" si="46"/>
        <v>172</v>
      </c>
      <c r="GO33">
        <f t="shared" si="47"/>
        <v>0</v>
      </c>
      <c r="GP33">
        <f t="shared" si="48"/>
        <v>0</v>
      </c>
      <c r="GR33">
        <v>1</v>
      </c>
      <c r="GS33">
        <v>1</v>
      </c>
      <c r="GT33">
        <v>0</v>
      </c>
      <c r="GU33" t="s">
        <v>6</v>
      </c>
      <c r="GV33">
        <f t="shared" si="49"/>
        <v>0</v>
      </c>
      <c r="GW33">
        <v>1</v>
      </c>
      <c r="GX33">
        <f t="shared" si="50"/>
        <v>0</v>
      </c>
      <c r="HA33">
        <v>0</v>
      </c>
      <c r="HB33">
        <v>0</v>
      </c>
      <c r="IK33">
        <v>0</v>
      </c>
    </row>
    <row r="34" spans="1:255" x14ac:dyDescent="0.2">
      <c r="A34" s="2">
        <v>18</v>
      </c>
      <c r="B34" s="2">
        <v>1</v>
      </c>
      <c r="C34" s="2">
        <v>20</v>
      </c>
      <c r="D34" s="2"/>
      <c r="E34" s="2" t="s">
        <v>52</v>
      </c>
      <c r="F34" s="2" t="s">
        <v>45</v>
      </c>
      <c r="G34" s="2" t="s">
        <v>53</v>
      </c>
      <c r="H34" s="2" t="s">
        <v>54</v>
      </c>
      <c r="I34" s="2">
        <f>I30*J34</f>
        <v>21</v>
      </c>
      <c r="J34" s="2">
        <v>17.5</v>
      </c>
      <c r="K34" s="2"/>
      <c r="L34" s="2"/>
      <c r="M34" s="2"/>
      <c r="N34" s="2"/>
      <c r="O34" s="2">
        <f t="shared" si="14"/>
        <v>44</v>
      </c>
      <c r="P34" s="2">
        <f t="shared" si="15"/>
        <v>44</v>
      </c>
      <c r="Q34" s="2">
        <f t="shared" si="16"/>
        <v>0</v>
      </c>
      <c r="R34" s="2">
        <f t="shared" si="17"/>
        <v>0</v>
      </c>
      <c r="S34" s="2">
        <f t="shared" si="18"/>
        <v>0</v>
      </c>
      <c r="T34" s="2">
        <f t="shared" si="19"/>
        <v>0</v>
      </c>
      <c r="U34" s="2">
        <f t="shared" si="20"/>
        <v>0</v>
      </c>
      <c r="V34" s="2">
        <f t="shared" si="21"/>
        <v>0</v>
      </c>
      <c r="W34" s="2">
        <f t="shared" si="22"/>
        <v>0</v>
      </c>
      <c r="X34" s="2">
        <f t="shared" si="23"/>
        <v>0</v>
      </c>
      <c r="Y34" s="2">
        <f t="shared" si="24"/>
        <v>0</v>
      </c>
      <c r="Z34" s="2"/>
      <c r="AA34" s="2">
        <v>34656857</v>
      </c>
      <c r="AB34" s="2">
        <f t="shared" si="25"/>
        <v>2.11</v>
      </c>
      <c r="AC34" s="2">
        <f t="shared" si="53"/>
        <v>2.11</v>
      </c>
      <c r="AD34" s="2">
        <f t="shared" si="27"/>
        <v>0</v>
      </c>
      <c r="AE34" s="2">
        <f t="shared" si="28"/>
        <v>0</v>
      </c>
      <c r="AF34" s="2">
        <f t="shared" si="51"/>
        <v>0</v>
      </c>
      <c r="AG34" s="2">
        <f t="shared" si="29"/>
        <v>0</v>
      </c>
      <c r="AH34" s="2">
        <f t="shared" si="52"/>
        <v>0</v>
      </c>
      <c r="AI34" s="2">
        <f t="shared" si="30"/>
        <v>0</v>
      </c>
      <c r="AJ34" s="2">
        <f t="shared" si="31"/>
        <v>0</v>
      </c>
      <c r="AK34" s="2">
        <v>2.11</v>
      </c>
      <c r="AL34" s="2">
        <v>2.11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106</v>
      </c>
      <c r="AU34" s="2">
        <v>65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6</v>
      </c>
      <c r="BE34" s="2" t="s">
        <v>6</v>
      </c>
      <c r="BF34" s="2" t="s">
        <v>6</v>
      </c>
      <c r="BG34" s="2" t="s">
        <v>6</v>
      </c>
      <c r="BH34" s="2">
        <v>3</v>
      </c>
      <c r="BI34" s="2">
        <v>1</v>
      </c>
      <c r="BJ34" s="2" t="s">
        <v>6</v>
      </c>
      <c r="BK34" s="2"/>
      <c r="BL34" s="2"/>
      <c r="BM34" s="2">
        <v>0</v>
      </c>
      <c r="BN34" s="2">
        <v>0</v>
      </c>
      <c r="BO34" s="2" t="s">
        <v>6</v>
      </c>
      <c r="BP34" s="2">
        <v>0</v>
      </c>
      <c r="BQ34" s="2">
        <v>20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6</v>
      </c>
      <c r="BZ34" s="2">
        <v>106</v>
      </c>
      <c r="CA34" s="2">
        <v>65</v>
      </c>
      <c r="CB34" s="2"/>
      <c r="CC34" s="2"/>
      <c r="CD34" s="2"/>
      <c r="CE34" s="2"/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6</v>
      </c>
      <c r="CO34" s="2">
        <v>0</v>
      </c>
      <c r="CP34" s="2">
        <f t="shared" si="32"/>
        <v>44</v>
      </c>
      <c r="CQ34" s="2">
        <f t="shared" si="33"/>
        <v>2.11</v>
      </c>
      <c r="CR34" s="2">
        <f t="shared" si="34"/>
        <v>0</v>
      </c>
      <c r="CS34" s="2">
        <f t="shared" si="35"/>
        <v>0</v>
      </c>
      <c r="CT34" s="2">
        <f t="shared" si="36"/>
        <v>0</v>
      </c>
      <c r="CU34" s="2">
        <f t="shared" si="37"/>
        <v>0</v>
      </c>
      <c r="CV34" s="2">
        <f t="shared" si="38"/>
        <v>0</v>
      </c>
      <c r="CW34" s="2">
        <f t="shared" si="39"/>
        <v>0</v>
      </c>
      <c r="CX34" s="2">
        <f t="shared" si="40"/>
        <v>0</v>
      </c>
      <c r="CY34" s="2">
        <f t="shared" si="41"/>
        <v>0</v>
      </c>
      <c r="CZ34" s="2">
        <f t="shared" si="42"/>
        <v>0</v>
      </c>
      <c r="DA34" s="2"/>
      <c r="DB34" s="2"/>
      <c r="DC34" s="2" t="s">
        <v>6</v>
      </c>
      <c r="DD34" s="2" t="s">
        <v>6</v>
      </c>
      <c r="DE34" s="2" t="s">
        <v>6</v>
      </c>
      <c r="DF34" s="2" t="s">
        <v>6</v>
      </c>
      <c r="DG34" s="2" t="s">
        <v>6</v>
      </c>
      <c r="DH34" s="2" t="s">
        <v>6</v>
      </c>
      <c r="DI34" s="2" t="s">
        <v>6</v>
      </c>
      <c r="DJ34" s="2" t="s">
        <v>6</v>
      </c>
      <c r="DK34" s="2" t="s">
        <v>6</v>
      </c>
      <c r="DL34" s="2" t="s">
        <v>6</v>
      </c>
      <c r="DM34" s="2" t="s">
        <v>6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1003</v>
      </c>
      <c r="DV34" s="2" t="s">
        <v>54</v>
      </c>
      <c r="DW34" s="2" t="s">
        <v>54</v>
      </c>
      <c r="DX34" s="2">
        <v>1</v>
      </c>
      <c r="DY34" s="2"/>
      <c r="DZ34" s="2"/>
      <c r="EA34" s="2"/>
      <c r="EB34" s="2"/>
      <c r="EC34" s="2"/>
      <c r="ED34" s="2"/>
      <c r="EE34" s="2">
        <v>32653299</v>
      </c>
      <c r="EF34" s="2">
        <v>20</v>
      </c>
      <c r="EG34" s="2" t="s">
        <v>48</v>
      </c>
      <c r="EH34" s="2">
        <v>0</v>
      </c>
      <c r="EI34" s="2" t="s">
        <v>6</v>
      </c>
      <c r="EJ34" s="2">
        <v>1</v>
      </c>
      <c r="EK34" s="2">
        <v>0</v>
      </c>
      <c r="EL34" s="2" t="s">
        <v>49</v>
      </c>
      <c r="EM34" s="2" t="s">
        <v>50</v>
      </c>
      <c r="EN34" s="2"/>
      <c r="EO34" s="2" t="s">
        <v>6</v>
      </c>
      <c r="EP34" s="2"/>
      <c r="EQ34" s="2">
        <v>0</v>
      </c>
      <c r="ER34" s="2">
        <v>0</v>
      </c>
      <c r="ES34" s="2">
        <v>2.11</v>
      </c>
      <c r="ET34" s="2">
        <v>0</v>
      </c>
      <c r="EU34" s="2">
        <v>0</v>
      </c>
      <c r="EV34" s="2">
        <v>0</v>
      </c>
      <c r="EW34" s="2">
        <v>0</v>
      </c>
      <c r="EX34" s="2">
        <v>0</v>
      </c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3"/>
        <v>0</v>
      </c>
      <c r="FS34" s="2">
        <v>0</v>
      </c>
      <c r="FT34" s="2"/>
      <c r="FU34" s="2"/>
      <c r="FV34" s="2"/>
      <c r="FW34" s="2"/>
      <c r="FX34" s="2">
        <v>106</v>
      </c>
      <c r="FY34" s="2">
        <v>65</v>
      </c>
      <c r="FZ34" s="2"/>
      <c r="GA34" s="2" t="s">
        <v>55</v>
      </c>
      <c r="GB34" s="2"/>
      <c r="GC34" s="2"/>
      <c r="GD34" s="2">
        <v>0</v>
      </c>
      <c r="GE34" s="2"/>
      <c r="GF34" s="2">
        <v>-737810051</v>
      </c>
      <c r="GG34" s="2">
        <v>2</v>
      </c>
      <c r="GH34" s="2">
        <v>4</v>
      </c>
      <c r="GI34" s="2">
        <v>-2</v>
      </c>
      <c r="GJ34" s="2">
        <v>0</v>
      </c>
      <c r="GK34" s="2">
        <f>ROUND(R34*(R12)/100,0)</f>
        <v>0</v>
      </c>
      <c r="GL34" s="2">
        <f t="shared" si="44"/>
        <v>0</v>
      </c>
      <c r="GM34" s="2">
        <f t="shared" si="45"/>
        <v>44</v>
      </c>
      <c r="GN34" s="2">
        <f t="shared" si="46"/>
        <v>44</v>
      </c>
      <c r="GO34" s="2">
        <f t="shared" si="47"/>
        <v>0</v>
      </c>
      <c r="GP34" s="2">
        <f t="shared" si="48"/>
        <v>0</v>
      </c>
      <c r="GQ34" s="2"/>
      <c r="GR34" s="2">
        <v>0</v>
      </c>
      <c r="GS34" s="2">
        <v>2</v>
      </c>
      <c r="GT34" s="2">
        <v>0</v>
      </c>
      <c r="GU34" s="2" t="s">
        <v>6</v>
      </c>
      <c r="GV34" s="2">
        <f t="shared" si="49"/>
        <v>0</v>
      </c>
      <c r="GW34" s="2">
        <v>1</v>
      </c>
      <c r="GX34" s="2">
        <f t="shared" si="50"/>
        <v>0</v>
      </c>
      <c r="GY34" s="2"/>
      <c r="GZ34" s="2"/>
      <c r="HA34" s="2">
        <v>0</v>
      </c>
      <c r="HB34" s="2">
        <v>0</v>
      </c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18</v>
      </c>
      <c r="B35">
        <v>1</v>
      </c>
      <c r="C35">
        <v>27</v>
      </c>
      <c r="E35" t="s">
        <v>52</v>
      </c>
      <c r="F35" t="str">
        <f>'1.Смета.или.Акт'!B72</f>
        <v>Накладная</v>
      </c>
      <c r="G35" t="str">
        <f>'1.Смета.или.Акт'!C72</f>
        <v>Провод ПВ-3-1,5мм2</v>
      </c>
      <c r="H35" t="s">
        <v>54</v>
      </c>
      <c r="I35">
        <f>I31*J35</f>
        <v>21</v>
      </c>
      <c r="J35">
        <v>17.5</v>
      </c>
      <c r="O35">
        <f t="shared" si="14"/>
        <v>332</v>
      </c>
      <c r="P35">
        <f t="shared" si="15"/>
        <v>332</v>
      </c>
      <c r="Q35">
        <f t="shared" si="16"/>
        <v>0</v>
      </c>
      <c r="R35">
        <f t="shared" si="17"/>
        <v>0</v>
      </c>
      <c r="S35">
        <f t="shared" si="18"/>
        <v>0</v>
      </c>
      <c r="T35">
        <f t="shared" si="19"/>
        <v>0</v>
      </c>
      <c r="U35">
        <f t="shared" si="20"/>
        <v>0</v>
      </c>
      <c r="V35">
        <f t="shared" si="21"/>
        <v>0</v>
      </c>
      <c r="W35">
        <f t="shared" si="22"/>
        <v>0</v>
      </c>
      <c r="X35">
        <f t="shared" si="23"/>
        <v>0</v>
      </c>
      <c r="Y35">
        <f t="shared" si="24"/>
        <v>0</v>
      </c>
      <c r="AA35">
        <v>34656858</v>
      </c>
      <c r="AB35">
        <f t="shared" si="25"/>
        <v>2.11</v>
      </c>
      <c r="AC35">
        <f t="shared" si="53"/>
        <v>2.11</v>
      </c>
      <c r="AD35">
        <f t="shared" si="27"/>
        <v>0</v>
      </c>
      <c r="AE35">
        <f t="shared" si="28"/>
        <v>0</v>
      </c>
      <c r="AF35">
        <f t="shared" si="51"/>
        <v>0</v>
      </c>
      <c r="AG35">
        <f t="shared" si="29"/>
        <v>0</v>
      </c>
      <c r="AH35">
        <f t="shared" si="52"/>
        <v>0</v>
      </c>
      <c r="AI35">
        <f t="shared" si="30"/>
        <v>0</v>
      </c>
      <c r="AJ35">
        <f t="shared" si="31"/>
        <v>0</v>
      </c>
      <c r="AK35">
        <v>2.11</v>
      </c>
      <c r="AL35" s="59">
        <f>'1.Смета.или.Акт'!F72</f>
        <v>2.11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90</v>
      </c>
      <c r="AU35">
        <v>52</v>
      </c>
      <c r="AV35">
        <v>1</v>
      </c>
      <c r="AW35">
        <v>1</v>
      </c>
      <c r="AZ35">
        <v>1</v>
      </c>
      <c r="BA35">
        <v>1</v>
      </c>
      <c r="BB35">
        <v>1</v>
      </c>
      <c r="BC35">
        <f>'1.Смета.или.Акт'!J72</f>
        <v>7.5</v>
      </c>
      <c r="BD35" t="s">
        <v>6</v>
      </c>
      <c r="BE35" t="s">
        <v>6</v>
      </c>
      <c r="BF35" t="s">
        <v>6</v>
      </c>
      <c r="BG35" t="s">
        <v>6</v>
      </c>
      <c r="BH35">
        <v>3</v>
      </c>
      <c r="BI35">
        <v>1</v>
      </c>
      <c r="BJ35" t="s">
        <v>6</v>
      </c>
      <c r="BM35">
        <v>0</v>
      </c>
      <c r="BN35">
        <v>0</v>
      </c>
      <c r="BO35" t="s">
        <v>6</v>
      </c>
      <c r="BP35">
        <v>0</v>
      </c>
      <c r="BQ35">
        <v>20</v>
      </c>
      <c r="BR35">
        <v>0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6</v>
      </c>
      <c r="BZ35">
        <v>106</v>
      </c>
      <c r="CA35">
        <v>65</v>
      </c>
      <c r="CF35">
        <v>0</v>
      </c>
      <c r="CG35">
        <v>0</v>
      </c>
      <c r="CM35">
        <v>0</v>
      </c>
      <c r="CN35" t="s">
        <v>6</v>
      </c>
      <c r="CO35">
        <v>0</v>
      </c>
      <c r="CP35">
        <f t="shared" si="32"/>
        <v>332</v>
      </c>
      <c r="CQ35">
        <f t="shared" si="33"/>
        <v>15.824999999999999</v>
      </c>
      <c r="CR35">
        <f t="shared" si="34"/>
        <v>0</v>
      </c>
      <c r="CS35">
        <f t="shared" si="35"/>
        <v>0</v>
      </c>
      <c r="CT35">
        <f t="shared" si="36"/>
        <v>0</v>
      </c>
      <c r="CU35">
        <f t="shared" si="37"/>
        <v>0</v>
      </c>
      <c r="CV35">
        <f t="shared" si="38"/>
        <v>0</v>
      </c>
      <c r="CW35">
        <f t="shared" si="39"/>
        <v>0</v>
      </c>
      <c r="CX35">
        <f t="shared" si="40"/>
        <v>0</v>
      </c>
      <c r="CY35">
        <f t="shared" si="41"/>
        <v>0</v>
      </c>
      <c r="CZ35">
        <f t="shared" si="42"/>
        <v>0</v>
      </c>
      <c r="DC35" t="s">
        <v>6</v>
      </c>
      <c r="DD35" t="s">
        <v>6</v>
      </c>
      <c r="DE35" t="s">
        <v>6</v>
      </c>
      <c r="DF35" t="s">
        <v>6</v>
      </c>
      <c r="DG35" t="s">
        <v>6</v>
      </c>
      <c r="DH35" t="s">
        <v>6</v>
      </c>
      <c r="DI35" t="s">
        <v>6</v>
      </c>
      <c r="DJ35" t="s">
        <v>6</v>
      </c>
      <c r="DK35" t="s">
        <v>6</v>
      </c>
      <c r="DL35" t="s">
        <v>6</v>
      </c>
      <c r="DM35" t="s">
        <v>6</v>
      </c>
      <c r="DN35">
        <v>0</v>
      </c>
      <c r="DO35">
        <v>0</v>
      </c>
      <c r="DP35">
        <v>1</v>
      </c>
      <c r="DQ35">
        <v>1</v>
      </c>
      <c r="DU35">
        <v>1003</v>
      </c>
      <c r="DV35" t="s">
        <v>54</v>
      </c>
      <c r="DW35" t="str">
        <f>'1.Смета.или.Акт'!D72</f>
        <v>м</v>
      </c>
      <c r="DX35">
        <v>1</v>
      </c>
      <c r="EE35">
        <v>32653299</v>
      </c>
      <c r="EF35">
        <v>20</v>
      </c>
      <c r="EG35" t="s">
        <v>48</v>
      </c>
      <c r="EH35">
        <v>0</v>
      </c>
      <c r="EI35" t="s">
        <v>6</v>
      </c>
      <c r="EJ35">
        <v>1</v>
      </c>
      <c r="EK35">
        <v>0</v>
      </c>
      <c r="EL35" t="s">
        <v>49</v>
      </c>
      <c r="EM35" t="s">
        <v>50</v>
      </c>
      <c r="EO35" t="s">
        <v>6</v>
      </c>
      <c r="EQ35">
        <v>0</v>
      </c>
      <c r="ER35">
        <v>2.29</v>
      </c>
      <c r="ES35" s="59">
        <f>'1.Смета.или.Акт'!F72</f>
        <v>2.11</v>
      </c>
      <c r="ET35">
        <v>0</v>
      </c>
      <c r="EU35">
        <v>0</v>
      </c>
      <c r="EV35">
        <v>0</v>
      </c>
      <c r="EW35">
        <v>0</v>
      </c>
      <c r="EX35">
        <v>0</v>
      </c>
      <c r="EZ35">
        <v>5</v>
      </c>
      <c r="FC35">
        <v>0</v>
      </c>
      <c r="FD35">
        <v>18</v>
      </c>
      <c r="FF35">
        <v>15.81</v>
      </c>
      <c r="FQ35">
        <v>0</v>
      </c>
      <c r="FR35">
        <f t="shared" si="43"/>
        <v>0</v>
      </c>
      <c r="FS35">
        <v>0</v>
      </c>
      <c r="FV35" t="s">
        <v>25</v>
      </c>
      <c r="FW35" t="s">
        <v>26</v>
      </c>
      <c r="FX35">
        <v>106</v>
      </c>
      <c r="FY35">
        <v>65</v>
      </c>
      <c r="GA35" t="s">
        <v>55</v>
      </c>
      <c r="GD35">
        <v>0</v>
      </c>
      <c r="GF35">
        <v>-737810051</v>
      </c>
      <c r="GG35">
        <v>2</v>
      </c>
      <c r="GH35">
        <v>3</v>
      </c>
      <c r="GI35">
        <v>4</v>
      </c>
      <c r="GJ35">
        <v>0</v>
      </c>
      <c r="GK35">
        <f>ROUND(R35*(S12)/100,0)</f>
        <v>0</v>
      </c>
      <c r="GL35">
        <f t="shared" si="44"/>
        <v>0</v>
      </c>
      <c r="GM35">
        <f t="shared" si="45"/>
        <v>332</v>
      </c>
      <c r="GN35">
        <f t="shared" si="46"/>
        <v>332</v>
      </c>
      <c r="GO35">
        <f t="shared" si="47"/>
        <v>0</v>
      </c>
      <c r="GP35">
        <f t="shared" si="48"/>
        <v>0</v>
      </c>
      <c r="GR35">
        <v>1</v>
      </c>
      <c r="GS35">
        <v>1</v>
      </c>
      <c r="GT35">
        <v>0</v>
      </c>
      <c r="GU35" t="s">
        <v>6</v>
      </c>
      <c r="GV35">
        <f t="shared" si="49"/>
        <v>0</v>
      </c>
      <c r="GW35">
        <v>1</v>
      </c>
      <c r="GX35">
        <f t="shared" si="50"/>
        <v>0</v>
      </c>
      <c r="HA35">
        <v>0</v>
      </c>
      <c r="HB35">
        <v>0</v>
      </c>
      <c r="IK35">
        <v>0</v>
      </c>
    </row>
    <row r="36" spans="1:255" x14ac:dyDescent="0.2">
      <c r="A36" s="2">
        <v>18</v>
      </c>
      <c r="B36" s="2">
        <v>1</v>
      </c>
      <c r="C36" s="2">
        <v>19</v>
      </c>
      <c r="D36" s="2"/>
      <c r="E36" s="2" t="s">
        <v>56</v>
      </c>
      <c r="F36" s="2" t="s">
        <v>45</v>
      </c>
      <c r="G36" s="2" t="s">
        <v>57</v>
      </c>
      <c r="H36" s="2" t="s">
        <v>54</v>
      </c>
      <c r="I36" s="2">
        <f>I30*J36</f>
        <v>6</v>
      </c>
      <c r="J36" s="2">
        <v>5</v>
      </c>
      <c r="K36" s="2"/>
      <c r="L36" s="2"/>
      <c r="M36" s="2"/>
      <c r="N36" s="2"/>
      <c r="O36" s="2">
        <f t="shared" si="14"/>
        <v>12</v>
      </c>
      <c r="P36" s="2">
        <f t="shared" si="15"/>
        <v>12</v>
      </c>
      <c r="Q36" s="2">
        <f t="shared" si="16"/>
        <v>0</v>
      </c>
      <c r="R36" s="2">
        <f t="shared" si="17"/>
        <v>0</v>
      </c>
      <c r="S36" s="2">
        <f t="shared" si="18"/>
        <v>0</v>
      </c>
      <c r="T36" s="2">
        <f t="shared" si="19"/>
        <v>0</v>
      </c>
      <c r="U36" s="2">
        <f t="shared" si="20"/>
        <v>0</v>
      </c>
      <c r="V36" s="2">
        <f t="shared" si="21"/>
        <v>0</v>
      </c>
      <c r="W36" s="2">
        <f t="shared" si="22"/>
        <v>0</v>
      </c>
      <c r="X36" s="2">
        <f t="shared" si="23"/>
        <v>0</v>
      </c>
      <c r="Y36" s="2">
        <f t="shared" si="24"/>
        <v>0</v>
      </c>
      <c r="Z36" s="2"/>
      <c r="AA36" s="2">
        <v>34656857</v>
      </c>
      <c r="AB36" s="2">
        <f t="shared" si="25"/>
        <v>2.06</v>
      </c>
      <c r="AC36" s="2">
        <f t="shared" si="53"/>
        <v>2.06</v>
      </c>
      <c r="AD36" s="2">
        <f t="shared" si="27"/>
        <v>0</v>
      </c>
      <c r="AE36" s="2">
        <f t="shared" si="28"/>
        <v>0</v>
      </c>
      <c r="AF36" s="2">
        <f t="shared" si="51"/>
        <v>0</v>
      </c>
      <c r="AG36" s="2">
        <f t="shared" si="29"/>
        <v>0</v>
      </c>
      <c r="AH36" s="2">
        <f t="shared" si="52"/>
        <v>0</v>
      </c>
      <c r="AI36" s="2">
        <f t="shared" si="30"/>
        <v>0</v>
      </c>
      <c r="AJ36" s="2">
        <f t="shared" si="31"/>
        <v>0</v>
      </c>
      <c r="AK36" s="2">
        <v>2.06</v>
      </c>
      <c r="AL36" s="2">
        <v>2.06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106</v>
      </c>
      <c r="AU36" s="2">
        <v>65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6</v>
      </c>
      <c r="BE36" s="2" t="s">
        <v>6</v>
      </c>
      <c r="BF36" s="2" t="s">
        <v>6</v>
      </c>
      <c r="BG36" s="2" t="s">
        <v>6</v>
      </c>
      <c r="BH36" s="2">
        <v>3</v>
      </c>
      <c r="BI36" s="2">
        <v>1</v>
      </c>
      <c r="BJ36" s="2" t="s">
        <v>6</v>
      </c>
      <c r="BK36" s="2"/>
      <c r="BL36" s="2"/>
      <c r="BM36" s="2">
        <v>0</v>
      </c>
      <c r="BN36" s="2">
        <v>0</v>
      </c>
      <c r="BO36" s="2" t="s">
        <v>6</v>
      </c>
      <c r="BP36" s="2">
        <v>0</v>
      </c>
      <c r="BQ36" s="2">
        <v>20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6</v>
      </c>
      <c r="BZ36" s="2">
        <v>106</v>
      </c>
      <c r="CA36" s="2">
        <v>65</v>
      </c>
      <c r="CB36" s="2"/>
      <c r="CC36" s="2"/>
      <c r="CD36" s="2"/>
      <c r="CE36" s="2"/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6</v>
      </c>
      <c r="CO36" s="2">
        <v>0</v>
      </c>
      <c r="CP36" s="2">
        <f t="shared" si="32"/>
        <v>12</v>
      </c>
      <c r="CQ36" s="2">
        <f t="shared" si="33"/>
        <v>2.06</v>
      </c>
      <c r="CR36" s="2">
        <f t="shared" si="34"/>
        <v>0</v>
      </c>
      <c r="CS36" s="2">
        <f t="shared" si="35"/>
        <v>0</v>
      </c>
      <c r="CT36" s="2">
        <f t="shared" si="36"/>
        <v>0</v>
      </c>
      <c r="CU36" s="2">
        <f t="shared" si="37"/>
        <v>0</v>
      </c>
      <c r="CV36" s="2">
        <f t="shared" si="38"/>
        <v>0</v>
      </c>
      <c r="CW36" s="2">
        <f t="shared" si="39"/>
        <v>0</v>
      </c>
      <c r="CX36" s="2">
        <f t="shared" si="40"/>
        <v>0</v>
      </c>
      <c r="CY36" s="2">
        <f t="shared" si="41"/>
        <v>0</v>
      </c>
      <c r="CZ36" s="2">
        <f t="shared" si="42"/>
        <v>0</v>
      </c>
      <c r="DA36" s="2"/>
      <c r="DB36" s="2"/>
      <c r="DC36" s="2" t="s">
        <v>6</v>
      </c>
      <c r="DD36" s="2" t="s">
        <v>6</v>
      </c>
      <c r="DE36" s="2" t="s">
        <v>6</v>
      </c>
      <c r="DF36" s="2" t="s">
        <v>6</v>
      </c>
      <c r="DG36" s="2" t="s">
        <v>6</v>
      </c>
      <c r="DH36" s="2" t="s">
        <v>6</v>
      </c>
      <c r="DI36" s="2" t="s">
        <v>6</v>
      </c>
      <c r="DJ36" s="2" t="s">
        <v>6</v>
      </c>
      <c r="DK36" s="2" t="s">
        <v>6</v>
      </c>
      <c r="DL36" s="2" t="s">
        <v>6</v>
      </c>
      <c r="DM36" s="2" t="s">
        <v>6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1003</v>
      </c>
      <c r="DV36" s="2" t="s">
        <v>54</v>
      </c>
      <c r="DW36" s="2" t="s">
        <v>54</v>
      </c>
      <c r="DX36" s="2">
        <v>1</v>
      </c>
      <c r="DY36" s="2"/>
      <c r="DZ36" s="2"/>
      <c r="EA36" s="2"/>
      <c r="EB36" s="2"/>
      <c r="EC36" s="2"/>
      <c r="ED36" s="2"/>
      <c r="EE36" s="2">
        <v>32653299</v>
      </c>
      <c r="EF36" s="2">
        <v>20</v>
      </c>
      <c r="EG36" s="2" t="s">
        <v>48</v>
      </c>
      <c r="EH36" s="2">
        <v>0</v>
      </c>
      <c r="EI36" s="2" t="s">
        <v>6</v>
      </c>
      <c r="EJ36" s="2">
        <v>1</v>
      </c>
      <c r="EK36" s="2">
        <v>0</v>
      </c>
      <c r="EL36" s="2" t="s">
        <v>49</v>
      </c>
      <c r="EM36" s="2" t="s">
        <v>50</v>
      </c>
      <c r="EN36" s="2"/>
      <c r="EO36" s="2" t="s">
        <v>6</v>
      </c>
      <c r="EP36" s="2"/>
      <c r="EQ36" s="2">
        <v>0</v>
      </c>
      <c r="ER36" s="2">
        <v>0</v>
      </c>
      <c r="ES36" s="2">
        <v>2.06</v>
      </c>
      <c r="ET36" s="2">
        <v>0</v>
      </c>
      <c r="EU36" s="2">
        <v>0</v>
      </c>
      <c r="EV36" s="2">
        <v>0</v>
      </c>
      <c r="EW36" s="2">
        <v>0</v>
      </c>
      <c r="EX36" s="2">
        <v>0</v>
      </c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3"/>
        <v>0</v>
      </c>
      <c r="FS36" s="2">
        <v>0</v>
      </c>
      <c r="FT36" s="2"/>
      <c r="FU36" s="2"/>
      <c r="FV36" s="2"/>
      <c r="FW36" s="2"/>
      <c r="FX36" s="2">
        <v>106</v>
      </c>
      <c r="FY36" s="2">
        <v>65</v>
      </c>
      <c r="FZ36" s="2"/>
      <c r="GA36" s="2" t="s">
        <v>58</v>
      </c>
      <c r="GB36" s="2"/>
      <c r="GC36" s="2"/>
      <c r="GD36" s="2">
        <v>0</v>
      </c>
      <c r="GE36" s="2"/>
      <c r="GF36" s="2">
        <v>1684530896</v>
      </c>
      <c r="GG36" s="2">
        <v>2</v>
      </c>
      <c r="GH36" s="2">
        <v>4</v>
      </c>
      <c r="GI36" s="2">
        <v>-2</v>
      </c>
      <c r="GJ36" s="2">
        <v>0</v>
      </c>
      <c r="GK36" s="2">
        <f>ROUND(R36*(R12)/100,0)</f>
        <v>0</v>
      </c>
      <c r="GL36" s="2">
        <f t="shared" si="44"/>
        <v>0</v>
      </c>
      <c r="GM36" s="2">
        <f t="shared" si="45"/>
        <v>12</v>
      </c>
      <c r="GN36" s="2">
        <f t="shared" si="46"/>
        <v>12</v>
      </c>
      <c r="GO36" s="2">
        <f t="shared" si="47"/>
        <v>0</v>
      </c>
      <c r="GP36" s="2">
        <f t="shared" si="48"/>
        <v>0</v>
      </c>
      <c r="GQ36" s="2"/>
      <c r="GR36" s="2">
        <v>0</v>
      </c>
      <c r="GS36" s="2">
        <v>2</v>
      </c>
      <c r="GT36" s="2">
        <v>0</v>
      </c>
      <c r="GU36" s="2" t="s">
        <v>6</v>
      </c>
      <c r="GV36" s="2">
        <f t="shared" si="49"/>
        <v>0</v>
      </c>
      <c r="GW36" s="2">
        <v>1</v>
      </c>
      <c r="GX36" s="2">
        <f t="shared" si="50"/>
        <v>0</v>
      </c>
      <c r="GY36" s="2"/>
      <c r="GZ36" s="2"/>
      <c r="HA36" s="2">
        <v>0</v>
      </c>
      <c r="HB36" s="2">
        <v>0</v>
      </c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18</v>
      </c>
      <c r="B37">
        <v>1</v>
      </c>
      <c r="C37">
        <v>26</v>
      </c>
      <c r="E37" t="s">
        <v>56</v>
      </c>
      <c r="F37" t="str">
        <f>'1.Смета.или.Акт'!B74</f>
        <v>Накладная</v>
      </c>
      <c r="G37" t="str">
        <f>'1.Смета.или.Акт'!C74</f>
        <v>Труба ХВГ ф 6мм2</v>
      </c>
      <c r="H37" t="s">
        <v>54</v>
      </c>
      <c r="I37">
        <f>I31*J37</f>
        <v>6</v>
      </c>
      <c r="J37">
        <v>5</v>
      </c>
      <c r="O37">
        <f t="shared" si="14"/>
        <v>93</v>
      </c>
      <c r="P37">
        <f t="shared" si="15"/>
        <v>93</v>
      </c>
      <c r="Q37">
        <f t="shared" si="16"/>
        <v>0</v>
      </c>
      <c r="R37">
        <f t="shared" si="17"/>
        <v>0</v>
      </c>
      <c r="S37">
        <f t="shared" si="18"/>
        <v>0</v>
      </c>
      <c r="T37">
        <f t="shared" si="19"/>
        <v>0</v>
      </c>
      <c r="U37">
        <f t="shared" si="20"/>
        <v>0</v>
      </c>
      <c r="V37">
        <f t="shared" si="21"/>
        <v>0</v>
      </c>
      <c r="W37">
        <f t="shared" si="22"/>
        <v>0</v>
      </c>
      <c r="X37">
        <f t="shared" si="23"/>
        <v>0</v>
      </c>
      <c r="Y37">
        <f t="shared" si="24"/>
        <v>0</v>
      </c>
      <c r="AA37">
        <v>34656858</v>
      </c>
      <c r="AB37">
        <f t="shared" si="25"/>
        <v>2.06</v>
      </c>
      <c r="AC37">
        <f t="shared" si="53"/>
        <v>2.06</v>
      </c>
      <c r="AD37">
        <f t="shared" si="27"/>
        <v>0</v>
      </c>
      <c r="AE37">
        <f t="shared" si="28"/>
        <v>0</v>
      </c>
      <c r="AF37">
        <f t="shared" si="51"/>
        <v>0</v>
      </c>
      <c r="AG37">
        <f t="shared" si="29"/>
        <v>0</v>
      </c>
      <c r="AH37">
        <f t="shared" si="52"/>
        <v>0</v>
      </c>
      <c r="AI37">
        <f t="shared" si="30"/>
        <v>0</v>
      </c>
      <c r="AJ37">
        <f t="shared" si="31"/>
        <v>0</v>
      </c>
      <c r="AK37">
        <v>2.06</v>
      </c>
      <c r="AL37" s="59">
        <f>'1.Смета.или.Акт'!F74</f>
        <v>2.06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90</v>
      </c>
      <c r="AU37">
        <v>52</v>
      </c>
      <c r="AV37">
        <v>1</v>
      </c>
      <c r="AW37">
        <v>1</v>
      </c>
      <c r="AZ37">
        <v>1</v>
      </c>
      <c r="BA37">
        <v>1</v>
      </c>
      <c r="BB37">
        <v>1</v>
      </c>
      <c r="BC37">
        <f>'1.Смета.или.Акт'!J74</f>
        <v>7.5</v>
      </c>
      <c r="BD37" t="s">
        <v>6</v>
      </c>
      <c r="BE37" t="s">
        <v>6</v>
      </c>
      <c r="BF37" t="s">
        <v>6</v>
      </c>
      <c r="BG37" t="s">
        <v>6</v>
      </c>
      <c r="BH37">
        <v>3</v>
      </c>
      <c r="BI37">
        <v>1</v>
      </c>
      <c r="BJ37" t="s">
        <v>6</v>
      </c>
      <c r="BM37">
        <v>0</v>
      </c>
      <c r="BN37">
        <v>0</v>
      </c>
      <c r="BO37" t="s">
        <v>6</v>
      </c>
      <c r="BP37">
        <v>0</v>
      </c>
      <c r="BQ37">
        <v>20</v>
      </c>
      <c r="BR37">
        <v>0</v>
      </c>
      <c r="BS37">
        <v>1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6</v>
      </c>
      <c r="BZ37">
        <v>106</v>
      </c>
      <c r="CA37">
        <v>65</v>
      </c>
      <c r="CF37">
        <v>0</v>
      </c>
      <c r="CG37">
        <v>0</v>
      </c>
      <c r="CM37">
        <v>0</v>
      </c>
      <c r="CN37" t="s">
        <v>6</v>
      </c>
      <c r="CO37">
        <v>0</v>
      </c>
      <c r="CP37">
        <f t="shared" si="32"/>
        <v>93</v>
      </c>
      <c r="CQ37">
        <f t="shared" si="33"/>
        <v>15.450000000000001</v>
      </c>
      <c r="CR37">
        <f t="shared" si="34"/>
        <v>0</v>
      </c>
      <c r="CS37">
        <f t="shared" si="35"/>
        <v>0</v>
      </c>
      <c r="CT37">
        <f t="shared" si="36"/>
        <v>0</v>
      </c>
      <c r="CU37">
        <f t="shared" si="37"/>
        <v>0</v>
      </c>
      <c r="CV37">
        <f t="shared" si="38"/>
        <v>0</v>
      </c>
      <c r="CW37">
        <f t="shared" si="39"/>
        <v>0</v>
      </c>
      <c r="CX37">
        <f t="shared" si="40"/>
        <v>0</v>
      </c>
      <c r="CY37">
        <f t="shared" si="41"/>
        <v>0</v>
      </c>
      <c r="CZ37">
        <f t="shared" si="42"/>
        <v>0</v>
      </c>
      <c r="DC37" t="s">
        <v>6</v>
      </c>
      <c r="DD37" t="s">
        <v>6</v>
      </c>
      <c r="DE37" t="s">
        <v>6</v>
      </c>
      <c r="DF37" t="s">
        <v>6</v>
      </c>
      <c r="DG37" t="s">
        <v>6</v>
      </c>
      <c r="DH37" t="s">
        <v>6</v>
      </c>
      <c r="DI37" t="s">
        <v>6</v>
      </c>
      <c r="DJ37" t="s">
        <v>6</v>
      </c>
      <c r="DK37" t="s">
        <v>6</v>
      </c>
      <c r="DL37" t="s">
        <v>6</v>
      </c>
      <c r="DM37" t="s">
        <v>6</v>
      </c>
      <c r="DN37">
        <v>0</v>
      </c>
      <c r="DO37">
        <v>0</v>
      </c>
      <c r="DP37">
        <v>1</v>
      </c>
      <c r="DQ37">
        <v>1</v>
      </c>
      <c r="DU37">
        <v>1003</v>
      </c>
      <c r="DV37" t="s">
        <v>54</v>
      </c>
      <c r="DW37" t="str">
        <f>'1.Смета.или.Акт'!D74</f>
        <v>м</v>
      </c>
      <c r="DX37">
        <v>1</v>
      </c>
      <c r="EE37">
        <v>32653299</v>
      </c>
      <c r="EF37">
        <v>20</v>
      </c>
      <c r="EG37" t="s">
        <v>48</v>
      </c>
      <c r="EH37">
        <v>0</v>
      </c>
      <c r="EI37" t="s">
        <v>6</v>
      </c>
      <c r="EJ37">
        <v>1</v>
      </c>
      <c r="EK37">
        <v>0</v>
      </c>
      <c r="EL37" t="s">
        <v>49</v>
      </c>
      <c r="EM37" t="s">
        <v>50</v>
      </c>
      <c r="EO37" t="s">
        <v>6</v>
      </c>
      <c r="EQ37">
        <v>0</v>
      </c>
      <c r="ER37">
        <v>2.2400000000000002</v>
      </c>
      <c r="ES37" s="59">
        <f>'1.Смета.или.Акт'!F74</f>
        <v>2.06</v>
      </c>
      <c r="ET37">
        <v>0</v>
      </c>
      <c r="EU37">
        <v>0</v>
      </c>
      <c r="EV37">
        <v>0</v>
      </c>
      <c r="EW37">
        <v>0</v>
      </c>
      <c r="EX37">
        <v>0</v>
      </c>
      <c r="EZ37">
        <v>5</v>
      </c>
      <c r="FC37">
        <v>0</v>
      </c>
      <c r="FD37">
        <v>18</v>
      </c>
      <c r="FF37">
        <v>15.45</v>
      </c>
      <c r="FQ37">
        <v>0</v>
      </c>
      <c r="FR37">
        <f t="shared" si="43"/>
        <v>0</v>
      </c>
      <c r="FS37">
        <v>0</v>
      </c>
      <c r="FV37" t="s">
        <v>25</v>
      </c>
      <c r="FW37" t="s">
        <v>26</v>
      </c>
      <c r="FX37">
        <v>106</v>
      </c>
      <c r="FY37">
        <v>65</v>
      </c>
      <c r="GA37" t="s">
        <v>58</v>
      </c>
      <c r="GD37">
        <v>0</v>
      </c>
      <c r="GF37">
        <v>1684530896</v>
      </c>
      <c r="GG37">
        <v>2</v>
      </c>
      <c r="GH37">
        <v>3</v>
      </c>
      <c r="GI37">
        <v>4</v>
      </c>
      <c r="GJ37">
        <v>0</v>
      </c>
      <c r="GK37">
        <f>ROUND(R37*(S12)/100,0)</f>
        <v>0</v>
      </c>
      <c r="GL37">
        <f t="shared" si="44"/>
        <v>0</v>
      </c>
      <c r="GM37">
        <f t="shared" si="45"/>
        <v>93</v>
      </c>
      <c r="GN37">
        <f t="shared" si="46"/>
        <v>93</v>
      </c>
      <c r="GO37">
        <f t="shared" si="47"/>
        <v>0</v>
      </c>
      <c r="GP37">
        <f t="shared" si="48"/>
        <v>0</v>
      </c>
      <c r="GR37">
        <v>1</v>
      </c>
      <c r="GS37">
        <v>1</v>
      </c>
      <c r="GT37">
        <v>0</v>
      </c>
      <c r="GU37" t="s">
        <v>6</v>
      </c>
      <c r="GV37">
        <f t="shared" si="49"/>
        <v>0</v>
      </c>
      <c r="GW37">
        <v>1</v>
      </c>
      <c r="GX37">
        <f t="shared" si="50"/>
        <v>0</v>
      </c>
      <c r="HA37">
        <v>0</v>
      </c>
      <c r="HB37">
        <v>0</v>
      </c>
      <c r="IK37">
        <v>0</v>
      </c>
    </row>
    <row r="38" spans="1:255" x14ac:dyDescent="0.2">
      <c r="A38" s="2">
        <v>18</v>
      </c>
      <c r="B38" s="2">
        <v>1</v>
      </c>
      <c r="C38" s="2">
        <v>16</v>
      </c>
      <c r="D38" s="2"/>
      <c r="E38" s="2" t="s">
        <v>59</v>
      </c>
      <c r="F38" s="2" t="s">
        <v>45</v>
      </c>
      <c r="G38" s="2" t="s">
        <v>60</v>
      </c>
      <c r="H38" s="2" t="s">
        <v>54</v>
      </c>
      <c r="I38" s="2">
        <f>I30*J38</f>
        <v>60</v>
      </c>
      <c r="J38" s="2">
        <v>50</v>
      </c>
      <c r="K38" s="2"/>
      <c r="L38" s="2"/>
      <c r="M38" s="2"/>
      <c r="N38" s="2"/>
      <c r="O38" s="2">
        <f t="shared" si="14"/>
        <v>112</v>
      </c>
      <c r="P38" s="2">
        <f t="shared" si="15"/>
        <v>112</v>
      </c>
      <c r="Q38" s="2">
        <f t="shared" si="16"/>
        <v>0</v>
      </c>
      <c r="R38" s="2">
        <f t="shared" si="17"/>
        <v>0</v>
      </c>
      <c r="S38" s="2">
        <f t="shared" si="18"/>
        <v>0</v>
      </c>
      <c r="T38" s="2">
        <f t="shared" si="19"/>
        <v>0</v>
      </c>
      <c r="U38" s="2">
        <f t="shared" si="20"/>
        <v>0</v>
      </c>
      <c r="V38" s="2">
        <f t="shared" si="21"/>
        <v>0</v>
      </c>
      <c r="W38" s="2">
        <f t="shared" si="22"/>
        <v>0</v>
      </c>
      <c r="X38" s="2">
        <f t="shared" si="23"/>
        <v>0</v>
      </c>
      <c r="Y38" s="2">
        <f t="shared" si="24"/>
        <v>0</v>
      </c>
      <c r="Z38" s="2"/>
      <c r="AA38" s="2">
        <v>34656857</v>
      </c>
      <c r="AB38" s="2">
        <f t="shared" si="25"/>
        <v>1.87</v>
      </c>
      <c r="AC38" s="2">
        <f t="shared" si="53"/>
        <v>1.87</v>
      </c>
      <c r="AD38" s="2">
        <f t="shared" si="27"/>
        <v>0</v>
      </c>
      <c r="AE38" s="2">
        <f t="shared" si="28"/>
        <v>0</v>
      </c>
      <c r="AF38" s="2">
        <f t="shared" si="51"/>
        <v>0</v>
      </c>
      <c r="AG38" s="2">
        <f t="shared" si="29"/>
        <v>0</v>
      </c>
      <c r="AH38" s="2">
        <f t="shared" si="52"/>
        <v>0</v>
      </c>
      <c r="AI38" s="2">
        <f t="shared" si="30"/>
        <v>0</v>
      </c>
      <c r="AJ38" s="2">
        <f t="shared" si="31"/>
        <v>0</v>
      </c>
      <c r="AK38" s="2">
        <v>1.87</v>
      </c>
      <c r="AL38" s="2">
        <v>1.87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6</v>
      </c>
      <c r="BE38" s="2" t="s">
        <v>6</v>
      </c>
      <c r="BF38" s="2" t="s">
        <v>6</v>
      </c>
      <c r="BG38" s="2" t="s">
        <v>6</v>
      </c>
      <c r="BH38" s="2">
        <v>3</v>
      </c>
      <c r="BI38" s="2">
        <v>1</v>
      </c>
      <c r="BJ38" s="2" t="s">
        <v>61</v>
      </c>
      <c r="BK38" s="2"/>
      <c r="BL38" s="2"/>
      <c r="BM38" s="2">
        <v>500001</v>
      </c>
      <c r="BN38" s="2">
        <v>0</v>
      </c>
      <c r="BO38" s="2" t="s">
        <v>6</v>
      </c>
      <c r="BP38" s="2">
        <v>0</v>
      </c>
      <c r="BQ38" s="2">
        <v>20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6</v>
      </c>
      <c r="BZ38" s="2">
        <v>0</v>
      </c>
      <c r="CA38" s="2">
        <v>0</v>
      </c>
      <c r="CB38" s="2"/>
      <c r="CC38" s="2"/>
      <c r="CD38" s="2"/>
      <c r="CE38" s="2"/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6</v>
      </c>
      <c r="CO38" s="2">
        <v>0</v>
      </c>
      <c r="CP38" s="2">
        <f t="shared" si="32"/>
        <v>112</v>
      </c>
      <c r="CQ38" s="2">
        <f t="shared" si="33"/>
        <v>1.87</v>
      </c>
      <c r="CR38" s="2">
        <f t="shared" si="34"/>
        <v>0</v>
      </c>
      <c r="CS38" s="2">
        <f t="shared" si="35"/>
        <v>0</v>
      </c>
      <c r="CT38" s="2">
        <f t="shared" si="36"/>
        <v>0</v>
      </c>
      <c r="CU38" s="2">
        <f t="shared" si="37"/>
        <v>0</v>
      </c>
      <c r="CV38" s="2">
        <f t="shared" si="38"/>
        <v>0</v>
      </c>
      <c r="CW38" s="2">
        <f t="shared" si="39"/>
        <v>0</v>
      </c>
      <c r="CX38" s="2">
        <f t="shared" si="40"/>
        <v>0</v>
      </c>
      <c r="CY38" s="2">
        <f t="shared" si="41"/>
        <v>0</v>
      </c>
      <c r="CZ38" s="2">
        <f t="shared" si="42"/>
        <v>0</v>
      </c>
      <c r="DA38" s="2"/>
      <c r="DB38" s="2"/>
      <c r="DC38" s="2" t="s">
        <v>6</v>
      </c>
      <c r="DD38" s="2" t="s">
        <v>6</v>
      </c>
      <c r="DE38" s="2" t="s">
        <v>6</v>
      </c>
      <c r="DF38" s="2" t="s">
        <v>6</v>
      </c>
      <c r="DG38" s="2" t="s">
        <v>6</v>
      </c>
      <c r="DH38" s="2" t="s">
        <v>6</v>
      </c>
      <c r="DI38" s="2" t="s">
        <v>6</v>
      </c>
      <c r="DJ38" s="2" t="s">
        <v>6</v>
      </c>
      <c r="DK38" s="2" t="s">
        <v>6</v>
      </c>
      <c r="DL38" s="2" t="s">
        <v>6</v>
      </c>
      <c r="DM38" s="2" t="s">
        <v>6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1003</v>
      </c>
      <c r="DV38" s="2" t="s">
        <v>54</v>
      </c>
      <c r="DW38" s="2" t="s">
        <v>54</v>
      </c>
      <c r="DX38" s="2">
        <v>1</v>
      </c>
      <c r="DY38" s="2"/>
      <c r="DZ38" s="2"/>
      <c r="EA38" s="2"/>
      <c r="EB38" s="2"/>
      <c r="EC38" s="2"/>
      <c r="ED38" s="2"/>
      <c r="EE38" s="2">
        <v>32653291</v>
      </c>
      <c r="EF38" s="2">
        <v>20</v>
      </c>
      <c r="EG38" s="2" t="s">
        <v>48</v>
      </c>
      <c r="EH38" s="2">
        <v>0</v>
      </c>
      <c r="EI38" s="2" t="s">
        <v>6</v>
      </c>
      <c r="EJ38" s="2">
        <v>1</v>
      </c>
      <c r="EK38" s="2">
        <v>500001</v>
      </c>
      <c r="EL38" s="2" t="s">
        <v>62</v>
      </c>
      <c r="EM38" s="2" t="s">
        <v>63</v>
      </c>
      <c r="EN38" s="2"/>
      <c r="EO38" s="2" t="s">
        <v>6</v>
      </c>
      <c r="EP38" s="2"/>
      <c r="EQ38" s="2">
        <v>0</v>
      </c>
      <c r="ER38" s="2">
        <v>23.09</v>
      </c>
      <c r="ES38" s="2">
        <v>1.87</v>
      </c>
      <c r="ET38" s="2">
        <v>0</v>
      </c>
      <c r="EU38" s="2">
        <v>0</v>
      </c>
      <c r="EV38" s="2">
        <v>0</v>
      </c>
      <c r="EW38" s="2">
        <v>0</v>
      </c>
      <c r="EX38" s="2">
        <v>0</v>
      </c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3"/>
        <v>0</v>
      </c>
      <c r="FS38" s="2">
        <v>0</v>
      </c>
      <c r="FT38" s="2"/>
      <c r="FU38" s="2"/>
      <c r="FV38" s="2"/>
      <c r="FW38" s="2"/>
      <c r="FX38" s="2">
        <v>0</v>
      </c>
      <c r="FY38" s="2">
        <v>0</v>
      </c>
      <c r="FZ38" s="2"/>
      <c r="GA38" s="2" t="s">
        <v>64</v>
      </c>
      <c r="GB38" s="2"/>
      <c r="GC38" s="2"/>
      <c r="GD38" s="2">
        <v>0</v>
      </c>
      <c r="GE38" s="2"/>
      <c r="GF38" s="2">
        <v>1078867451</v>
      </c>
      <c r="GG38" s="2">
        <v>2</v>
      </c>
      <c r="GH38" s="2">
        <v>4</v>
      </c>
      <c r="GI38" s="2">
        <v>-2</v>
      </c>
      <c r="GJ38" s="2">
        <v>0</v>
      </c>
      <c r="GK38" s="2">
        <f>ROUND(R38*(R12)/100,0)</f>
        <v>0</v>
      </c>
      <c r="GL38" s="2">
        <f t="shared" si="44"/>
        <v>0</v>
      </c>
      <c r="GM38" s="2">
        <f t="shared" si="45"/>
        <v>112</v>
      </c>
      <c r="GN38" s="2">
        <f t="shared" si="46"/>
        <v>112</v>
      </c>
      <c r="GO38" s="2">
        <f t="shared" si="47"/>
        <v>0</v>
      </c>
      <c r="GP38" s="2">
        <f t="shared" si="48"/>
        <v>0</v>
      </c>
      <c r="GQ38" s="2"/>
      <c r="GR38" s="2">
        <v>0</v>
      </c>
      <c r="GS38" s="2">
        <v>2</v>
      </c>
      <c r="GT38" s="2">
        <v>0</v>
      </c>
      <c r="GU38" s="2" t="s">
        <v>6</v>
      </c>
      <c r="GV38" s="2">
        <f t="shared" si="49"/>
        <v>0</v>
      </c>
      <c r="GW38" s="2">
        <v>1</v>
      </c>
      <c r="GX38" s="2">
        <f t="shared" si="50"/>
        <v>0</v>
      </c>
      <c r="GY38" s="2"/>
      <c r="GZ38" s="2"/>
      <c r="HA38" s="2">
        <v>0</v>
      </c>
      <c r="HB38" s="2">
        <v>0</v>
      </c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18</v>
      </c>
      <c r="B39">
        <v>1</v>
      </c>
      <c r="C39">
        <v>23</v>
      </c>
      <c r="E39" t="s">
        <v>59</v>
      </c>
      <c r="F39" t="str">
        <f>'1.Смета.или.Акт'!B76</f>
        <v>Накладная</v>
      </c>
      <c r="G39" t="str">
        <f>'1.Смета.или.Акт'!C76</f>
        <v>Провод ПВ-3-1мм2</v>
      </c>
      <c r="H39" t="s">
        <v>54</v>
      </c>
      <c r="I39">
        <f>I31*J39</f>
        <v>60</v>
      </c>
      <c r="J39">
        <v>50</v>
      </c>
      <c r="O39">
        <f t="shared" si="14"/>
        <v>842</v>
      </c>
      <c r="P39">
        <f t="shared" si="15"/>
        <v>842</v>
      </c>
      <c r="Q39">
        <f t="shared" si="16"/>
        <v>0</v>
      </c>
      <c r="R39">
        <f t="shared" si="17"/>
        <v>0</v>
      </c>
      <c r="S39">
        <f t="shared" si="18"/>
        <v>0</v>
      </c>
      <c r="T39">
        <f t="shared" si="19"/>
        <v>0</v>
      </c>
      <c r="U39">
        <f t="shared" si="20"/>
        <v>0</v>
      </c>
      <c r="V39">
        <f t="shared" si="21"/>
        <v>0</v>
      </c>
      <c r="W39">
        <f t="shared" si="22"/>
        <v>0</v>
      </c>
      <c r="X39">
        <f t="shared" si="23"/>
        <v>0</v>
      </c>
      <c r="Y39">
        <f t="shared" si="24"/>
        <v>0</v>
      </c>
      <c r="AA39">
        <v>34656858</v>
      </c>
      <c r="AB39">
        <f t="shared" si="25"/>
        <v>1.87</v>
      </c>
      <c r="AC39">
        <f t="shared" si="53"/>
        <v>1.87</v>
      </c>
      <c r="AD39">
        <f t="shared" si="27"/>
        <v>0</v>
      </c>
      <c r="AE39">
        <f t="shared" si="28"/>
        <v>0</v>
      </c>
      <c r="AF39">
        <f t="shared" si="51"/>
        <v>0</v>
      </c>
      <c r="AG39">
        <f t="shared" si="29"/>
        <v>0</v>
      </c>
      <c r="AH39">
        <f t="shared" si="52"/>
        <v>0</v>
      </c>
      <c r="AI39">
        <f t="shared" si="30"/>
        <v>0</v>
      </c>
      <c r="AJ39">
        <f t="shared" si="31"/>
        <v>0</v>
      </c>
      <c r="AK39">
        <v>1.87</v>
      </c>
      <c r="AL39" s="59">
        <f>'1.Смета.или.Акт'!F76</f>
        <v>1.87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1</v>
      </c>
      <c r="AW39">
        <v>1</v>
      </c>
      <c r="AZ39">
        <v>1</v>
      </c>
      <c r="BA39">
        <v>1</v>
      </c>
      <c r="BB39">
        <v>1</v>
      </c>
      <c r="BC39">
        <f>'1.Смета.или.Акт'!J76</f>
        <v>7.5</v>
      </c>
      <c r="BD39" t="s">
        <v>6</v>
      </c>
      <c r="BE39" t="s">
        <v>6</v>
      </c>
      <c r="BF39" t="s">
        <v>6</v>
      </c>
      <c r="BG39" t="s">
        <v>6</v>
      </c>
      <c r="BH39">
        <v>3</v>
      </c>
      <c r="BI39">
        <v>1</v>
      </c>
      <c r="BJ39" t="s">
        <v>61</v>
      </c>
      <c r="BM39">
        <v>500001</v>
      </c>
      <c r="BN39">
        <v>0</v>
      </c>
      <c r="BO39" t="s">
        <v>6</v>
      </c>
      <c r="BP39">
        <v>0</v>
      </c>
      <c r="BQ39">
        <v>20</v>
      </c>
      <c r="BR39">
        <v>0</v>
      </c>
      <c r="BS39">
        <v>1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6</v>
      </c>
      <c r="BZ39">
        <v>0</v>
      </c>
      <c r="CA39">
        <v>0</v>
      </c>
      <c r="CF39">
        <v>0</v>
      </c>
      <c r="CG39">
        <v>0</v>
      </c>
      <c r="CM39">
        <v>0</v>
      </c>
      <c r="CN39" t="s">
        <v>6</v>
      </c>
      <c r="CO39">
        <v>0</v>
      </c>
      <c r="CP39">
        <f t="shared" si="32"/>
        <v>842</v>
      </c>
      <c r="CQ39">
        <f t="shared" si="33"/>
        <v>14.025</v>
      </c>
      <c r="CR39">
        <f t="shared" si="34"/>
        <v>0</v>
      </c>
      <c r="CS39">
        <f t="shared" si="35"/>
        <v>0</v>
      </c>
      <c r="CT39">
        <f t="shared" si="36"/>
        <v>0</v>
      </c>
      <c r="CU39">
        <f t="shared" si="37"/>
        <v>0</v>
      </c>
      <c r="CV39">
        <f t="shared" si="38"/>
        <v>0</v>
      </c>
      <c r="CW39">
        <f t="shared" si="39"/>
        <v>0</v>
      </c>
      <c r="CX39">
        <f t="shared" si="40"/>
        <v>0</v>
      </c>
      <c r="CY39">
        <f t="shared" si="41"/>
        <v>0</v>
      </c>
      <c r="CZ39">
        <f t="shared" si="42"/>
        <v>0</v>
      </c>
      <c r="DC39" t="s">
        <v>6</v>
      </c>
      <c r="DD39" t="s">
        <v>6</v>
      </c>
      <c r="DE39" t="s">
        <v>6</v>
      </c>
      <c r="DF39" t="s">
        <v>6</v>
      </c>
      <c r="DG39" t="s">
        <v>6</v>
      </c>
      <c r="DH39" t="s">
        <v>6</v>
      </c>
      <c r="DI39" t="s">
        <v>6</v>
      </c>
      <c r="DJ39" t="s">
        <v>6</v>
      </c>
      <c r="DK39" t="s">
        <v>6</v>
      </c>
      <c r="DL39" t="s">
        <v>6</v>
      </c>
      <c r="DM39" t="s">
        <v>6</v>
      </c>
      <c r="DN39">
        <v>0</v>
      </c>
      <c r="DO39">
        <v>0</v>
      </c>
      <c r="DP39">
        <v>1</v>
      </c>
      <c r="DQ39">
        <v>1</v>
      </c>
      <c r="DU39">
        <v>1003</v>
      </c>
      <c r="DV39" t="s">
        <v>54</v>
      </c>
      <c r="DW39" t="str">
        <f>'1.Смета.или.Акт'!D76</f>
        <v>м</v>
      </c>
      <c r="DX39">
        <v>1</v>
      </c>
      <c r="EE39">
        <v>32653291</v>
      </c>
      <c r="EF39">
        <v>20</v>
      </c>
      <c r="EG39" t="s">
        <v>48</v>
      </c>
      <c r="EH39">
        <v>0</v>
      </c>
      <c r="EI39" t="s">
        <v>6</v>
      </c>
      <c r="EJ39">
        <v>1</v>
      </c>
      <c r="EK39">
        <v>500001</v>
      </c>
      <c r="EL39" t="s">
        <v>62</v>
      </c>
      <c r="EM39" t="s">
        <v>63</v>
      </c>
      <c r="EO39" t="s">
        <v>6</v>
      </c>
      <c r="EQ39">
        <v>0</v>
      </c>
      <c r="ER39">
        <v>2.04</v>
      </c>
      <c r="ES39" s="59">
        <f>'1.Смета.или.Акт'!F76</f>
        <v>1.87</v>
      </c>
      <c r="ET39">
        <v>0</v>
      </c>
      <c r="EU39">
        <v>0</v>
      </c>
      <c r="EV39">
        <v>0</v>
      </c>
      <c r="EW39">
        <v>0</v>
      </c>
      <c r="EX39">
        <v>0</v>
      </c>
      <c r="EZ39">
        <v>5</v>
      </c>
      <c r="FC39">
        <v>0</v>
      </c>
      <c r="FD39">
        <v>18</v>
      </c>
      <c r="FF39">
        <v>14.05</v>
      </c>
      <c r="FQ39">
        <v>0</v>
      </c>
      <c r="FR39">
        <f t="shared" si="43"/>
        <v>0</v>
      </c>
      <c r="FS39">
        <v>0</v>
      </c>
      <c r="FX39">
        <v>0</v>
      </c>
      <c r="FY39">
        <v>0</v>
      </c>
      <c r="GA39" t="s">
        <v>64</v>
      </c>
      <c r="GD39">
        <v>0</v>
      </c>
      <c r="GF39">
        <v>1078867451</v>
      </c>
      <c r="GG39">
        <v>2</v>
      </c>
      <c r="GH39">
        <v>3</v>
      </c>
      <c r="GI39">
        <v>4</v>
      </c>
      <c r="GJ39">
        <v>0</v>
      </c>
      <c r="GK39">
        <f>ROUND(R39*(S12)/100,0)</f>
        <v>0</v>
      </c>
      <c r="GL39">
        <f t="shared" si="44"/>
        <v>0</v>
      </c>
      <c r="GM39">
        <f t="shared" si="45"/>
        <v>842</v>
      </c>
      <c r="GN39">
        <f t="shared" si="46"/>
        <v>842</v>
      </c>
      <c r="GO39">
        <f t="shared" si="47"/>
        <v>0</v>
      </c>
      <c r="GP39">
        <f t="shared" si="48"/>
        <v>0</v>
      </c>
      <c r="GR39">
        <v>1</v>
      </c>
      <c r="GS39">
        <v>1</v>
      </c>
      <c r="GT39">
        <v>0</v>
      </c>
      <c r="GU39" t="s">
        <v>6</v>
      </c>
      <c r="GV39">
        <f t="shared" si="49"/>
        <v>0</v>
      </c>
      <c r="GW39">
        <v>1</v>
      </c>
      <c r="GX39">
        <f t="shared" si="50"/>
        <v>0</v>
      </c>
      <c r="HA39">
        <v>0</v>
      </c>
      <c r="HB39">
        <v>0</v>
      </c>
      <c r="IK39">
        <v>0</v>
      </c>
    </row>
    <row r="40" spans="1:255" x14ac:dyDescent="0.2">
      <c r="A40" s="2">
        <v>18</v>
      </c>
      <c r="B40" s="2">
        <v>1</v>
      </c>
      <c r="C40" s="2">
        <v>17</v>
      </c>
      <c r="D40" s="2"/>
      <c r="E40" s="2" t="s">
        <v>65</v>
      </c>
      <c r="F40" s="2" t="s">
        <v>45</v>
      </c>
      <c r="G40" s="2" t="s">
        <v>66</v>
      </c>
      <c r="H40" s="2" t="s">
        <v>54</v>
      </c>
      <c r="I40" s="2">
        <f>I30*J40</f>
        <v>27</v>
      </c>
      <c r="J40" s="2">
        <v>22.5</v>
      </c>
      <c r="K40" s="2"/>
      <c r="L40" s="2"/>
      <c r="M40" s="2"/>
      <c r="N40" s="2"/>
      <c r="O40" s="2">
        <f t="shared" si="14"/>
        <v>58</v>
      </c>
      <c r="P40" s="2">
        <f t="shared" si="15"/>
        <v>58</v>
      </c>
      <c r="Q40" s="2">
        <f t="shared" si="16"/>
        <v>0</v>
      </c>
      <c r="R40" s="2">
        <f t="shared" si="17"/>
        <v>0</v>
      </c>
      <c r="S40" s="2">
        <f t="shared" si="18"/>
        <v>0</v>
      </c>
      <c r="T40" s="2">
        <f t="shared" si="19"/>
        <v>0</v>
      </c>
      <c r="U40" s="2">
        <f t="shared" si="20"/>
        <v>0</v>
      </c>
      <c r="V40" s="2">
        <f t="shared" si="21"/>
        <v>0</v>
      </c>
      <c r="W40" s="2">
        <f t="shared" si="22"/>
        <v>0</v>
      </c>
      <c r="X40" s="2">
        <f t="shared" si="23"/>
        <v>0</v>
      </c>
      <c r="Y40" s="2">
        <f t="shared" si="24"/>
        <v>0</v>
      </c>
      <c r="Z40" s="2"/>
      <c r="AA40" s="2">
        <v>34656857</v>
      </c>
      <c r="AB40" s="2">
        <f t="shared" si="25"/>
        <v>2.16</v>
      </c>
      <c r="AC40" s="2">
        <f t="shared" si="53"/>
        <v>2.16</v>
      </c>
      <c r="AD40" s="2">
        <f t="shared" si="27"/>
        <v>0</v>
      </c>
      <c r="AE40" s="2">
        <f t="shared" si="28"/>
        <v>0</v>
      </c>
      <c r="AF40" s="2">
        <f t="shared" si="51"/>
        <v>0</v>
      </c>
      <c r="AG40" s="2">
        <f t="shared" si="29"/>
        <v>0</v>
      </c>
      <c r="AH40" s="2">
        <f t="shared" si="52"/>
        <v>0</v>
      </c>
      <c r="AI40" s="2">
        <f t="shared" si="30"/>
        <v>0</v>
      </c>
      <c r="AJ40" s="2">
        <f t="shared" si="31"/>
        <v>0</v>
      </c>
      <c r="AK40" s="2">
        <v>2.16</v>
      </c>
      <c r="AL40" s="2">
        <v>2.16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6</v>
      </c>
      <c r="BE40" s="2" t="s">
        <v>6</v>
      </c>
      <c r="BF40" s="2" t="s">
        <v>6</v>
      </c>
      <c r="BG40" s="2" t="s">
        <v>6</v>
      </c>
      <c r="BH40" s="2">
        <v>3</v>
      </c>
      <c r="BI40" s="2">
        <v>1</v>
      </c>
      <c r="BJ40" s="2" t="s">
        <v>67</v>
      </c>
      <c r="BK40" s="2"/>
      <c r="BL40" s="2"/>
      <c r="BM40" s="2">
        <v>500001</v>
      </c>
      <c r="BN40" s="2">
        <v>0</v>
      </c>
      <c r="BO40" s="2" t="s">
        <v>6</v>
      </c>
      <c r="BP40" s="2">
        <v>0</v>
      </c>
      <c r="BQ40" s="2">
        <v>20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6</v>
      </c>
      <c r="BZ40" s="2">
        <v>0</v>
      </c>
      <c r="CA40" s="2">
        <v>0</v>
      </c>
      <c r="CB40" s="2"/>
      <c r="CC40" s="2"/>
      <c r="CD40" s="2"/>
      <c r="CE40" s="2"/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6</v>
      </c>
      <c r="CO40" s="2">
        <v>0</v>
      </c>
      <c r="CP40" s="2">
        <f t="shared" si="32"/>
        <v>58</v>
      </c>
      <c r="CQ40" s="2">
        <f t="shared" si="33"/>
        <v>2.16</v>
      </c>
      <c r="CR40" s="2">
        <f t="shared" si="34"/>
        <v>0</v>
      </c>
      <c r="CS40" s="2">
        <f t="shared" si="35"/>
        <v>0</v>
      </c>
      <c r="CT40" s="2">
        <f t="shared" si="36"/>
        <v>0</v>
      </c>
      <c r="CU40" s="2">
        <f t="shared" si="37"/>
        <v>0</v>
      </c>
      <c r="CV40" s="2">
        <f t="shared" si="38"/>
        <v>0</v>
      </c>
      <c r="CW40" s="2">
        <f t="shared" si="39"/>
        <v>0</v>
      </c>
      <c r="CX40" s="2">
        <f t="shared" si="40"/>
        <v>0</v>
      </c>
      <c r="CY40" s="2">
        <f t="shared" si="41"/>
        <v>0</v>
      </c>
      <c r="CZ40" s="2">
        <f t="shared" si="42"/>
        <v>0</v>
      </c>
      <c r="DA40" s="2"/>
      <c r="DB40" s="2"/>
      <c r="DC40" s="2" t="s">
        <v>6</v>
      </c>
      <c r="DD40" s="2" t="s">
        <v>6</v>
      </c>
      <c r="DE40" s="2" t="s">
        <v>6</v>
      </c>
      <c r="DF40" s="2" t="s">
        <v>6</v>
      </c>
      <c r="DG40" s="2" t="s">
        <v>6</v>
      </c>
      <c r="DH40" s="2" t="s">
        <v>6</v>
      </c>
      <c r="DI40" s="2" t="s">
        <v>6</v>
      </c>
      <c r="DJ40" s="2" t="s">
        <v>6</v>
      </c>
      <c r="DK40" s="2" t="s">
        <v>6</v>
      </c>
      <c r="DL40" s="2" t="s">
        <v>6</v>
      </c>
      <c r="DM40" s="2" t="s">
        <v>6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1003</v>
      </c>
      <c r="DV40" s="2" t="s">
        <v>54</v>
      </c>
      <c r="DW40" s="2" t="s">
        <v>54</v>
      </c>
      <c r="DX40" s="2">
        <v>1</v>
      </c>
      <c r="DY40" s="2"/>
      <c r="DZ40" s="2"/>
      <c r="EA40" s="2"/>
      <c r="EB40" s="2"/>
      <c r="EC40" s="2"/>
      <c r="ED40" s="2"/>
      <c r="EE40" s="2">
        <v>32653291</v>
      </c>
      <c r="EF40" s="2">
        <v>20</v>
      </c>
      <c r="EG40" s="2" t="s">
        <v>48</v>
      </c>
      <c r="EH40" s="2">
        <v>0</v>
      </c>
      <c r="EI40" s="2" t="s">
        <v>6</v>
      </c>
      <c r="EJ40" s="2">
        <v>1</v>
      </c>
      <c r="EK40" s="2">
        <v>500001</v>
      </c>
      <c r="EL40" s="2" t="s">
        <v>62</v>
      </c>
      <c r="EM40" s="2" t="s">
        <v>63</v>
      </c>
      <c r="EN40" s="2"/>
      <c r="EO40" s="2" t="s">
        <v>6</v>
      </c>
      <c r="EP40" s="2"/>
      <c r="EQ40" s="2">
        <v>0</v>
      </c>
      <c r="ER40" s="2">
        <v>30.74</v>
      </c>
      <c r="ES40" s="2">
        <v>2.16</v>
      </c>
      <c r="ET40" s="2">
        <v>0</v>
      </c>
      <c r="EU40" s="2">
        <v>0</v>
      </c>
      <c r="EV40" s="2">
        <v>0</v>
      </c>
      <c r="EW40" s="2">
        <v>0</v>
      </c>
      <c r="EX40" s="2">
        <v>0</v>
      </c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3"/>
        <v>0</v>
      </c>
      <c r="FS40" s="2">
        <v>0</v>
      </c>
      <c r="FT40" s="2"/>
      <c r="FU40" s="2"/>
      <c r="FV40" s="2"/>
      <c r="FW40" s="2"/>
      <c r="FX40" s="2">
        <v>0</v>
      </c>
      <c r="FY40" s="2">
        <v>0</v>
      </c>
      <c r="FZ40" s="2"/>
      <c r="GA40" s="2" t="s">
        <v>68</v>
      </c>
      <c r="GB40" s="2"/>
      <c r="GC40" s="2"/>
      <c r="GD40" s="2">
        <v>0</v>
      </c>
      <c r="GE40" s="2"/>
      <c r="GF40" s="2">
        <v>-347094406</v>
      </c>
      <c r="GG40" s="2">
        <v>2</v>
      </c>
      <c r="GH40" s="2">
        <v>4</v>
      </c>
      <c r="GI40" s="2">
        <v>-2</v>
      </c>
      <c r="GJ40" s="2">
        <v>0</v>
      </c>
      <c r="GK40" s="2">
        <f>ROUND(R40*(R12)/100,0)</f>
        <v>0</v>
      </c>
      <c r="GL40" s="2">
        <f t="shared" si="44"/>
        <v>0</v>
      </c>
      <c r="GM40" s="2">
        <f t="shared" si="45"/>
        <v>58</v>
      </c>
      <c r="GN40" s="2">
        <f t="shared" si="46"/>
        <v>58</v>
      </c>
      <c r="GO40" s="2">
        <f t="shared" si="47"/>
        <v>0</v>
      </c>
      <c r="GP40" s="2">
        <f t="shared" si="48"/>
        <v>0</v>
      </c>
      <c r="GQ40" s="2"/>
      <c r="GR40" s="2">
        <v>0</v>
      </c>
      <c r="GS40" s="2">
        <v>2</v>
      </c>
      <c r="GT40" s="2">
        <v>0</v>
      </c>
      <c r="GU40" s="2" t="s">
        <v>6</v>
      </c>
      <c r="GV40" s="2">
        <f t="shared" si="49"/>
        <v>0</v>
      </c>
      <c r="GW40" s="2">
        <v>1</v>
      </c>
      <c r="GX40" s="2">
        <f t="shared" si="50"/>
        <v>0</v>
      </c>
      <c r="GY40" s="2"/>
      <c r="GZ40" s="2"/>
      <c r="HA40" s="2">
        <v>0</v>
      </c>
      <c r="HB40" s="2">
        <v>0</v>
      </c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18</v>
      </c>
      <c r="B41">
        <v>1</v>
      </c>
      <c r="C41">
        <v>24</v>
      </c>
      <c r="E41" t="s">
        <v>65</v>
      </c>
      <c r="F41" t="str">
        <f>'1.Смета.или.Акт'!B78</f>
        <v>Накладная</v>
      </c>
      <c r="G41" t="str">
        <f>'1.Смета.или.Акт'!C78</f>
        <v>Провод ПВ-1-2,5мм2</v>
      </c>
      <c r="H41" t="s">
        <v>54</v>
      </c>
      <c r="I41">
        <f>I31*J41</f>
        <v>27</v>
      </c>
      <c r="J41">
        <v>22.5</v>
      </c>
      <c r="O41">
        <f t="shared" si="14"/>
        <v>437</v>
      </c>
      <c r="P41">
        <f t="shared" si="15"/>
        <v>437</v>
      </c>
      <c r="Q41">
        <f t="shared" si="16"/>
        <v>0</v>
      </c>
      <c r="R41">
        <f t="shared" si="17"/>
        <v>0</v>
      </c>
      <c r="S41">
        <f t="shared" si="18"/>
        <v>0</v>
      </c>
      <c r="T41">
        <f t="shared" si="19"/>
        <v>0</v>
      </c>
      <c r="U41">
        <f t="shared" si="20"/>
        <v>0</v>
      </c>
      <c r="V41">
        <f t="shared" si="21"/>
        <v>0</v>
      </c>
      <c r="W41">
        <f t="shared" si="22"/>
        <v>0</v>
      </c>
      <c r="X41">
        <f t="shared" si="23"/>
        <v>0</v>
      </c>
      <c r="Y41">
        <f t="shared" si="24"/>
        <v>0</v>
      </c>
      <c r="AA41">
        <v>34656858</v>
      </c>
      <c r="AB41">
        <f t="shared" si="25"/>
        <v>2.16</v>
      </c>
      <c r="AC41">
        <f t="shared" si="53"/>
        <v>2.16</v>
      </c>
      <c r="AD41">
        <f t="shared" si="27"/>
        <v>0</v>
      </c>
      <c r="AE41">
        <f t="shared" si="28"/>
        <v>0</v>
      </c>
      <c r="AF41">
        <f t="shared" si="51"/>
        <v>0</v>
      </c>
      <c r="AG41">
        <f t="shared" si="29"/>
        <v>0</v>
      </c>
      <c r="AH41">
        <f t="shared" si="52"/>
        <v>0</v>
      </c>
      <c r="AI41">
        <f t="shared" si="30"/>
        <v>0</v>
      </c>
      <c r="AJ41">
        <f t="shared" si="31"/>
        <v>0</v>
      </c>
      <c r="AK41">
        <v>2.16</v>
      </c>
      <c r="AL41" s="59">
        <f>'1.Смета.или.Акт'!F78</f>
        <v>2.16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1</v>
      </c>
      <c r="AW41">
        <v>1</v>
      </c>
      <c r="AZ41">
        <v>1</v>
      </c>
      <c r="BA41">
        <v>1</v>
      </c>
      <c r="BB41">
        <v>1</v>
      </c>
      <c r="BC41">
        <f>'1.Смета.или.Акт'!J78</f>
        <v>7.5</v>
      </c>
      <c r="BD41" t="s">
        <v>6</v>
      </c>
      <c r="BE41" t="s">
        <v>6</v>
      </c>
      <c r="BF41" t="s">
        <v>6</v>
      </c>
      <c r="BG41" t="s">
        <v>6</v>
      </c>
      <c r="BH41">
        <v>3</v>
      </c>
      <c r="BI41">
        <v>1</v>
      </c>
      <c r="BJ41" t="s">
        <v>67</v>
      </c>
      <c r="BM41">
        <v>500001</v>
      </c>
      <c r="BN41">
        <v>0</v>
      </c>
      <c r="BO41" t="s">
        <v>6</v>
      </c>
      <c r="BP41">
        <v>0</v>
      </c>
      <c r="BQ41">
        <v>20</v>
      </c>
      <c r="BR41">
        <v>0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6</v>
      </c>
      <c r="BZ41">
        <v>0</v>
      </c>
      <c r="CA41">
        <v>0</v>
      </c>
      <c r="CF41">
        <v>0</v>
      </c>
      <c r="CG41">
        <v>0</v>
      </c>
      <c r="CM41">
        <v>0</v>
      </c>
      <c r="CN41" t="s">
        <v>6</v>
      </c>
      <c r="CO41">
        <v>0</v>
      </c>
      <c r="CP41">
        <f t="shared" si="32"/>
        <v>437</v>
      </c>
      <c r="CQ41">
        <f t="shared" si="33"/>
        <v>16.200000000000003</v>
      </c>
      <c r="CR41">
        <f t="shared" si="34"/>
        <v>0</v>
      </c>
      <c r="CS41">
        <f t="shared" si="35"/>
        <v>0</v>
      </c>
      <c r="CT41">
        <f t="shared" si="36"/>
        <v>0</v>
      </c>
      <c r="CU41">
        <f t="shared" si="37"/>
        <v>0</v>
      </c>
      <c r="CV41">
        <f t="shared" si="38"/>
        <v>0</v>
      </c>
      <c r="CW41">
        <f t="shared" si="39"/>
        <v>0</v>
      </c>
      <c r="CX41">
        <f t="shared" si="40"/>
        <v>0</v>
      </c>
      <c r="CY41">
        <f t="shared" si="41"/>
        <v>0</v>
      </c>
      <c r="CZ41">
        <f t="shared" si="42"/>
        <v>0</v>
      </c>
      <c r="DC41" t="s">
        <v>6</v>
      </c>
      <c r="DD41" t="s">
        <v>6</v>
      </c>
      <c r="DE41" t="s">
        <v>6</v>
      </c>
      <c r="DF41" t="s">
        <v>6</v>
      </c>
      <c r="DG41" t="s">
        <v>6</v>
      </c>
      <c r="DH41" t="s">
        <v>6</v>
      </c>
      <c r="DI41" t="s">
        <v>6</v>
      </c>
      <c r="DJ41" t="s">
        <v>6</v>
      </c>
      <c r="DK41" t="s">
        <v>6</v>
      </c>
      <c r="DL41" t="s">
        <v>6</v>
      </c>
      <c r="DM41" t="s">
        <v>6</v>
      </c>
      <c r="DN41">
        <v>0</v>
      </c>
      <c r="DO41">
        <v>0</v>
      </c>
      <c r="DP41">
        <v>1</v>
      </c>
      <c r="DQ41">
        <v>1</v>
      </c>
      <c r="DU41">
        <v>1003</v>
      </c>
      <c r="DV41" t="s">
        <v>54</v>
      </c>
      <c r="DW41" t="str">
        <f>'1.Смета.или.Акт'!D78</f>
        <v>м</v>
      </c>
      <c r="DX41">
        <v>1</v>
      </c>
      <c r="EE41">
        <v>32653291</v>
      </c>
      <c r="EF41">
        <v>20</v>
      </c>
      <c r="EG41" t="s">
        <v>48</v>
      </c>
      <c r="EH41">
        <v>0</v>
      </c>
      <c r="EI41" t="s">
        <v>6</v>
      </c>
      <c r="EJ41">
        <v>1</v>
      </c>
      <c r="EK41">
        <v>500001</v>
      </c>
      <c r="EL41" t="s">
        <v>62</v>
      </c>
      <c r="EM41" t="s">
        <v>63</v>
      </c>
      <c r="EO41" t="s">
        <v>6</v>
      </c>
      <c r="EQ41">
        <v>0</v>
      </c>
      <c r="ER41">
        <v>2.35</v>
      </c>
      <c r="ES41" s="59">
        <f>'1.Смета.или.Акт'!F78</f>
        <v>2.16</v>
      </c>
      <c r="ET41">
        <v>0</v>
      </c>
      <c r="EU41">
        <v>0</v>
      </c>
      <c r="EV41">
        <v>0</v>
      </c>
      <c r="EW41">
        <v>0</v>
      </c>
      <c r="EX41">
        <v>0</v>
      </c>
      <c r="EZ41">
        <v>5</v>
      </c>
      <c r="FC41">
        <v>0</v>
      </c>
      <c r="FD41">
        <v>18</v>
      </c>
      <c r="FF41">
        <v>16.22</v>
      </c>
      <c r="FQ41">
        <v>0</v>
      </c>
      <c r="FR41">
        <f t="shared" si="43"/>
        <v>0</v>
      </c>
      <c r="FS41">
        <v>0</v>
      </c>
      <c r="FX41">
        <v>0</v>
      </c>
      <c r="FY41">
        <v>0</v>
      </c>
      <c r="GA41" t="s">
        <v>68</v>
      </c>
      <c r="GD41">
        <v>0</v>
      </c>
      <c r="GF41">
        <v>-347094406</v>
      </c>
      <c r="GG41">
        <v>2</v>
      </c>
      <c r="GH41">
        <v>3</v>
      </c>
      <c r="GI41">
        <v>4</v>
      </c>
      <c r="GJ41">
        <v>0</v>
      </c>
      <c r="GK41">
        <f>ROUND(R41*(S12)/100,0)</f>
        <v>0</v>
      </c>
      <c r="GL41">
        <f t="shared" si="44"/>
        <v>0</v>
      </c>
      <c r="GM41">
        <f t="shared" si="45"/>
        <v>437</v>
      </c>
      <c r="GN41">
        <f t="shared" si="46"/>
        <v>437</v>
      </c>
      <c r="GO41">
        <f t="shared" si="47"/>
        <v>0</v>
      </c>
      <c r="GP41">
        <f t="shared" si="48"/>
        <v>0</v>
      </c>
      <c r="GR41">
        <v>1</v>
      </c>
      <c r="GS41">
        <v>1</v>
      </c>
      <c r="GT41">
        <v>0</v>
      </c>
      <c r="GU41" t="s">
        <v>6</v>
      </c>
      <c r="GV41">
        <f t="shared" si="49"/>
        <v>0</v>
      </c>
      <c r="GW41">
        <v>1</v>
      </c>
      <c r="GX41">
        <f t="shared" si="50"/>
        <v>0</v>
      </c>
      <c r="HA41">
        <v>0</v>
      </c>
      <c r="HB41">
        <v>0</v>
      </c>
      <c r="IK41">
        <v>0</v>
      </c>
    </row>
    <row r="42" spans="1:255" x14ac:dyDescent="0.2">
      <c r="A42" s="2">
        <v>18</v>
      </c>
      <c r="B42" s="2">
        <v>1</v>
      </c>
      <c r="C42" s="2">
        <v>18</v>
      </c>
      <c r="D42" s="2"/>
      <c r="E42" s="2" t="s">
        <v>69</v>
      </c>
      <c r="F42" s="2" t="s">
        <v>45</v>
      </c>
      <c r="G42" s="2" t="s">
        <v>70</v>
      </c>
      <c r="H42" s="2" t="s">
        <v>54</v>
      </c>
      <c r="I42" s="2">
        <f>I30*J42</f>
        <v>12</v>
      </c>
      <c r="J42" s="2">
        <v>10</v>
      </c>
      <c r="K42" s="2"/>
      <c r="L42" s="2"/>
      <c r="M42" s="2"/>
      <c r="N42" s="2"/>
      <c r="O42" s="2">
        <f t="shared" si="14"/>
        <v>48</v>
      </c>
      <c r="P42" s="2">
        <f t="shared" si="15"/>
        <v>48</v>
      </c>
      <c r="Q42" s="2">
        <f t="shared" si="16"/>
        <v>0</v>
      </c>
      <c r="R42" s="2">
        <f t="shared" si="17"/>
        <v>0</v>
      </c>
      <c r="S42" s="2">
        <f t="shared" si="18"/>
        <v>0</v>
      </c>
      <c r="T42" s="2">
        <f t="shared" si="19"/>
        <v>0</v>
      </c>
      <c r="U42" s="2">
        <f t="shared" si="20"/>
        <v>0</v>
      </c>
      <c r="V42" s="2">
        <f t="shared" si="21"/>
        <v>0</v>
      </c>
      <c r="W42" s="2">
        <f t="shared" si="22"/>
        <v>0</v>
      </c>
      <c r="X42" s="2">
        <f t="shared" si="23"/>
        <v>0</v>
      </c>
      <c r="Y42" s="2">
        <f t="shared" si="24"/>
        <v>0</v>
      </c>
      <c r="Z42" s="2"/>
      <c r="AA42" s="2">
        <v>34656857</v>
      </c>
      <c r="AB42" s="2">
        <f t="shared" si="25"/>
        <v>4.01</v>
      </c>
      <c r="AC42" s="2">
        <f t="shared" si="53"/>
        <v>4.01</v>
      </c>
      <c r="AD42" s="2">
        <f t="shared" si="27"/>
        <v>0</v>
      </c>
      <c r="AE42" s="2">
        <f t="shared" si="28"/>
        <v>0</v>
      </c>
      <c r="AF42" s="2">
        <f t="shared" si="51"/>
        <v>0</v>
      </c>
      <c r="AG42" s="2">
        <f t="shared" si="29"/>
        <v>0</v>
      </c>
      <c r="AH42" s="2">
        <f t="shared" si="52"/>
        <v>0</v>
      </c>
      <c r="AI42" s="2">
        <f t="shared" si="30"/>
        <v>0</v>
      </c>
      <c r="AJ42" s="2">
        <f t="shared" si="31"/>
        <v>0</v>
      </c>
      <c r="AK42" s="2">
        <v>4.01</v>
      </c>
      <c r="AL42" s="2">
        <v>4.01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106</v>
      </c>
      <c r="AU42" s="2">
        <v>65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6</v>
      </c>
      <c r="BE42" s="2" t="s">
        <v>6</v>
      </c>
      <c r="BF42" s="2" t="s">
        <v>6</v>
      </c>
      <c r="BG42" s="2" t="s">
        <v>6</v>
      </c>
      <c r="BH42" s="2">
        <v>3</v>
      </c>
      <c r="BI42" s="2">
        <v>1</v>
      </c>
      <c r="BJ42" s="2" t="s">
        <v>6</v>
      </c>
      <c r="BK42" s="2"/>
      <c r="BL42" s="2"/>
      <c r="BM42" s="2">
        <v>0</v>
      </c>
      <c r="BN42" s="2">
        <v>0</v>
      </c>
      <c r="BO42" s="2" t="s">
        <v>6</v>
      </c>
      <c r="BP42" s="2">
        <v>0</v>
      </c>
      <c r="BQ42" s="2">
        <v>20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6</v>
      </c>
      <c r="BZ42" s="2">
        <v>106</v>
      </c>
      <c r="CA42" s="2">
        <v>65</v>
      </c>
      <c r="CB42" s="2"/>
      <c r="CC42" s="2"/>
      <c r="CD42" s="2"/>
      <c r="CE42" s="2"/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6</v>
      </c>
      <c r="CO42" s="2">
        <v>0</v>
      </c>
      <c r="CP42" s="2">
        <f t="shared" si="32"/>
        <v>48</v>
      </c>
      <c r="CQ42" s="2">
        <f t="shared" si="33"/>
        <v>4.01</v>
      </c>
      <c r="CR42" s="2">
        <f t="shared" si="34"/>
        <v>0</v>
      </c>
      <c r="CS42" s="2">
        <f t="shared" si="35"/>
        <v>0</v>
      </c>
      <c r="CT42" s="2">
        <f t="shared" si="36"/>
        <v>0</v>
      </c>
      <c r="CU42" s="2">
        <f t="shared" si="37"/>
        <v>0</v>
      </c>
      <c r="CV42" s="2">
        <f t="shared" si="38"/>
        <v>0</v>
      </c>
      <c r="CW42" s="2">
        <f t="shared" si="39"/>
        <v>0</v>
      </c>
      <c r="CX42" s="2">
        <f t="shared" si="40"/>
        <v>0</v>
      </c>
      <c r="CY42" s="2">
        <f t="shared" si="41"/>
        <v>0</v>
      </c>
      <c r="CZ42" s="2">
        <f t="shared" si="42"/>
        <v>0</v>
      </c>
      <c r="DA42" s="2"/>
      <c r="DB42" s="2"/>
      <c r="DC42" s="2" t="s">
        <v>6</v>
      </c>
      <c r="DD42" s="2" t="s">
        <v>6</v>
      </c>
      <c r="DE42" s="2" t="s">
        <v>6</v>
      </c>
      <c r="DF42" s="2" t="s">
        <v>6</v>
      </c>
      <c r="DG42" s="2" t="s">
        <v>6</v>
      </c>
      <c r="DH42" s="2" t="s">
        <v>6</v>
      </c>
      <c r="DI42" s="2" t="s">
        <v>6</v>
      </c>
      <c r="DJ42" s="2" t="s">
        <v>6</v>
      </c>
      <c r="DK42" s="2" t="s">
        <v>6</v>
      </c>
      <c r="DL42" s="2" t="s">
        <v>6</v>
      </c>
      <c r="DM42" s="2" t="s">
        <v>6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1003</v>
      </c>
      <c r="DV42" s="2" t="s">
        <v>54</v>
      </c>
      <c r="DW42" s="2" t="s">
        <v>54</v>
      </c>
      <c r="DX42" s="2">
        <v>1</v>
      </c>
      <c r="DY42" s="2"/>
      <c r="DZ42" s="2"/>
      <c r="EA42" s="2"/>
      <c r="EB42" s="2"/>
      <c r="EC42" s="2"/>
      <c r="ED42" s="2"/>
      <c r="EE42" s="2">
        <v>32653299</v>
      </c>
      <c r="EF42" s="2">
        <v>20</v>
      </c>
      <c r="EG42" s="2" t="s">
        <v>48</v>
      </c>
      <c r="EH42" s="2">
        <v>0</v>
      </c>
      <c r="EI42" s="2" t="s">
        <v>6</v>
      </c>
      <c r="EJ42" s="2">
        <v>1</v>
      </c>
      <c r="EK42" s="2">
        <v>0</v>
      </c>
      <c r="EL42" s="2" t="s">
        <v>49</v>
      </c>
      <c r="EM42" s="2" t="s">
        <v>50</v>
      </c>
      <c r="EN42" s="2"/>
      <c r="EO42" s="2" t="s">
        <v>6</v>
      </c>
      <c r="EP42" s="2"/>
      <c r="EQ42" s="2">
        <v>0</v>
      </c>
      <c r="ER42" s="2">
        <v>1</v>
      </c>
      <c r="ES42" s="2">
        <v>4.01</v>
      </c>
      <c r="ET42" s="2">
        <v>0</v>
      </c>
      <c r="EU42" s="2">
        <v>0</v>
      </c>
      <c r="EV42" s="2">
        <v>0</v>
      </c>
      <c r="EW42" s="2">
        <v>0</v>
      </c>
      <c r="EX42" s="2">
        <v>0</v>
      </c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3"/>
        <v>0</v>
      </c>
      <c r="FS42" s="2">
        <v>0</v>
      </c>
      <c r="FT42" s="2"/>
      <c r="FU42" s="2"/>
      <c r="FV42" s="2"/>
      <c r="FW42" s="2"/>
      <c r="FX42" s="2">
        <v>106</v>
      </c>
      <c r="FY42" s="2">
        <v>65</v>
      </c>
      <c r="FZ42" s="2"/>
      <c r="GA42" s="2" t="s">
        <v>71</v>
      </c>
      <c r="GB42" s="2"/>
      <c r="GC42" s="2"/>
      <c r="GD42" s="2">
        <v>0</v>
      </c>
      <c r="GE42" s="2"/>
      <c r="GF42" s="2">
        <v>-564594927</v>
      </c>
      <c r="GG42" s="2">
        <v>2</v>
      </c>
      <c r="GH42" s="2">
        <v>4</v>
      </c>
      <c r="GI42" s="2">
        <v>-2</v>
      </c>
      <c r="GJ42" s="2">
        <v>0</v>
      </c>
      <c r="GK42" s="2">
        <f>ROUND(R42*(R12)/100,0)</f>
        <v>0</v>
      </c>
      <c r="GL42" s="2">
        <f t="shared" si="44"/>
        <v>0</v>
      </c>
      <c r="GM42" s="2">
        <f t="shared" si="45"/>
        <v>48</v>
      </c>
      <c r="GN42" s="2">
        <f t="shared" si="46"/>
        <v>48</v>
      </c>
      <c r="GO42" s="2">
        <f t="shared" si="47"/>
        <v>0</v>
      </c>
      <c r="GP42" s="2">
        <f t="shared" si="48"/>
        <v>0</v>
      </c>
      <c r="GQ42" s="2"/>
      <c r="GR42" s="2">
        <v>0</v>
      </c>
      <c r="GS42" s="2">
        <v>2</v>
      </c>
      <c r="GT42" s="2">
        <v>0</v>
      </c>
      <c r="GU42" s="2" t="s">
        <v>6</v>
      </c>
      <c r="GV42" s="2">
        <f t="shared" si="49"/>
        <v>0</v>
      </c>
      <c r="GW42" s="2">
        <v>1</v>
      </c>
      <c r="GX42" s="2">
        <f t="shared" si="50"/>
        <v>0</v>
      </c>
      <c r="GY42" s="2"/>
      <c r="GZ42" s="2"/>
      <c r="HA42" s="2">
        <v>0</v>
      </c>
      <c r="HB42" s="2">
        <v>0</v>
      </c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18</v>
      </c>
      <c r="B43">
        <v>1</v>
      </c>
      <c r="C43">
        <v>25</v>
      </c>
      <c r="E43" t="s">
        <v>69</v>
      </c>
      <c r="F43" t="str">
        <f>'1.Смета.или.Акт'!B80</f>
        <v>Накладная</v>
      </c>
      <c r="G43" t="str">
        <f>'1.Смета.или.Акт'!C80</f>
        <v>Провод ПУНП 2-2,5мм2</v>
      </c>
      <c r="H43" t="s">
        <v>54</v>
      </c>
      <c r="I43">
        <f>I31*J43</f>
        <v>12</v>
      </c>
      <c r="J43">
        <v>10</v>
      </c>
      <c r="O43">
        <f t="shared" si="14"/>
        <v>361</v>
      </c>
      <c r="P43">
        <f t="shared" si="15"/>
        <v>361</v>
      </c>
      <c r="Q43">
        <f t="shared" si="16"/>
        <v>0</v>
      </c>
      <c r="R43">
        <f t="shared" si="17"/>
        <v>0</v>
      </c>
      <c r="S43">
        <f t="shared" si="18"/>
        <v>0</v>
      </c>
      <c r="T43">
        <f t="shared" si="19"/>
        <v>0</v>
      </c>
      <c r="U43">
        <f t="shared" si="20"/>
        <v>0</v>
      </c>
      <c r="V43">
        <f t="shared" si="21"/>
        <v>0</v>
      </c>
      <c r="W43">
        <f t="shared" si="22"/>
        <v>0</v>
      </c>
      <c r="X43">
        <f t="shared" si="23"/>
        <v>0</v>
      </c>
      <c r="Y43">
        <f t="shared" si="24"/>
        <v>0</v>
      </c>
      <c r="AA43">
        <v>34656858</v>
      </c>
      <c r="AB43">
        <f t="shared" si="25"/>
        <v>4.01</v>
      </c>
      <c r="AC43">
        <f t="shared" si="53"/>
        <v>4.01</v>
      </c>
      <c r="AD43">
        <f t="shared" si="27"/>
        <v>0</v>
      </c>
      <c r="AE43">
        <f t="shared" si="28"/>
        <v>0</v>
      </c>
      <c r="AF43">
        <f t="shared" si="51"/>
        <v>0</v>
      </c>
      <c r="AG43">
        <f t="shared" si="29"/>
        <v>0</v>
      </c>
      <c r="AH43">
        <f t="shared" si="52"/>
        <v>0</v>
      </c>
      <c r="AI43">
        <f t="shared" si="30"/>
        <v>0</v>
      </c>
      <c r="AJ43">
        <f t="shared" si="31"/>
        <v>0</v>
      </c>
      <c r="AK43">
        <v>4.01</v>
      </c>
      <c r="AL43" s="59">
        <f>'1.Смета.или.Акт'!F80</f>
        <v>4.01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90</v>
      </c>
      <c r="AU43">
        <v>52</v>
      </c>
      <c r="AV43">
        <v>1</v>
      </c>
      <c r="AW43">
        <v>1</v>
      </c>
      <c r="AZ43">
        <v>1</v>
      </c>
      <c r="BA43">
        <v>1</v>
      </c>
      <c r="BB43">
        <v>1</v>
      </c>
      <c r="BC43">
        <f>'1.Смета.или.Акт'!J80</f>
        <v>7.5</v>
      </c>
      <c r="BD43" t="s">
        <v>6</v>
      </c>
      <c r="BE43" t="s">
        <v>6</v>
      </c>
      <c r="BF43" t="s">
        <v>6</v>
      </c>
      <c r="BG43" t="s">
        <v>6</v>
      </c>
      <c r="BH43">
        <v>3</v>
      </c>
      <c r="BI43">
        <v>1</v>
      </c>
      <c r="BJ43" t="s">
        <v>6</v>
      </c>
      <c r="BM43">
        <v>0</v>
      </c>
      <c r="BN43">
        <v>0</v>
      </c>
      <c r="BO43" t="s">
        <v>6</v>
      </c>
      <c r="BP43">
        <v>0</v>
      </c>
      <c r="BQ43">
        <v>20</v>
      </c>
      <c r="BR43">
        <v>0</v>
      </c>
      <c r="BS43">
        <v>1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6</v>
      </c>
      <c r="BZ43">
        <v>106</v>
      </c>
      <c r="CA43">
        <v>65</v>
      </c>
      <c r="CF43">
        <v>0</v>
      </c>
      <c r="CG43">
        <v>0</v>
      </c>
      <c r="CM43">
        <v>0</v>
      </c>
      <c r="CN43" t="s">
        <v>6</v>
      </c>
      <c r="CO43">
        <v>0</v>
      </c>
      <c r="CP43">
        <f t="shared" si="32"/>
        <v>361</v>
      </c>
      <c r="CQ43">
        <f t="shared" si="33"/>
        <v>30.074999999999999</v>
      </c>
      <c r="CR43">
        <f t="shared" si="34"/>
        <v>0</v>
      </c>
      <c r="CS43">
        <f t="shared" si="35"/>
        <v>0</v>
      </c>
      <c r="CT43">
        <f t="shared" si="36"/>
        <v>0</v>
      </c>
      <c r="CU43">
        <f t="shared" si="37"/>
        <v>0</v>
      </c>
      <c r="CV43">
        <f t="shared" si="38"/>
        <v>0</v>
      </c>
      <c r="CW43">
        <f t="shared" si="39"/>
        <v>0</v>
      </c>
      <c r="CX43">
        <f t="shared" si="40"/>
        <v>0</v>
      </c>
      <c r="CY43">
        <f t="shared" si="41"/>
        <v>0</v>
      </c>
      <c r="CZ43">
        <f t="shared" si="42"/>
        <v>0</v>
      </c>
      <c r="DC43" t="s">
        <v>6</v>
      </c>
      <c r="DD43" t="s">
        <v>6</v>
      </c>
      <c r="DE43" t="s">
        <v>6</v>
      </c>
      <c r="DF43" t="s">
        <v>6</v>
      </c>
      <c r="DG43" t="s">
        <v>6</v>
      </c>
      <c r="DH43" t="s">
        <v>6</v>
      </c>
      <c r="DI43" t="s">
        <v>6</v>
      </c>
      <c r="DJ43" t="s">
        <v>6</v>
      </c>
      <c r="DK43" t="s">
        <v>6</v>
      </c>
      <c r="DL43" t="s">
        <v>6</v>
      </c>
      <c r="DM43" t="s">
        <v>6</v>
      </c>
      <c r="DN43">
        <v>0</v>
      </c>
      <c r="DO43">
        <v>0</v>
      </c>
      <c r="DP43">
        <v>1</v>
      </c>
      <c r="DQ43">
        <v>1</v>
      </c>
      <c r="DU43">
        <v>1003</v>
      </c>
      <c r="DV43" t="s">
        <v>54</v>
      </c>
      <c r="DW43" t="str">
        <f>'1.Смета.или.Акт'!D80</f>
        <v>м</v>
      </c>
      <c r="DX43">
        <v>1</v>
      </c>
      <c r="EE43">
        <v>32653299</v>
      </c>
      <c r="EF43">
        <v>20</v>
      </c>
      <c r="EG43" t="s">
        <v>48</v>
      </c>
      <c r="EH43">
        <v>0</v>
      </c>
      <c r="EI43" t="s">
        <v>6</v>
      </c>
      <c r="EJ43">
        <v>1</v>
      </c>
      <c r="EK43">
        <v>0</v>
      </c>
      <c r="EL43" t="s">
        <v>49</v>
      </c>
      <c r="EM43" t="s">
        <v>50</v>
      </c>
      <c r="EO43" t="s">
        <v>6</v>
      </c>
      <c r="EQ43">
        <v>0</v>
      </c>
      <c r="ER43">
        <v>4.3600000000000003</v>
      </c>
      <c r="ES43" s="59">
        <f>'1.Смета.или.Акт'!F80</f>
        <v>4.01</v>
      </c>
      <c r="ET43">
        <v>0</v>
      </c>
      <c r="EU43">
        <v>0</v>
      </c>
      <c r="EV43">
        <v>0</v>
      </c>
      <c r="EW43">
        <v>0</v>
      </c>
      <c r="EX43">
        <v>0</v>
      </c>
      <c r="EZ43">
        <v>5</v>
      </c>
      <c r="FC43">
        <v>0</v>
      </c>
      <c r="FD43">
        <v>18</v>
      </c>
      <c r="FF43">
        <v>30.06</v>
      </c>
      <c r="FQ43">
        <v>0</v>
      </c>
      <c r="FR43">
        <f t="shared" si="43"/>
        <v>0</v>
      </c>
      <c r="FS43">
        <v>0</v>
      </c>
      <c r="FV43" t="s">
        <v>25</v>
      </c>
      <c r="FW43" t="s">
        <v>26</v>
      </c>
      <c r="FX43">
        <v>106</v>
      </c>
      <c r="FY43">
        <v>65</v>
      </c>
      <c r="GA43" t="s">
        <v>71</v>
      </c>
      <c r="GD43">
        <v>0</v>
      </c>
      <c r="GF43">
        <v>-564594927</v>
      </c>
      <c r="GG43">
        <v>2</v>
      </c>
      <c r="GH43">
        <v>3</v>
      </c>
      <c r="GI43">
        <v>4</v>
      </c>
      <c r="GJ43">
        <v>0</v>
      </c>
      <c r="GK43">
        <f>ROUND(R43*(S12)/100,0)</f>
        <v>0</v>
      </c>
      <c r="GL43">
        <f t="shared" si="44"/>
        <v>0</v>
      </c>
      <c r="GM43">
        <f t="shared" si="45"/>
        <v>361</v>
      </c>
      <c r="GN43">
        <f t="shared" si="46"/>
        <v>361</v>
      </c>
      <c r="GO43">
        <f t="shared" si="47"/>
        <v>0</v>
      </c>
      <c r="GP43">
        <f t="shared" si="48"/>
        <v>0</v>
      </c>
      <c r="GR43">
        <v>1</v>
      </c>
      <c r="GS43">
        <v>1</v>
      </c>
      <c r="GT43">
        <v>0</v>
      </c>
      <c r="GU43" t="s">
        <v>6</v>
      </c>
      <c r="GV43">
        <f t="shared" si="49"/>
        <v>0</v>
      </c>
      <c r="GW43">
        <v>1</v>
      </c>
      <c r="GX43">
        <f t="shared" si="50"/>
        <v>0</v>
      </c>
      <c r="HA43">
        <v>0</v>
      </c>
      <c r="HB43">
        <v>0</v>
      </c>
      <c r="IK43">
        <v>0</v>
      </c>
    </row>
    <row r="44" spans="1:255" x14ac:dyDescent="0.2">
      <c r="A44" s="2">
        <v>17</v>
      </c>
      <c r="B44" s="2">
        <v>1</v>
      </c>
      <c r="C44" s="2">
        <f>ROW(SmtRes!A37)</f>
        <v>37</v>
      </c>
      <c r="D44" s="2">
        <f>ROW(EtalonRes!A31)</f>
        <v>31</v>
      </c>
      <c r="E44" s="2" t="s">
        <v>72</v>
      </c>
      <c r="F44" s="2" t="s">
        <v>73</v>
      </c>
      <c r="G44" s="2" t="s">
        <v>74</v>
      </c>
      <c r="H44" s="2" t="s">
        <v>17</v>
      </c>
      <c r="I44" s="2">
        <f>'1.Смета.или.Акт'!E83</f>
        <v>3</v>
      </c>
      <c r="J44" s="2">
        <v>0</v>
      </c>
      <c r="K44" s="2"/>
      <c r="L44" s="2"/>
      <c r="M44" s="2"/>
      <c r="N44" s="2"/>
      <c r="O44" s="2">
        <f t="shared" si="14"/>
        <v>121</v>
      </c>
      <c r="P44" s="2">
        <f t="shared" si="15"/>
        <v>0</v>
      </c>
      <c r="Q44" s="2">
        <f t="shared" si="16"/>
        <v>14</v>
      </c>
      <c r="R44" s="2">
        <f t="shared" si="17"/>
        <v>2</v>
      </c>
      <c r="S44" s="2">
        <f t="shared" si="18"/>
        <v>107</v>
      </c>
      <c r="T44" s="2">
        <f t="shared" si="19"/>
        <v>0</v>
      </c>
      <c r="U44" s="2">
        <f t="shared" si="20"/>
        <v>10.74</v>
      </c>
      <c r="V44" s="2">
        <f t="shared" si="21"/>
        <v>0.15000000000000002</v>
      </c>
      <c r="W44" s="2">
        <f t="shared" si="22"/>
        <v>0</v>
      </c>
      <c r="X44" s="2">
        <f t="shared" si="23"/>
        <v>104</v>
      </c>
      <c r="Y44" s="2">
        <f t="shared" si="24"/>
        <v>71</v>
      </c>
      <c r="Z44" s="2"/>
      <c r="AA44" s="2">
        <v>34656857</v>
      </c>
      <c r="AB44" s="2">
        <f t="shared" si="25"/>
        <v>40.17</v>
      </c>
      <c r="AC44" s="2">
        <f>ROUND((ES44+(SUM(SmtRes!BC29:'SmtRes'!BC37)+SUM(EtalonRes!AL23:'EtalonRes'!AL31))),2)</f>
        <v>-0.01</v>
      </c>
      <c r="AD44" s="2">
        <f t="shared" si="27"/>
        <v>4.67</v>
      </c>
      <c r="AE44" s="2">
        <f t="shared" si="28"/>
        <v>0.64</v>
      </c>
      <c r="AF44" s="2">
        <f t="shared" si="51"/>
        <v>35.51</v>
      </c>
      <c r="AG44" s="2">
        <f t="shared" si="29"/>
        <v>0</v>
      </c>
      <c r="AH44" s="2">
        <f t="shared" si="52"/>
        <v>3.58</v>
      </c>
      <c r="AI44" s="2">
        <f t="shared" si="30"/>
        <v>0.05</v>
      </c>
      <c r="AJ44" s="2">
        <f t="shared" si="31"/>
        <v>0</v>
      </c>
      <c r="AK44" s="2">
        <v>51.26</v>
      </c>
      <c r="AL44" s="2">
        <v>11.08</v>
      </c>
      <c r="AM44" s="2">
        <v>4.67</v>
      </c>
      <c r="AN44" s="2">
        <v>0.64</v>
      </c>
      <c r="AO44" s="2">
        <v>35.51</v>
      </c>
      <c r="AP44" s="2">
        <v>0</v>
      </c>
      <c r="AQ44" s="2">
        <v>3.58</v>
      </c>
      <c r="AR44" s="2">
        <v>0.05</v>
      </c>
      <c r="AS44" s="2">
        <v>0</v>
      </c>
      <c r="AT44" s="2">
        <v>95</v>
      </c>
      <c r="AU44" s="2">
        <v>65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6</v>
      </c>
      <c r="BE44" s="2" t="s">
        <v>6</v>
      </c>
      <c r="BF44" s="2" t="s">
        <v>6</v>
      </c>
      <c r="BG44" s="2" t="s">
        <v>6</v>
      </c>
      <c r="BH44" s="2">
        <v>0</v>
      </c>
      <c r="BI44" s="2">
        <v>2</v>
      </c>
      <c r="BJ44" s="2" t="s">
        <v>75</v>
      </c>
      <c r="BK44" s="2"/>
      <c r="BL44" s="2"/>
      <c r="BM44" s="2">
        <v>108001</v>
      </c>
      <c r="BN44" s="2">
        <v>0</v>
      </c>
      <c r="BO44" s="2" t="s">
        <v>6</v>
      </c>
      <c r="BP44" s="2">
        <v>0</v>
      </c>
      <c r="BQ44" s="2">
        <v>2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6</v>
      </c>
      <c r="BZ44" s="2">
        <v>95</v>
      </c>
      <c r="CA44" s="2">
        <v>65</v>
      </c>
      <c r="CB44" s="2"/>
      <c r="CC44" s="2"/>
      <c r="CD44" s="2"/>
      <c r="CE44" s="2"/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6</v>
      </c>
      <c r="CO44" s="2">
        <v>0</v>
      </c>
      <c r="CP44" s="2">
        <f t="shared" si="32"/>
        <v>121</v>
      </c>
      <c r="CQ44" s="2">
        <f t="shared" si="33"/>
        <v>-0.01</v>
      </c>
      <c r="CR44" s="2">
        <f t="shared" si="34"/>
        <v>4.67</v>
      </c>
      <c r="CS44" s="2">
        <f t="shared" si="35"/>
        <v>0.64</v>
      </c>
      <c r="CT44" s="2">
        <f t="shared" si="36"/>
        <v>35.51</v>
      </c>
      <c r="CU44" s="2">
        <f t="shared" si="37"/>
        <v>0</v>
      </c>
      <c r="CV44" s="2">
        <f t="shared" si="38"/>
        <v>3.58</v>
      </c>
      <c r="CW44" s="2">
        <f t="shared" si="39"/>
        <v>0.05</v>
      </c>
      <c r="CX44" s="2">
        <f t="shared" si="40"/>
        <v>0</v>
      </c>
      <c r="CY44" s="2">
        <f t="shared" si="41"/>
        <v>103.55</v>
      </c>
      <c r="CZ44" s="2">
        <f t="shared" si="42"/>
        <v>70.849999999999994</v>
      </c>
      <c r="DA44" s="2"/>
      <c r="DB44" s="2"/>
      <c r="DC44" s="2" t="s">
        <v>6</v>
      </c>
      <c r="DD44" s="2" t="s">
        <v>6</v>
      </c>
      <c r="DE44" s="2" t="s">
        <v>6</v>
      </c>
      <c r="DF44" s="2" t="s">
        <v>6</v>
      </c>
      <c r="DG44" s="2" t="s">
        <v>6</v>
      </c>
      <c r="DH44" s="2" t="s">
        <v>6</v>
      </c>
      <c r="DI44" s="2" t="s">
        <v>6</v>
      </c>
      <c r="DJ44" s="2" t="s">
        <v>6</v>
      </c>
      <c r="DK44" s="2" t="s">
        <v>6</v>
      </c>
      <c r="DL44" s="2" t="s">
        <v>6</v>
      </c>
      <c r="DM44" s="2" t="s">
        <v>6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1013</v>
      </c>
      <c r="DV44" s="2" t="s">
        <v>17</v>
      </c>
      <c r="DW44" s="2" t="s">
        <v>17</v>
      </c>
      <c r="DX44" s="2">
        <v>1</v>
      </c>
      <c r="DY44" s="2"/>
      <c r="DZ44" s="2"/>
      <c r="EA44" s="2"/>
      <c r="EB44" s="2"/>
      <c r="EC44" s="2"/>
      <c r="ED44" s="2"/>
      <c r="EE44" s="2">
        <v>32653241</v>
      </c>
      <c r="EF44" s="2">
        <v>2</v>
      </c>
      <c r="EG44" s="2" t="s">
        <v>41</v>
      </c>
      <c r="EH44" s="2">
        <v>0</v>
      </c>
      <c r="EI44" s="2" t="s">
        <v>6</v>
      </c>
      <c r="EJ44" s="2">
        <v>2</v>
      </c>
      <c r="EK44" s="2">
        <v>108001</v>
      </c>
      <c r="EL44" s="2" t="s">
        <v>76</v>
      </c>
      <c r="EM44" s="2" t="s">
        <v>77</v>
      </c>
      <c r="EN44" s="2"/>
      <c r="EO44" s="2" t="s">
        <v>6</v>
      </c>
      <c r="EP44" s="2"/>
      <c r="EQ44" s="2">
        <v>0</v>
      </c>
      <c r="ER44" s="2">
        <v>51.26</v>
      </c>
      <c r="ES44" s="2">
        <v>11.08</v>
      </c>
      <c r="ET44" s="2">
        <v>4.67</v>
      </c>
      <c r="EU44" s="2">
        <v>0.64</v>
      </c>
      <c r="EV44" s="2">
        <v>35.51</v>
      </c>
      <c r="EW44" s="2">
        <v>3.58</v>
      </c>
      <c r="EX44" s="2">
        <v>0.05</v>
      </c>
      <c r="EY44" s="2">
        <v>1</v>
      </c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3"/>
        <v>0</v>
      </c>
      <c r="FS44" s="2">
        <v>0</v>
      </c>
      <c r="FT44" s="2"/>
      <c r="FU44" s="2"/>
      <c r="FV44" s="2"/>
      <c r="FW44" s="2"/>
      <c r="FX44" s="2">
        <v>95</v>
      </c>
      <c r="FY44" s="2">
        <v>65</v>
      </c>
      <c r="FZ44" s="2"/>
      <c r="GA44" s="2" t="s">
        <v>6</v>
      </c>
      <c r="GB44" s="2"/>
      <c r="GC44" s="2"/>
      <c r="GD44" s="2">
        <v>0</v>
      </c>
      <c r="GE44" s="2"/>
      <c r="GF44" s="2">
        <v>31160874</v>
      </c>
      <c r="GG44" s="2">
        <v>2</v>
      </c>
      <c r="GH44" s="2">
        <v>1</v>
      </c>
      <c r="GI44" s="2">
        <v>-2</v>
      </c>
      <c r="GJ44" s="2">
        <v>0</v>
      </c>
      <c r="GK44" s="2">
        <f>ROUND(R44*(R12)/100,0)</f>
        <v>0</v>
      </c>
      <c r="GL44" s="2">
        <f t="shared" si="44"/>
        <v>0</v>
      </c>
      <c r="GM44" s="2">
        <f t="shared" si="45"/>
        <v>296</v>
      </c>
      <c r="GN44" s="2">
        <f t="shared" si="46"/>
        <v>0</v>
      </c>
      <c r="GO44" s="2">
        <f t="shared" si="47"/>
        <v>296</v>
      </c>
      <c r="GP44" s="2">
        <f t="shared" si="48"/>
        <v>0</v>
      </c>
      <c r="GQ44" s="2"/>
      <c r="GR44" s="2">
        <v>0</v>
      </c>
      <c r="GS44" s="2">
        <v>3</v>
      </c>
      <c r="GT44" s="2">
        <v>0</v>
      </c>
      <c r="GU44" s="2" t="s">
        <v>6</v>
      </c>
      <c r="GV44" s="2">
        <f t="shared" si="49"/>
        <v>0</v>
      </c>
      <c r="GW44" s="2">
        <v>1</v>
      </c>
      <c r="GX44" s="2">
        <f t="shared" si="50"/>
        <v>0</v>
      </c>
      <c r="GY44" s="2"/>
      <c r="GZ44" s="2"/>
      <c r="HA44" s="2">
        <v>0</v>
      </c>
      <c r="HB44" s="2">
        <v>0</v>
      </c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17</v>
      </c>
      <c r="B45">
        <v>1</v>
      </c>
      <c r="C45">
        <f>ROW(SmtRes!A46)</f>
        <v>46</v>
      </c>
      <c r="D45">
        <f>ROW(EtalonRes!A40)</f>
        <v>40</v>
      </c>
      <c r="E45" t="s">
        <v>72</v>
      </c>
      <c r="F45" t="s">
        <v>73</v>
      </c>
      <c r="G45" t="s">
        <v>74</v>
      </c>
      <c r="H45" t="s">
        <v>17</v>
      </c>
      <c r="I45">
        <f>'1.Смета.или.Акт'!E83</f>
        <v>3</v>
      </c>
      <c r="J45">
        <v>0</v>
      </c>
      <c r="O45">
        <f t="shared" si="14"/>
        <v>2124</v>
      </c>
      <c r="P45">
        <f t="shared" si="15"/>
        <v>0</v>
      </c>
      <c r="Q45">
        <f t="shared" si="16"/>
        <v>175</v>
      </c>
      <c r="R45">
        <f t="shared" si="17"/>
        <v>35</v>
      </c>
      <c r="S45">
        <f t="shared" si="18"/>
        <v>1949</v>
      </c>
      <c r="T45">
        <f t="shared" si="19"/>
        <v>0</v>
      </c>
      <c r="U45">
        <f t="shared" si="20"/>
        <v>10.74</v>
      </c>
      <c r="V45">
        <f t="shared" si="21"/>
        <v>0.15000000000000002</v>
      </c>
      <c r="W45">
        <f t="shared" si="22"/>
        <v>0</v>
      </c>
      <c r="X45">
        <f t="shared" si="23"/>
        <v>1607</v>
      </c>
      <c r="Y45">
        <f t="shared" si="24"/>
        <v>1032</v>
      </c>
      <c r="AA45">
        <v>34656858</v>
      </c>
      <c r="AB45">
        <f t="shared" si="25"/>
        <v>40.17</v>
      </c>
      <c r="AC45">
        <f>ROUND((ES45+(SUM(SmtRes!BC38:'SmtRes'!BC46)+SUM(EtalonRes!AL32:'EtalonRes'!AL40))),2)</f>
        <v>-0.01</v>
      </c>
      <c r="AD45">
        <f t="shared" si="27"/>
        <v>4.67</v>
      </c>
      <c r="AE45">
        <f t="shared" si="28"/>
        <v>0.64</v>
      </c>
      <c r="AF45">
        <f t="shared" si="51"/>
        <v>35.51</v>
      </c>
      <c r="AG45">
        <f t="shared" si="29"/>
        <v>0</v>
      </c>
      <c r="AH45">
        <f t="shared" si="52"/>
        <v>3.58</v>
      </c>
      <c r="AI45">
        <f t="shared" si="30"/>
        <v>0.05</v>
      </c>
      <c r="AJ45">
        <f t="shared" si="31"/>
        <v>0</v>
      </c>
      <c r="AK45">
        <f>AL45+AM45+AO45</f>
        <v>51.26</v>
      </c>
      <c r="AL45" s="59">
        <f>'1.Смета.или.Акт'!F87</f>
        <v>11.08</v>
      </c>
      <c r="AM45" s="59">
        <f>'1.Смета.или.Акт'!F85</f>
        <v>4.67</v>
      </c>
      <c r="AN45" s="59">
        <f>'1.Смета.или.Акт'!F86</f>
        <v>0.64</v>
      </c>
      <c r="AO45" s="59">
        <f>'1.Смета.или.Акт'!F84</f>
        <v>35.51</v>
      </c>
      <c r="AP45">
        <v>0</v>
      </c>
      <c r="AQ45">
        <f>'1.Смета.или.Акт'!E90</f>
        <v>3.58</v>
      </c>
      <c r="AR45">
        <v>0.05</v>
      </c>
      <c r="AS45">
        <v>0</v>
      </c>
      <c r="AT45">
        <v>81</v>
      </c>
      <c r="AU45">
        <v>52</v>
      </c>
      <c r="AV45">
        <v>1</v>
      </c>
      <c r="AW45">
        <v>1</v>
      </c>
      <c r="AZ45">
        <v>1</v>
      </c>
      <c r="BA45">
        <f>'1.Смета.или.Акт'!J84</f>
        <v>18.3</v>
      </c>
      <c r="BB45">
        <f>'1.Смета.или.Акт'!J85</f>
        <v>12.5</v>
      </c>
      <c r="BC45">
        <f>'1.Смета.или.Акт'!J87</f>
        <v>7.5</v>
      </c>
      <c r="BD45" t="s">
        <v>6</v>
      </c>
      <c r="BE45" t="s">
        <v>6</v>
      </c>
      <c r="BF45" t="s">
        <v>6</v>
      </c>
      <c r="BG45" t="s">
        <v>6</v>
      </c>
      <c r="BH45">
        <v>0</v>
      </c>
      <c r="BI45">
        <v>2</v>
      </c>
      <c r="BJ45" t="s">
        <v>75</v>
      </c>
      <c r="BM45">
        <v>108001</v>
      </c>
      <c r="BN45">
        <v>0</v>
      </c>
      <c r="BO45" t="s">
        <v>6</v>
      </c>
      <c r="BP45">
        <v>0</v>
      </c>
      <c r="BQ45">
        <v>2</v>
      </c>
      <c r="BR45">
        <v>0</v>
      </c>
      <c r="BS45">
        <f>'1.Смета.или.Акт'!J86</f>
        <v>18.3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6</v>
      </c>
      <c r="BZ45">
        <v>95</v>
      </c>
      <c r="CA45">
        <v>65</v>
      </c>
      <c r="CF45">
        <v>0</v>
      </c>
      <c r="CG45">
        <v>0</v>
      </c>
      <c r="CM45">
        <v>0</v>
      </c>
      <c r="CN45" t="s">
        <v>6</v>
      </c>
      <c r="CO45">
        <v>0</v>
      </c>
      <c r="CP45">
        <f t="shared" si="32"/>
        <v>2124</v>
      </c>
      <c r="CQ45">
        <f t="shared" si="33"/>
        <v>-7.4999999999999997E-2</v>
      </c>
      <c r="CR45">
        <f t="shared" si="34"/>
        <v>58.375</v>
      </c>
      <c r="CS45">
        <f t="shared" si="35"/>
        <v>11.712000000000002</v>
      </c>
      <c r="CT45">
        <f t="shared" si="36"/>
        <v>649.83299999999997</v>
      </c>
      <c r="CU45">
        <f t="shared" si="37"/>
        <v>0</v>
      </c>
      <c r="CV45">
        <f t="shared" si="38"/>
        <v>3.58</v>
      </c>
      <c r="CW45">
        <f t="shared" si="39"/>
        <v>0.05</v>
      </c>
      <c r="CX45">
        <f t="shared" si="40"/>
        <v>0</v>
      </c>
      <c r="CY45">
        <f t="shared" si="41"/>
        <v>1607.04</v>
      </c>
      <c r="CZ45">
        <f t="shared" si="42"/>
        <v>1031.68</v>
      </c>
      <c r="DC45" t="s">
        <v>6</v>
      </c>
      <c r="DD45" t="s">
        <v>6</v>
      </c>
      <c r="DE45" t="s">
        <v>6</v>
      </c>
      <c r="DF45" t="s">
        <v>6</v>
      </c>
      <c r="DG45" t="s">
        <v>6</v>
      </c>
      <c r="DH45" t="s">
        <v>6</v>
      </c>
      <c r="DI45" t="s">
        <v>6</v>
      </c>
      <c r="DJ45" t="s">
        <v>6</v>
      </c>
      <c r="DK45" t="s">
        <v>6</v>
      </c>
      <c r="DL45" t="s">
        <v>6</v>
      </c>
      <c r="DM45" t="s">
        <v>6</v>
      </c>
      <c r="DN45">
        <v>0</v>
      </c>
      <c r="DO45">
        <v>0</v>
      </c>
      <c r="DP45">
        <v>1</v>
      </c>
      <c r="DQ45">
        <v>1</v>
      </c>
      <c r="DU45">
        <v>1013</v>
      </c>
      <c r="DV45" t="s">
        <v>17</v>
      </c>
      <c r="DW45" t="str">
        <f>'1.Смета.или.Акт'!D83</f>
        <v>ШТ</v>
      </c>
      <c r="DX45">
        <v>1</v>
      </c>
      <c r="EE45">
        <v>32653241</v>
      </c>
      <c r="EF45">
        <v>2</v>
      </c>
      <c r="EG45" t="s">
        <v>41</v>
      </c>
      <c r="EH45">
        <v>0</v>
      </c>
      <c r="EI45" t="s">
        <v>6</v>
      </c>
      <c r="EJ45">
        <v>2</v>
      </c>
      <c r="EK45">
        <v>108001</v>
      </c>
      <c r="EL45" t="s">
        <v>76</v>
      </c>
      <c r="EM45" t="s">
        <v>77</v>
      </c>
      <c r="EO45" t="s">
        <v>6</v>
      </c>
      <c r="EQ45">
        <v>0</v>
      </c>
      <c r="ER45">
        <f>ES45+ET45+EV45</f>
        <v>51.26</v>
      </c>
      <c r="ES45" s="59">
        <f>'1.Смета.или.Акт'!F87</f>
        <v>11.08</v>
      </c>
      <c r="ET45" s="59">
        <f>'1.Смета.или.Акт'!F85</f>
        <v>4.67</v>
      </c>
      <c r="EU45" s="59">
        <f>'1.Смета.или.Акт'!F86</f>
        <v>0.64</v>
      </c>
      <c r="EV45" s="59">
        <f>'1.Смета.или.Акт'!F84</f>
        <v>35.51</v>
      </c>
      <c r="EW45">
        <f>'1.Смета.или.Акт'!E90</f>
        <v>3.58</v>
      </c>
      <c r="EX45">
        <v>0.05</v>
      </c>
      <c r="EY45">
        <v>1</v>
      </c>
      <c r="FQ45">
        <v>0</v>
      </c>
      <c r="FR45">
        <f t="shared" si="43"/>
        <v>0</v>
      </c>
      <c r="FS45">
        <v>0</v>
      </c>
      <c r="FV45" t="s">
        <v>25</v>
      </c>
      <c r="FW45" t="s">
        <v>26</v>
      </c>
      <c r="FX45">
        <v>95</v>
      </c>
      <c r="FY45">
        <v>65</v>
      </c>
      <c r="GA45" t="s">
        <v>6</v>
      </c>
      <c r="GD45">
        <v>0</v>
      </c>
      <c r="GF45">
        <v>31160874</v>
      </c>
      <c r="GG45">
        <v>2</v>
      </c>
      <c r="GH45">
        <v>1</v>
      </c>
      <c r="GI45">
        <v>4</v>
      </c>
      <c r="GJ45">
        <v>0</v>
      </c>
      <c r="GK45">
        <f>ROUND(R45*(S12)/100,0)</f>
        <v>0</v>
      </c>
      <c r="GL45">
        <f t="shared" si="44"/>
        <v>0</v>
      </c>
      <c r="GM45">
        <f t="shared" si="45"/>
        <v>4763</v>
      </c>
      <c r="GN45">
        <f t="shared" si="46"/>
        <v>0</v>
      </c>
      <c r="GO45">
        <f t="shared" si="47"/>
        <v>4763</v>
      </c>
      <c r="GP45">
        <f t="shared" si="48"/>
        <v>0</v>
      </c>
      <c r="GR45">
        <v>0</v>
      </c>
      <c r="GS45">
        <v>3</v>
      </c>
      <c r="GT45">
        <v>0</v>
      </c>
      <c r="GU45" t="s">
        <v>6</v>
      </c>
      <c r="GV45">
        <f t="shared" si="49"/>
        <v>0</v>
      </c>
      <c r="GW45">
        <v>18.3</v>
      </c>
      <c r="GX45">
        <f t="shared" si="50"/>
        <v>0</v>
      </c>
      <c r="HA45">
        <v>0</v>
      </c>
      <c r="HB45">
        <v>0</v>
      </c>
      <c r="IK45">
        <v>0</v>
      </c>
    </row>
    <row r="46" spans="1:255" x14ac:dyDescent="0.2">
      <c r="A46" s="2">
        <v>18</v>
      </c>
      <c r="B46" s="2">
        <v>1</v>
      </c>
      <c r="C46" s="2">
        <v>37</v>
      </c>
      <c r="D46" s="2"/>
      <c r="E46" s="2" t="s">
        <v>78</v>
      </c>
      <c r="F46" s="2" t="s">
        <v>45</v>
      </c>
      <c r="G46" s="2" t="s">
        <v>79</v>
      </c>
      <c r="H46" s="2" t="s">
        <v>47</v>
      </c>
      <c r="I46" s="2">
        <f>I44*J46</f>
        <v>3</v>
      </c>
      <c r="J46" s="2">
        <v>1</v>
      </c>
      <c r="K46" s="2"/>
      <c r="L46" s="2"/>
      <c r="M46" s="2"/>
      <c r="N46" s="2"/>
      <c r="O46" s="2">
        <f t="shared" si="14"/>
        <v>1257</v>
      </c>
      <c r="P46" s="2">
        <f t="shared" si="15"/>
        <v>1257</v>
      </c>
      <c r="Q46" s="2">
        <f t="shared" si="16"/>
        <v>0</v>
      </c>
      <c r="R46" s="2">
        <f t="shared" si="17"/>
        <v>0</v>
      </c>
      <c r="S46" s="2">
        <f t="shared" si="18"/>
        <v>0</v>
      </c>
      <c r="T46" s="2">
        <f t="shared" si="19"/>
        <v>0</v>
      </c>
      <c r="U46" s="2">
        <f t="shared" si="20"/>
        <v>0</v>
      </c>
      <c r="V46" s="2">
        <f t="shared" si="21"/>
        <v>0</v>
      </c>
      <c r="W46" s="2">
        <f t="shared" si="22"/>
        <v>0</v>
      </c>
      <c r="X46" s="2">
        <f t="shared" si="23"/>
        <v>0</v>
      </c>
      <c r="Y46" s="2">
        <f t="shared" si="24"/>
        <v>0</v>
      </c>
      <c r="Z46" s="2"/>
      <c r="AA46" s="2">
        <v>34656857</v>
      </c>
      <c r="AB46" s="2">
        <f t="shared" si="25"/>
        <v>418.87</v>
      </c>
      <c r="AC46" s="2">
        <f t="shared" ref="AC46:AC55" si="54">ROUND((ES46),2)</f>
        <v>418.87</v>
      </c>
      <c r="AD46" s="2">
        <f t="shared" si="27"/>
        <v>0</v>
      </c>
      <c r="AE46" s="2">
        <f t="shared" si="28"/>
        <v>0</v>
      </c>
      <c r="AF46" s="2">
        <f t="shared" si="51"/>
        <v>0</v>
      </c>
      <c r="AG46" s="2">
        <f t="shared" si="29"/>
        <v>0</v>
      </c>
      <c r="AH46" s="2">
        <f t="shared" si="52"/>
        <v>0</v>
      </c>
      <c r="AI46" s="2">
        <f t="shared" si="30"/>
        <v>0</v>
      </c>
      <c r="AJ46" s="2">
        <f t="shared" si="31"/>
        <v>0</v>
      </c>
      <c r="AK46" s="2">
        <v>418.87</v>
      </c>
      <c r="AL46" s="2">
        <v>418.87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6</v>
      </c>
      <c r="BE46" s="2" t="s">
        <v>6</v>
      </c>
      <c r="BF46" s="2" t="s">
        <v>6</v>
      </c>
      <c r="BG46" s="2" t="s">
        <v>6</v>
      </c>
      <c r="BH46" s="2">
        <v>3</v>
      </c>
      <c r="BI46" s="2">
        <v>1</v>
      </c>
      <c r="BJ46" s="2" t="s">
        <v>80</v>
      </c>
      <c r="BK46" s="2"/>
      <c r="BL46" s="2"/>
      <c r="BM46" s="2">
        <v>500001</v>
      </c>
      <c r="BN46" s="2">
        <v>0</v>
      </c>
      <c r="BO46" s="2" t="s">
        <v>6</v>
      </c>
      <c r="BP46" s="2">
        <v>0</v>
      </c>
      <c r="BQ46" s="2">
        <v>20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6</v>
      </c>
      <c r="BZ46" s="2">
        <v>0</v>
      </c>
      <c r="CA46" s="2">
        <v>0</v>
      </c>
      <c r="CB46" s="2"/>
      <c r="CC46" s="2"/>
      <c r="CD46" s="2"/>
      <c r="CE46" s="2"/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6</v>
      </c>
      <c r="CO46" s="2">
        <v>0</v>
      </c>
      <c r="CP46" s="2">
        <f t="shared" si="32"/>
        <v>1257</v>
      </c>
      <c r="CQ46" s="2">
        <f t="shared" si="33"/>
        <v>418.87</v>
      </c>
      <c r="CR46" s="2">
        <f t="shared" si="34"/>
        <v>0</v>
      </c>
      <c r="CS46" s="2">
        <f t="shared" si="35"/>
        <v>0</v>
      </c>
      <c r="CT46" s="2">
        <f t="shared" si="36"/>
        <v>0</v>
      </c>
      <c r="CU46" s="2">
        <f t="shared" si="37"/>
        <v>0</v>
      </c>
      <c r="CV46" s="2">
        <f t="shared" si="38"/>
        <v>0</v>
      </c>
      <c r="CW46" s="2">
        <f t="shared" si="39"/>
        <v>0</v>
      </c>
      <c r="CX46" s="2">
        <f t="shared" si="40"/>
        <v>0</v>
      </c>
      <c r="CY46" s="2">
        <f t="shared" si="41"/>
        <v>0</v>
      </c>
      <c r="CZ46" s="2">
        <f t="shared" si="42"/>
        <v>0</v>
      </c>
      <c r="DA46" s="2"/>
      <c r="DB46" s="2"/>
      <c r="DC46" s="2" t="s">
        <v>6</v>
      </c>
      <c r="DD46" s="2" t="s">
        <v>6</v>
      </c>
      <c r="DE46" s="2" t="s">
        <v>6</v>
      </c>
      <c r="DF46" s="2" t="s">
        <v>6</v>
      </c>
      <c r="DG46" s="2" t="s">
        <v>6</v>
      </c>
      <c r="DH46" s="2" t="s">
        <v>6</v>
      </c>
      <c r="DI46" s="2" t="s">
        <v>6</v>
      </c>
      <c r="DJ46" s="2" t="s">
        <v>6</v>
      </c>
      <c r="DK46" s="2" t="s">
        <v>6</v>
      </c>
      <c r="DL46" s="2" t="s">
        <v>6</v>
      </c>
      <c r="DM46" s="2" t="s">
        <v>6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1010</v>
      </c>
      <c r="DV46" s="2" t="s">
        <v>47</v>
      </c>
      <c r="DW46" s="2" t="s">
        <v>47</v>
      </c>
      <c r="DX46" s="2">
        <v>1</v>
      </c>
      <c r="DY46" s="2"/>
      <c r="DZ46" s="2"/>
      <c r="EA46" s="2"/>
      <c r="EB46" s="2"/>
      <c r="EC46" s="2"/>
      <c r="ED46" s="2"/>
      <c r="EE46" s="2">
        <v>32653291</v>
      </c>
      <c r="EF46" s="2">
        <v>20</v>
      </c>
      <c r="EG46" s="2" t="s">
        <v>48</v>
      </c>
      <c r="EH46" s="2">
        <v>0</v>
      </c>
      <c r="EI46" s="2" t="s">
        <v>6</v>
      </c>
      <c r="EJ46" s="2">
        <v>1</v>
      </c>
      <c r="EK46" s="2">
        <v>500001</v>
      </c>
      <c r="EL46" s="2" t="s">
        <v>62</v>
      </c>
      <c r="EM46" s="2" t="s">
        <v>63</v>
      </c>
      <c r="EN46" s="2"/>
      <c r="EO46" s="2" t="s">
        <v>6</v>
      </c>
      <c r="EP46" s="2"/>
      <c r="EQ46" s="2">
        <v>0</v>
      </c>
      <c r="ER46" s="2">
        <v>30.4</v>
      </c>
      <c r="ES46" s="2">
        <v>418.87</v>
      </c>
      <c r="ET46" s="2">
        <v>0</v>
      </c>
      <c r="EU46" s="2">
        <v>0</v>
      </c>
      <c r="EV46" s="2">
        <v>0</v>
      </c>
      <c r="EW46" s="2">
        <v>0</v>
      </c>
      <c r="EX46" s="2">
        <v>0</v>
      </c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3"/>
        <v>0</v>
      </c>
      <c r="FS46" s="2">
        <v>0</v>
      </c>
      <c r="FT46" s="2"/>
      <c r="FU46" s="2"/>
      <c r="FV46" s="2"/>
      <c r="FW46" s="2"/>
      <c r="FX46" s="2">
        <v>0</v>
      </c>
      <c r="FY46" s="2">
        <v>0</v>
      </c>
      <c r="FZ46" s="2"/>
      <c r="GA46" s="2" t="s">
        <v>81</v>
      </c>
      <c r="GB46" s="2"/>
      <c r="GC46" s="2"/>
      <c r="GD46" s="2">
        <v>0</v>
      </c>
      <c r="GE46" s="2"/>
      <c r="GF46" s="2">
        <v>-1313554023</v>
      </c>
      <c r="GG46" s="2">
        <v>2</v>
      </c>
      <c r="GH46" s="2">
        <v>4</v>
      </c>
      <c r="GI46" s="2">
        <v>-2</v>
      </c>
      <c r="GJ46" s="2">
        <v>0</v>
      </c>
      <c r="GK46" s="2">
        <f>ROUND(R46*(R12)/100,0)</f>
        <v>0</v>
      </c>
      <c r="GL46" s="2">
        <f t="shared" si="44"/>
        <v>0</v>
      </c>
      <c r="GM46" s="2">
        <f t="shared" si="45"/>
        <v>1257</v>
      </c>
      <c r="GN46" s="2">
        <f t="shared" si="46"/>
        <v>1257</v>
      </c>
      <c r="GO46" s="2">
        <f t="shared" si="47"/>
        <v>0</v>
      </c>
      <c r="GP46" s="2">
        <f t="shared" si="48"/>
        <v>0</v>
      </c>
      <c r="GQ46" s="2"/>
      <c r="GR46" s="2">
        <v>0</v>
      </c>
      <c r="GS46" s="2">
        <v>2</v>
      </c>
      <c r="GT46" s="2">
        <v>0</v>
      </c>
      <c r="GU46" s="2" t="s">
        <v>6</v>
      </c>
      <c r="GV46" s="2">
        <f t="shared" si="49"/>
        <v>0</v>
      </c>
      <c r="GW46" s="2">
        <v>1</v>
      </c>
      <c r="GX46" s="2">
        <f t="shared" si="50"/>
        <v>0</v>
      </c>
      <c r="GY46" s="2"/>
      <c r="GZ46" s="2"/>
      <c r="HA46" s="2">
        <v>0</v>
      </c>
      <c r="HB46" s="2">
        <v>0</v>
      </c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18</v>
      </c>
      <c r="B47">
        <v>1</v>
      </c>
      <c r="C47">
        <v>46</v>
      </c>
      <c r="E47" t="s">
        <v>78</v>
      </c>
      <c r="F47" t="str">
        <f>'1.Смета.или.Акт'!B91</f>
        <v>Накладная</v>
      </c>
      <c r="G47" t="str">
        <f>'1.Смета.или.Акт'!C91</f>
        <v>Корпус металлический ЩРМН</v>
      </c>
      <c r="H47" t="s">
        <v>47</v>
      </c>
      <c r="I47">
        <f>I45*J47</f>
        <v>3</v>
      </c>
      <c r="J47">
        <v>1</v>
      </c>
      <c r="O47">
        <f t="shared" si="14"/>
        <v>9425</v>
      </c>
      <c r="P47">
        <f t="shared" si="15"/>
        <v>9425</v>
      </c>
      <c r="Q47">
        <f t="shared" si="16"/>
        <v>0</v>
      </c>
      <c r="R47">
        <f t="shared" si="17"/>
        <v>0</v>
      </c>
      <c r="S47">
        <f t="shared" si="18"/>
        <v>0</v>
      </c>
      <c r="T47">
        <f t="shared" si="19"/>
        <v>0</v>
      </c>
      <c r="U47">
        <f t="shared" si="20"/>
        <v>0</v>
      </c>
      <c r="V47">
        <f t="shared" si="21"/>
        <v>0</v>
      </c>
      <c r="W47">
        <f t="shared" si="22"/>
        <v>0</v>
      </c>
      <c r="X47">
        <f t="shared" si="23"/>
        <v>0</v>
      </c>
      <c r="Y47">
        <f t="shared" si="24"/>
        <v>0</v>
      </c>
      <c r="AA47">
        <v>34656858</v>
      </c>
      <c r="AB47">
        <f t="shared" si="25"/>
        <v>418.87</v>
      </c>
      <c r="AC47">
        <f t="shared" si="54"/>
        <v>418.87</v>
      </c>
      <c r="AD47">
        <f t="shared" si="27"/>
        <v>0</v>
      </c>
      <c r="AE47">
        <f t="shared" si="28"/>
        <v>0</v>
      </c>
      <c r="AF47">
        <f t="shared" si="51"/>
        <v>0</v>
      </c>
      <c r="AG47">
        <f t="shared" si="29"/>
        <v>0</v>
      </c>
      <c r="AH47">
        <f t="shared" si="52"/>
        <v>0</v>
      </c>
      <c r="AI47">
        <f t="shared" si="30"/>
        <v>0</v>
      </c>
      <c r="AJ47">
        <f t="shared" si="31"/>
        <v>0</v>
      </c>
      <c r="AK47">
        <v>418.87</v>
      </c>
      <c r="AL47" s="59">
        <f>'1.Смета.или.Акт'!F91</f>
        <v>418.87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1</v>
      </c>
      <c r="AW47">
        <v>1</v>
      </c>
      <c r="AZ47">
        <v>1</v>
      </c>
      <c r="BA47">
        <v>1</v>
      </c>
      <c r="BB47">
        <v>1</v>
      </c>
      <c r="BC47">
        <f>'1.Смета.или.Акт'!J91</f>
        <v>7.5</v>
      </c>
      <c r="BD47" t="s">
        <v>6</v>
      </c>
      <c r="BE47" t="s">
        <v>6</v>
      </c>
      <c r="BF47" t="s">
        <v>6</v>
      </c>
      <c r="BG47" t="s">
        <v>6</v>
      </c>
      <c r="BH47">
        <v>3</v>
      </c>
      <c r="BI47">
        <v>1</v>
      </c>
      <c r="BJ47" t="s">
        <v>80</v>
      </c>
      <c r="BM47">
        <v>500001</v>
      </c>
      <c r="BN47">
        <v>0</v>
      </c>
      <c r="BO47" t="s">
        <v>6</v>
      </c>
      <c r="BP47">
        <v>0</v>
      </c>
      <c r="BQ47">
        <v>20</v>
      </c>
      <c r="BR47">
        <v>0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6</v>
      </c>
      <c r="BZ47">
        <v>0</v>
      </c>
      <c r="CA47">
        <v>0</v>
      </c>
      <c r="CF47">
        <v>0</v>
      </c>
      <c r="CG47">
        <v>0</v>
      </c>
      <c r="CM47">
        <v>0</v>
      </c>
      <c r="CN47" t="s">
        <v>6</v>
      </c>
      <c r="CO47">
        <v>0</v>
      </c>
      <c r="CP47">
        <f t="shared" si="32"/>
        <v>9425</v>
      </c>
      <c r="CQ47">
        <f t="shared" si="33"/>
        <v>3141.5250000000001</v>
      </c>
      <c r="CR47">
        <f t="shared" si="34"/>
        <v>0</v>
      </c>
      <c r="CS47">
        <f t="shared" si="35"/>
        <v>0</v>
      </c>
      <c r="CT47">
        <f t="shared" si="36"/>
        <v>0</v>
      </c>
      <c r="CU47">
        <f t="shared" si="37"/>
        <v>0</v>
      </c>
      <c r="CV47">
        <f t="shared" si="38"/>
        <v>0</v>
      </c>
      <c r="CW47">
        <f t="shared" si="39"/>
        <v>0</v>
      </c>
      <c r="CX47">
        <f t="shared" si="40"/>
        <v>0</v>
      </c>
      <c r="CY47">
        <f t="shared" si="41"/>
        <v>0</v>
      </c>
      <c r="CZ47">
        <f t="shared" si="42"/>
        <v>0</v>
      </c>
      <c r="DC47" t="s">
        <v>6</v>
      </c>
      <c r="DD47" t="s">
        <v>6</v>
      </c>
      <c r="DE47" t="s">
        <v>6</v>
      </c>
      <c r="DF47" t="s">
        <v>6</v>
      </c>
      <c r="DG47" t="s">
        <v>6</v>
      </c>
      <c r="DH47" t="s">
        <v>6</v>
      </c>
      <c r="DI47" t="s">
        <v>6</v>
      </c>
      <c r="DJ47" t="s">
        <v>6</v>
      </c>
      <c r="DK47" t="s">
        <v>6</v>
      </c>
      <c r="DL47" t="s">
        <v>6</v>
      </c>
      <c r="DM47" t="s">
        <v>6</v>
      </c>
      <c r="DN47">
        <v>0</v>
      </c>
      <c r="DO47">
        <v>0</v>
      </c>
      <c r="DP47">
        <v>1</v>
      </c>
      <c r="DQ47">
        <v>1</v>
      </c>
      <c r="DU47">
        <v>1010</v>
      </c>
      <c r="DV47" t="s">
        <v>47</v>
      </c>
      <c r="DW47" t="str">
        <f>'1.Смета.или.Акт'!D91</f>
        <v>шт.</v>
      </c>
      <c r="DX47">
        <v>1</v>
      </c>
      <c r="EE47">
        <v>32653291</v>
      </c>
      <c r="EF47">
        <v>20</v>
      </c>
      <c r="EG47" t="s">
        <v>48</v>
      </c>
      <c r="EH47">
        <v>0</v>
      </c>
      <c r="EI47" t="s">
        <v>6</v>
      </c>
      <c r="EJ47">
        <v>1</v>
      </c>
      <c r="EK47">
        <v>500001</v>
      </c>
      <c r="EL47" t="s">
        <v>62</v>
      </c>
      <c r="EM47" t="s">
        <v>63</v>
      </c>
      <c r="EO47" t="s">
        <v>6</v>
      </c>
      <c r="EQ47">
        <v>0</v>
      </c>
      <c r="ER47">
        <v>455.29</v>
      </c>
      <c r="ES47" s="59">
        <f>'1.Смета.или.Акт'!F91</f>
        <v>418.87</v>
      </c>
      <c r="ET47">
        <v>0</v>
      </c>
      <c r="EU47">
        <v>0</v>
      </c>
      <c r="EV47">
        <v>0</v>
      </c>
      <c r="EW47">
        <v>0</v>
      </c>
      <c r="EX47">
        <v>0</v>
      </c>
      <c r="EZ47">
        <v>5</v>
      </c>
      <c r="FC47">
        <v>0</v>
      </c>
      <c r="FD47">
        <v>18</v>
      </c>
      <c r="FF47">
        <v>3141.49</v>
      </c>
      <c r="FQ47">
        <v>0</v>
      </c>
      <c r="FR47">
        <f t="shared" si="43"/>
        <v>0</v>
      </c>
      <c r="FS47">
        <v>0</v>
      </c>
      <c r="FX47">
        <v>0</v>
      </c>
      <c r="FY47">
        <v>0</v>
      </c>
      <c r="GA47" t="s">
        <v>81</v>
      </c>
      <c r="GD47">
        <v>0</v>
      </c>
      <c r="GF47">
        <v>-1313554023</v>
      </c>
      <c r="GG47">
        <v>2</v>
      </c>
      <c r="GH47">
        <v>3</v>
      </c>
      <c r="GI47">
        <v>4</v>
      </c>
      <c r="GJ47">
        <v>0</v>
      </c>
      <c r="GK47">
        <f>ROUND(R47*(S12)/100,0)</f>
        <v>0</v>
      </c>
      <c r="GL47">
        <f t="shared" si="44"/>
        <v>0</v>
      </c>
      <c r="GM47">
        <f t="shared" si="45"/>
        <v>9425</v>
      </c>
      <c r="GN47">
        <f t="shared" si="46"/>
        <v>9425</v>
      </c>
      <c r="GO47">
        <f t="shared" si="47"/>
        <v>0</v>
      </c>
      <c r="GP47">
        <f t="shared" si="48"/>
        <v>0</v>
      </c>
      <c r="GR47">
        <v>1</v>
      </c>
      <c r="GS47">
        <v>1</v>
      </c>
      <c r="GT47">
        <v>0</v>
      </c>
      <c r="GU47" t="s">
        <v>6</v>
      </c>
      <c r="GV47">
        <f t="shared" si="49"/>
        <v>0</v>
      </c>
      <c r="GW47">
        <v>1</v>
      </c>
      <c r="GX47">
        <f t="shared" si="50"/>
        <v>0</v>
      </c>
      <c r="HA47">
        <v>0</v>
      </c>
      <c r="HB47">
        <v>0</v>
      </c>
      <c r="IK47">
        <v>0</v>
      </c>
    </row>
    <row r="48" spans="1:255" x14ac:dyDescent="0.2">
      <c r="A48" s="2">
        <v>18</v>
      </c>
      <c r="B48" s="2">
        <v>1</v>
      </c>
      <c r="C48" s="2">
        <v>33</v>
      </c>
      <c r="D48" s="2"/>
      <c r="E48" s="2" t="s">
        <v>82</v>
      </c>
      <c r="F48" s="2" t="s">
        <v>83</v>
      </c>
      <c r="G48" s="2" t="s">
        <v>84</v>
      </c>
      <c r="H48" s="2" t="s">
        <v>85</v>
      </c>
      <c r="I48" s="2">
        <f>I44*J48</f>
        <v>0</v>
      </c>
      <c r="J48" s="2">
        <v>0</v>
      </c>
      <c r="K48" s="2"/>
      <c r="L48" s="2"/>
      <c r="M48" s="2"/>
      <c r="N48" s="2"/>
      <c r="O48" s="2">
        <f t="shared" si="14"/>
        <v>0</v>
      </c>
      <c r="P48" s="2">
        <f t="shared" si="15"/>
        <v>0</v>
      </c>
      <c r="Q48" s="2">
        <f t="shared" si="16"/>
        <v>0</v>
      </c>
      <c r="R48" s="2">
        <f t="shared" si="17"/>
        <v>0</v>
      </c>
      <c r="S48" s="2">
        <f t="shared" si="18"/>
        <v>0</v>
      </c>
      <c r="T48" s="2">
        <f t="shared" si="19"/>
        <v>0</v>
      </c>
      <c r="U48" s="2">
        <f t="shared" si="20"/>
        <v>0</v>
      </c>
      <c r="V48" s="2">
        <f t="shared" si="21"/>
        <v>0</v>
      </c>
      <c r="W48" s="2">
        <f t="shared" si="22"/>
        <v>0</v>
      </c>
      <c r="X48" s="2">
        <f t="shared" si="23"/>
        <v>0</v>
      </c>
      <c r="Y48" s="2">
        <f t="shared" si="24"/>
        <v>0</v>
      </c>
      <c r="Z48" s="2"/>
      <c r="AA48" s="2">
        <v>34656857</v>
      </c>
      <c r="AB48" s="2">
        <f t="shared" si="25"/>
        <v>86</v>
      </c>
      <c r="AC48" s="2">
        <f t="shared" si="54"/>
        <v>86</v>
      </c>
      <c r="AD48" s="2">
        <f t="shared" si="27"/>
        <v>0</v>
      </c>
      <c r="AE48" s="2">
        <f t="shared" si="28"/>
        <v>0</v>
      </c>
      <c r="AF48" s="2">
        <f t="shared" si="51"/>
        <v>0</v>
      </c>
      <c r="AG48" s="2">
        <f t="shared" si="29"/>
        <v>0</v>
      </c>
      <c r="AH48" s="2">
        <f t="shared" si="52"/>
        <v>0</v>
      </c>
      <c r="AI48" s="2">
        <f t="shared" si="30"/>
        <v>0</v>
      </c>
      <c r="AJ48" s="2">
        <f t="shared" si="31"/>
        <v>0</v>
      </c>
      <c r="AK48" s="2">
        <v>86</v>
      </c>
      <c r="AL48" s="2">
        <v>86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6</v>
      </c>
      <c r="BE48" s="2" t="s">
        <v>6</v>
      </c>
      <c r="BF48" s="2" t="s">
        <v>6</v>
      </c>
      <c r="BG48" s="2" t="s">
        <v>6</v>
      </c>
      <c r="BH48" s="2">
        <v>3</v>
      </c>
      <c r="BI48" s="2">
        <v>1</v>
      </c>
      <c r="BJ48" s="2" t="s">
        <v>86</v>
      </c>
      <c r="BK48" s="2"/>
      <c r="BL48" s="2"/>
      <c r="BM48" s="2">
        <v>500001</v>
      </c>
      <c r="BN48" s="2">
        <v>0</v>
      </c>
      <c r="BO48" s="2" t="s">
        <v>6</v>
      </c>
      <c r="BP48" s="2">
        <v>0</v>
      </c>
      <c r="BQ48" s="2">
        <v>20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6</v>
      </c>
      <c r="BZ48" s="2">
        <v>0</v>
      </c>
      <c r="CA48" s="2">
        <v>0</v>
      </c>
      <c r="CB48" s="2"/>
      <c r="CC48" s="2"/>
      <c r="CD48" s="2"/>
      <c r="CE48" s="2"/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6</v>
      </c>
      <c r="CO48" s="2">
        <v>0</v>
      </c>
      <c r="CP48" s="2">
        <f t="shared" si="32"/>
        <v>0</v>
      </c>
      <c r="CQ48" s="2">
        <f t="shared" si="33"/>
        <v>86</v>
      </c>
      <c r="CR48" s="2">
        <f t="shared" si="34"/>
        <v>0</v>
      </c>
      <c r="CS48" s="2">
        <f t="shared" si="35"/>
        <v>0</v>
      </c>
      <c r="CT48" s="2">
        <f t="shared" si="36"/>
        <v>0</v>
      </c>
      <c r="CU48" s="2">
        <f t="shared" si="37"/>
        <v>0</v>
      </c>
      <c r="CV48" s="2">
        <f t="shared" si="38"/>
        <v>0</v>
      </c>
      <c r="CW48" s="2">
        <f t="shared" si="39"/>
        <v>0</v>
      </c>
      <c r="CX48" s="2">
        <f t="shared" si="40"/>
        <v>0</v>
      </c>
      <c r="CY48" s="2">
        <f t="shared" si="41"/>
        <v>0</v>
      </c>
      <c r="CZ48" s="2">
        <f t="shared" si="42"/>
        <v>0</v>
      </c>
      <c r="DA48" s="2"/>
      <c r="DB48" s="2"/>
      <c r="DC48" s="2" t="s">
        <v>6</v>
      </c>
      <c r="DD48" s="2" t="s">
        <v>6</v>
      </c>
      <c r="DE48" s="2" t="s">
        <v>6</v>
      </c>
      <c r="DF48" s="2" t="s">
        <v>6</v>
      </c>
      <c r="DG48" s="2" t="s">
        <v>6</v>
      </c>
      <c r="DH48" s="2" t="s">
        <v>6</v>
      </c>
      <c r="DI48" s="2" t="s">
        <v>6</v>
      </c>
      <c r="DJ48" s="2" t="s">
        <v>6</v>
      </c>
      <c r="DK48" s="2" t="s">
        <v>6</v>
      </c>
      <c r="DL48" s="2" t="s">
        <v>6</v>
      </c>
      <c r="DM48" s="2" t="s">
        <v>6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1010</v>
      </c>
      <c r="DV48" s="2" t="s">
        <v>85</v>
      </c>
      <c r="DW48" s="2" t="s">
        <v>85</v>
      </c>
      <c r="DX48" s="2">
        <v>100</v>
      </c>
      <c r="DY48" s="2"/>
      <c r="DZ48" s="2"/>
      <c r="EA48" s="2"/>
      <c r="EB48" s="2"/>
      <c r="EC48" s="2"/>
      <c r="ED48" s="2"/>
      <c r="EE48" s="2">
        <v>32653291</v>
      </c>
      <c r="EF48" s="2">
        <v>20</v>
      </c>
      <c r="EG48" s="2" t="s">
        <v>48</v>
      </c>
      <c r="EH48" s="2">
        <v>0</v>
      </c>
      <c r="EI48" s="2" t="s">
        <v>6</v>
      </c>
      <c r="EJ48" s="2">
        <v>1</v>
      </c>
      <c r="EK48" s="2">
        <v>500001</v>
      </c>
      <c r="EL48" s="2" t="s">
        <v>62</v>
      </c>
      <c r="EM48" s="2" t="s">
        <v>63</v>
      </c>
      <c r="EN48" s="2"/>
      <c r="EO48" s="2" t="s">
        <v>6</v>
      </c>
      <c r="EP48" s="2"/>
      <c r="EQ48" s="2">
        <v>0</v>
      </c>
      <c r="ER48" s="2">
        <v>86</v>
      </c>
      <c r="ES48" s="2">
        <v>86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3"/>
        <v>0</v>
      </c>
      <c r="FS48" s="2">
        <v>0</v>
      </c>
      <c r="FT48" s="2"/>
      <c r="FU48" s="2"/>
      <c r="FV48" s="2"/>
      <c r="FW48" s="2"/>
      <c r="FX48" s="2">
        <v>0</v>
      </c>
      <c r="FY48" s="2">
        <v>0</v>
      </c>
      <c r="FZ48" s="2"/>
      <c r="GA48" s="2" t="s">
        <v>6</v>
      </c>
      <c r="GB48" s="2"/>
      <c r="GC48" s="2"/>
      <c r="GD48" s="2">
        <v>0</v>
      </c>
      <c r="GE48" s="2"/>
      <c r="GF48" s="2">
        <v>1794244060</v>
      </c>
      <c r="GG48" s="2">
        <v>2</v>
      </c>
      <c r="GH48" s="2">
        <v>1</v>
      </c>
      <c r="GI48" s="2">
        <v>-2</v>
      </c>
      <c r="GJ48" s="2">
        <v>0</v>
      </c>
      <c r="GK48" s="2">
        <f>ROUND(R48*(R12)/100,0)</f>
        <v>0</v>
      </c>
      <c r="GL48" s="2">
        <f t="shared" si="44"/>
        <v>0</v>
      </c>
      <c r="GM48" s="2">
        <f t="shared" si="45"/>
        <v>0</v>
      </c>
      <c r="GN48" s="2">
        <f t="shared" si="46"/>
        <v>0</v>
      </c>
      <c r="GO48" s="2">
        <f t="shared" si="47"/>
        <v>0</v>
      </c>
      <c r="GP48" s="2">
        <f t="shared" si="48"/>
        <v>0</v>
      </c>
      <c r="GQ48" s="2"/>
      <c r="GR48" s="2">
        <v>0</v>
      </c>
      <c r="GS48" s="2">
        <v>3</v>
      </c>
      <c r="GT48" s="2">
        <v>0</v>
      </c>
      <c r="GU48" s="2" t="s">
        <v>6</v>
      </c>
      <c r="GV48" s="2">
        <f t="shared" si="49"/>
        <v>0</v>
      </c>
      <c r="GW48" s="2">
        <v>1</v>
      </c>
      <c r="GX48" s="2">
        <f t="shared" si="50"/>
        <v>0</v>
      </c>
      <c r="GY48" s="2"/>
      <c r="GZ48" s="2"/>
      <c r="HA48" s="2">
        <v>0</v>
      </c>
      <c r="HB48" s="2">
        <v>0</v>
      </c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x14ac:dyDescent="0.2">
      <c r="A49">
        <v>18</v>
      </c>
      <c r="B49">
        <v>1</v>
      </c>
      <c r="C49">
        <v>42</v>
      </c>
      <c r="E49" t="s">
        <v>82</v>
      </c>
      <c r="F49" t="s">
        <v>83</v>
      </c>
      <c r="G49" t="s">
        <v>84</v>
      </c>
      <c r="H49" t="s">
        <v>85</v>
      </c>
      <c r="I49">
        <f>I45*J49</f>
        <v>0</v>
      </c>
      <c r="J49">
        <v>0</v>
      </c>
      <c r="O49">
        <f t="shared" si="14"/>
        <v>0</v>
      </c>
      <c r="P49">
        <f t="shared" si="15"/>
        <v>0</v>
      </c>
      <c r="Q49">
        <f t="shared" si="16"/>
        <v>0</v>
      </c>
      <c r="R49">
        <f t="shared" si="17"/>
        <v>0</v>
      </c>
      <c r="S49">
        <f t="shared" si="18"/>
        <v>0</v>
      </c>
      <c r="T49">
        <f t="shared" si="19"/>
        <v>0</v>
      </c>
      <c r="U49">
        <f t="shared" si="20"/>
        <v>0</v>
      </c>
      <c r="V49">
        <f t="shared" si="21"/>
        <v>0</v>
      </c>
      <c r="W49">
        <f t="shared" si="22"/>
        <v>0</v>
      </c>
      <c r="X49">
        <f t="shared" si="23"/>
        <v>0</v>
      </c>
      <c r="Y49">
        <f t="shared" si="24"/>
        <v>0</v>
      </c>
      <c r="AA49">
        <v>34656858</v>
      </c>
      <c r="AB49">
        <f t="shared" si="25"/>
        <v>86</v>
      </c>
      <c r="AC49">
        <f t="shared" si="54"/>
        <v>86</v>
      </c>
      <c r="AD49">
        <f t="shared" si="27"/>
        <v>0</v>
      </c>
      <c r="AE49">
        <f t="shared" si="28"/>
        <v>0</v>
      </c>
      <c r="AF49">
        <f t="shared" si="51"/>
        <v>0</v>
      </c>
      <c r="AG49">
        <f t="shared" si="29"/>
        <v>0</v>
      </c>
      <c r="AH49">
        <f t="shared" si="52"/>
        <v>0</v>
      </c>
      <c r="AI49">
        <f t="shared" si="30"/>
        <v>0</v>
      </c>
      <c r="AJ49">
        <f t="shared" si="31"/>
        <v>0</v>
      </c>
      <c r="AK49">
        <v>86</v>
      </c>
      <c r="AL49">
        <v>86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1</v>
      </c>
      <c r="AW49">
        <v>1</v>
      </c>
      <c r="AZ49">
        <v>1</v>
      </c>
      <c r="BA49">
        <v>1</v>
      </c>
      <c r="BB49">
        <v>1</v>
      </c>
      <c r="BC49">
        <v>7.5</v>
      </c>
      <c r="BD49" t="s">
        <v>6</v>
      </c>
      <c r="BE49" t="s">
        <v>6</v>
      </c>
      <c r="BF49" t="s">
        <v>6</v>
      </c>
      <c r="BG49" t="s">
        <v>6</v>
      </c>
      <c r="BH49">
        <v>3</v>
      </c>
      <c r="BI49">
        <v>1</v>
      </c>
      <c r="BJ49" t="s">
        <v>86</v>
      </c>
      <c r="BM49">
        <v>500001</v>
      </c>
      <c r="BN49">
        <v>0</v>
      </c>
      <c r="BO49" t="s">
        <v>6</v>
      </c>
      <c r="BP49">
        <v>0</v>
      </c>
      <c r="BQ49">
        <v>20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6</v>
      </c>
      <c r="BZ49">
        <v>0</v>
      </c>
      <c r="CA49">
        <v>0</v>
      </c>
      <c r="CF49">
        <v>0</v>
      </c>
      <c r="CG49">
        <v>0</v>
      </c>
      <c r="CM49">
        <v>0</v>
      </c>
      <c r="CN49" t="s">
        <v>6</v>
      </c>
      <c r="CO49">
        <v>0</v>
      </c>
      <c r="CP49">
        <f t="shared" si="32"/>
        <v>0</v>
      </c>
      <c r="CQ49">
        <f t="shared" si="33"/>
        <v>645</v>
      </c>
      <c r="CR49">
        <f t="shared" si="34"/>
        <v>0</v>
      </c>
      <c r="CS49">
        <f t="shared" si="35"/>
        <v>0</v>
      </c>
      <c r="CT49">
        <f t="shared" si="36"/>
        <v>0</v>
      </c>
      <c r="CU49">
        <f t="shared" si="37"/>
        <v>0</v>
      </c>
      <c r="CV49">
        <f t="shared" si="38"/>
        <v>0</v>
      </c>
      <c r="CW49">
        <f t="shared" si="39"/>
        <v>0</v>
      </c>
      <c r="CX49">
        <f t="shared" si="40"/>
        <v>0</v>
      </c>
      <c r="CY49">
        <f t="shared" si="41"/>
        <v>0</v>
      </c>
      <c r="CZ49">
        <f t="shared" si="42"/>
        <v>0</v>
      </c>
      <c r="DC49" t="s">
        <v>6</v>
      </c>
      <c r="DD49" t="s">
        <v>6</v>
      </c>
      <c r="DE49" t="s">
        <v>6</v>
      </c>
      <c r="DF49" t="s">
        <v>6</v>
      </c>
      <c r="DG49" t="s">
        <v>6</v>
      </c>
      <c r="DH49" t="s">
        <v>6</v>
      </c>
      <c r="DI49" t="s">
        <v>6</v>
      </c>
      <c r="DJ49" t="s">
        <v>6</v>
      </c>
      <c r="DK49" t="s">
        <v>6</v>
      </c>
      <c r="DL49" t="s">
        <v>6</v>
      </c>
      <c r="DM49" t="s">
        <v>6</v>
      </c>
      <c r="DN49">
        <v>0</v>
      </c>
      <c r="DO49">
        <v>0</v>
      </c>
      <c r="DP49">
        <v>1</v>
      </c>
      <c r="DQ49">
        <v>1</v>
      </c>
      <c r="DU49">
        <v>1010</v>
      </c>
      <c r="DV49" t="s">
        <v>85</v>
      </c>
      <c r="DW49" t="s">
        <v>85</v>
      </c>
      <c r="DX49">
        <v>100</v>
      </c>
      <c r="EE49">
        <v>32653291</v>
      </c>
      <c r="EF49">
        <v>20</v>
      </c>
      <c r="EG49" t="s">
        <v>48</v>
      </c>
      <c r="EH49">
        <v>0</v>
      </c>
      <c r="EI49" t="s">
        <v>6</v>
      </c>
      <c r="EJ49">
        <v>1</v>
      </c>
      <c r="EK49">
        <v>500001</v>
      </c>
      <c r="EL49" t="s">
        <v>62</v>
      </c>
      <c r="EM49" t="s">
        <v>63</v>
      </c>
      <c r="EO49" t="s">
        <v>6</v>
      </c>
      <c r="EQ49">
        <v>0</v>
      </c>
      <c r="ER49">
        <v>86</v>
      </c>
      <c r="ES49">
        <v>86</v>
      </c>
      <c r="ET49">
        <v>0</v>
      </c>
      <c r="EU49">
        <v>0</v>
      </c>
      <c r="EV49">
        <v>0</v>
      </c>
      <c r="EW49">
        <v>0</v>
      </c>
      <c r="EX49">
        <v>0</v>
      </c>
      <c r="FQ49">
        <v>0</v>
      </c>
      <c r="FR49">
        <f t="shared" si="43"/>
        <v>0</v>
      </c>
      <c r="FS49">
        <v>0</v>
      </c>
      <c r="FX49">
        <v>0</v>
      </c>
      <c r="FY49">
        <v>0</v>
      </c>
      <c r="GA49" t="s">
        <v>6</v>
      </c>
      <c r="GD49">
        <v>0</v>
      </c>
      <c r="GF49">
        <v>1794244060</v>
      </c>
      <c r="GG49">
        <v>2</v>
      </c>
      <c r="GH49">
        <v>1</v>
      </c>
      <c r="GI49">
        <v>4</v>
      </c>
      <c r="GJ49">
        <v>0</v>
      </c>
      <c r="GK49">
        <f>ROUND(R49*(S12)/100,0)</f>
        <v>0</v>
      </c>
      <c r="GL49">
        <f t="shared" si="44"/>
        <v>0</v>
      </c>
      <c r="GM49">
        <f t="shared" si="45"/>
        <v>0</v>
      </c>
      <c r="GN49">
        <f t="shared" si="46"/>
        <v>0</v>
      </c>
      <c r="GO49">
        <f t="shared" si="47"/>
        <v>0</v>
      </c>
      <c r="GP49">
        <f t="shared" si="48"/>
        <v>0</v>
      </c>
      <c r="GR49">
        <v>0</v>
      </c>
      <c r="GS49">
        <v>3</v>
      </c>
      <c r="GT49">
        <v>0</v>
      </c>
      <c r="GU49" t="s">
        <v>6</v>
      </c>
      <c r="GV49">
        <f t="shared" si="49"/>
        <v>0</v>
      </c>
      <c r="GW49">
        <v>1</v>
      </c>
      <c r="GX49">
        <f t="shared" si="50"/>
        <v>0</v>
      </c>
      <c r="HA49">
        <v>0</v>
      </c>
      <c r="HB49">
        <v>0</v>
      </c>
      <c r="IK49">
        <v>0</v>
      </c>
    </row>
    <row r="50" spans="1:255" x14ac:dyDescent="0.2">
      <c r="A50" s="2">
        <v>18</v>
      </c>
      <c r="B50" s="2">
        <v>1</v>
      </c>
      <c r="C50" s="2">
        <v>34</v>
      </c>
      <c r="D50" s="2"/>
      <c r="E50" s="2" t="s">
        <v>87</v>
      </c>
      <c r="F50" s="2" t="s">
        <v>88</v>
      </c>
      <c r="G50" s="2" t="s">
        <v>89</v>
      </c>
      <c r="H50" s="2" t="s">
        <v>90</v>
      </c>
      <c r="I50" s="2">
        <f>I44*J50</f>
        <v>0</v>
      </c>
      <c r="J50" s="2">
        <v>0</v>
      </c>
      <c r="K50" s="2"/>
      <c r="L50" s="2"/>
      <c r="M50" s="2"/>
      <c r="N50" s="2"/>
      <c r="O50" s="2">
        <f t="shared" si="14"/>
        <v>0</v>
      </c>
      <c r="P50" s="2">
        <f t="shared" si="15"/>
        <v>0</v>
      </c>
      <c r="Q50" s="2">
        <f t="shared" si="16"/>
        <v>0</v>
      </c>
      <c r="R50" s="2">
        <f t="shared" si="17"/>
        <v>0</v>
      </c>
      <c r="S50" s="2">
        <f t="shared" si="18"/>
        <v>0</v>
      </c>
      <c r="T50" s="2">
        <f t="shared" si="19"/>
        <v>0</v>
      </c>
      <c r="U50" s="2">
        <f t="shared" si="20"/>
        <v>0</v>
      </c>
      <c r="V50" s="2">
        <f t="shared" si="21"/>
        <v>0</v>
      </c>
      <c r="W50" s="2">
        <f t="shared" si="22"/>
        <v>0</v>
      </c>
      <c r="X50" s="2">
        <f t="shared" si="23"/>
        <v>0</v>
      </c>
      <c r="Y50" s="2">
        <f t="shared" si="24"/>
        <v>0</v>
      </c>
      <c r="Z50" s="2"/>
      <c r="AA50" s="2">
        <v>34656857</v>
      </c>
      <c r="AB50" s="2">
        <f t="shared" si="25"/>
        <v>28.6</v>
      </c>
      <c r="AC50" s="2">
        <f t="shared" si="54"/>
        <v>28.6</v>
      </c>
      <c r="AD50" s="2">
        <f t="shared" si="27"/>
        <v>0</v>
      </c>
      <c r="AE50" s="2">
        <f t="shared" si="28"/>
        <v>0</v>
      </c>
      <c r="AF50" s="2">
        <f t="shared" si="51"/>
        <v>0</v>
      </c>
      <c r="AG50" s="2">
        <f t="shared" si="29"/>
        <v>0</v>
      </c>
      <c r="AH50" s="2">
        <f t="shared" si="52"/>
        <v>0</v>
      </c>
      <c r="AI50" s="2">
        <f t="shared" si="30"/>
        <v>0</v>
      </c>
      <c r="AJ50" s="2">
        <f t="shared" si="31"/>
        <v>0</v>
      </c>
      <c r="AK50" s="2">
        <v>28.6</v>
      </c>
      <c r="AL50" s="2">
        <v>28.6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6</v>
      </c>
      <c r="BE50" s="2" t="s">
        <v>6</v>
      </c>
      <c r="BF50" s="2" t="s">
        <v>6</v>
      </c>
      <c r="BG50" s="2" t="s">
        <v>6</v>
      </c>
      <c r="BH50" s="2">
        <v>3</v>
      </c>
      <c r="BI50" s="2">
        <v>1</v>
      </c>
      <c r="BJ50" s="2" t="s">
        <v>91</v>
      </c>
      <c r="BK50" s="2"/>
      <c r="BL50" s="2"/>
      <c r="BM50" s="2">
        <v>500001</v>
      </c>
      <c r="BN50" s="2">
        <v>0</v>
      </c>
      <c r="BO50" s="2" t="s">
        <v>6</v>
      </c>
      <c r="BP50" s="2">
        <v>0</v>
      </c>
      <c r="BQ50" s="2">
        <v>20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6</v>
      </c>
      <c r="BZ50" s="2">
        <v>0</v>
      </c>
      <c r="CA50" s="2">
        <v>0</v>
      </c>
      <c r="CB50" s="2"/>
      <c r="CC50" s="2"/>
      <c r="CD50" s="2"/>
      <c r="CE50" s="2"/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6</v>
      </c>
      <c r="CO50" s="2">
        <v>0</v>
      </c>
      <c r="CP50" s="2">
        <f t="shared" si="32"/>
        <v>0</v>
      </c>
      <c r="CQ50" s="2">
        <f t="shared" si="33"/>
        <v>28.6</v>
      </c>
      <c r="CR50" s="2">
        <f t="shared" si="34"/>
        <v>0</v>
      </c>
      <c r="CS50" s="2">
        <f t="shared" si="35"/>
        <v>0</v>
      </c>
      <c r="CT50" s="2">
        <f t="shared" si="36"/>
        <v>0</v>
      </c>
      <c r="CU50" s="2">
        <f t="shared" si="37"/>
        <v>0</v>
      </c>
      <c r="CV50" s="2">
        <f t="shared" si="38"/>
        <v>0</v>
      </c>
      <c r="CW50" s="2">
        <f t="shared" si="39"/>
        <v>0</v>
      </c>
      <c r="CX50" s="2">
        <f t="shared" si="40"/>
        <v>0</v>
      </c>
      <c r="CY50" s="2">
        <f t="shared" si="41"/>
        <v>0</v>
      </c>
      <c r="CZ50" s="2">
        <f t="shared" si="42"/>
        <v>0</v>
      </c>
      <c r="DA50" s="2"/>
      <c r="DB50" s="2"/>
      <c r="DC50" s="2" t="s">
        <v>6</v>
      </c>
      <c r="DD50" s="2" t="s">
        <v>6</v>
      </c>
      <c r="DE50" s="2" t="s">
        <v>6</v>
      </c>
      <c r="DF50" s="2" t="s">
        <v>6</v>
      </c>
      <c r="DG50" s="2" t="s">
        <v>6</v>
      </c>
      <c r="DH50" s="2" t="s">
        <v>6</v>
      </c>
      <c r="DI50" s="2" t="s">
        <v>6</v>
      </c>
      <c r="DJ50" s="2" t="s">
        <v>6</v>
      </c>
      <c r="DK50" s="2" t="s">
        <v>6</v>
      </c>
      <c r="DL50" s="2" t="s">
        <v>6</v>
      </c>
      <c r="DM50" s="2" t="s">
        <v>6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1009</v>
      </c>
      <c r="DV50" s="2" t="s">
        <v>90</v>
      </c>
      <c r="DW50" s="2" t="s">
        <v>90</v>
      </c>
      <c r="DX50" s="2">
        <v>1</v>
      </c>
      <c r="DY50" s="2"/>
      <c r="DZ50" s="2"/>
      <c r="EA50" s="2"/>
      <c r="EB50" s="2"/>
      <c r="EC50" s="2"/>
      <c r="ED50" s="2"/>
      <c r="EE50" s="2">
        <v>32653291</v>
      </c>
      <c r="EF50" s="2">
        <v>20</v>
      </c>
      <c r="EG50" s="2" t="s">
        <v>48</v>
      </c>
      <c r="EH50" s="2">
        <v>0</v>
      </c>
      <c r="EI50" s="2" t="s">
        <v>6</v>
      </c>
      <c r="EJ50" s="2">
        <v>1</v>
      </c>
      <c r="EK50" s="2">
        <v>500001</v>
      </c>
      <c r="EL50" s="2" t="s">
        <v>62</v>
      </c>
      <c r="EM50" s="2" t="s">
        <v>63</v>
      </c>
      <c r="EN50" s="2"/>
      <c r="EO50" s="2" t="s">
        <v>6</v>
      </c>
      <c r="EP50" s="2"/>
      <c r="EQ50" s="2">
        <v>0</v>
      </c>
      <c r="ER50" s="2">
        <v>28.6</v>
      </c>
      <c r="ES50" s="2">
        <v>28.6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43"/>
        <v>0</v>
      </c>
      <c r="FS50" s="2">
        <v>0</v>
      </c>
      <c r="FT50" s="2"/>
      <c r="FU50" s="2"/>
      <c r="FV50" s="2"/>
      <c r="FW50" s="2"/>
      <c r="FX50" s="2">
        <v>0</v>
      </c>
      <c r="FY50" s="2">
        <v>0</v>
      </c>
      <c r="FZ50" s="2"/>
      <c r="GA50" s="2" t="s">
        <v>6</v>
      </c>
      <c r="GB50" s="2"/>
      <c r="GC50" s="2"/>
      <c r="GD50" s="2">
        <v>0</v>
      </c>
      <c r="GE50" s="2"/>
      <c r="GF50" s="2">
        <v>210558753</v>
      </c>
      <c r="GG50" s="2">
        <v>2</v>
      </c>
      <c r="GH50" s="2">
        <v>1</v>
      </c>
      <c r="GI50" s="2">
        <v>-2</v>
      </c>
      <c r="GJ50" s="2">
        <v>0</v>
      </c>
      <c r="GK50" s="2">
        <f>ROUND(R50*(R12)/100,0)</f>
        <v>0</v>
      </c>
      <c r="GL50" s="2">
        <f t="shared" si="44"/>
        <v>0</v>
      </c>
      <c r="GM50" s="2">
        <f t="shared" si="45"/>
        <v>0</v>
      </c>
      <c r="GN50" s="2">
        <f t="shared" si="46"/>
        <v>0</v>
      </c>
      <c r="GO50" s="2">
        <f t="shared" si="47"/>
        <v>0</v>
      </c>
      <c r="GP50" s="2">
        <f t="shared" si="48"/>
        <v>0</v>
      </c>
      <c r="GQ50" s="2"/>
      <c r="GR50" s="2">
        <v>0</v>
      </c>
      <c r="GS50" s="2">
        <v>3</v>
      </c>
      <c r="GT50" s="2">
        <v>0</v>
      </c>
      <c r="GU50" s="2" t="s">
        <v>6</v>
      </c>
      <c r="GV50" s="2">
        <f t="shared" si="49"/>
        <v>0</v>
      </c>
      <c r="GW50" s="2">
        <v>1</v>
      </c>
      <c r="GX50" s="2">
        <f t="shared" si="50"/>
        <v>0</v>
      </c>
      <c r="GY50" s="2"/>
      <c r="GZ50" s="2"/>
      <c r="HA50" s="2">
        <v>0</v>
      </c>
      <c r="HB50" s="2">
        <v>0</v>
      </c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x14ac:dyDescent="0.2">
      <c r="A51">
        <v>18</v>
      </c>
      <c r="B51">
        <v>1</v>
      </c>
      <c r="C51">
        <v>43</v>
      </c>
      <c r="E51" t="s">
        <v>87</v>
      </c>
      <c r="F51" t="s">
        <v>88</v>
      </c>
      <c r="G51" t="s">
        <v>89</v>
      </c>
      <c r="H51" t="s">
        <v>90</v>
      </c>
      <c r="I51">
        <f>I45*J51</f>
        <v>0</v>
      </c>
      <c r="J51">
        <v>0</v>
      </c>
      <c r="O51">
        <f t="shared" si="14"/>
        <v>0</v>
      </c>
      <c r="P51">
        <f t="shared" si="15"/>
        <v>0</v>
      </c>
      <c r="Q51">
        <f t="shared" si="16"/>
        <v>0</v>
      </c>
      <c r="R51">
        <f t="shared" si="17"/>
        <v>0</v>
      </c>
      <c r="S51">
        <f t="shared" si="18"/>
        <v>0</v>
      </c>
      <c r="T51">
        <f t="shared" si="19"/>
        <v>0</v>
      </c>
      <c r="U51">
        <f t="shared" si="20"/>
        <v>0</v>
      </c>
      <c r="V51">
        <f t="shared" si="21"/>
        <v>0</v>
      </c>
      <c r="W51">
        <f t="shared" si="22"/>
        <v>0</v>
      </c>
      <c r="X51">
        <f t="shared" si="23"/>
        <v>0</v>
      </c>
      <c r="Y51">
        <f t="shared" si="24"/>
        <v>0</v>
      </c>
      <c r="AA51">
        <v>34656858</v>
      </c>
      <c r="AB51">
        <f t="shared" si="25"/>
        <v>28.6</v>
      </c>
      <c r="AC51">
        <f t="shared" si="54"/>
        <v>28.6</v>
      </c>
      <c r="AD51">
        <f t="shared" si="27"/>
        <v>0</v>
      </c>
      <c r="AE51">
        <f t="shared" si="28"/>
        <v>0</v>
      </c>
      <c r="AF51">
        <f t="shared" si="51"/>
        <v>0</v>
      </c>
      <c r="AG51">
        <f t="shared" si="29"/>
        <v>0</v>
      </c>
      <c r="AH51">
        <f t="shared" si="52"/>
        <v>0</v>
      </c>
      <c r="AI51">
        <f t="shared" si="30"/>
        <v>0</v>
      </c>
      <c r="AJ51">
        <f t="shared" si="31"/>
        <v>0</v>
      </c>
      <c r="AK51">
        <v>28.6</v>
      </c>
      <c r="AL51">
        <v>28.6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1</v>
      </c>
      <c r="AW51">
        <v>1</v>
      </c>
      <c r="AZ51">
        <v>1</v>
      </c>
      <c r="BA51">
        <v>1</v>
      </c>
      <c r="BB51">
        <v>1</v>
      </c>
      <c r="BC51">
        <v>7.5</v>
      </c>
      <c r="BD51" t="s">
        <v>6</v>
      </c>
      <c r="BE51" t="s">
        <v>6</v>
      </c>
      <c r="BF51" t="s">
        <v>6</v>
      </c>
      <c r="BG51" t="s">
        <v>6</v>
      </c>
      <c r="BH51">
        <v>3</v>
      </c>
      <c r="BI51">
        <v>1</v>
      </c>
      <c r="BJ51" t="s">
        <v>91</v>
      </c>
      <c r="BM51">
        <v>500001</v>
      </c>
      <c r="BN51">
        <v>0</v>
      </c>
      <c r="BO51" t="s">
        <v>6</v>
      </c>
      <c r="BP51">
        <v>0</v>
      </c>
      <c r="BQ51">
        <v>20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6</v>
      </c>
      <c r="BZ51">
        <v>0</v>
      </c>
      <c r="CA51">
        <v>0</v>
      </c>
      <c r="CF51">
        <v>0</v>
      </c>
      <c r="CG51">
        <v>0</v>
      </c>
      <c r="CM51">
        <v>0</v>
      </c>
      <c r="CN51" t="s">
        <v>6</v>
      </c>
      <c r="CO51">
        <v>0</v>
      </c>
      <c r="CP51">
        <f t="shared" si="32"/>
        <v>0</v>
      </c>
      <c r="CQ51">
        <f t="shared" si="33"/>
        <v>214.5</v>
      </c>
      <c r="CR51">
        <f t="shared" si="34"/>
        <v>0</v>
      </c>
      <c r="CS51">
        <f t="shared" si="35"/>
        <v>0</v>
      </c>
      <c r="CT51">
        <f t="shared" si="36"/>
        <v>0</v>
      </c>
      <c r="CU51">
        <f t="shared" si="37"/>
        <v>0</v>
      </c>
      <c r="CV51">
        <f t="shared" si="38"/>
        <v>0</v>
      </c>
      <c r="CW51">
        <f t="shared" si="39"/>
        <v>0</v>
      </c>
      <c r="CX51">
        <f t="shared" si="40"/>
        <v>0</v>
      </c>
      <c r="CY51">
        <f t="shared" si="41"/>
        <v>0</v>
      </c>
      <c r="CZ51">
        <f t="shared" si="42"/>
        <v>0</v>
      </c>
      <c r="DC51" t="s">
        <v>6</v>
      </c>
      <c r="DD51" t="s">
        <v>6</v>
      </c>
      <c r="DE51" t="s">
        <v>6</v>
      </c>
      <c r="DF51" t="s">
        <v>6</v>
      </c>
      <c r="DG51" t="s">
        <v>6</v>
      </c>
      <c r="DH51" t="s">
        <v>6</v>
      </c>
      <c r="DI51" t="s">
        <v>6</v>
      </c>
      <c r="DJ51" t="s">
        <v>6</v>
      </c>
      <c r="DK51" t="s">
        <v>6</v>
      </c>
      <c r="DL51" t="s">
        <v>6</v>
      </c>
      <c r="DM51" t="s">
        <v>6</v>
      </c>
      <c r="DN51">
        <v>0</v>
      </c>
      <c r="DO51">
        <v>0</v>
      </c>
      <c r="DP51">
        <v>1</v>
      </c>
      <c r="DQ51">
        <v>1</v>
      </c>
      <c r="DU51">
        <v>1009</v>
      </c>
      <c r="DV51" t="s">
        <v>90</v>
      </c>
      <c r="DW51" t="s">
        <v>90</v>
      </c>
      <c r="DX51">
        <v>1</v>
      </c>
      <c r="EE51">
        <v>32653291</v>
      </c>
      <c r="EF51">
        <v>20</v>
      </c>
      <c r="EG51" t="s">
        <v>48</v>
      </c>
      <c r="EH51">
        <v>0</v>
      </c>
      <c r="EI51" t="s">
        <v>6</v>
      </c>
      <c r="EJ51">
        <v>1</v>
      </c>
      <c r="EK51">
        <v>500001</v>
      </c>
      <c r="EL51" t="s">
        <v>62</v>
      </c>
      <c r="EM51" t="s">
        <v>63</v>
      </c>
      <c r="EO51" t="s">
        <v>6</v>
      </c>
      <c r="EQ51">
        <v>0</v>
      </c>
      <c r="ER51">
        <v>28.6</v>
      </c>
      <c r="ES51">
        <v>28.6</v>
      </c>
      <c r="ET51">
        <v>0</v>
      </c>
      <c r="EU51">
        <v>0</v>
      </c>
      <c r="EV51">
        <v>0</v>
      </c>
      <c r="EW51">
        <v>0</v>
      </c>
      <c r="EX51">
        <v>0</v>
      </c>
      <c r="FQ51">
        <v>0</v>
      </c>
      <c r="FR51">
        <f t="shared" si="43"/>
        <v>0</v>
      </c>
      <c r="FS51">
        <v>0</v>
      </c>
      <c r="FX51">
        <v>0</v>
      </c>
      <c r="FY51">
        <v>0</v>
      </c>
      <c r="GA51" t="s">
        <v>6</v>
      </c>
      <c r="GD51">
        <v>0</v>
      </c>
      <c r="GF51">
        <v>210558753</v>
      </c>
      <c r="GG51">
        <v>2</v>
      </c>
      <c r="GH51">
        <v>1</v>
      </c>
      <c r="GI51">
        <v>4</v>
      </c>
      <c r="GJ51">
        <v>0</v>
      </c>
      <c r="GK51">
        <f>ROUND(R51*(S12)/100,0)</f>
        <v>0</v>
      </c>
      <c r="GL51">
        <f t="shared" si="44"/>
        <v>0</v>
      </c>
      <c r="GM51">
        <f t="shared" si="45"/>
        <v>0</v>
      </c>
      <c r="GN51">
        <f t="shared" si="46"/>
        <v>0</v>
      </c>
      <c r="GO51">
        <f t="shared" si="47"/>
        <v>0</v>
      </c>
      <c r="GP51">
        <f t="shared" si="48"/>
        <v>0</v>
      </c>
      <c r="GR51">
        <v>0</v>
      </c>
      <c r="GS51">
        <v>3</v>
      </c>
      <c r="GT51">
        <v>0</v>
      </c>
      <c r="GU51" t="s">
        <v>6</v>
      </c>
      <c r="GV51">
        <f t="shared" si="49"/>
        <v>0</v>
      </c>
      <c r="GW51">
        <v>1</v>
      </c>
      <c r="GX51">
        <f t="shared" si="50"/>
        <v>0</v>
      </c>
      <c r="HA51">
        <v>0</v>
      </c>
      <c r="HB51">
        <v>0</v>
      </c>
      <c r="IK51">
        <v>0</v>
      </c>
    </row>
    <row r="52" spans="1:255" x14ac:dyDescent="0.2">
      <c r="A52" s="2">
        <v>18</v>
      </c>
      <c r="B52" s="2">
        <v>1</v>
      </c>
      <c r="C52" s="2">
        <v>35</v>
      </c>
      <c r="D52" s="2"/>
      <c r="E52" s="2" t="s">
        <v>92</v>
      </c>
      <c r="F52" s="2" t="s">
        <v>93</v>
      </c>
      <c r="G52" s="2" t="s">
        <v>94</v>
      </c>
      <c r="H52" s="2" t="s">
        <v>95</v>
      </c>
      <c r="I52" s="2">
        <f>I44*J52</f>
        <v>0</v>
      </c>
      <c r="J52" s="2">
        <v>0</v>
      </c>
      <c r="K52" s="2"/>
      <c r="L52" s="2"/>
      <c r="M52" s="2"/>
      <c r="N52" s="2"/>
      <c r="O52" s="2">
        <f t="shared" si="14"/>
        <v>0</v>
      </c>
      <c r="P52" s="2">
        <f t="shared" si="15"/>
        <v>0</v>
      </c>
      <c r="Q52" s="2">
        <f t="shared" si="16"/>
        <v>0</v>
      </c>
      <c r="R52" s="2">
        <f t="shared" si="17"/>
        <v>0</v>
      </c>
      <c r="S52" s="2">
        <f t="shared" si="18"/>
        <v>0</v>
      </c>
      <c r="T52" s="2">
        <f t="shared" si="19"/>
        <v>0</v>
      </c>
      <c r="U52" s="2">
        <f t="shared" si="20"/>
        <v>0</v>
      </c>
      <c r="V52" s="2">
        <f t="shared" si="21"/>
        <v>0</v>
      </c>
      <c r="W52" s="2">
        <f t="shared" si="22"/>
        <v>0</v>
      </c>
      <c r="X52" s="2">
        <f t="shared" si="23"/>
        <v>0</v>
      </c>
      <c r="Y52" s="2">
        <f t="shared" si="24"/>
        <v>0</v>
      </c>
      <c r="Z52" s="2"/>
      <c r="AA52" s="2">
        <v>34656857</v>
      </c>
      <c r="AB52" s="2">
        <f t="shared" si="25"/>
        <v>7826.9</v>
      </c>
      <c r="AC52" s="2">
        <f t="shared" si="54"/>
        <v>7826.9</v>
      </c>
      <c r="AD52" s="2">
        <f t="shared" si="27"/>
        <v>0</v>
      </c>
      <c r="AE52" s="2">
        <f t="shared" si="28"/>
        <v>0</v>
      </c>
      <c r="AF52" s="2">
        <f t="shared" si="51"/>
        <v>0</v>
      </c>
      <c r="AG52" s="2">
        <f t="shared" si="29"/>
        <v>0</v>
      </c>
      <c r="AH52" s="2">
        <f t="shared" si="52"/>
        <v>0</v>
      </c>
      <c r="AI52" s="2">
        <f t="shared" si="30"/>
        <v>0</v>
      </c>
      <c r="AJ52" s="2">
        <f t="shared" si="31"/>
        <v>0</v>
      </c>
      <c r="AK52" s="2">
        <v>7826.9</v>
      </c>
      <c r="AL52" s="2">
        <v>7826.9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1</v>
      </c>
      <c r="AW52" s="2">
        <v>1</v>
      </c>
      <c r="AX52" s="2"/>
      <c r="AY52" s="2"/>
      <c r="AZ52" s="2">
        <v>1</v>
      </c>
      <c r="BA52" s="2">
        <v>1</v>
      </c>
      <c r="BB52" s="2">
        <v>1</v>
      </c>
      <c r="BC52" s="2">
        <v>1</v>
      </c>
      <c r="BD52" s="2" t="s">
        <v>6</v>
      </c>
      <c r="BE52" s="2" t="s">
        <v>6</v>
      </c>
      <c r="BF52" s="2" t="s">
        <v>6</v>
      </c>
      <c r="BG52" s="2" t="s">
        <v>6</v>
      </c>
      <c r="BH52" s="2">
        <v>3</v>
      </c>
      <c r="BI52" s="2">
        <v>1</v>
      </c>
      <c r="BJ52" s="2" t="s">
        <v>96</v>
      </c>
      <c r="BK52" s="2"/>
      <c r="BL52" s="2"/>
      <c r="BM52" s="2">
        <v>500001</v>
      </c>
      <c r="BN52" s="2">
        <v>0</v>
      </c>
      <c r="BO52" s="2" t="s">
        <v>6</v>
      </c>
      <c r="BP52" s="2">
        <v>0</v>
      </c>
      <c r="BQ52" s="2">
        <v>20</v>
      </c>
      <c r="BR52" s="2">
        <v>0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6</v>
      </c>
      <c r="BZ52" s="2">
        <v>0</v>
      </c>
      <c r="CA52" s="2">
        <v>0</v>
      </c>
      <c r="CB52" s="2"/>
      <c r="CC52" s="2"/>
      <c r="CD52" s="2"/>
      <c r="CE52" s="2"/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6</v>
      </c>
      <c r="CO52" s="2">
        <v>0</v>
      </c>
      <c r="CP52" s="2">
        <f t="shared" si="32"/>
        <v>0</v>
      </c>
      <c r="CQ52" s="2">
        <f t="shared" si="33"/>
        <v>7826.9</v>
      </c>
      <c r="CR52" s="2">
        <f t="shared" si="34"/>
        <v>0</v>
      </c>
      <c r="CS52" s="2">
        <f t="shared" si="35"/>
        <v>0</v>
      </c>
      <c r="CT52" s="2">
        <f t="shared" si="36"/>
        <v>0</v>
      </c>
      <c r="CU52" s="2">
        <f t="shared" si="37"/>
        <v>0</v>
      </c>
      <c r="CV52" s="2">
        <f t="shared" si="38"/>
        <v>0</v>
      </c>
      <c r="CW52" s="2">
        <f t="shared" si="39"/>
        <v>0</v>
      </c>
      <c r="CX52" s="2">
        <f t="shared" si="40"/>
        <v>0</v>
      </c>
      <c r="CY52" s="2">
        <f t="shared" si="41"/>
        <v>0</v>
      </c>
      <c r="CZ52" s="2">
        <f t="shared" si="42"/>
        <v>0</v>
      </c>
      <c r="DA52" s="2"/>
      <c r="DB52" s="2"/>
      <c r="DC52" s="2" t="s">
        <v>6</v>
      </c>
      <c r="DD52" s="2" t="s">
        <v>6</v>
      </c>
      <c r="DE52" s="2" t="s">
        <v>6</v>
      </c>
      <c r="DF52" s="2" t="s">
        <v>6</v>
      </c>
      <c r="DG52" s="2" t="s">
        <v>6</v>
      </c>
      <c r="DH52" s="2" t="s">
        <v>6</v>
      </c>
      <c r="DI52" s="2" t="s">
        <v>6</v>
      </c>
      <c r="DJ52" s="2" t="s">
        <v>6</v>
      </c>
      <c r="DK52" s="2" t="s">
        <v>6</v>
      </c>
      <c r="DL52" s="2" t="s">
        <v>6</v>
      </c>
      <c r="DM52" s="2" t="s">
        <v>6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1009</v>
      </c>
      <c r="DV52" s="2" t="s">
        <v>95</v>
      </c>
      <c r="DW52" s="2" t="s">
        <v>95</v>
      </c>
      <c r="DX52" s="2">
        <v>1000</v>
      </c>
      <c r="DY52" s="2"/>
      <c r="DZ52" s="2"/>
      <c r="EA52" s="2"/>
      <c r="EB52" s="2"/>
      <c r="EC52" s="2"/>
      <c r="ED52" s="2"/>
      <c r="EE52" s="2">
        <v>32653291</v>
      </c>
      <c r="EF52" s="2">
        <v>20</v>
      </c>
      <c r="EG52" s="2" t="s">
        <v>48</v>
      </c>
      <c r="EH52" s="2">
        <v>0</v>
      </c>
      <c r="EI52" s="2" t="s">
        <v>6</v>
      </c>
      <c r="EJ52" s="2">
        <v>1</v>
      </c>
      <c r="EK52" s="2">
        <v>500001</v>
      </c>
      <c r="EL52" s="2" t="s">
        <v>62</v>
      </c>
      <c r="EM52" s="2" t="s">
        <v>63</v>
      </c>
      <c r="EN52" s="2"/>
      <c r="EO52" s="2" t="s">
        <v>6</v>
      </c>
      <c r="EP52" s="2"/>
      <c r="EQ52" s="2">
        <v>0</v>
      </c>
      <c r="ER52" s="2">
        <v>7826.9</v>
      </c>
      <c r="ES52" s="2">
        <v>7826.9</v>
      </c>
      <c r="ET52" s="2">
        <v>0</v>
      </c>
      <c r="EU52" s="2">
        <v>0</v>
      </c>
      <c r="EV52" s="2">
        <v>0</v>
      </c>
      <c r="EW52" s="2">
        <v>0</v>
      </c>
      <c r="EX52" s="2">
        <v>0</v>
      </c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43"/>
        <v>0</v>
      </c>
      <c r="FS52" s="2">
        <v>0</v>
      </c>
      <c r="FT52" s="2"/>
      <c r="FU52" s="2"/>
      <c r="FV52" s="2"/>
      <c r="FW52" s="2"/>
      <c r="FX52" s="2">
        <v>0</v>
      </c>
      <c r="FY52" s="2">
        <v>0</v>
      </c>
      <c r="FZ52" s="2"/>
      <c r="GA52" s="2" t="s">
        <v>6</v>
      </c>
      <c r="GB52" s="2"/>
      <c r="GC52" s="2"/>
      <c r="GD52" s="2">
        <v>0</v>
      </c>
      <c r="GE52" s="2"/>
      <c r="GF52" s="2">
        <v>-108263514</v>
      </c>
      <c r="GG52" s="2">
        <v>2</v>
      </c>
      <c r="GH52" s="2">
        <v>1</v>
      </c>
      <c r="GI52" s="2">
        <v>-2</v>
      </c>
      <c r="GJ52" s="2">
        <v>0</v>
      </c>
      <c r="GK52" s="2">
        <f>ROUND(R52*(R12)/100,0)</f>
        <v>0</v>
      </c>
      <c r="GL52" s="2">
        <f t="shared" si="44"/>
        <v>0</v>
      </c>
      <c r="GM52" s="2">
        <f t="shared" si="45"/>
        <v>0</v>
      </c>
      <c r="GN52" s="2">
        <f t="shared" si="46"/>
        <v>0</v>
      </c>
      <c r="GO52" s="2">
        <f t="shared" si="47"/>
        <v>0</v>
      </c>
      <c r="GP52" s="2">
        <f t="shared" si="48"/>
        <v>0</v>
      </c>
      <c r="GQ52" s="2"/>
      <c r="GR52" s="2">
        <v>0</v>
      </c>
      <c r="GS52" s="2">
        <v>3</v>
      </c>
      <c r="GT52" s="2">
        <v>0</v>
      </c>
      <c r="GU52" s="2" t="s">
        <v>6</v>
      </c>
      <c r="GV52" s="2">
        <f t="shared" si="49"/>
        <v>0</v>
      </c>
      <c r="GW52" s="2">
        <v>1</v>
      </c>
      <c r="GX52" s="2">
        <f t="shared" si="50"/>
        <v>0</v>
      </c>
      <c r="GY52" s="2"/>
      <c r="GZ52" s="2"/>
      <c r="HA52" s="2">
        <v>0</v>
      </c>
      <c r="HB52" s="2">
        <v>0</v>
      </c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>
        <v>0</v>
      </c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x14ac:dyDescent="0.2">
      <c r="A53">
        <v>18</v>
      </c>
      <c r="B53">
        <v>1</v>
      </c>
      <c r="C53">
        <v>44</v>
      </c>
      <c r="E53" t="s">
        <v>92</v>
      </c>
      <c r="F53" t="s">
        <v>93</v>
      </c>
      <c r="G53" t="s">
        <v>94</v>
      </c>
      <c r="H53" t="s">
        <v>95</v>
      </c>
      <c r="I53">
        <f>I45*J53</f>
        <v>0</v>
      </c>
      <c r="J53">
        <v>0</v>
      </c>
      <c r="O53">
        <f t="shared" si="14"/>
        <v>0</v>
      </c>
      <c r="P53">
        <f t="shared" si="15"/>
        <v>0</v>
      </c>
      <c r="Q53">
        <f t="shared" si="16"/>
        <v>0</v>
      </c>
      <c r="R53">
        <f t="shared" si="17"/>
        <v>0</v>
      </c>
      <c r="S53">
        <f t="shared" si="18"/>
        <v>0</v>
      </c>
      <c r="T53">
        <f t="shared" si="19"/>
        <v>0</v>
      </c>
      <c r="U53">
        <f t="shared" si="20"/>
        <v>0</v>
      </c>
      <c r="V53">
        <f t="shared" si="21"/>
        <v>0</v>
      </c>
      <c r="W53">
        <f t="shared" si="22"/>
        <v>0</v>
      </c>
      <c r="X53">
        <f t="shared" si="23"/>
        <v>0</v>
      </c>
      <c r="Y53">
        <f t="shared" si="24"/>
        <v>0</v>
      </c>
      <c r="AA53">
        <v>34656858</v>
      </c>
      <c r="AB53">
        <f t="shared" si="25"/>
        <v>7826.9</v>
      </c>
      <c r="AC53">
        <f t="shared" si="54"/>
        <v>7826.9</v>
      </c>
      <c r="AD53">
        <f t="shared" si="27"/>
        <v>0</v>
      </c>
      <c r="AE53">
        <f t="shared" si="28"/>
        <v>0</v>
      </c>
      <c r="AF53">
        <f t="shared" si="51"/>
        <v>0</v>
      </c>
      <c r="AG53">
        <f t="shared" si="29"/>
        <v>0</v>
      </c>
      <c r="AH53">
        <f t="shared" si="52"/>
        <v>0</v>
      </c>
      <c r="AI53">
        <f t="shared" si="30"/>
        <v>0</v>
      </c>
      <c r="AJ53">
        <f t="shared" si="31"/>
        <v>0</v>
      </c>
      <c r="AK53">
        <v>7826.9</v>
      </c>
      <c r="AL53">
        <v>7826.9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1</v>
      </c>
      <c r="AW53">
        <v>1</v>
      </c>
      <c r="AZ53">
        <v>1</v>
      </c>
      <c r="BA53">
        <v>1</v>
      </c>
      <c r="BB53">
        <v>1</v>
      </c>
      <c r="BC53">
        <v>7.5</v>
      </c>
      <c r="BD53" t="s">
        <v>6</v>
      </c>
      <c r="BE53" t="s">
        <v>6</v>
      </c>
      <c r="BF53" t="s">
        <v>6</v>
      </c>
      <c r="BG53" t="s">
        <v>6</v>
      </c>
      <c r="BH53">
        <v>3</v>
      </c>
      <c r="BI53">
        <v>1</v>
      </c>
      <c r="BJ53" t="s">
        <v>96</v>
      </c>
      <c r="BM53">
        <v>500001</v>
      </c>
      <c r="BN53">
        <v>0</v>
      </c>
      <c r="BO53" t="s">
        <v>6</v>
      </c>
      <c r="BP53">
        <v>0</v>
      </c>
      <c r="BQ53">
        <v>20</v>
      </c>
      <c r="BR53">
        <v>0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6</v>
      </c>
      <c r="BZ53">
        <v>0</v>
      </c>
      <c r="CA53">
        <v>0</v>
      </c>
      <c r="CF53">
        <v>0</v>
      </c>
      <c r="CG53">
        <v>0</v>
      </c>
      <c r="CM53">
        <v>0</v>
      </c>
      <c r="CN53" t="s">
        <v>6</v>
      </c>
      <c r="CO53">
        <v>0</v>
      </c>
      <c r="CP53">
        <f t="shared" si="32"/>
        <v>0</v>
      </c>
      <c r="CQ53">
        <f t="shared" si="33"/>
        <v>58701.75</v>
      </c>
      <c r="CR53">
        <f t="shared" si="34"/>
        <v>0</v>
      </c>
      <c r="CS53">
        <f t="shared" si="35"/>
        <v>0</v>
      </c>
      <c r="CT53">
        <f t="shared" si="36"/>
        <v>0</v>
      </c>
      <c r="CU53">
        <f t="shared" si="37"/>
        <v>0</v>
      </c>
      <c r="CV53">
        <f t="shared" si="38"/>
        <v>0</v>
      </c>
      <c r="CW53">
        <f t="shared" si="39"/>
        <v>0</v>
      </c>
      <c r="CX53">
        <f t="shared" si="40"/>
        <v>0</v>
      </c>
      <c r="CY53">
        <f t="shared" si="41"/>
        <v>0</v>
      </c>
      <c r="CZ53">
        <f t="shared" si="42"/>
        <v>0</v>
      </c>
      <c r="DC53" t="s">
        <v>6</v>
      </c>
      <c r="DD53" t="s">
        <v>6</v>
      </c>
      <c r="DE53" t="s">
        <v>6</v>
      </c>
      <c r="DF53" t="s">
        <v>6</v>
      </c>
      <c r="DG53" t="s">
        <v>6</v>
      </c>
      <c r="DH53" t="s">
        <v>6</v>
      </c>
      <c r="DI53" t="s">
        <v>6</v>
      </c>
      <c r="DJ53" t="s">
        <v>6</v>
      </c>
      <c r="DK53" t="s">
        <v>6</v>
      </c>
      <c r="DL53" t="s">
        <v>6</v>
      </c>
      <c r="DM53" t="s">
        <v>6</v>
      </c>
      <c r="DN53">
        <v>0</v>
      </c>
      <c r="DO53">
        <v>0</v>
      </c>
      <c r="DP53">
        <v>1</v>
      </c>
      <c r="DQ53">
        <v>1</v>
      </c>
      <c r="DU53">
        <v>1009</v>
      </c>
      <c r="DV53" t="s">
        <v>95</v>
      </c>
      <c r="DW53" t="s">
        <v>95</v>
      </c>
      <c r="DX53">
        <v>1000</v>
      </c>
      <c r="EE53">
        <v>32653291</v>
      </c>
      <c r="EF53">
        <v>20</v>
      </c>
      <c r="EG53" t="s">
        <v>48</v>
      </c>
      <c r="EH53">
        <v>0</v>
      </c>
      <c r="EI53" t="s">
        <v>6</v>
      </c>
      <c r="EJ53">
        <v>1</v>
      </c>
      <c r="EK53">
        <v>500001</v>
      </c>
      <c r="EL53" t="s">
        <v>62</v>
      </c>
      <c r="EM53" t="s">
        <v>63</v>
      </c>
      <c r="EO53" t="s">
        <v>6</v>
      </c>
      <c r="EQ53">
        <v>0</v>
      </c>
      <c r="ER53">
        <v>7826.9</v>
      </c>
      <c r="ES53">
        <v>7826.9</v>
      </c>
      <c r="ET53">
        <v>0</v>
      </c>
      <c r="EU53">
        <v>0</v>
      </c>
      <c r="EV53">
        <v>0</v>
      </c>
      <c r="EW53">
        <v>0</v>
      </c>
      <c r="EX53">
        <v>0</v>
      </c>
      <c r="FQ53">
        <v>0</v>
      </c>
      <c r="FR53">
        <f t="shared" si="43"/>
        <v>0</v>
      </c>
      <c r="FS53">
        <v>0</v>
      </c>
      <c r="FX53">
        <v>0</v>
      </c>
      <c r="FY53">
        <v>0</v>
      </c>
      <c r="GA53" t="s">
        <v>6</v>
      </c>
      <c r="GD53">
        <v>0</v>
      </c>
      <c r="GF53">
        <v>-108263514</v>
      </c>
      <c r="GG53">
        <v>2</v>
      </c>
      <c r="GH53">
        <v>1</v>
      </c>
      <c r="GI53">
        <v>4</v>
      </c>
      <c r="GJ53">
        <v>0</v>
      </c>
      <c r="GK53">
        <f>ROUND(R53*(S12)/100,0)</f>
        <v>0</v>
      </c>
      <c r="GL53">
        <f t="shared" si="44"/>
        <v>0</v>
      </c>
      <c r="GM53">
        <f t="shared" si="45"/>
        <v>0</v>
      </c>
      <c r="GN53">
        <f t="shared" si="46"/>
        <v>0</v>
      </c>
      <c r="GO53">
        <f t="shared" si="47"/>
        <v>0</v>
      </c>
      <c r="GP53">
        <f t="shared" si="48"/>
        <v>0</v>
      </c>
      <c r="GR53">
        <v>0</v>
      </c>
      <c r="GS53">
        <v>3</v>
      </c>
      <c r="GT53">
        <v>0</v>
      </c>
      <c r="GU53" t="s">
        <v>6</v>
      </c>
      <c r="GV53">
        <f t="shared" si="49"/>
        <v>0</v>
      </c>
      <c r="GW53">
        <v>1</v>
      </c>
      <c r="GX53">
        <f t="shared" si="50"/>
        <v>0</v>
      </c>
      <c r="HA53">
        <v>0</v>
      </c>
      <c r="HB53">
        <v>0</v>
      </c>
      <c r="IK53">
        <v>0</v>
      </c>
    </row>
    <row r="54" spans="1:255" x14ac:dyDescent="0.2">
      <c r="A54" s="2">
        <v>18</v>
      </c>
      <c r="B54" s="2">
        <v>1</v>
      </c>
      <c r="C54" s="2">
        <v>36</v>
      </c>
      <c r="D54" s="2"/>
      <c r="E54" s="2" t="s">
        <v>97</v>
      </c>
      <c r="F54" s="2" t="s">
        <v>98</v>
      </c>
      <c r="G54" s="2" t="s">
        <v>99</v>
      </c>
      <c r="H54" s="2" t="s">
        <v>100</v>
      </c>
      <c r="I54" s="2">
        <f>I44*J54</f>
        <v>0</v>
      </c>
      <c r="J54" s="2">
        <v>0</v>
      </c>
      <c r="K54" s="2"/>
      <c r="L54" s="2"/>
      <c r="M54" s="2"/>
      <c r="N54" s="2"/>
      <c r="O54" s="2">
        <f t="shared" si="14"/>
        <v>0</v>
      </c>
      <c r="P54" s="2">
        <f t="shared" si="15"/>
        <v>0</v>
      </c>
      <c r="Q54" s="2">
        <f t="shared" si="16"/>
        <v>0</v>
      </c>
      <c r="R54" s="2">
        <f t="shared" si="17"/>
        <v>0</v>
      </c>
      <c r="S54" s="2">
        <f t="shared" si="18"/>
        <v>0</v>
      </c>
      <c r="T54" s="2">
        <f t="shared" si="19"/>
        <v>0</v>
      </c>
      <c r="U54" s="2">
        <f t="shared" si="20"/>
        <v>0</v>
      </c>
      <c r="V54" s="2">
        <f t="shared" si="21"/>
        <v>0</v>
      </c>
      <c r="W54" s="2">
        <f t="shared" si="22"/>
        <v>0</v>
      </c>
      <c r="X54" s="2">
        <f t="shared" si="23"/>
        <v>0</v>
      </c>
      <c r="Y54" s="2">
        <f t="shared" si="24"/>
        <v>0</v>
      </c>
      <c r="Z54" s="2"/>
      <c r="AA54" s="2">
        <v>34656857</v>
      </c>
      <c r="AB54" s="2">
        <f t="shared" si="25"/>
        <v>1</v>
      </c>
      <c r="AC54" s="2">
        <f t="shared" si="54"/>
        <v>1</v>
      </c>
      <c r="AD54" s="2">
        <f t="shared" si="27"/>
        <v>0</v>
      </c>
      <c r="AE54" s="2">
        <f t="shared" si="28"/>
        <v>0</v>
      </c>
      <c r="AF54" s="2">
        <f t="shared" si="51"/>
        <v>0</v>
      </c>
      <c r="AG54" s="2">
        <f t="shared" si="29"/>
        <v>0</v>
      </c>
      <c r="AH54" s="2">
        <f t="shared" si="52"/>
        <v>0</v>
      </c>
      <c r="AI54" s="2">
        <f t="shared" si="30"/>
        <v>0</v>
      </c>
      <c r="AJ54" s="2">
        <f t="shared" si="31"/>
        <v>0</v>
      </c>
      <c r="AK54" s="2">
        <v>1</v>
      </c>
      <c r="AL54" s="2">
        <v>1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106</v>
      </c>
      <c r="AU54" s="2">
        <v>65</v>
      </c>
      <c r="AV54" s="2">
        <v>1</v>
      </c>
      <c r="AW54" s="2">
        <v>1</v>
      </c>
      <c r="AX54" s="2"/>
      <c r="AY54" s="2"/>
      <c r="AZ54" s="2">
        <v>1</v>
      </c>
      <c r="BA54" s="2">
        <v>1</v>
      </c>
      <c r="BB54" s="2">
        <v>1</v>
      </c>
      <c r="BC54" s="2">
        <v>1</v>
      </c>
      <c r="BD54" s="2" t="s">
        <v>6</v>
      </c>
      <c r="BE54" s="2" t="s">
        <v>6</v>
      </c>
      <c r="BF54" s="2" t="s">
        <v>6</v>
      </c>
      <c r="BG54" s="2" t="s">
        <v>6</v>
      </c>
      <c r="BH54" s="2">
        <v>3</v>
      </c>
      <c r="BI54" s="2">
        <v>1</v>
      </c>
      <c r="BJ54" s="2" t="s">
        <v>6</v>
      </c>
      <c r="BK54" s="2"/>
      <c r="BL54" s="2"/>
      <c r="BM54" s="2">
        <v>0</v>
      </c>
      <c r="BN54" s="2">
        <v>0</v>
      </c>
      <c r="BO54" s="2" t="s">
        <v>6</v>
      </c>
      <c r="BP54" s="2">
        <v>0</v>
      </c>
      <c r="BQ54" s="2">
        <v>20</v>
      </c>
      <c r="BR54" s="2">
        <v>0</v>
      </c>
      <c r="BS54" s="2">
        <v>1</v>
      </c>
      <c r="BT54" s="2">
        <v>1</v>
      </c>
      <c r="BU54" s="2">
        <v>1</v>
      </c>
      <c r="BV54" s="2">
        <v>1</v>
      </c>
      <c r="BW54" s="2">
        <v>1</v>
      </c>
      <c r="BX54" s="2">
        <v>1</v>
      </c>
      <c r="BY54" s="2" t="s">
        <v>6</v>
      </c>
      <c r="BZ54" s="2">
        <v>106</v>
      </c>
      <c r="CA54" s="2">
        <v>65</v>
      </c>
      <c r="CB54" s="2"/>
      <c r="CC54" s="2"/>
      <c r="CD54" s="2"/>
      <c r="CE54" s="2"/>
      <c r="CF54" s="2">
        <v>0</v>
      </c>
      <c r="CG54" s="2">
        <v>0</v>
      </c>
      <c r="CH54" s="2"/>
      <c r="CI54" s="2"/>
      <c r="CJ54" s="2"/>
      <c r="CK54" s="2"/>
      <c r="CL54" s="2"/>
      <c r="CM54" s="2">
        <v>0</v>
      </c>
      <c r="CN54" s="2" t="s">
        <v>6</v>
      </c>
      <c r="CO54" s="2">
        <v>0</v>
      </c>
      <c r="CP54" s="2">
        <f t="shared" si="32"/>
        <v>0</v>
      </c>
      <c r="CQ54" s="2">
        <f t="shared" si="33"/>
        <v>1</v>
      </c>
      <c r="CR54" s="2">
        <f t="shared" si="34"/>
        <v>0</v>
      </c>
      <c r="CS54" s="2">
        <f t="shared" si="35"/>
        <v>0</v>
      </c>
      <c r="CT54" s="2">
        <f t="shared" si="36"/>
        <v>0</v>
      </c>
      <c r="CU54" s="2">
        <f t="shared" si="37"/>
        <v>0</v>
      </c>
      <c r="CV54" s="2">
        <f t="shared" si="38"/>
        <v>0</v>
      </c>
      <c r="CW54" s="2">
        <f t="shared" si="39"/>
        <v>0</v>
      </c>
      <c r="CX54" s="2">
        <f t="shared" si="40"/>
        <v>0</v>
      </c>
      <c r="CY54" s="2">
        <f t="shared" si="41"/>
        <v>0</v>
      </c>
      <c r="CZ54" s="2">
        <f t="shared" si="42"/>
        <v>0</v>
      </c>
      <c r="DA54" s="2"/>
      <c r="DB54" s="2"/>
      <c r="DC54" s="2" t="s">
        <v>6</v>
      </c>
      <c r="DD54" s="2" t="s">
        <v>6</v>
      </c>
      <c r="DE54" s="2" t="s">
        <v>6</v>
      </c>
      <c r="DF54" s="2" t="s">
        <v>6</v>
      </c>
      <c r="DG54" s="2" t="s">
        <v>6</v>
      </c>
      <c r="DH54" s="2" t="s">
        <v>6</v>
      </c>
      <c r="DI54" s="2" t="s">
        <v>6</v>
      </c>
      <c r="DJ54" s="2" t="s">
        <v>6</v>
      </c>
      <c r="DK54" s="2" t="s">
        <v>6</v>
      </c>
      <c r="DL54" s="2" t="s">
        <v>6</v>
      </c>
      <c r="DM54" s="2" t="s">
        <v>6</v>
      </c>
      <c r="DN54" s="2">
        <v>0</v>
      </c>
      <c r="DO54" s="2">
        <v>0</v>
      </c>
      <c r="DP54" s="2">
        <v>1</v>
      </c>
      <c r="DQ54" s="2">
        <v>1</v>
      </c>
      <c r="DR54" s="2"/>
      <c r="DS54" s="2"/>
      <c r="DT54" s="2"/>
      <c r="DU54" s="2">
        <v>1013</v>
      </c>
      <c r="DV54" s="2" t="s">
        <v>100</v>
      </c>
      <c r="DW54" s="2" t="s">
        <v>100</v>
      </c>
      <c r="DX54" s="2">
        <v>1</v>
      </c>
      <c r="DY54" s="2"/>
      <c r="DZ54" s="2"/>
      <c r="EA54" s="2"/>
      <c r="EB54" s="2"/>
      <c r="EC54" s="2"/>
      <c r="ED54" s="2"/>
      <c r="EE54" s="2">
        <v>32653299</v>
      </c>
      <c r="EF54" s="2">
        <v>20</v>
      </c>
      <c r="EG54" s="2" t="s">
        <v>48</v>
      </c>
      <c r="EH54" s="2">
        <v>0</v>
      </c>
      <c r="EI54" s="2" t="s">
        <v>6</v>
      </c>
      <c r="EJ54" s="2">
        <v>1</v>
      </c>
      <c r="EK54" s="2">
        <v>0</v>
      </c>
      <c r="EL54" s="2" t="s">
        <v>49</v>
      </c>
      <c r="EM54" s="2" t="s">
        <v>50</v>
      </c>
      <c r="EN54" s="2"/>
      <c r="EO54" s="2" t="s">
        <v>6</v>
      </c>
      <c r="EP54" s="2"/>
      <c r="EQ54" s="2">
        <v>0</v>
      </c>
      <c r="ER54" s="2">
        <v>1</v>
      </c>
      <c r="ES54" s="2">
        <v>1</v>
      </c>
      <c r="ET54" s="2">
        <v>0</v>
      </c>
      <c r="EU54" s="2">
        <v>0</v>
      </c>
      <c r="EV54" s="2">
        <v>0</v>
      </c>
      <c r="EW54" s="2">
        <v>0</v>
      </c>
      <c r="EX54" s="2">
        <v>0</v>
      </c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>
        <v>0</v>
      </c>
      <c r="FR54" s="2">
        <f t="shared" si="43"/>
        <v>0</v>
      </c>
      <c r="FS54" s="2">
        <v>0</v>
      </c>
      <c r="FT54" s="2"/>
      <c r="FU54" s="2"/>
      <c r="FV54" s="2"/>
      <c r="FW54" s="2"/>
      <c r="FX54" s="2">
        <v>106</v>
      </c>
      <c r="FY54" s="2">
        <v>65</v>
      </c>
      <c r="FZ54" s="2"/>
      <c r="GA54" s="2" t="s">
        <v>6</v>
      </c>
      <c r="GB54" s="2"/>
      <c r="GC54" s="2"/>
      <c r="GD54" s="2">
        <v>0</v>
      </c>
      <c r="GE54" s="2"/>
      <c r="GF54" s="2">
        <v>-1731369543</v>
      </c>
      <c r="GG54" s="2">
        <v>2</v>
      </c>
      <c r="GH54" s="2">
        <v>1</v>
      </c>
      <c r="GI54" s="2">
        <v>-2</v>
      </c>
      <c r="GJ54" s="2">
        <v>0</v>
      </c>
      <c r="GK54" s="2">
        <f>ROUND(R54*(R12)/100,0)</f>
        <v>0</v>
      </c>
      <c r="GL54" s="2">
        <f t="shared" si="44"/>
        <v>0</v>
      </c>
      <c r="GM54" s="2">
        <f t="shared" si="45"/>
        <v>0</v>
      </c>
      <c r="GN54" s="2">
        <f t="shared" si="46"/>
        <v>0</v>
      </c>
      <c r="GO54" s="2">
        <f t="shared" si="47"/>
        <v>0</v>
      </c>
      <c r="GP54" s="2">
        <f t="shared" si="48"/>
        <v>0</v>
      </c>
      <c r="GQ54" s="2"/>
      <c r="GR54" s="2">
        <v>0</v>
      </c>
      <c r="GS54" s="2">
        <v>3</v>
      </c>
      <c r="GT54" s="2">
        <v>0</v>
      </c>
      <c r="GU54" s="2" t="s">
        <v>6</v>
      </c>
      <c r="GV54" s="2">
        <f t="shared" si="49"/>
        <v>0</v>
      </c>
      <c r="GW54" s="2">
        <v>1</v>
      </c>
      <c r="GX54" s="2">
        <f t="shared" si="50"/>
        <v>0</v>
      </c>
      <c r="GY54" s="2"/>
      <c r="GZ54" s="2"/>
      <c r="HA54" s="2">
        <v>0</v>
      </c>
      <c r="HB54" s="2">
        <v>0</v>
      </c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>
        <v>0</v>
      </c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x14ac:dyDescent="0.2">
      <c r="A55">
        <v>18</v>
      </c>
      <c r="B55">
        <v>1</v>
      </c>
      <c r="C55">
        <v>45</v>
      </c>
      <c r="E55" t="s">
        <v>97</v>
      </c>
      <c r="F55" t="s">
        <v>98</v>
      </c>
      <c r="G55" t="s">
        <v>99</v>
      </c>
      <c r="H55" t="s">
        <v>100</v>
      </c>
      <c r="I55">
        <f>I45*J55</f>
        <v>0</v>
      </c>
      <c r="J55">
        <v>0</v>
      </c>
      <c r="O55">
        <f t="shared" si="14"/>
        <v>0</v>
      </c>
      <c r="P55">
        <f t="shared" si="15"/>
        <v>0</v>
      </c>
      <c r="Q55">
        <f t="shared" si="16"/>
        <v>0</v>
      </c>
      <c r="R55">
        <f t="shared" si="17"/>
        <v>0</v>
      </c>
      <c r="S55">
        <f t="shared" si="18"/>
        <v>0</v>
      </c>
      <c r="T55">
        <f t="shared" si="19"/>
        <v>0</v>
      </c>
      <c r="U55">
        <f t="shared" si="20"/>
        <v>0</v>
      </c>
      <c r="V55">
        <f t="shared" si="21"/>
        <v>0</v>
      </c>
      <c r="W55">
        <f t="shared" si="22"/>
        <v>0</v>
      </c>
      <c r="X55">
        <f t="shared" si="23"/>
        <v>0</v>
      </c>
      <c r="Y55">
        <f t="shared" si="24"/>
        <v>0</v>
      </c>
      <c r="AA55">
        <v>34656858</v>
      </c>
      <c r="AB55">
        <f t="shared" si="25"/>
        <v>1</v>
      </c>
      <c r="AC55">
        <f t="shared" si="54"/>
        <v>1</v>
      </c>
      <c r="AD55">
        <f t="shared" si="27"/>
        <v>0</v>
      </c>
      <c r="AE55">
        <f t="shared" si="28"/>
        <v>0</v>
      </c>
      <c r="AF55">
        <f t="shared" si="51"/>
        <v>0</v>
      </c>
      <c r="AG55">
        <f t="shared" si="29"/>
        <v>0</v>
      </c>
      <c r="AH55">
        <f t="shared" si="52"/>
        <v>0</v>
      </c>
      <c r="AI55">
        <f t="shared" si="30"/>
        <v>0</v>
      </c>
      <c r="AJ55">
        <f t="shared" si="31"/>
        <v>0</v>
      </c>
      <c r="AK55">
        <v>1</v>
      </c>
      <c r="AL55">
        <v>1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90</v>
      </c>
      <c r="AU55">
        <v>52</v>
      </c>
      <c r="AV55">
        <v>1</v>
      </c>
      <c r="AW55">
        <v>1</v>
      </c>
      <c r="AZ55">
        <v>1</v>
      </c>
      <c r="BA55">
        <v>1</v>
      </c>
      <c r="BB55">
        <v>1</v>
      </c>
      <c r="BC55">
        <v>7.5</v>
      </c>
      <c r="BD55" t="s">
        <v>6</v>
      </c>
      <c r="BE55" t="s">
        <v>6</v>
      </c>
      <c r="BF55" t="s">
        <v>6</v>
      </c>
      <c r="BG55" t="s">
        <v>6</v>
      </c>
      <c r="BH55">
        <v>3</v>
      </c>
      <c r="BI55">
        <v>1</v>
      </c>
      <c r="BJ55" t="s">
        <v>6</v>
      </c>
      <c r="BM55">
        <v>0</v>
      </c>
      <c r="BN55">
        <v>0</v>
      </c>
      <c r="BO55" t="s">
        <v>6</v>
      </c>
      <c r="BP55">
        <v>0</v>
      </c>
      <c r="BQ55">
        <v>20</v>
      </c>
      <c r="BR55">
        <v>0</v>
      </c>
      <c r="BS55">
        <v>1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6</v>
      </c>
      <c r="BZ55">
        <v>106</v>
      </c>
      <c r="CA55">
        <v>65</v>
      </c>
      <c r="CF55">
        <v>0</v>
      </c>
      <c r="CG55">
        <v>0</v>
      </c>
      <c r="CM55">
        <v>0</v>
      </c>
      <c r="CN55" t="s">
        <v>6</v>
      </c>
      <c r="CO55">
        <v>0</v>
      </c>
      <c r="CP55">
        <f t="shared" si="32"/>
        <v>0</v>
      </c>
      <c r="CQ55">
        <f t="shared" si="33"/>
        <v>7.5</v>
      </c>
      <c r="CR55">
        <f t="shared" si="34"/>
        <v>0</v>
      </c>
      <c r="CS55">
        <f t="shared" si="35"/>
        <v>0</v>
      </c>
      <c r="CT55">
        <f t="shared" si="36"/>
        <v>0</v>
      </c>
      <c r="CU55">
        <f t="shared" si="37"/>
        <v>0</v>
      </c>
      <c r="CV55">
        <f t="shared" si="38"/>
        <v>0</v>
      </c>
      <c r="CW55">
        <f t="shared" si="39"/>
        <v>0</v>
      </c>
      <c r="CX55">
        <f t="shared" si="40"/>
        <v>0</v>
      </c>
      <c r="CY55">
        <f t="shared" si="41"/>
        <v>0</v>
      </c>
      <c r="CZ55">
        <f t="shared" si="42"/>
        <v>0</v>
      </c>
      <c r="DC55" t="s">
        <v>6</v>
      </c>
      <c r="DD55" t="s">
        <v>6</v>
      </c>
      <c r="DE55" t="s">
        <v>6</v>
      </c>
      <c r="DF55" t="s">
        <v>6</v>
      </c>
      <c r="DG55" t="s">
        <v>6</v>
      </c>
      <c r="DH55" t="s">
        <v>6</v>
      </c>
      <c r="DI55" t="s">
        <v>6</v>
      </c>
      <c r="DJ55" t="s">
        <v>6</v>
      </c>
      <c r="DK55" t="s">
        <v>6</v>
      </c>
      <c r="DL55" t="s">
        <v>6</v>
      </c>
      <c r="DM55" t="s">
        <v>6</v>
      </c>
      <c r="DN55">
        <v>0</v>
      </c>
      <c r="DO55">
        <v>0</v>
      </c>
      <c r="DP55">
        <v>1</v>
      </c>
      <c r="DQ55">
        <v>1</v>
      </c>
      <c r="DU55">
        <v>1013</v>
      </c>
      <c r="DV55" t="s">
        <v>100</v>
      </c>
      <c r="DW55" t="s">
        <v>100</v>
      </c>
      <c r="DX55">
        <v>1</v>
      </c>
      <c r="EE55">
        <v>32653299</v>
      </c>
      <c r="EF55">
        <v>20</v>
      </c>
      <c r="EG55" t="s">
        <v>48</v>
      </c>
      <c r="EH55">
        <v>0</v>
      </c>
      <c r="EI55" t="s">
        <v>6</v>
      </c>
      <c r="EJ55">
        <v>1</v>
      </c>
      <c r="EK55">
        <v>0</v>
      </c>
      <c r="EL55" t="s">
        <v>49</v>
      </c>
      <c r="EM55" t="s">
        <v>50</v>
      </c>
      <c r="EO55" t="s">
        <v>6</v>
      </c>
      <c r="EQ55">
        <v>0</v>
      </c>
      <c r="ER55">
        <v>1</v>
      </c>
      <c r="ES55">
        <v>1</v>
      </c>
      <c r="ET55">
        <v>0</v>
      </c>
      <c r="EU55">
        <v>0</v>
      </c>
      <c r="EV55">
        <v>0</v>
      </c>
      <c r="EW55">
        <v>0</v>
      </c>
      <c r="EX55">
        <v>0</v>
      </c>
      <c r="FQ55">
        <v>0</v>
      </c>
      <c r="FR55">
        <f t="shared" si="43"/>
        <v>0</v>
      </c>
      <c r="FS55">
        <v>0</v>
      </c>
      <c r="FV55" t="s">
        <v>25</v>
      </c>
      <c r="FW55" t="s">
        <v>26</v>
      </c>
      <c r="FX55">
        <v>106</v>
      </c>
      <c r="FY55">
        <v>65</v>
      </c>
      <c r="GA55" t="s">
        <v>6</v>
      </c>
      <c r="GD55">
        <v>0</v>
      </c>
      <c r="GF55">
        <v>-1731369543</v>
      </c>
      <c r="GG55">
        <v>2</v>
      </c>
      <c r="GH55">
        <v>1</v>
      </c>
      <c r="GI55">
        <v>4</v>
      </c>
      <c r="GJ55">
        <v>0</v>
      </c>
      <c r="GK55">
        <f>ROUND(R55*(S12)/100,0)</f>
        <v>0</v>
      </c>
      <c r="GL55">
        <f t="shared" si="44"/>
        <v>0</v>
      </c>
      <c r="GM55">
        <f t="shared" si="45"/>
        <v>0</v>
      </c>
      <c r="GN55">
        <f t="shared" si="46"/>
        <v>0</v>
      </c>
      <c r="GO55">
        <f t="shared" si="47"/>
        <v>0</v>
      </c>
      <c r="GP55">
        <f t="shared" si="48"/>
        <v>0</v>
      </c>
      <c r="GR55">
        <v>0</v>
      </c>
      <c r="GS55">
        <v>3</v>
      </c>
      <c r="GT55">
        <v>0</v>
      </c>
      <c r="GU55" t="s">
        <v>6</v>
      </c>
      <c r="GV55">
        <f t="shared" si="49"/>
        <v>0</v>
      </c>
      <c r="GW55">
        <v>1</v>
      </c>
      <c r="GX55">
        <f t="shared" si="50"/>
        <v>0</v>
      </c>
      <c r="HA55">
        <v>0</v>
      </c>
      <c r="HB55">
        <v>0</v>
      </c>
      <c r="IK55">
        <v>0</v>
      </c>
    </row>
    <row r="56" spans="1:255" x14ac:dyDescent="0.2">
      <c r="A56" s="2">
        <v>17</v>
      </c>
      <c r="B56" s="2">
        <v>1</v>
      </c>
      <c r="C56" s="2">
        <f>ROW(SmtRes!A55)</f>
        <v>55</v>
      </c>
      <c r="D56" s="2">
        <f>ROW(EtalonRes!A49)</f>
        <v>49</v>
      </c>
      <c r="E56" s="2" t="s">
        <v>101</v>
      </c>
      <c r="F56" s="2" t="s">
        <v>102</v>
      </c>
      <c r="G56" s="2" t="s">
        <v>103</v>
      </c>
      <c r="H56" s="2" t="s">
        <v>104</v>
      </c>
      <c r="I56" s="2">
        <f>'1.Смета.или.Акт'!E94</f>
        <v>0.03</v>
      </c>
      <c r="J56" s="2">
        <v>0</v>
      </c>
      <c r="K56" s="2"/>
      <c r="L56" s="2"/>
      <c r="M56" s="2"/>
      <c r="N56" s="2"/>
      <c r="O56" s="2">
        <f t="shared" ref="O56:O87" si="55">ROUND(CP56,0)</f>
        <v>10</v>
      </c>
      <c r="P56" s="2">
        <f t="shared" ref="P56:P87" si="56">ROUND(CQ56*I56,0)</f>
        <v>0</v>
      </c>
      <c r="Q56" s="2">
        <f t="shared" ref="Q56:Q87" si="57">ROUND(CR56*I56,0)</f>
        <v>0</v>
      </c>
      <c r="R56" s="2">
        <f t="shared" ref="R56:R87" si="58">ROUND(CS56*I56,0)</f>
        <v>0</v>
      </c>
      <c r="S56" s="2">
        <f t="shared" ref="S56:S87" si="59">ROUND(CT56*I56,0)</f>
        <v>10</v>
      </c>
      <c r="T56" s="2">
        <f t="shared" ref="T56:T87" si="60">ROUND(CU56*I56,0)</f>
        <v>0</v>
      </c>
      <c r="U56" s="2">
        <f t="shared" ref="U56:U87" si="61">CV56*I56</f>
        <v>1.0367999999999999</v>
      </c>
      <c r="V56" s="2">
        <f t="shared" ref="V56:V87" si="62">CW56*I56</f>
        <v>1.5E-3</v>
      </c>
      <c r="W56" s="2">
        <f t="shared" ref="W56:W87" si="63">ROUND(CX56*I56,0)</f>
        <v>0</v>
      </c>
      <c r="X56" s="2">
        <f t="shared" ref="X56:X87" si="64">ROUND(CY56,0)</f>
        <v>10</v>
      </c>
      <c r="Y56" s="2">
        <f t="shared" ref="Y56:Y87" si="65">ROUND(CZ56,0)</f>
        <v>7</v>
      </c>
      <c r="Z56" s="2"/>
      <c r="AA56" s="2">
        <v>34656857</v>
      </c>
      <c r="AB56" s="2">
        <f t="shared" ref="AB56:AB87" si="66">ROUND((AC56+AD56+AF56),2)</f>
        <v>347.51</v>
      </c>
      <c r="AC56" s="2">
        <f>ROUND((ES56+(SUM(SmtRes!BC47:'SmtRes'!BC55)+SUM(EtalonRes!AL41:'EtalonRes'!AL49))),2)</f>
        <v>0</v>
      </c>
      <c r="AD56" s="2">
        <f t="shared" ref="AD56:AD87" si="67">ROUND((((ET56)-(EU56))+AE56),2)</f>
        <v>4.67</v>
      </c>
      <c r="AE56" s="2">
        <f t="shared" ref="AE56:AE87" si="68">ROUND((EU56),2)</f>
        <v>0.64</v>
      </c>
      <c r="AF56" s="2">
        <f t="shared" si="51"/>
        <v>342.84</v>
      </c>
      <c r="AG56" s="2">
        <f t="shared" ref="AG56:AG87" si="69">ROUND((AP56),2)</f>
        <v>0</v>
      </c>
      <c r="AH56" s="2">
        <f t="shared" si="52"/>
        <v>34.56</v>
      </c>
      <c r="AI56" s="2">
        <f t="shared" ref="AI56:AI87" si="70">(EX56)</f>
        <v>0.05</v>
      </c>
      <c r="AJ56" s="2">
        <f t="shared" ref="AJ56:AJ87" si="71">ROUND((AS56),2)</f>
        <v>0</v>
      </c>
      <c r="AK56" s="2">
        <v>453.93</v>
      </c>
      <c r="AL56" s="2">
        <v>106.42</v>
      </c>
      <c r="AM56" s="2">
        <v>4.67</v>
      </c>
      <c r="AN56" s="2">
        <v>0.64</v>
      </c>
      <c r="AO56" s="2">
        <v>342.84</v>
      </c>
      <c r="AP56" s="2">
        <v>0</v>
      </c>
      <c r="AQ56" s="2">
        <v>34.56</v>
      </c>
      <c r="AR56" s="2">
        <v>0.05</v>
      </c>
      <c r="AS56" s="2">
        <v>0</v>
      </c>
      <c r="AT56" s="2">
        <v>95</v>
      </c>
      <c r="AU56" s="2">
        <v>65</v>
      </c>
      <c r="AV56" s="2">
        <v>1</v>
      </c>
      <c r="AW56" s="2">
        <v>1</v>
      </c>
      <c r="AX56" s="2"/>
      <c r="AY56" s="2"/>
      <c r="AZ56" s="2">
        <v>1</v>
      </c>
      <c r="BA56" s="2">
        <v>1</v>
      </c>
      <c r="BB56" s="2">
        <v>1</v>
      </c>
      <c r="BC56" s="2">
        <v>1</v>
      </c>
      <c r="BD56" s="2" t="s">
        <v>6</v>
      </c>
      <c r="BE56" s="2" t="s">
        <v>6</v>
      </c>
      <c r="BF56" s="2" t="s">
        <v>6</v>
      </c>
      <c r="BG56" s="2" t="s">
        <v>6</v>
      </c>
      <c r="BH56" s="2">
        <v>0</v>
      </c>
      <c r="BI56" s="2">
        <v>2</v>
      </c>
      <c r="BJ56" s="2" t="s">
        <v>105</v>
      </c>
      <c r="BK56" s="2"/>
      <c r="BL56" s="2"/>
      <c r="BM56" s="2">
        <v>108001</v>
      </c>
      <c r="BN56" s="2">
        <v>0</v>
      </c>
      <c r="BO56" s="2" t="s">
        <v>6</v>
      </c>
      <c r="BP56" s="2">
        <v>0</v>
      </c>
      <c r="BQ56" s="2">
        <v>2</v>
      </c>
      <c r="BR56" s="2">
        <v>0</v>
      </c>
      <c r="BS56" s="2">
        <v>1</v>
      </c>
      <c r="BT56" s="2">
        <v>1</v>
      </c>
      <c r="BU56" s="2">
        <v>1</v>
      </c>
      <c r="BV56" s="2">
        <v>1</v>
      </c>
      <c r="BW56" s="2">
        <v>1</v>
      </c>
      <c r="BX56" s="2">
        <v>1</v>
      </c>
      <c r="BY56" s="2" t="s">
        <v>6</v>
      </c>
      <c r="BZ56" s="2">
        <v>95</v>
      </c>
      <c r="CA56" s="2">
        <v>65</v>
      </c>
      <c r="CB56" s="2"/>
      <c r="CC56" s="2"/>
      <c r="CD56" s="2"/>
      <c r="CE56" s="2"/>
      <c r="CF56" s="2">
        <v>0</v>
      </c>
      <c r="CG56" s="2">
        <v>0</v>
      </c>
      <c r="CH56" s="2"/>
      <c r="CI56" s="2"/>
      <c r="CJ56" s="2"/>
      <c r="CK56" s="2"/>
      <c r="CL56" s="2"/>
      <c r="CM56" s="2">
        <v>0</v>
      </c>
      <c r="CN56" s="2" t="s">
        <v>6</v>
      </c>
      <c r="CO56" s="2">
        <v>0</v>
      </c>
      <c r="CP56" s="2">
        <f t="shared" ref="CP56:CP87" si="72">(P56+Q56+S56)</f>
        <v>10</v>
      </c>
      <c r="CQ56" s="2">
        <f t="shared" ref="CQ56:CQ87" si="73">AC56*BC56</f>
        <v>0</v>
      </c>
      <c r="CR56" s="2">
        <f t="shared" ref="CR56:CR87" si="74">AD56*BB56</f>
        <v>4.67</v>
      </c>
      <c r="CS56" s="2">
        <f t="shared" ref="CS56:CS87" si="75">AE56*BS56</f>
        <v>0.64</v>
      </c>
      <c r="CT56" s="2">
        <f t="shared" ref="CT56:CT87" si="76">AF56*BA56</f>
        <v>342.84</v>
      </c>
      <c r="CU56" s="2">
        <f t="shared" ref="CU56:CU87" si="77">AG56</f>
        <v>0</v>
      </c>
      <c r="CV56" s="2">
        <f t="shared" ref="CV56:CV87" si="78">AH56</f>
        <v>34.56</v>
      </c>
      <c r="CW56" s="2">
        <f t="shared" ref="CW56:CW87" si="79">AI56</f>
        <v>0.05</v>
      </c>
      <c r="CX56" s="2">
        <f t="shared" ref="CX56:CX87" si="80">AJ56</f>
        <v>0</v>
      </c>
      <c r="CY56" s="2">
        <f t="shared" ref="CY56:CY87" si="81">(((S56+(R56*IF(0,0,1)))*AT56)/100)</f>
        <v>9.5</v>
      </c>
      <c r="CZ56" s="2">
        <f t="shared" ref="CZ56:CZ87" si="82">(((S56+(R56*IF(0,0,1)))*AU56)/100)</f>
        <v>6.5</v>
      </c>
      <c r="DA56" s="2"/>
      <c r="DB56" s="2"/>
      <c r="DC56" s="2" t="s">
        <v>6</v>
      </c>
      <c r="DD56" s="2" t="s">
        <v>6</v>
      </c>
      <c r="DE56" s="2" t="s">
        <v>6</v>
      </c>
      <c r="DF56" s="2" t="s">
        <v>6</v>
      </c>
      <c r="DG56" s="2" t="s">
        <v>6</v>
      </c>
      <c r="DH56" s="2" t="s">
        <v>6</v>
      </c>
      <c r="DI56" s="2" t="s">
        <v>6</v>
      </c>
      <c r="DJ56" s="2" t="s">
        <v>6</v>
      </c>
      <c r="DK56" s="2" t="s">
        <v>6</v>
      </c>
      <c r="DL56" s="2" t="s">
        <v>6</v>
      </c>
      <c r="DM56" s="2" t="s">
        <v>6</v>
      </c>
      <c r="DN56" s="2">
        <v>0</v>
      </c>
      <c r="DO56" s="2">
        <v>0</v>
      </c>
      <c r="DP56" s="2">
        <v>1</v>
      </c>
      <c r="DQ56" s="2">
        <v>1</v>
      </c>
      <c r="DR56" s="2"/>
      <c r="DS56" s="2"/>
      <c r="DT56" s="2"/>
      <c r="DU56" s="2">
        <v>1013</v>
      </c>
      <c r="DV56" s="2" t="s">
        <v>104</v>
      </c>
      <c r="DW56" s="2" t="s">
        <v>104</v>
      </c>
      <c r="DX56" s="2">
        <v>1</v>
      </c>
      <c r="DY56" s="2"/>
      <c r="DZ56" s="2"/>
      <c r="EA56" s="2"/>
      <c r="EB56" s="2"/>
      <c r="EC56" s="2"/>
      <c r="ED56" s="2"/>
      <c r="EE56" s="2">
        <v>32653241</v>
      </c>
      <c r="EF56" s="2">
        <v>2</v>
      </c>
      <c r="EG56" s="2" t="s">
        <v>41</v>
      </c>
      <c r="EH56" s="2">
        <v>0</v>
      </c>
      <c r="EI56" s="2" t="s">
        <v>6</v>
      </c>
      <c r="EJ56" s="2">
        <v>2</v>
      </c>
      <c r="EK56" s="2">
        <v>108001</v>
      </c>
      <c r="EL56" s="2" t="s">
        <v>76</v>
      </c>
      <c r="EM56" s="2" t="s">
        <v>77</v>
      </c>
      <c r="EN56" s="2"/>
      <c r="EO56" s="2" t="s">
        <v>6</v>
      </c>
      <c r="EP56" s="2"/>
      <c r="EQ56" s="2">
        <v>0</v>
      </c>
      <c r="ER56" s="2">
        <v>453.93</v>
      </c>
      <c r="ES56" s="2">
        <v>106.42</v>
      </c>
      <c r="ET56" s="2">
        <v>4.67</v>
      </c>
      <c r="EU56" s="2">
        <v>0.64</v>
      </c>
      <c r="EV56" s="2">
        <v>342.84</v>
      </c>
      <c r="EW56" s="2">
        <v>34.56</v>
      </c>
      <c r="EX56" s="2">
        <v>0.05</v>
      </c>
      <c r="EY56" s="2">
        <v>1</v>
      </c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>
        <v>0</v>
      </c>
      <c r="FR56" s="2">
        <f t="shared" ref="FR56:FR87" si="83">ROUND(IF(AND(BH56=3,BI56=3),P56,0),0)</f>
        <v>0</v>
      </c>
      <c r="FS56" s="2">
        <v>0</v>
      </c>
      <c r="FT56" s="2"/>
      <c r="FU56" s="2"/>
      <c r="FV56" s="2"/>
      <c r="FW56" s="2"/>
      <c r="FX56" s="2">
        <v>95</v>
      </c>
      <c r="FY56" s="2">
        <v>65</v>
      </c>
      <c r="FZ56" s="2"/>
      <c r="GA56" s="2" t="s">
        <v>6</v>
      </c>
      <c r="GB56" s="2"/>
      <c r="GC56" s="2"/>
      <c r="GD56" s="2">
        <v>0</v>
      </c>
      <c r="GE56" s="2"/>
      <c r="GF56" s="2">
        <v>1188648583</v>
      </c>
      <c r="GG56" s="2">
        <v>2</v>
      </c>
      <c r="GH56" s="2">
        <v>1</v>
      </c>
      <c r="GI56" s="2">
        <v>-2</v>
      </c>
      <c r="GJ56" s="2">
        <v>0</v>
      </c>
      <c r="GK56" s="2">
        <f>ROUND(R56*(R12)/100,0)</f>
        <v>0</v>
      </c>
      <c r="GL56" s="2">
        <f t="shared" ref="GL56:GL87" si="84">ROUND(IF(AND(BH56=3,BI56=3,FS56&lt;&gt;0),P56,0),0)</f>
        <v>0</v>
      </c>
      <c r="GM56" s="2">
        <f t="shared" ref="GM56:GM87" si="85">ROUND(O56+X56+Y56+GK56,0)+GX56</f>
        <v>27</v>
      </c>
      <c r="GN56" s="2">
        <f t="shared" ref="GN56:GN87" si="86">IF(OR(BI56=0,BI56=1),ROUND(O56+X56+Y56+GK56,0),0)</f>
        <v>0</v>
      </c>
      <c r="GO56" s="2">
        <f t="shared" ref="GO56:GO87" si="87">IF(BI56=2,ROUND(O56+X56+Y56+GK56,0),0)</f>
        <v>27</v>
      </c>
      <c r="GP56" s="2">
        <f t="shared" ref="GP56:GP87" si="88">IF(BI56=4,ROUND(O56+X56+Y56+GK56,0)+GX56,0)</f>
        <v>0</v>
      </c>
      <c r="GQ56" s="2"/>
      <c r="GR56" s="2">
        <v>0</v>
      </c>
      <c r="GS56" s="2">
        <v>3</v>
      </c>
      <c r="GT56" s="2">
        <v>0</v>
      </c>
      <c r="GU56" s="2" t="s">
        <v>6</v>
      </c>
      <c r="GV56" s="2">
        <f t="shared" ref="GV56:GV87" si="89">ROUND(GT56,2)</f>
        <v>0</v>
      </c>
      <c r="GW56" s="2">
        <v>1</v>
      </c>
      <c r="GX56" s="2">
        <f t="shared" ref="GX56:GX87" si="90">ROUND(GV56*GW56*I56,0)</f>
        <v>0</v>
      </c>
      <c r="GY56" s="2"/>
      <c r="GZ56" s="2"/>
      <c r="HA56" s="2">
        <v>0</v>
      </c>
      <c r="HB56" s="2">
        <v>0</v>
      </c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>
        <v>0</v>
      </c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x14ac:dyDescent="0.2">
      <c r="A57">
        <v>17</v>
      </c>
      <c r="B57">
        <v>1</v>
      </c>
      <c r="C57">
        <f>ROW(SmtRes!A64)</f>
        <v>64</v>
      </c>
      <c r="D57">
        <f>ROW(EtalonRes!A58)</f>
        <v>58</v>
      </c>
      <c r="E57" t="s">
        <v>101</v>
      </c>
      <c r="F57" t="s">
        <v>102</v>
      </c>
      <c r="G57" t="s">
        <v>103</v>
      </c>
      <c r="H57" t="s">
        <v>104</v>
      </c>
      <c r="I57">
        <f>'1.Смета.или.Акт'!E94</f>
        <v>0.03</v>
      </c>
      <c r="J57">
        <v>0</v>
      </c>
      <c r="O57">
        <f t="shared" si="55"/>
        <v>190</v>
      </c>
      <c r="P57">
        <f t="shared" si="56"/>
        <v>0</v>
      </c>
      <c r="Q57">
        <f t="shared" si="57"/>
        <v>2</v>
      </c>
      <c r="R57">
        <f t="shared" si="58"/>
        <v>0</v>
      </c>
      <c r="S57">
        <f t="shared" si="59"/>
        <v>188</v>
      </c>
      <c r="T57">
        <f t="shared" si="60"/>
        <v>0</v>
      </c>
      <c r="U57">
        <f t="shared" si="61"/>
        <v>1.0367999999999999</v>
      </c>
      <c r="V57">
        <f t="shared" si="62"/>
        <v>1.5E-3</v>
      </c>
      <c r="W57">
        <f t="shared" si="63"/>
        <v>0</v>
      </c>
      <c r="X57">
        <f t="shared" si="64"/>
        <v>152</v>
      </c>
      <c r="Y57">
        <f t="shared" si="65"/>
        <v>98</v>
      </c>
      <c r="AA57">
        <v>34656858</v>
      </c>
      <c r="AB57">
        <f t="shared" si="66"/>
        <v>347.51</v>
      </c>
      <c r="AC57">
        <f>ROUND((ES57+(SUM(SmtRes!BC56:'SmtRes'!BC64)+SUM(EtalonRes!AL50:'EtalonRes'!AL58))),2)</f>
        <v>0</v>
      </c>
      <c r="AD57">
        <f t="shared" si="67"/>
        <v>4.67</v>
      </c>
      <c r="AE57">
        <f t="shared" si="68"/>
        <v>0.64</v>
      </c>
      <c r="AF57">
        <f t="shared" si="51"/>
        <v>342.84</v>
      </c>
      <c r="AG57">
        <f t="shared" si="69"/>
        <v>0</v>
      </c>
      <c r="AH57">
        <f t="shared" si="52"/>
        <v>34.56</v>
      </c>
      <c r="AI57">
        <f t="shared" si="70"/>
        <v>0.05</v>
      </c>
      <c r="AJ57">
        <f t="shared" si="71"/>
        <v>0</v>
      </c>
      <c r="AK57">
        <f>AL57+AM57+AO57</f>
        <v>453.92999999999995</v>
      </c>
      <c r="AL57">
        <v>106.42</v>
      </c>
      <c r="AM57" s="59">
        <f>'1.Смета.или.Акт'!F96</f>
        <v>4.67</v>
      </c>
      <c r="AN57" s="59">
        <f>'1.Смета.или.Акт'!F97</f>
        <v>0.64</v>
      </c>
      <c r="AO57" s="59">
        <f>'1.Смета.или.Акт'!F95</f>
        <v>342.84</v>
      </c>
      <c r="AP57">
        <v>0</v>
      </c>
      <c r="AQ57">
        <f>'1.Смета.или.Акт'!E100</f>
        <v>34.56</v>
      </c>
      <c r="AR57">
        <v>0.05</v>
      </c>
      <c r="AS57">
        <v>0</v>
      </c>
      <c r="AT57">
        <v>81</v>
      </c>
      <c r="AU57">
        <v>52</v>
      </c>
      <c r="AV57">
        <v>1</v>
      </c>
      <c r="AW57">
        <v>1</v>
      </c>
      <c r="AZ57">
        <v>1</v>
      </c>
      <c r="BA57">
        <f>'1.Смета.или.Акт'!J95</f>
        <v>18.3</v>
      </c>
      <c r="BB57">
        <f>'1.Смета.или.Акт'!J96</f>
        <v>12.5</v>
      </c>
      <c r="BC57">
        <v>7.5</v>
      </c>
      <c r="BD57" t="s">
        <v>6</v>
      </c>
      <c r="BE57" t="s">
        <v>6</v>
      </c>
      <c r="BF57" t="s">
        <v>6</v>
      </c>
      <c r="BG57" t="s">
        <v>6</v>
      </c>
      <c r="BH57">
        <v>0</v>
      </c>
      <c r="BI57">
        <v>2</v>
      </c>
      <c r="BJ57" t="s">
        <v>105</v>
      </c>
      <c r="BM57">
        <v>108001</v>
      </c>
      <c r="BN57">
        <v>0</v>
      </c>
      <c r="BO57" t="s">
        <v>6</v>
      </c>
      <c r="BP57">
        <v>0</v>
      </c>
      <c r="BQ57">
        <v>2</v>
      </c>
      <c r="BR57">
        <v>0</v>
      </c>
      <c r="BS57">
        <f>'1.Смета.или.Акт'!J97</f>
        <v>18.3</v>
      </c>
      <c r="BT57">
        <v>1</v>
      </c>
      <c r="BU57">
        <v>1</v>
      </c>
      <c r="BV57">
        <v>1</v>
      </c>
      <c r="BW57">
        <v>1</v>
      </c>
      <c r="BX57">
        <v>1</v>
      </c>
      <c r="BY57" t="s">
        <v>6</v>
      </c>
      <c r="BZ57">
        <v>95</v>
      </c>
      <c r="CA57">
        <v>65</v>
      </c>
      <c r="CF57">
        <v>0</v>
      </c>
      <c r="CG57">
        <v>0</v>
      </c>
      <c r="CM57">
        <v>0</v>
      </c>
      <c r="CN57" t="s">
        <v>6</v>
      </c>
      <c r="CO57">
        <v>0</v>
      </c>
      <c r="CP57">
        <f t="shared" si="72"/>
        <v>190</v>
      </c>
      <c r="CQ57">
        <f t="shared" si="73"/>
        <v>0</v>
      </c>
      <c r="CR57">
        <f t="shared" si="74"/>
        <v>58.375</v>
      </c>
      <c r="CS57">
        <f t="shared" si="75"/>
        <v>11.712000000000002</v>
      </c>
      <c r="CT57">
        <f t="shared" si="76"/>
        <v>6273.9719999999998</v>
      </c>
      <c r="CU57">
        <f t="shared" si="77"/>
        <v>0</v>
      </c>
      <c r="CV57">
        <f t="shared" si="78"/>
        <v>34.56</v>
      </c>
      <c r="CW57">
        <f t="shared" si="79"/>
        <v>0.05</v>
      </c>
      <c r="CX57">
        <f t="shared" si="80"/>
        <v>0</v>
      </c>
      <c r="CY57">
        <f t="shared" si="81"/>
        <v>152.28</v>
      </c>
      <c r="CZ57">
        <f t="shared" si="82"/>
        <v>97.76</v>
      </c>
      <c r="DC57" t="s">
        <v>6</v>
      </c>
      <c r="DD57" t="s">
        <v>6</v>
      </c>
      <c r="DE57" t="s">
        <v>6</v>
      </c>
      <c r="DF57" t="s">
        <v>6</v>
      </c>
      <c r="DG57" t="s">
        <v>6</v>
      </c>
      <c r="DH57" t="s">
        <v>6</v>
      </c>
      <c r="DI57" t="s">
        <v>6</v>
      </c>
      <c r="DJ57" t="s">
        <v>6</v>
      </c>
      <c r="DK57" t="s">
        <v>6</v>
      </c>
      <c r="DL57" t="s">
        <v>6</v>
      </c>
      <c r="DM57" t="s">
        <v>6</v>
      </c>
      <c r="DN57">
        <v>0</v>
      </c>
      <c r="DO57">
        <v>0</v>
      </c>
      <c r="DP57">
        <v>1</v>
      </c>
      <c r="DQ57">
        <v>1</v>
      </c>
      <c r="DU57">
        <v>1013</v>
      </c>
      <c r="DV57" t="s">
        <v>104</v>
      </c>
      <c r="DW57" t="str">
        <f>'1.Смета.или.Акт'!D94</f>
        <v>100 ШТ</v>
      </c>
      <c r="DX57">
        <v>1</v>
      </c>
      <c r="EE57">
        <v>32653241</v>
      </c>
      <c r="EF57">
        <v>2</v>
      </c>
      <c r="EG57" t="s">
        <v>41</v>
      </c>
      <c r="EH57">
        <v>0</v>
      </c>
      <c r="EI57" t="s">
        <v>6</v>
      </c>
      <c r="EJ57">
        <v>2</v>
      </c>
      <c r="EK57">
        <v>108001</v>
      </c>
      <c r="EL57" t="s">
        <v>76</v>
      </c>
      <c r="EM57" t="s">
        <v>77</v>
      </c>
      <c r="EO57" t="s">
        <v>6</v>
      </c>
      <c r="EQ57">
        <v>0</v>
      </c>
      <c r="ER57">
        <f>ES57+ET57+EV57</f>
        <v>453.92999999999995</v>
      </c>
      <c r="ES57">
        <v>106.42</v>
      </c>
      <c r="ET57" s="59">
        <f>'1.Смета.или.Акт'!F96</f>
        <v>4.67</v>
      </c>
      <c r="EU57" s="59">
        <f>'1.Смета.или.Акт'!F97</f>
        <v>0.64</v>
      </c>
      <c r="EV57" s="59">
        <f>'1.Смета.или.Акт'!F95</f>
        <v>342.84</v>
      </c>
      <c r="EW57">
        <f>'1.Смета.или.Акт'!E100</f>
        <v>34.56</v>
      </c>
      <c r="EX57">
        <v>0.05</v>
      </c>
      <c r="EY57">
        <v>1</v>
      </c>
      <c r="FQ57">
        <v>0</v>
      </c>
      <c r="FR57">
        <f t="shared" si="83"/>
        <v>0</v>
      </c>
      <c r="FS57">
        <v>0</v>
      </c>
      <c r="FV57" t="s">
        <v>25</v>
      </c>
      <c r="FW57" t="s">
        <v>26</v>
      </c>
      <c r="FX57">
        <v>95</v>
      </c>
      <c r="FY57">
        <v>65</v>
      </c>
      <c r="GA57" t="s">
        <v>6</v>
      </c>
      <c r="GD57">
        <v>0</v>
      </c>
      <c r="GF57">
        <v>1188648583</v>
      </c>
      <c r="GG57">
        <v>2</v>
      </c>
      <c r="GH57">
        <v>1</v>
      </c>
      <c r="GI57">
        <v>4</v>
      </c>
      <c r="GJ57">
        <v>0</v>
      </c>
      <c r="GK57">
        <f>ROUND(R57*(S12)/100,0)</f>
        <v>0</v>
      </c>
      <c r="GL57">
        <f t="shared" si="84"/>
        <v>0</v>
      </c>
      <c r="GM57">
        <f t="shared" si="85"/>
        <v>440</v>
      </c>
      <c r="GN57">
        <f t="shared" si="86"/>
        <v>0</v>
      </c>
      <c r="GO57">
        <f t="shared" si="87"/>
        <v>440</v>
      </c>
      <c r="GP57">
        <f t="shared" si="88"/>
        <v>0</v>
      </c>
      <c r="GR57">
        <v>0</v>
      </c>
      <c r="GS57">
        <v>3</v>
      </c>
      <c r="GT57">
        <v>0</v>
      </c>
      <c r="GU57" t="s">
        <v>6</v>
      </c>
      <c r="GV57">
        <f t="shared" si="89"/>
        <v>0</v>
      </c>
      <c r="GW57">
        <v>18.3</v>
      </c>
      <c r="GX57">
        <f t="shared" si="90"/>
        <v>0</v>
      </c>
      <c r="HA57">
        <v>0</v>
      </c>
      <c r="HB57">
        <v>0</v>
      </c>
      <c r="IK57">
        <v>0</v>
      </c>
    </row>
    <row r="58" spans="1:255" x14ac:dyDescent="0.2">
      <c r="A58" s="2">
        <v>18</v>
      </c>
      <c r="B58" s="2">
        <v>1</v>
      </c>
      <c r="C58" s="2">
        <v>55</v>
      </c>
      <c r="D58" s="2"/>
      <c r="E58" s="2" t="s">
        <v>106</v>
      </c>
      <c r="F58" s="2" t="s">
        <v>45</v>
      </c>
      <c r="G58" s="2" t="s">
        <v>107</v>
      </c>
      <c r="H58" s="2" t="s">
        <v>47</v>
      </c>
      <c r="I58" s="2">
        <f>I56*J58</f>
        <v>3</v>
      </c>
      <c r="J58" s="2">
        <v>100</v>
      </c>
      <c r="K58" s="2"/>
      <c r="L58" s="2"/>
      <c r="M58" s="2"/>
      <c r="N58" s="2"/>
      <c r="O58" s="2">
        <f t="shared" si="55"/>
        <v>22</v>
      </c>
      <c r="P58" s="2">
        <f t="shared" si="56"/>
        <v>22</v>
      </c>
      <c r="Q58" s="2">
        <f t="shared" si="57"/>
        <v>0</v>
      </c>
      <c r="R58" s="2">
        <f t="shared" si="58"/>
        <v>0</v>
      </c>
      <c r="S58" s="2">
        <f t="shared" si="59"/>
        <v>0</v>
      </c>
      <c r="T58" s="2">
        <f t="shared" si="60"/>
        <v>0</v>
      </c>
      <c r="U58" s="2">
        <f t="shared" si="61"/>
        <v>0</v>
      </c>
      <c r="V58" s="2">
        <f t="shared" si="62"/>
        <v>0</v>
      </c>
      <c r="W58" s="2">
        <f t="shared" si="63"/>
        <v>0</v>
      </c>
      <c r="X58" s="2">
        <f t="shared" si="64"/>
        <v>0</v>
      </c>
      <c r="Y58" s="2">
        <f t="shared" si="65"/>
        <v>0</v>
      </c>
      <c r="Z58" s="2"/>
      <c r="AA58" s="2">
        <v>34656857</v>
      </c>
      <c r="AB58" s="2">
        <f t="shared" si="66"/>
        <v>7.23</v>
      </c>
      <c r="AC58" s="2">
        <f t="shared" ref="AC58:AC67" si="91">ROUND((ES58),2)</f>
        <v>7.23</v>
      </c>
      <c r="AD58" s="2">
        <f t="shared" si="67"/>
        <v>0</v>
      </c>
      <c r="AE58" s="2">
        <f t="shared" si="68"/>
        <v>0</v>
      </c>
      <c r="AF58" s="2">
        <f t="shared" ref="AF58:AF89" si="92">ROUND((EV58),2)</f>
        <v>0</v>
      </c>
      <c r="AG58" s="2">
        <f t="shared" si="69"/>
        <v>0</v>
      </c>
      <c r="AH58" s="2">
        <f t="shared" ref="AH58:AH89" si="93">(EW58)</f>
        <v>0</v>
      </c>
      <c r="AI58" s="2">
        <f t="shared" si="70"/>
        <v>0</v>
      </c>
      <c r="AJ58" s="2">
        <f t="shared" si="71"/>
        <v>0</v>
      </c>
      <c r="AK58" s="2">
        <v>7.23</v>
      </c>
      <c r="AL58" s="2">
        <v>7.23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1</v>
      </c>
      <c r="AW58" s="2">
        <v>1</v>
      </c>
      <c r="AX58" s="2"/>
      <c r="AY58" s="2"/>
      <c r="AZ58" s="2">
        <v>1</v>
      </c>
      <c r="BA58" s="2">
        <v>1</v>
      </c>
      <c r="BB58" s="2">
        <v>1</v>
      </c>
      <c r="BC58" s="2">
        <v>1</v>
      </c>
      <c r="BD58" s="2" t="s">
        <v>6</v>
      </c>
      <c r="BE58" s="2" t="s">
        <v>6</v>
      </c>
      <c r="BF58" s="2" t="s">
        <v>6</v>
      </c>
      <c r="BG58" s="2" t="s">
        <v>6</v>
      </c>
      <c r="BH58" s="2">
        <v>3</v>
      </c>
      <c r="BI58" s="2">
        <v>1</v>
      </c>
      <c r="BJ58" s="2" t="s">
        <v>80</v>
      </c>
      <c r="BK58" s="2"/>
      <c r="BL58" s="2"/>
      <c r="BM58" s="2">
        <v>500001</v>
      </c>
      <c r="BN58" s="2">
        <v>0</v>
      </c>
      <c r="BO58" s="2" t="s">
        <v>6</v>
      </c>
      <c r="BP58" s="2">
        <v>0</v>
      </c>
      <c r="BQ58" s="2">
        <v>20</v>
      </c>
      <c r="BR58" s="2">
        <v>0</v>
      </c>
      <c r="BS58" s="2">
        <v>1</v>
      </c>
      <c r="BT58" s="2">
        <v>1</v>
      </c>
      <c r="BU58" s="2">
        <v>1</v>
      </c>
      <c r="BV58" s="2">
        <v>1</v>
      </c>
      <c r="BW58" s="2">
        <v>1</v>
      </c>
      <c r="BX58" s="2">
        <v>1</v>
      </c>
      <c r="BY58" s="2" t="s">
        <v>6</v>
      </c>
      <c r="BZ58" s="2">
        <v>0</v>
      </c>
      <c r="CA58" s="2">
        <v>0</v>
      </c>
      <c r="CB58" s="2"/>
      <c r="CC58" s="2"/>
      <c r="CD58" s="2"/>
      <c r="CE58" s="2"/>
      <c r="CF58" s="2">
        <v>0</v>
      </c>
      <c r="CG58" s="2">
        <v>0</v>
      </c>
      <c r="CH58" s="2"/>
      <c r="CI58" s="2"/>
      <c r="CJ58" s="2"/>
      <c r="CK58" s="2"/>
      <c r="CL58" s="2"/>
      <c r="CM58" s="2">
        <v>0</v>
      </c>
      <c r="CN58" s="2" t="s">
        <v>6</v>
      </c>
      <c r="CO58" s="2">
        <v>0</v>
      </c>
      <c r="CP58" s="2">
        <f t="shared" si="72"/>
        <v>22</v>
      </c>
      <c r="CQ58" s="2">
        <f t="shared" si="73"/>
        <v>7.23</v>
      </c>
      <c r="CR58" s="2">
        <f t="shared" si="74"/>
        <v>0</v>
      </c>
      <c r="CS58" s="2">
        <f t="shared" si="75"/>
        <v>0</v>
      </c>
      <c r="CT58" s="2">
        <f t="shared" si="76"/>
        <v>0</v>
      </c>
      <c r="CU58" s="2">
        <f t="shared" si="77"/>
        <v>0</v>
      </c>
      <c r="CV58" s="2">
        <f t="shared" si="78"/>
        <v>0</v>
      </c>
      <c r="CW58" s="2">
        <f t="shared" si="79"/>
        <v>0</v>
      </c>
      <c r="CX58" s="2">
        <f t="shared" si="80"/>
        <v>0</v>
      </c>
      <c r="CY58" s="2">
        <f t="shared" si="81"/>
        <v>0</v>
      </c>
      <c r="CZ58" s="2">
        <f t="shared" si="82"/>
        <v>0</v>
      </c>
      <c r="DA58" s="2"/>
      <c r="DB58" s="2"/>
      <c r="DC58" s="2" t="s">
        <v>6</v>
      </c>
      <c r="DD58" s="2" t="s">
        <v>6</v>
      </c>
      <c r="DE58" s="2" t="s">
        <v>6</v>
      </c>
      <c r="DF58" s="2" t="s">
        <v>6</v>
      </c>
      <c r="DG58" s="2" t="s">
        <v>6</v>
      </c>
      <c r="DH58" s="2" t="s">
        <v>6</v>
      </c>
      <c r="DI58" s="2" t="s">
        <v>6</v>
      </c>
      <c r="DJ58" s="2" t="s">
        <v>6</v>
      </c>
      <c r="DK58" s="2" t="s">
        <v>6</v>
      </c>
      <c r="DL58" s="2" t="s">
        <v>6</v>
      </c>
      <c r="DM58" s="2" t="s">
        <v>6</v>
      </c>
      <c r="DN58" s="2">
        <v>0</v>
      </c>
      <c r="DO58" s="2">
        <v>0</v>
      </c>
      <c r="DP58" s="2">
        <v>1</v>
      </c>
      <c r="DQ58" s="2">
        <v>1</v>
      </c>
      <c r="DR58" s="2"/>
      <c r="DS58" s="2"/>
      <c r="DT58" s="2"/>
      <c r="DU58" s="2">
        <v>1010</v>
      </c>
      <c r="DV58" s="2" t="s">
        <v>47</v>
      </c>
      <c r="DW58" s="2" t="s">
        <v>47</v>
      </c>
      <c r="DX58" s="2">
        <v>1</v>
      </c>
      <c r="DY58" s="2"/>
      <c r="DZ58" s="2"/>
      <c r="EA58" s="2"/>
      <c r="EB58" s="2"/>
      <c r="EC58" s="2"/>
      <c r="ED58" s="2"/>
      <c r="EE58" s="2">
        <v>32653291</v>
      </c>
      <c r="EF58" s="2">
        <v>20</v>
      </c>
      <c r="EG58" s="2" t="s">
        <v>48</v>
      </c>
      <c r="EH58" s="2">
        <v>0</v>
      </c>
      <c r="EI58" s="2" t="s">
        <v>6</v>
      </c>
      <c r="EJ58" s="2">
        <v>1</v>
      </c>
      <c r="EK58" s="2">
        <v>500001</v>
      </c>
      <c r="EL58" s="2" t="s">
        <v>62</v>
      </c>
      <c r="EM58" s="2" t="s">
        <v>63</v>
      </c>
      <c r="EN58" s="2"/>
      <c r="EO58" s="2" t="s">
        <v>6</v>
      </c>
      <c r="EP58" s="2"/>
      <c r="EQ58" s="2">
        <v>0</v>
      </c>
      <c r="ER58" s="2">
        <v>30.4</v>
      </c>
      <c r="ES58" s="2">
        <v>7.23</v>
      </c>
      <c r="ET58" s="2">
        <v>0</v>
      </c>
      <c r="EU58" s="2">
        <v>0</v>
      </c>
      <c r="EV58" s="2">
        <v>0</v>
      </c>
      <c r="EW58" s="2">
        <v>0</v>
      </c>
      <c r="EX58" s="2">
        <v>0</v>
      </c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>
        <v>0</v>
      </c>
      <c r="FR58" s="2">
        <f t="shared" si="83"/>
        <v>0</v>
      </c>
      <c r="FS58" s="2">
        <v>0</v>
      </c>
      <c r="FT58" s="2"/>
      <c r="FU58" s="2"/>
      <c r="FV58" s="2"/>
      <c r="FW58" s="2"/>
      <c r="FX58" s="2">
        <v>0</v>
      </c>
      <c r="FY58" s="2">
        <v>0</v>
      </c>
      <c r="FZ58" s="2"/>
      <c r="GA58" s="2" t="s">
        <v>108</v>
      </c>
      <c r="GB58" s="2"/>
      <c r="GC58" s="2"/>
      <c r="GD58" s="2">
        <v>0</v>
      </c>
      <c r="GE58" s="2"/>
      <c r="GF58" s="2">
        <v>-578737637</v>
      </c>
      <c r="GG58" s="2">
        <v>2</v>
      </c>
      <c r="GH58" s="2">
        <v>4</v>
      </c>
      <c r="GI58" s="2">
        <v>-2</v>
      </c>
      <c r="GJ58" s="2">
        <v>0</v>
      </c>
      <c r="GK58" s="2">
        <f>ROUND(R58*(R12)/100,0)</f>
        <v>0</v>
      </c>
      <c r="GL58" s="2">
        <f t="shared" si="84"/>
        <v>0</v>
      </c>
      <c r="GM58" s="2">
        <f t="shared" si="85"/>
        <v>22</v>
      </c>
      <c r="GN58" s="2">
        <f t="shared" si="86"/>
        <v>22</v>
      </c>
      <c r="GO58" s="2">
        <f t="shared" si="87"/>
        <v>0</v>
      </c>
      <c r="GP58" s="2">
        <f t="shared" si="88"/>
        <v>0</v>
      </c>
      <c r="GQ58" s="2"/>
      <c r="GR58" s="2">
        <v>0</v>
      </c>
      <c r="GS58" s="2">
        <v>2</v>
      </c>
      <c r="GT58" s="2">
        <v>0</v>
      </c>
      <c r="GU58" s="2" t="s">
        <v>6</v>
      </c>
      <c r="GV58" s="2">
        <f t="shared" si="89"/>
        <v>0</v>
      </c>
      <c r="GW58" s="2">
        <v>1</v>
      </c>
      <c r="GX58" s="2">
        <f t="shared" si="90"/>
        <v>0</v>
      </c>
      <c r="GY58" s="2"/>
      <c r="GZ58" s="2"/>
      <c r="HA58" s="2">
        <v>0</v>
      </c>
      <c r="HB58" s="2">
        <v>0</v>
      </c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>
        <v>0</v>
      </c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x14ac:dyDescent="0.2">
      <c r="A59">
        <v>18</v>
      </c>
      <c r="B59">
        <v>1</v>
      </c>
      <c r="C59">
        <v>64</v>
      </c>
      <c r="E59" t="s">
        <v>106</v>
      </c>
      <c r="F59" t="str">
        <f>'1.Смета.или.Акт'!B101</f>
        <v>Накладная</v>
      </c>
      <c r="G59" t="str">
        <f>'1.Смета.или.Акт'!C101</f>
        <v>Розетка</v>
      </c>
      <c r="H59" t="s">
        <v>47</v>
      </c>
      <c r="I59">
        <f>I57*J59</f>
        <v>3</v>
      </c>
      <c r="J59">
        <v>100</v>
      </c>
      <c r="O59">
        <f t="shared" si="55"/>
        <v>163</v>
      </c>
      <c r="P59">
        <f t="shared" si="56"/>
        <v>163</v>
      </c>
      <c r="Q59">
        <f t="shared" si="57"/>
        <v>0</v>
      </c>
      <c r="R59">
        <f t="shared" si="58"/>
        <v>0</v>
      </c>
      <c r="S59">
        <f t="shared" si="59"/>
        <v>0</v>
      </c>
      <c r="T59">
        <f t="shared" si="60"/>
        <v>0</v>
      </c>
      <c r="U59">
        <f t="shared" si="61"/>
        <v>0</v>
      </c>
      <c r="V59">
        <f t="shared" si="62"/>
        <v>0</v>
      </c>
      <c r="W59">
        <f t="shared" si="63"/>
        <v>0</v>
      </c>
      <c r="X59">
        <f t="shared" si="64"/>
        <v>0</v>
      </c>
      <c r="Y59">
        <f t="shared" si="65"/>
        <v>0</v>
      </c>
      <c r="AA59">
        <v>34656858</v>
      </c>
      <c r="AB59">
        <f t="shared" si="66"/>
        <v>7.23</v>
      </c>
      <c r="AC59">
        <f t="shared" si="91"/>
        <v>7.23</v>
      </c>
      <c r="AD59">
        <f t="shared" si="67"/>
        <v>0</v>
      </c>
      <c r="AE59">
        <f t="shared" si="68"/>
        <v>0</v>
      </c>
      <c r="AF59">
        <f t="shared" si="92"/>
        <v>0</v>
      </c>
      <c r="AG59">
        <f t="shared" si="69"/>
        <v>0</v>
      </c>
      <c r="AH59">
        <f t="shared" si="93"/>
        <v>0</v>
      </c>
      <c r="AI59">
        <f t="shared" si="70"/>
        <v>0</v>
      </c>
      <c r="AJ59">
        <f t="shared" si="71"/>
        <v>0</v>
      </c>
      <c r="AK59">
        <v>7.23</v>
      </c>
      <c r="AL59" s="59">
        <f>'1.Смета.или.Акт'!F101</f>
        <v>7.23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1</v>
      </c>
      <c r="AW59">
        <v>1</v>
      </c>
      <c r="AZ59">
        <v>1</v>
      </c>
      <c r="BA59">
        <v>1</v>
      </c>
      <c r="BB59">
        <v>1</v>
      </c>
      <c r="BC59">
        <f>'1.Смета.или.Акт'!J101</f>
        <v>7.5</v>
      </c>
      <c r="BD59" t="s">
        <v>6</v>
      </c>
      <c r="BE59" t="s">
        <v>6</v>
      </c>
      <c r="BF59" t="s">
        <v>6</v>
      </c>
      <c r="BG59" t="s">
        <v>6</v>
      </c>
      <c r="BH59">
        <v>3</v>
      </c>
      <c r="BI59">
        <v>1</v>
      </c>
      <c r="BJ59" t="s">
        <v>80</v>
      </c>
      <c r="BM59">
        <v>500001</v>
      </c>
      <c r="BN59">
        <v>0</v>
      </c>
      <c r="BO59" t="s">
        <v>6</v>
      </c>
      <c r="BP59">
        <v>0</v>
      </c>
      <c r="BQ59">
        <v>20</v>
      </c>
      <c r="BR59">
        <v>0</v>
      </c>
      <c r="BS59">
        <v>1</v>
      </c>
      <c r="BT59">
        <v>1</v>
      </c>
      <c r="BU59">
        <v>1</v>
      </c>
      <c r="BV59">
        <v>1</v>
      </c>
      <c r="BW59">
        <v>1</v>
      </c>
      <c r="BX59">
        <v>1</v>
      </c>
      <c r="BY59" t="s">
        <v>6</v>
      </c>
      <c r="BZ59">
        <v>0</v>
      </c>
      <c r="CA59">
        <v>0</v>
      </c>
      <c r="CF59">
        <v>0</v>
      </c>
      <c r="CG59">
        <v>0</v>
      </c>
      <c r="CM59">
        <v>0</v>
      </c>
      <c r="CN59" t="s">
        <v>6</v>
      </c>
      <c r="CO59">
        <v>0</v>
      </c>
      <c r="CP59">
        <f t="shared" si="72"/>
        <v>163</v>
      </c>
      <c r="CQ59">
        <f t="shared" si="73"/>
        <v>54.225000000000001</v>
      </c>
      <c r="CR59">
        <f t="shared" si="74"/>
        <v>0</v>
      </c>
      <c r="CS59">
        <f t="shared" si="75"/>
        <v>0</v>
      </c>
      <c r="CT59">
        <f t="shared" si="76"/>
        <v>0</v>
      </c>
      <c r="CU59">
        <f t="shared" si="77"/>
        <v>0</v>
      </c>
      <c r="CV59">
        <f t="shared" si="78"/>
        <v>0</v>
      </c>
      <c r="CW59">
        <f t="shared" si="79"/>
        <v>0</v>
      </c>
      <c r="CX59">
        <f t="shared" si="80"/>
        <v>0</v>
      </c>
      <c r="CY59">
        <f t="shared" si="81"/>
        <v>0</v>
      </c>
      <c r="CZ59">
        <f t="shared" si="82"/>
        <v>0</v>
      </c>
      <c r="DC59" t="s">
        <v>6</v>
      </c>
      <c r="DD59" t="s">
        <v>6</v>
      </c>
      <c r="DE59" t="s">
        <v>6</v>
      </c>
      <c r="DF59" t="s">
        <v>6</v>
      </c>
      <c r="DG59" t="s">
        <v>6</v>
      </c>
      <c r="DH59" t="s">
        <v>6</v>
      </c>
      <c r="DI59" t="s">
        <v>6</v>
      </c>
      <c r="DJ59" t="s">
        <v>6</v>
      </c>
      <c r="DK59" t="s">
        <v>6</v>
      </c>
      <c r="DL59" t="s">
        <v>6</v>
      </c>
      <c r="DM59" t="s">
        <v>6</v>
      </c>
      <c r="DN59">
        <v>0</v>
      </c>
      <c r="DO59">
        <v>0</v>
      </c>
      <c r="DP59">
        <v>1</v>
      </c>
      <c r="DQ59">
        <v>1</v>
      </c>
      <c r="DU59">
        <v>1010</v>
      </c>
      <c r="DV59" t="s">
        <v>47</v>
      </c>
      <c r="DW59" t="str">
        <f>'1.Смета.или.Акт'!D101</f>
        <v>шт.</v>
      </c>
      <c r="DX59">
        <v>1</v>
      </c>
      <c r="EE59">
        <v>32653291</v>
      </c>
      <c r="EF59">
        <v>20</v>
      </c>
      <c r="EG59" t="s">
        <v>48</v>
      </c>
      <c r="EH59">
        <v>0</v>
      </c>
      <c r="EI59" t="s">
        <v>6</v>
      </c>
      <c r="EJ59">
        <v>1</v>
      </c>
      <c r="EK59">
        <v>500001</v>
      </c>
      <c r="EL59" t="s">
        <v>62</v>
      </c>
      <c r="EM59" t="s">
        <v>63</v>
      </c>
      <c r="EO59" t="s">
        <v>6</v>
      </c>
      <c r="EQ59">
        <v>0</v>
      </c>
      <c r="ER59">
        <v>7.86</v>
      </c>
      <c r="ES59" s="59">
        <f>'1.Смета.или.Акт'!F101</f>
        <v>7.23</v>
      </c>
      <c r="ET59">
        <v>0</v>
      </c>
      <c r="EU59">
        <v>0</v>
      </c>
      <c r="EV59">
        <v>0</v>
      </c>
      <c r="EW59">
        <v>0</v>
      </c>
      <c r="EX59">
        <v>0</v>
      </c>
      <c r="EZ59">
        <v>5</v>
      </c>
      <c r="FC59">
        <v>0</v>
      </c>
      <c r="FD59">
        <v>18</v>
      </c>
      <c r="FF59">
        <v>54.24</v>
      </c>
      <c r="FQ59">
        <v>0</v>
      </c>
      <c r="FR59">
        <f t="shared" si="83"/>
        <v>0</v>
      </c>
      <c r="FS59">
        <v>0</v>
      </c>
      <c r="FX59">
        <v>0</v>
      </c>
      <c r="FY59">
        <v>0</v>
      </c>
      <c r="GA59" t="s">
        <v>108</v>
      </c>
      <c r="GD59">
        <v>0</v>
      </c>
      <c r="GF59">
        <v>-578737637</v>
      </c>
      <c r="GG59">
        <v>2</v>
      </c>
      <c r="GH59">
        <v>3</v>
      </c>
      <c r="GI59">
        <v>4</v>
      </c>
      <c r="GJ59">
        <v>0</v>
      </c>
      <c r="GK59">
        <f>ROUND(R59*(S12)/100,0)</f>
        <v>0</v>
      </c>
      <c r="GL59">
        <f t="shared" si="84"/>
        <v>0</v>
      </c>
      <c r="GM59">
        <f t="shared" si="85"/>
        <v>163</v>
      </c>
      <c r="GN59">
        <f t="shared" si="86"/>
        <v>163</v>
      </c>
      <c r="GO59">
        <f t="shared" si="87"/>
        <v>0</v>
      </c>
      <c r="GP59">
        <f t="shared" si="88"/>
        <v>0</v>
      </c>
      <c r="GR59">
        <v>1</v>
      </c>
      <c r="GS59">
        <v>1</v>
      </c>
      <c r="GT59">
        <v>0</v>
      </c>
      <c r="GU59" t="s">
        <v>6</v>
      </c>
      <c r="GV59">
        <f t="shared" si="89"/>
        <v>0</v>
      </c>
      <c r="GW59">
        <v>1</v>
      </c>
      <c r="GX59">
        <f t="shared" si="90"/>
        <v>0</v>
      </c>
      <c r="HA59">
        <v>0</v>
      </c>
      <c r="HB59">
        <v>0</v>
      </c>
      <c r="IK59">
        <v>0</v>
      </c>
    </row>
    <row r="60" spans="1:255" x14ac:dyDescent="0.2">
      <c r="A60" s="2">
        <v>18</v>
      </c>
      <c r="B60" s="2">
        <v>1</v>
      </c>
      <c r="C60" s="2">
        <v>51</v>
      </c>
      <c r="D60" s="2"/>
      <c r="E60" s="2" t="s">
        <v>109</v>
      </c>
      <c r="F60" s="2" t="s">
        <v>83</v>
      </c>
      <c r="G60" s="2" t="s">
        <v>84</v>
      </c>
      <c r="H60" s="2" t="s">
        <v>85</v>
      </c>
      <c r="I60" s="2">
        <f>I56*J60</f>
        <v>0</v>
      </c>
      <c r="J60" s="2">
        <v>0</v>
      </c>
      <c r="K60" s="2"/>
      <c r="L60" s="2"/>
      <c r="M60" s="2"/>
      <c r="N60" s="2"/>
      <c r="O60" s="2">
        <f t="shared" si="55"/>
        <v>0</v>
      </c>
      <c r="P60" s="2">
        <f t="shared" si="56"/>
        <v>0</v>
      </c>
      <c r="Q60" s="2">
        <f t="shared" si="57"/>
        <v>0</v>
      </c>
      <c r="R60" s="2">
        <f t="shared" si="58"/>
        <v>0</v>
      </c>
      <c r="S60" s="2">
        <f t="shared" si="59"/>
        <v>0</v>
      </c>
      <c r="T60" s="2">
        <f t="shared" si="60"/>
        <v>0</v>
      </c>
      <c r="U60" s="2">
        <f t="shared" si="61"/>
        <v>0</v>
      </c>
      <c r="V60" s="2">
        <f t="shared" si="62"/>
        <v>0</v>
      </c>
      <c r="W60" s="2">
        <f t="shared" si="63"/>
        <v>0</v>
      </c>
      <c r="X60" s="2">
        <f t="shared" si="64"/>
        <v>0</v>
      </c>
      <c r="Y60" s="2">
        <f t="shared" si="65"/>
        <v>0</v>
      </c>
      <c r="Z60" s="2"/>
      <c r="AA60" s="2">
        <v>34656857</v>
      </c>
      <c r="AB60" s="2">
        <f t="shared" si="66"/>
        <v>0</v>
      </c>
      <c r="AC60" s="2">
        <f t="shared" si="91"/>
        <v>0</v>
      </c>
      <c r="AD60" s="2">
        <f t="shared" si="67"/>
        <v>0</v>
      </c>
      <c r="AE60" s="2">
        <f t="shared" si="68"/>
        <v>0</v>
      </c>
      <c r="AF60" s="2">
        <f t="shared" si="92"/>
        <v>0</v>
      </c>
      <c r="AG60" s="2">
        <f t="shared" si="69"/>
        <v>0</v>
      </c>
      <c r="AH60" s="2">
        <f t="shared" si="93"/>
        <v>0</v>
      </c>
      <c r="AI60" s="2">
        <f t="shared" si="70"/>
        <v>0</v>
      </c>
      <c r="AJ60" s="2">
        <f t="shared" si="71"/>
        <v>0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1</v>
      </c>
      <c r="AW60" s="2">
        <v>1</v>
      </c>
      <c r="AX60" s="2"/>
      <c r="AY60" s="2"/>
      <c r="AZ60" s="2">
        <v>1</v>
      </c>
      <c r="BA60" s="2">
        <v>1</v>
      </c>
      <c r="BB60" s="2">
        <v>1</v>
      </c>
      <c r="BC60" s="2">
        <v>1</v>
      </c>
      <c r="BD60" s="2" t="s">
        <v>6</v>
      </c>
      <c r="BE60" s="2" t="s">
        <v>6</v>
      </c>
      <c r="BF60" s="2" t="s">
        <v>6</v>
      </c>
      <c r="BG60" s="2" t="s">
        <v>6</v>
      </c>
      <c r="BH60" s="2">
        <v>3</v>
      </c>
      <c r="BI60" s="2">
        <v>1</v>
      </c>
      <c r="BJ60" s="2" t="s">
        <v>86</v>
      </c>
      <c r="BK60" s="2"/>
      <c r="BL60" s="2"/>
      <c r="BM60" s="2">
        <v>500001</v>
      </c>
      <c r="BN60" s="2">
        <v>0</v>
      </c>
      <c r="BO60" s="2" t="s">
        <v>6</v>
      </c>
      <c r="BP60" s="2">
        <v>0</v>
      </c>
      <c r="BQ60" s="2">
        <v>20</v>
      </c>
      <c r="BR60" s="2">
        <v>0</v>
      </c>
      <c r="BS60" s="2">
        <v>1</v>
      </c>
      <c r="BT60" s="2">
        <v>1</v>
      </c>
      <c r="BU60" s="2">
        <v>1</v>
      </c>
      <c r="BV60" s="2">
        <v>1</v>
      </c>
      <c r="BW60" s="2">
        <v>1</v>
      </c>
      <c r="BX60" s="2">
        <v>1</v>
      </c>
      <c r="BY60" s="2" t="s">
        <v>6</v>
      </c>
      <c r="BZ60" s="2">
        <v>0</v>
      </c>
      <c r="CA60" s="2">
        <v>0</v>
      </c>
      <c r="CB60" s="2"/>
      <c r="CC60" s="2"/>
      <c r="CD60" s="2"/>
      <c r="CE60" s="2"/>
      <c r="CF60" s="2">
        <v>0</v>
      </c>
      <c r="CG60" s="2">
        <v>0</v>
      </c>
      <c r="CH60" s="2"/>
      <c r="CI60" s="2"/>
      <c r="CJ60" s="2"/>
      <c r="CK60" s="2"/>
      <c r="CL60" s="2"/>
      <c r="CM60" s="2">
        <v>0</v>
      </c>
      <c r="CN60" s="2" t="s">
        <v>6</v>
      </c>
      <c r="CO60" s="2">
        <v>0</v>
      </c>
      <c r="CP60" s="2">
        <f t="shared" si="72"/>
        <v>0</v>
      </c>
      <c r="CQ60" s="2">
        <f t="shared" si="73"/>
        <v>0</v>
      </c>
      <c r="CR60" s="2">
        <f t="shared" si="74"/>
        <v>0</v>
      </c>
      <c r="CS60" s="2">
        <f t="shared" si="75"/>
        <v>0</v>
      </c>
      <c r="CT60" s="2">
        <f t="shared" si="76"/>
        <v>0</v>
      </c>
      <c r="CU60" s="2">
        <f t="shared" si="77"/>
        <v>0</v>
      </c>
      <c r="CV60" s="2">
        <f t="shared" si="78"/>
        <v>0</v>
      </c>
      <c r="CW60" s="2">
        <f t="shared" si="79"/>
        <v>0</v>
      </c>
      <c r="CX60" s="2">
        <f t="shared" si="80"/>
        <v>0</v>
      </c>
      <c r="CY60" s="2">
        <f t="shared" si="81"/>
        <v>0</v>
      </c>
      <c r="CZ60" s="2">
        <f t="shared" si="82"/>
        <v>0</v>
      </c>
      <c r="DA60" s="2"/>
      <c r="DB60" s="2"/>
      <c r="DC60" s="2" t="s">
        <v>6</v>
      </c>
      <c r="DD60" s="2" t="s">
        <v>6</v>
      </c>
      <c r="DE60" s="2" t="s">
        <v>6</v>
      </c>
      <c r="DF60" s="2" t="s">
        <v>6</v>
      </c>
      <c r="DG60" s="2" t="s">
        <v>6</v>
      </c>
      <c r="DH60" s="2" t="s">
        <v>6</v>
      </c>
      <c r="DI60" s="2" t="s">
        <v>6</v>
      </c>
      <c r="DJ60" s="2" t="s">
        <v>6</v>
      </c>
      <c r="DK60" s="2" t="s">
        <v>6</v>
      </c>
      <c r="DL60" s="2" t="s">
        <v>6</v>
      </c>
      <c r="DM60" s="2" t="s">
        <v>6</v>
      </c>
      <c r="DN60" s="2">
        <v>0</v>
      </c>
      <c r="DO60" s="2">
        <v>0</v>
      </c>
      <c r="DP60" s="2">
        <v>1</v>
      </c>
      <c r="DQ60" s="2">
        <v>1</v>
      </c>
      <c r="DR60" s="2"/>
      <c r="DS60" s="2"/>
      <c r="DT60" s="2"/>
      <c r="DU60" s="2">
        <v>1010</v>
      </c>
      <c r="DV60" s="2" t="s">
        <v>85</v>
      </c>
      <c r="DW60" s="2" t="s">
        <v>85</v>
      </c>
      <c r="DX60" s="2">
        <v>100</v>
      </c>
      <c r="DY60" s="2"/>
      <c r="DZ60" s="2"/>
      <c r="EA60" s="2"/>
      <c r="EB60" s="2"/>
      <c r="EC60" s="2"/>
      <c r="ED60" s="2"/>
      <c r="EE60" s="2">
        <v>32653291</v>
      </c>
      <c r="EF60" s="2">
        <v>20</v>
      </c>
      <c r="EG60" s="2" t="s">
        <v>48</v>
      </c>
      <c r="EH60" s="2">
        <v>0</v>
      </c>
      <c r="EI60" s="2" t="s">
        <v>6</v>
      </c>
      <c r="EJ60" s="2">
        <v>1</v>
      </c>
      <c r="EK60" s="2">
        <v>500001</v>
      </c>
      <c r="EL60" s="2" t="s">
        <v>62</v>
      </c>
      <c r="EM60" s="2" t="s">
        <v>63</v>
      </c>
      <c r="EN60" s="2"/>
      <c r="EO60" s="2" t="s">
        <v>6</v>
      </c>
      <c r="EP60" s="2"/>
      <c r="EQ60" s="2">
        <v>0</v>
      </c>
      <c r="ER60" s="2">
        <v>86</v>
      </c>
      <c r="ES60" s="2">
        <v>0</v>
      </c>
      <c r="ET60" s="2">
        <v>0</v>
      </c>
      <c r="EU60" s="2">
        <v>0</v>
      </c>
      <c r="EV60" s="2">
        <v>0</v>
      </c>
      <c r="EW60" s="2">
        <v>0</v>
      </c>
      <c r="EX60" s="2">
        <v>0</v>
      </c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>
        <v>0</v>
      </c>
      <c r="FR60" s="2">
        <f t="shared" si="83"/>
        <v>0</v>
      </c>
      <c r="FS60" s="2">
        <v>0</v>
      </c>
      <c r="FT60" s="2"/>
      <c r="FU60" s="2"/>
      <c r="FV60" s="2"/>
      <c r="FW60" s="2"/>
      <c r="FX60" s="2">
        <v>0</v>
      </c>
      <c r="FY60" s="2">
        <v>0</v>
      </c>
      <c r="FZ60" s="2"/>
      <c r="GA60" s="2" t="s">
        <v>110</v>
      </c>
      <c r="GB60" s="2"/>
      <c r="GC60" s="2"/>
      <c r="GD60" s="2">
        <v>0</v>
      </c>
      <c r="GE60" s="2"/>
      <c r="GF60" s="2">
        <v>1794244060</v>
      </c>
      <c r="GG60" s="2">
        <v>2</v>
      </c>
      <c r="GH60" s="2">
        <v>4</v>
      </c>
      <c r="GI60" s="2">
        <v>-2</v>
      </c>
      <c r="GJ60" s="2">
        <v>0</v>
      </c>
      <c r="GK60" s="2">
        <f>ROUND(R60*(R12)/100,0)</f>
        <v>0</v>
      </c>
      <c r="GL60" s="2">
        <f t="shared" si="84"/>
        <v>0</v>
      </c>
      <c r="GM60" s="2">
        <f t="shared" si="85"/>
        <v>0</v>
      </c>
      <c r="GN60" s="2">
        <f t="shared" si="86"/>
        <v>0</v>
      </c>
      <c r="GO60" s="2">
        <f t="shared" si="87"/>
        <v>0</v>
      </c>
      <c r="GP60" s="2">
        <f t="shared" si="88"/>
        <v>0</v>
      </c>
      <c r="GQ60" s="2"/>
      <c r="GR60" s="2">
        <v>0</v>
      </c>
      <c r="GS60" s="2">
        <v>2</v>
      </c>
      <c r="GT60" s="2">
        <v>0</v>
      </c>
      <c r="GU60" s="2" t="s">
        <v>6</v>
      </c>
      <c r="GV60" s="2">
        <f t="shared" si="89"/>
        <v>0</v>
      </c>
      <c r="GW60" s="2">
        <v>1</v>
      </c>
      <c r="GX60" s="2">
        <f t="shared" si="90"/>
        <v>0</v>
      </c>
      <c r="GY60" s="2"/>
      <c r="GZ60" s="2"/>
      <c r="HA60" s="2">
        <v>0</v>
      </c>
      <c r="HB60" s="2">
        <v>0</v>
      </c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>
        <v>0</v>
      </c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x14ac:dyDescent="0.2">
      <c r="A61">
        <v>18</v>
      </c>
      <c r="B61">
        <v>1</v>
      </c>
      <c r="C61">
        <v>60</v>
      </c>
      <c r="E61" t="s">
        <v>109</v>
      </c>
      <c r="F61" t="s">
        <v>83</v>
      </c>
      <c r="G61" t="s">
        <v>84</v>
      </c>
      <c r="H61" t="s">
        <v>85</v>
      </c>
      <c r="I61">
        <f>I57*J61</f>
        <v>0</v>
      </c>
      <c r="J61">
        <v>0</v>
      </c>
      <c r="O61">
        <f t="shared" si="55"/>
        <v>0</v>
      </c>
      <c r="P61">
        <f t="shared" si="56"/>
        <v>0</v>
      </c>
      <c r="Q61">
        <f t="shared" si="57"/>
        <v>0</v>
      </c>
      <c r="R61">
        <f t="shared" si="58"/>
        <v>0</v>
      </c>
      <c r="S61">
        <f t="shared" si="59"/>
        <v>0</v>
      </c>
      <c r="T61">
        <f t="shared" si="60"/>
        <v>0</v>
      </c>
      <c r="U61">
        <f t="shared" si="61"/>
        <v>0</v>
      </c>
      <c r="V61">
        <f t="shared" si="62"/>
        <v>0</v>
      </c>
      <c r="W61">
        <f t="shared" si="63"/>
        <v>0</v>
      </c>
      <c r="X61">
        <f t="shared" si="64"/>
        <v>0</v>
      </c>
      <c r="Y61">
        <f t="shared" si="65"/>
        <v>0</v>
      </c>
      <c r="AA61">
        <v>34656858</v>
      </c>
      <c r="AB61">
        <f t="shared" si="66"/>
        <v>0</v>
      </c>
      <c r="AC61">
        <f t="shared" si="91"/>
        <v>0</v>
      </c>
      <c r="AD61">
        <f t="shared" si="67"/>
        <v>0</v>
      </c>
      <c r="AE61">
        <f t="shared" si="68"/>
        <v>0</v>
      </c>
      <c r="AF61">
        <f t="shared" si="92"/>
        <v>0</v>
      </c>
      <c r="AG61">
        <f t="shared" si="69"/>
        <v>0</v>
      </c>
      <c r="AH61">
        <f t="shared" si="93"/>
        <v>0</v>
      </c>
      <c r="AI61">
        <f t="shared" si="70"/>
        <v>0</v>
      </c>
      <c r="AJ61">
        <f t="shared" si="71"/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1</v>
      </c>
      <c r="AW61">
        <v>1</v>
      </c>
      <c r="AZ61">
        <v>1</v>
      </c>
      <c r="BA61">
        <v>1</v>
      </c>
      <c r="BB61">
        <v>1</v>
      </c>
      <c r="BC61">
        <v>7.5</v>
      </c>
      <c r="BD61" t="s">
        <v>6</v>
      </c>
      <c r="BE61" t="s">
        <v>6</v>
      </c>
      <c r="BF61" t="s">
        <v>6</v>
      </c>
      <c r="BG61" t="s">
        <v>6</v>
      </c>
      <c r="BH61">
        <v>3</v>
      </c>
      <c r="BI61">
        <v>1</v>
      </c>
      <c r="BJ61" t="s">
        <v>86</v>
      </c>
      <c r="BM61">
        <v>500001</v>
      </c>
      <c r="BN61">
        <v>0</v>
      </c>
      <c r="BO61" t="s">
        <v>6</v>
      </c>
      <c r="BP61">
        <v>0</v>
      </c>
      <c r="BQ61">
        <v>20</v>
      </c>
      <c r="BR61">
        <v>0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BY61" t="s">
        <v>6</v>
      </c>
      <c r="BZ61">
        <v>0</v>
      </c>
      <c r="CA61">
        <v>0</v>
      </c>
      <c r="CF61">
        <v>0</v>
      </c>
      <c r="CG61">
        <v>0</v>
      </c>
      <c r="CM61">
        <v>0</v>
      </c>
      <c r="CN61" t="s">
        <v>6</v>
      </c>
      <c r="CO61">
        <v>0</v>
      </c>
      <c r="CP61">
        <f t="shared" si="72"/>
        <v>0</v>
      </c>
      <c r="CQ61">
        <f t="shared" si="73"/>
        <v>0</v>
      </c>
      <c r="CR61">
        <f t="shared" si="74"/>
        <v>0</v>
      </c>
      <c r="CS61">
        <f t="shared" si="75"/>
        <v>0</v>
      </c>
      <c r="CT61">
        <f t="shared" si="76"/>
        <v>0</v>
      </c>
      <c r="CU61">
        <f t="shared" si="77"/>
        <v>0</v>
      </c>
      <c r="CV61">
        <f t="shared" si="78"/>
        <v>0</v>
      </c>
      <c r="CW61">
        <f t="shared" si="79"/>
        <v>0</v>
      </c>
      <c r="CX61">
        <f t="shared" si="80"/>
        <v>0</v>
      </c>
      <c r="CY61">
        <f t="shared" si="81"/>
        <v>0</v>
      </c>
      <c r="CZ61">
        <f t="shared" si="82"/>
        <v>0</v>
      </c>
      <c r="DC61" t="s">
        <v>6</v>
      </c>
      <c r="DD61" t="s">
        <v>6</v>
      </c>
      <c r="DE61" t="s">
        <v>6</v>
      </c>
      <c r="DF61" t="s">
        <v>6</v>
      </c>
      <c r="DG61" t="s">
        <v>6</v>
      </c>
      <c r="DH61" t="s">
        <v>6</v>
      </c>
      <c r="DI61" t="s">
        <v>6</v>
      </c>
      <c r="DJ61" t="s">
        <v>6</v>
      </c>
      <c r="DK61" t="s">
        <v>6</v>
      </c>
      <c r="DL61" t="s">
        <v>6</v>
      </c>
      <c r="DM61" t="s">
        <v>6</v>
      </c>
      <c r="DN61">
        <v>0</v>
      </c>
      <c r="DO61">
        <v>0</v>
      </c>
      <c r="DP61">
        <v>1</v>
      </c>
      <c r="DQ61">
        <v>1</v>
      </c>
      <c r="DU61">
        <v>1010</v>
      </c>
      <c r="DV61" t="s">
        <v>85</v>
      </c>
      <c r="DW61" t="s">
        <v>85</v>
      </c>
      <c r="DX61">
        <v>100</v>
      </c>
      <c r="EE61">
        <v>32653291</v>
      </c>
      <c r="EF61">
        <v>20</v>
      </c>
      <c r="EG61" t="s">
        <v>48</v>
      </c>
      <c r="EH61">
        <v>0</v>
      </c>
      <c r="EI61" t="s">
        <v>6</v>
      </c>
      <c r="EJ61">
        <v>1</v>
      </c>
      <c r="EK61">
        <v>500001</v>
      </c>
      <c r="EL61" t="s">
        <v>62</v>
      </c>
      <c r="EM61" t="s">
        <v>63</v>
      </c>
      <c r="EO61" t="s">
        <v>6</v>
      </c>
      <c r="EQ61">
        <v>0</v>
      </c>
      <c r="ER61">
        <v>0</v>
      </c>
      <c r="ES61">
        <v>0</v>
      </c>
      <c r="ET61">
        <v>0</v>
      </c>
      <c r="EU61">
        <v>0</v>
      </c>
      <c r="EV61">
        <v>0</v>
      </c>
      <c r="EW61">
        <v>0</v>
      </c>
      <c r="EX61">
        <v>0</v>
      </c>
      <c r="FQ61">
        <v>0</v>
      </c>
      <c r="FR61">
        <f t="shared" si="83"/>
        <v>0</v>
      </c>
      <c r="FS61">
        <v>0</v>
      </c>
      <c r="FX61">
        <v>0</v>
      </c>
      <c r="FY61">
        <v>0</v>
      </c>
      <c r="GA61" t="s">
        <v>110</v>
      </c>
      <c r="GD61">
        <v>0</v>
      </c>
      <c r="GF61">
        <v>1794244060</v>
      </c>
      <c r="GG61">
        <v>2</v>
      </c>
      <c r="GH61">
        <v>0</v>
      </c>
      <c r="GI61">
        <v>4</v>
      </c>
      <c r="GJ61">
        <v>0</v>
      </c>
      <c r="GK61">
        <f>ROUND(R61*(S12)/100,0)</f>
        <v>0</v>
      </c>
      <c r="GL61">
        <f t="shared" si="84"/>
        <v>0</v>
      </c>
      <c r="GM61">
        <f t="shared" si="85"/>
        <v>0</v>
      </c>
      <c r="GN61">
        <f t="shared" si="86"/>
        <v>0</v>
      </c>
      <c r="GO61">
        <f t="shared" si="87"/>
        <v>0</v>
      </c>
      <c r="GP61">
        <f t="shared" si="88"/>
        <v>0</v>
      </c>
      <c r="GR61">
        <v>1</v>
      </c>
      <c r="GS61">
        <v>4</v>
      </c>
      <c r="GT61">
        <v>0</v>
      </c>
      <c r="GU61" t="s">
        <v>6</v>
      </c>
      <c r="GV61">
        <f t="shared" si="89"/>
        <v>0</v>
      </c>
      <c r="GW61">
        <v>1</v>
      </c>
      <c r="GX61">
        <f t="shared" si="90"/>
        <v>0</v>
      </c>
      <c r="HA61">
        <v>0</v>
      </c>
      <c r="HB61">
        <v>0</v>
      </c>
      <c r="IK61">
        <v>0</v>
      </c>
    </row>
    <row r="62" spans="1:255" x14ac:dyDescent="0.2">
      <c r="A62" s="2">
        <v>18</v>
      </c>
      <c r="B62" s="2">
        <v>1</v>
      </c>
      <c r="C62" s="2">
        <v>52</v>
      </c>
      <c r="D62" s="2"/>
      <c r="E62" s="2" t="s">
        <v>111</v>
      </c>
      <c r="F62" s="2" t="s">
        <v>112</v>
      </c>
      <c r="G62" s="2" t="s">
        <v>113</v>
      </c>
      <c r="H62" s="2" t="s">
        <v>95</v>
      </c>
      <c r="I62" s="2">
        <f>I56*J62</f>
        <v>0</v>
      </c>
      <c r="J62" s="2">
        <v>0</v>
      </c>
      <c r="K62" s="2"/>
      <c r="L62" s="2"/>
      <c r="M62" s="2"/>
      <c r="N62" s="2"/>
      <c r="O62" s="2">
        <f t="shared" si="55"/>
        <v>0</v>
      </c>
      <c r="P62" s="2">
        <f t="shared" si="56"/>
        <v>0</v>
      </c>
      <c r="Q62" s="2">
        <f t="shared" si="57"/>
        <v>0</v>
      </c>
      <c r="R62" s="2">
        <f t="shared" si="58"/>
        <v>0</v>
      </c>
      <c r="S62" s="2">
        <f t="shared" si="59"/>
        <v>0</v>
      </c>
      <c r="T62" s="2">
        <f t="shared" si="60"/>
        <v>0</v>
      </c>
      <c r="U62" s="2">
        <f t="shared" si="61"/>
        <v>0</v>
      </c>
      <c r="V62" s="2">
        <f t="shared" si="62"/>
        <v>0</v>
      </c>
      <c r="W62" s="2">
        <f t="shared" si="63"/>
        <v>0</v>
      </c>
      <c r="X62" s="2">
        <f t="shared" si="64"/>
        <v>0</v>
      </c>
      <c r="Y62" s="2">
        <f t="shared" si="65"/>
        <v>0</v>
      </c>
      <c r="Z62" s="2"/>
      <c r="AA62" s="2">
        <v>34656857</v>
      </c>
      <c r="AB62" s="2">
        <f t="shared" si="66"/>
        <v>29800</v>
      </c>
      <c r="AC62" s="2">
        <f t="shared" si="91"/>
        <v>29800</v>
      </c>
      <c r="AD62" s="2">
        <f t="shared" si="67"/>
        <v>0</v>
      </c>
      <c r="AE62" s="2">
        <f t="shared" si="68"/>
        <v>0</v>
      </c>
      <c r="AF62" s="2">
        <f t="shared" si="92"/>
        <v>0</v>
      </c>
      <c r="AG62" s="2">
        <f t="shared" si="69"/>
        <v>0</v>
      </c>
      <c r="AH62" s="2">
        <f t="shared" si="93"/>
        <v>0</v>
      </c>
      <c r="AI62" s="2">
        <f t="shared" si="70"/>
        <v>0</v>
      </c>
      <c r="AJ62" s="2">
        <f t="shared" si="71"/>
        <v>0</v>
      </c>
      <c r="AK62" s="2">
        <v>29800</v>
      </c>
      <c r="AL62" s="2">
        <v>29800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1</v>
      </c>
      <c r="AW62" s="2">
        <v>1</v>
      </c>
      <c r="AX62" s="2"/>
      <c r="AY62" s="2"/>
      <c r="AZ62" s="2">
        <v>1</v>
      </c>
      <c r="BA62" s="2">
        <v>1</v>
      </c>
      <c r="BB62" s="2">
        <v>1</v>
      </c>
      <c r="BC62" s="2">
        <v>1</v>
      </c>
      <c r="BD62" s="2" t="s">
        <v>6</v>
      </c>
      <c r="BE62" s="2" t="s">
        <v>6</v>
      </c>
      <c r="BF62" s="2" t="s">
        <v>6</v>
      </c>
      <c r="BG62" s="2" t="s">
        <v>6</v>
      </c>
      <c r="BH62" s="2">
        <v>3</v>
      </c>
      <c r="BI62" s="2">
        <v>1</v>
      </c>
      <c r="BJ62" s="2" t="s">
        <v>114</v>
      </c>
      <c r="BK62" s="2"/>
      <c r="BL62" s="2"/>
      <c r="BM62" s="2">
        <v>500001</v>
      </c>
      <c r="BN62" s="2">
        <v>0</v>
      </c>
      <c r="BO62" s="2" t="s">
        <v>6</v>
      </c>
      <c r="BP62" s="2">
        <v>0</v>
      </c>
      <c r="BQ62" s="2">
        <v>20</v>
      </c>
      <c r="BR62" s="2">
        <v>0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 t="s">
        <v>6</v>
      </c>
      <c r="BZ62" s="2">
        <v>0</v>
      </c>
      <c r="CA62" s="2">
        <v>0</v>
      </c>
      <c r="CB62" s="2"/>
      <c r="CC62" s="2"/>
      <c r="CD62" s="2"/>
      <c r="CE62" s="2"/>
      <c r="CF62" s="2">
        <v>0</v>
      </c>
      <c r="CG62" s="2">
        <v>0</v>
      </c>
      <c r="CH62" s="2"/>
      <c r="CI62" s="2"/>
      <c r="CJ62" s="2"/>
      <c r="CK62" s="2"/>
      <c r="CL62" s="2"/>
      <c r="CM62" s="2">
        <v>0</v>
      </c>
      <c r="CN62" s="2" t="s">
        <v>6</v>
      </c>
      <c r="CO62" s="2">
        <v>0</v>
      </c>
      <c r="CP62" s="2">
        <f t="shared" si="72"/>
        <v>0</v>
      </c>
      <c r="CQ62" s="2">
        <f t="shared" si="73"/>
        <v>29800</v>
      </c>
      <c r="CR62" s="2">
        <f t="shared" si="74"/>
        <v>0</v>
      </c>
      <c r="CS62" s="2">
        <f t="shared" si="75"/>
        <v>0</v>
      </c>
      <c r="CT62" s="2">
        <f t="shared" si="76"/>
        <v>0</v>
      </c>
      <c r="CU62" s="2">
        <f t="shared" si="77"/>
        <v>0</v>
      </c>
      <c r="CV62" s="2">
        <f t="shared" si="78"/>
        <v>0</v>
      </c>
      <c r="CW62" s="2">
        <f t="shared" si="79"/>
        <v>0</v>
      </c>
      <c r="CX62" s="2">
        <f t="shared" si="80"/>
        <v>0</v>
      </c>
      <c r="CY62" s="2">
        <f t="shared" si="81"/>
        <v>0</v>
      </c>
      <c r="CZ62" s="2">
        <f t="shared" si="82"/>
        <v>0</v>
      </c>
      <c r="DA62" s="2"/>
      <c r="DB62" s="2"/>
      <c r="DC62" s="2" t="s">
        <v>6</v>
      </c>
      <c r="DD62" s="2" t="s">
        <v>6</v>
      </c>
      <c r="DE62" s="2" t="s">
        <v>6</v>
      </c>
      <c r="DF62" s="2" t="s">
        <v>6</v>
      </c>
      <c r="DG62" s="2" t="s">
        <v>6</v>
      </c>
      <c r="DH62" s="2" t="s">
        <v>6</v>
      </c>
      <c r="DI62" s="2" t="s">
        <v>6</v>
      </c>
      <c r="DJ62" s="2" t="s">
        <v>6</v>
      </c>
      <c r="DK62" s="2" t="s">
        <v>6</v>
      </c>
      <c r="DL62" s="2" t="s">
        <v>6</v>
      </c>
      <c r="DM62" s="2" t="s">
        <v>6</v>
      </c>
      <c r="DN62" s="2">
        <v>0</v>
      </c>
      <c r="DO62" s="2">
        <v>0</v>
      </c>
      <c r="DP62" s="2">
        <v>1</v>
      </c>
      <c r="DQ62" s="2">
        <v>1</v>
      </c>
      <c r="DR62" s="2"/>
      <c r="DS62" s="2"/>
      <c r="DT62" s="2"/>
      <c r="DU62" s="2">
        <v>1009</v>
      </c>
      <c r="DV62" s="2" t="s">
        <v>95</v>
      </c>
      <c r="DW62" s="2" t="s">
        <v>95</v>
      </c>
      <c r="DX62" s="2">
        <v>1000</v>
      </c>
      <c r="DY62" s="2"/>
      <c r="DZ62" s="2"/>
      <c r="EA62" s="2"/>
      <c r="EB62" s="2"/>
      <c r="EC62" s="2"/>
      <c r="ED62" s="2"/>
      <c r="EE62" s="2">
        <v>32653291</v>
      </c>
      <c r="EF62" s="2">
        <v>20</v>
      </c>
      <c r="EG62" s="2" t="s">
        <v>48</v>
      </c>
      <c r="EH62" s="2">
        <v>0</v>
      </c>
      <c r="EI62" s="2" t="s">
        <v>6</v>
      </c>
      <c r="EJ62" s="2">
        <v>1</v>
      </c>
      <c r="EK62" s="2">
        <v>500001</v>
      </c>
      <c r="EL62" s="2" t="s">
        <v>62</v>
      </c>
      <c r="EM62" s="2" t="s">
        <v>63</v>
      </c>
      <c r="EN62" s="2"/>
      <c r="EO62" s="2" t="s">
        <v>6</v>
      </c>
      <c r="EP62" s="2"/>
      <c r="EQ62" s="2">
        <v>0</v>
      </c>
      <c r="ER62" s="2">
        <v>29800</v>
      </c>
      <c r="ES62" s="2">
        <v>29800</v>
      </c>
      <c r="ET62" s="2">
        <v>0</v>
      </c>
      <c r="EU62" s="2">
        <v>0</v>
      </c>
      <c r="EV62" s="2">
        <v>0</v>
      </c>
      <c r="EW62" s="2">
        <v>0</v>
      </c>
      <c r="EX62" s="2">
        <v>0</v>
      </c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>
        <v>0</v>
      </c>
      <c r="FR62" s="2">
        <f t="shared" si="83"/>
        <v>0</v>
      </c>
      <c r="FS62" s="2">
        <v>0</v>
      </c>
      <c r="FT62" s="2"/>
      <c r="FU62" s="2"/>
      <c r="FV62" s="2"/>
      <c r="FW62" s="2"/>
      <c r="FX62" s="2">
        <v>0</v>
      </c>
      <c r="FY62" s="2">
        <v>0</v>
      </c>
      <c r="FZ62" s="2"/>
      <c r="GA62" s="2" t="s">
        <v>6</v>
      </c>
      <c r="GB62" s="2"/>
      <c r="GC62" s="2"/>
      <c r="GD62" s="2">
        <v>0</v>
      </c>
      <c r="GE62" s="2"/>
      <c r="GF62" s="2">
        <v>797358079</v>
      </c>
      <c r="GG62" s="2">
        <v>2</v>
      </c>
      <c r="GH62" s="2">
        <v>1</v>
      </c>
      <c r="GI62" s="2">
        <v>-2</v>
      </c>
      <c r="GJ62" s="2">
        <v>0</v>
      </c>
      <c r="GK62" s="2">
        <f>ROUND(R62*(R12)/100,0)</f>
        <v>0</v>
      </c>
      <c r="GL62" s="2">
        <f t="shared" si="84"/>
        <v>0</v>
      </c>
      <c r="GM62" s="2">
        <f t="shared" si="85"/>
        <v>0</v>
      </c>
      <c r="GN62" s="2">
        <f t="shared" si="86"/>
        <v>0</v>
      </c>
      <c r="GO62" s="2">
        <f t="shared" si="87"/>
        <v>0</v>
      </c>
      <c r="GP62" s="2">
        <f t="shared" si="88"/>
        <v>0</v>
      </c>
      <c r="GQ62" s="2"/>
      <c r="GR62" s="2">
        <v>0</v>
      </c>
      <c r="GS62" s="2">
        <v>3</v>
      </c>
      <c r="GT62" s="2">
        <v>0</v>
      </c>
      <c r="GU62" s="2" t="s">
        <v>6</v>
      </c>
      <c r="GV62" s="2">
        <f t="shared" si="89"/>
        <v>0</v>
      </c>
      <c r="GW62" s="2">
        <v>1</v>
      </c>
      <c r="GX62" s="2">
        <f t="shared" si="90"/>
        <v>0</v>
      </c>
      <c r="GY62" s="2"/>
      <c r="GZ62" s="2"/>
      <c r="HA62" s="2">
        <v>0</v>
      </c>
      <c r="HB62" s="2">
        <v>0</v>
      </c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>
        <v>0</v>
      </c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x14ac:dyDescent="0.2">
      <c r="A63">
        <v>18</v>
      </c>
      <c r="B63">
        <v>1</v>
      </c>
      <c r="C63">
        <v>61</v>
      </c>
      <c r="E63" t="s">
        <v>111</v>
      </c>
      <c r="F63" t="s">
        <v>112</v>
      </c>
      <c r="G63" t="s">
        <v>113</v>
      </c>
      <c r="H63" t="s">
        <v>95</v>
      </c>
      <c r="I63">
        <f>I57*J63</f>
        <v>0</v>
      </c>
      <c r="J63">
        <v>0</v>
      </c>
      <c r="O63">
        <f t="shared" si="55"/>
        <v>0</v>
      </c>
      <c r="P63">
        <f t="shared" si="56"/>
        <v>0</v>
      </c>
      <c r="Q63">
        <f t="shared" si="57"/>
        <v>0</v>
      </c>
      <c r="R63">
        <f t="shared" si="58"/>
        <v>0</v>
      </c>
      <c r="S63">
        <f t="shared" si="59"/>
        <v>0</v>
      </c>
      <c r="T63">
        <f t="shared" si="60"/>
        <v>0</v>
      </c>
      <c r="U63">
        <f t="shared" si="61"/>
        <v>0</v>
      </c>
      <c r="V63">
        <f t="shared" si="62"/>
        <v>0</v>
      </c>
      <c r="W63">
        <f t="shared" si="63"/>
        <v>0</v>
      </c>
      <c r="X63">
        <f t="shared" si="64"/>
        <v>0</v>
      </c>
      <c r="Y63">
        <f t="shared" si="65"/>
        <v>0</v>
      </c>
      <c r="AA63">
        <v>34656858</v>
      </c>
      <c r="AB63">
        <f t="shared" si="66"/>
        <v>29800</v>
      </c>
      <c r="AC63">
        <f t="shared" si="91"/>
        <v>29800</v>
      </c>
      <c r="AD63">
        <f t="shared" si="67"/>
        <v>0</v>
      </c>
      <c r="AE63">
        <f t="shared" si="68"/>
        <v>0</v>
      </c>
      <c r="AF63">
        <f t="shared" si="92"/>
        <v>0</v>
      </c>
      <c r="AG63">
        <f t="shared" si="69"/>
        <v>0</v>
      </c>
      <c r="AH63">
        <f t="shared" si="93"/>
        <v>0</v>
      </c>
      <c r="AI63">
        <f t="shared" si="70"/>
        <v>0</v>
      </c>
      <c r="AJ63">
        <f t="shared" si="71"/>
        <v>0</v>
      </c>
      <c r="AK63">
        <v>29800</v>
      </c>
      <c r="AL63">
        <v>29800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1</v>
      </c>
      <c r="AW63">
        <v>1</v>
      </c>
      <c r="AZ63">
        <v>1</v>
      </c>
      <c r="BA63">
        <v>1</v>
      </c>
      <c r="BB63">
        <v>1</v>
      </c>
      <c r="BC63">
        <v>7.5</v>
      </c>
      <c r="BD63" t="s">
        <v>6</v>
      </c>
      <c r="BE63" t="s">
        <v>6</v>
      </c>
      <c r="BF63" t="s">
        <v>6</v>
      </c>
      <c r="BG63" t="s">
        <v>6</v>
      </c>
      <c r="BH63">
        <v>3</v>
      </c>
      <c r="BI63">
        <v>1</v>
      </c>
      <c r="BJ63" t="s">
        <v>114</v>
      </c>
      <c r="BM63">
        <v>500001</v>
      </c>
      <c r="BN63">
        <v>0</v>
      </c>
      <c r="BO63" t="s">
        <v>6</v>
      </c>
      <c r="BP63">
        <v>0</v>
      </c>
      <c r="BQ63">
        <v>20</v>
      </c>
      <c r="BR63">
        <v>0</v>
      </c>
      <c r="BS63">
        <v>1</v>
      </c>
      <c r="BT63">
        <v>1</v>
      </c>
      <c r="BU63">
        <v>1</v>
      </c>
      <c r="BV63">
        <v>1</v>
      </c>
      <c r="BW63">
        <v>1</v>
      </c>
      <c r="BX63">
        <v>1</v>
      </c>
      <c r="BY63" t="s">
        <v>6</v>
      </c>
      <c r="BZ63">
        <v>0</v>
      </c>
      <c r="CA63">
        <v>0</v>
      </c>
      <c r="CF63">
        <v>0</v>
      </c>
      <c r="CG63">
        <v>0</v>
      </c>
      <c r="CM63">
        <v>0</v>
      </c>
      <c r="CN63" t="s">
        <v>6</v>
      </c>
      <c r="CO63">
        <v>0</v>
      </c>
      <c r="CP63">
        <f t="shared" si="72"/>
        <v>0</v>
      </c>
      <c r="CQ63">
        <f t="shared" si="73"/>
        <v>223500</v>
      </c>
      <c r="CR63">
        <f t="shared" si="74"/>
        <v>0</v>
      </c>
      <c r="CS63">
        <f t="shared" si="75"/>
        <v>0</v>
      </c>
      <c r="CT63">
        <f t="shared" si="76"/>
        <v>0</v>
      </c>
      <c r="CU63">
        <f t="shared" si="77"/>
        <v>0</v>
      </c>
      <c r="CV63">
        <f t="shared" si="78"/>
        <v>0</v>
      </c>
      <c r="CW63">
        <f t="shared" si="79"/>
        <v>0</v>
      </c>
      <c r="CX63">
        <f t="shared" si="80"/>
        <v>0</v>
      </c>
      <c r="CY63">
        <f t="shared" si="81"/>
        <v>0</v>
      </c>
      <c r="CZ63">
        <f t="shared" si="82"/>
        <v>0</v>
      </c>
      <c r="DC63" t="s">
        <v>6</v>
      </c>
      <c r="DD63" t="s">
        <v>6</v>
      </c>
      <c r="DE63" t="s">
        <v>6</v>
      </c>
      <c r="DF63" t="s">
        <v>6</v>
      </c>
      <c r="DG63" t="s">
        <v>6</v>
      </c>
      <c r="DH63" t="s">
        <v>6</v>
      </c>
      <c r="DI63" t="s">
        <v>6</v>
      </c>
      <c r="DJ63" t="s">
        <v>6</v>
      </c>
      <c r="DK63" t="s">
        <v>6</v>
      </c>
      <c r="DL63" t="s">
        <v>6</v>
      </c>
      <c r="DM63" t="s">
        <v>6</v>
      </c>
      <c r="DN63">
        <v>0</v>
      </c>
      <c r="DO63">
        <v>0</v>
      </c>
      <c r="DP63">
        <v>1</v>
      </c>
      <c r="DQ63">
        <v>1</v>
      </c>
      <c r="DU63">
        <v>1009</v>
      </c>
      <c r="DV63" t="s">
        <v>95</v>
      </c>
      <c r="DW63" t="s">
        <v>95</v>
      </c>
      <c r="DX63">
        <v>1000</v>
      </c>
      <c r="EE63">
        <v>32653291</v>
      </c>
      <c r="EF63">
        <v>20</v>
      </c>
      <c r="EG63" t="s">
        <v>48</v>
      </c>
      <c r="EH63">
        <v>0</v>
      </c>
      <c r="EI63" t="s">
        <v>6</v>
      </c>
      <c r="EJ63">
        <v>1</v>
      </c>
      <c r="EK63">
        <v>500001</v>
      </c>
      <c r="EL63" t="s">
        <v>62</v>
      </c>
      <c r="EM63" t="s">
        <v>63</v>
      </c>
      <c r="EO63" t="s">
        <v>6</v>
      </c>
      <c r="EQ63">
        <v>0</v>
      </c>
      <c r="ER63">
        <v>29800</v>
      </c>
      <c r="ES63">
        <v>29800</v>
      </c>
      <c r="ET63">
        <v>0</v>
      </c>
      <c r="EU63">
        <v>0</v>
      </c>
      <c r="EV63">
        <v>0</v>
      </c>
      <c r="EW63">
        <v>0</v>
      </c>
      <c r="EX63">
        <v>0</v>
      </c>
      <c r="FQ63">
        <v>0</v>
      </c>
      <c r="FR63">
        <f t="shared" si="83"/>
        <v>0</v>
      </c>
      <c r="FS63">
        <v>0</v>
      </c>
      <c r="FX63">
        <v>0</v>
      </c>
      <c r="FY63">
        <v>0</v>
      </c>
      <c r="GA63" t="s">
        <v>6</v>
      </c>
      <c r="GD63">
        <v>0</v>
      </c>
      <c r="GF63">
        <v>797358079</v>
      </c>
      <c r="GG63">
        <v>2</v>
      </c>
      <c r="GH63">
        <v>1</v>
      </c>
      <c r="GI63">
        <v>4</v>
      </c>
      <c r="GJ63">
        <v>0</v>
      </c>
      <c r="GK63">
        <f>ROUND(R63*(S12)/100,0)</f>
        <v>0</v>
      </c>
      <c r="GL63">
        <f t="shared" si="84"/>
        <v>0</v>
      </c>
      <c r="GM63">
        <f t="shared" si="85"/>
        <v>0</v>
      </c>
      <c r="GN63">
        <f t="shared" si="86"/>
        <v>0</v>
      </c>
      <c r="GO63">
        <f t="shared" si="87"/>
        <v>0</v>
      </c>
      <c r="GP63">
        <f t="shared" si="88"/>
        <v>0</v>
      </c>
      <c r="GR63">
        <v>0</v>
      </c>
      <c r="GS63">
        <v>3</v>
      </c>
      <c r="GT63">
        <v>0</v>
      </c>
      <c r="GU63" t="s">
        <v>6</v>
      </c>
      <c r="GV63">
        <f t="shared" si="89"/>
        <v>0</v>
      </c>
      <c r="GW63">
        <v>1</v>
      </c>
      <c r="GX63">
        <f t="shared" si="90"/>
        <v>0</v>
      </c>
      <c r="HA63">
        <v>0</v>
      </c>
      <c r="HB63">
        <v>0</v>
      </c>
      <c r="IK63">
        <v>0</v>
      </c>
    </row>
    <row r="64" spans="1:255" x14ac:dyDescent="0.2">
      <c r="A64" s="2">
        <v>18</v>
      </c>
      <c r="B64" s="2">
        <v>1</v>
      </c>
      <c r="C64" s="2">
        <v>53</v>
      </c>
      <c r="D64" s="2"/>
      <c r="E64" s="2" t="s">
        <v>115</v>
      </c>
      <c r="F64" s="2" t="s">
        <v>116</v>
      </c>
      <c r="G64" s="2" t="s">
        <v>117</v>
      </c>
      <c r="H64" s="2" t="s">
        <v>95</v>
      </c>
      <c r="I64" s="2">
        <f>I56*J64</f>
        <v>0</v>
      </c>
      <c r="J64" s="2">
        <v>0</v>
      </c>
      <c r="K64" s="2"/>
      <c r="L64" s="2"/>
      <c r="M64" s="2"/>
      <c r="N64" s="2"/>
      <c r="O64" s="2">
        <f t="shared" si="55"/>
        <v>0</v>
      </c>
      <c r="P64" s="2">
        <f t="shared" si="56"/>
        <v>0</v>
      </c>
      <c r="Q64" s="2">
        <f t="shared" si="57"/>
        <v>0</v>
      </c>
      <c r="R64" s="2">
        <f t="shared" si="58"/>
        <v>0</v>
      </c>
      <c r="S64" s="2">
        <f t="shared" si="59"/>
        <v>0</v>
      </c>
      <c r="T64" s="2">
        <f t="shared" si="60"/>
        <v>0</v>
      </c>
      <c r="U64" s="2">
        <f t="shared" si="61"/>
        <v>0</v>
      </c>
      <c r="V64" s="2">
        <f t="shared" si="62"/>
        <v>0</v>
      </c>
      <c r="W64" s="2">
        <f t="shared" si="63"/>
        <v>0</v>
      </c>
      <c r="X64" s="2">
        <f t="shared" si="64"/>
        <v>0</v>
      </c>
      <c r="Y64" s="2">
        <f t="shared" si="65"/>
        <v>0</v>
      </c>
      <c r="Z64" s="2"/>
      <c r="AA64" s="2">
        <v>34656857</v>
      </c>
      <c r="AB64" s="2">
        <f t="shared" si="66"/>
        <v>12430</v>
      </c>
      <c r="AC64" s="2">
        <f t="shared" si="91"/>
        <v>12430</v>
      </c>
      <c r="AD64" s="2">
        <f t="shared" si="67"/>
        <v>0</v>
      </c>
      <c r="AE64" s="2">
        <f t="shared" si="68"/>
        <v>0</v>
      </c>
      <c r="AF64" s="2">
        <f t="shared" si="92"/>
        <v>0</v>
      </c>
      <c r="AG64" s="2">
        <f t="shared" si="69"/>
        <v>0</v>
      </c>
      <c r="AH64" s="2">
        <f t="shared" si="93"/>
        <v>0</v>
      </c>
      <c r="AI64" s="2">
        <f t="shared" si="70"/>
        <v>0</v>
      </c>
      <c r="AJ64" s="2">
        <f t="shared" si="71"/>
        <v>0</v>
      </c>
      <c r="AK64" s="2">
        <v>12430</v>
      </c>
      <c r="AL64" s="2">
        <v>12430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1</v>
      </c>
      <c r="AW64" s="2">
        <v>1</v>
      </c>
      <c r="AX64" s="2"/>
      <c r="AY64" s="2"/>
      <c r="AZ64" s="2">
        <v>1</v>
      </c>
      <c r="BA64" s="2">
        <v>1</v>
      </c>
      <c r="BB64" s="2">
        <v>1</v>
      </c>
      <c r="BC64" s="2">
        <v>1</v>
      </c>
      <c r="BD64" s="2" t="s">
        <v>6</v>
      </c>
      <c r="BE64" s="2" t="s">
        <v>6</v>
      </c>
      <c r="BF64" s="2" t="s">
        <v>6</v>
      </c>
      <c r="BG64" s="2" t="s">
        <v>6</v>
      </c>
      <c r="BH64" s="2">
        <v>3</v>
      </c>
      <c r="BI64" s="2">
        <v>1</v>
      </c>
      <c r="BJ64" s="2" t="s">
        <v>118</v>
      </c>
      <c r="BK64" s="2"/>
      <c r="BL64" s="2"/>
      <c r="BM64" s="2">
        <v>500001</v>
      </c>
      <c r="BN64" s="2">
        <v>0</v>
      </c>
      <c r="BO64" s="2" t="s">
        <v>6</v>
      </c>
      <c r="BP64" s="2">
        <v>0</v>
      </c>
      <c r="BQ64" s="2">
        <v>20</v>
      </c>
      <c r="BR64" s="2">
        <v>0</v>
      </c>
      <c r="BS64" s="2">
        <v>1</v>
      </c>
      <c r="BT64" s="2">
        <v>1</v>
      </c>
      <c r="BU64" s="2">
        <v>1</v>
      </c>
      <c r="BV64" s="2">
        <v>1</v>
      </c>
      <c r="BW64" s="2">
        <v>1</v>
      </c>
      <c r="BX64" s="2">
        <v>1</v>
      </c>
      <c r="BY64" s="2" t="s">
        <v>6</v>
      </c>
      <c r="BZ64" s="2">
        <v>0</v>
      </c>
      <c r="CA64" s="2">
        <v>0</v>
      </c>
      <c r="CB64" s="2"/>
      <c r="CC64" s="2"/>
      <c r="CD64" s="2"/>
      <c r="CE64" s="2"/>
      <c r="CF64" s="2">
        <v>0</v>
      </c>
      <c r="CG64" s="2">
        <v>0</v>
      </c>
      <c r="CH64" s="2"/>
      <c r="CI64" s="2"/>
      <c r="CJ64" s="2"/>
      <c r="CK64" s="2"/>
      <c r="CL64" s="2"/>
      <c r="CM64" s="2">
        <v>0</v>
      </c>
      <c r="CN64" s="2" t="s">
        <v>6</v>
      </c>
      <c r="CO64" s="2">
        <v>0</v>
      </c>
      <c r="CP64" s="2">
        <f t="shared" si="72"/>
        <v>0</v>
      </c>
      <c r="CQ64" s="2">
        <f t="shared" si="73"/>
        <v>12430</v>
      </c>
      <c r="CR64" s="2">
        <f t="shared" si="74"/>
        <v>0</v>
      </c>
      <c r="CS64" s="2">
        <f t="shared" si="75"/>
        <v>0</v>
      </c>
      <c r="CT64" s="2">
        <f t="shared" si="76"/>
        <v>0</v>
      </c>
      <c r="CU64" s="2">
        <f t="shared" si="77"/>
        <v>0</v>
      </c>
      <c r="CV64" s="2">
        <f t="shared" si="78"/>
        <v>0</v>
      </c>
      <c r="CW64" s="2">
        <f t="shared" si="79"/>
        <v>0</v>
      </c>
      <c r="CX64" s="2">
        <f t="shared" si="80"/>
        <v>0</v>
      </c>
      <c r="CY64" s="2">
        <f t="shared" si="81"/>
        <v>0</v>
      </c>
      <c r="CZ64" s="2">
        <f t="shared" si="82"/>
        <v>0</v>
      </c>
      <c r="DA64" s="2"/>
      <c r="DB64" s="2"/>
      <c r="DC64" s="2" t="s">
        <v>6</v>
      </c>
      <c r="DD64" s="2" t="s">
        <v>6</v>
      </c>
      <c r="DE64" s="2" t="s">
        <v>6</v>
      </c>
      <c r="DF64" s="2" t="s">
        <v>6</v>
      </c>
      <c r="DG64" s="2" t="s">
        <v>6</v>
      </c>
      <c r="DH64" s="2" t="s">
        <v>6</v>
      </c>
      <c r="DI64" s="2" t="s">
        <v>6</v>
      </c>
      <c r="DJ64" s="2" t="s">
        <v>6</v>
      </c>
      <c r="DK64" s="2" t="s">
        <v>6</v>
      </c>
      <c r="DL64" s="2" t="s">
        <v>6</v>
      </c>
      <c r="DM64" s="2" t="s">
        <v>6</v>
      </c>
      <c r="DN64" s="2">
        <v>0</v>
      </c>
      <c r="DO64" s="2">
        <v>0</v>
      </c>
      <c r="DP64" s="2">
        <v>1</v>
      </c>
      <c r="DQ64" s="2">
        <v>1</v>
      </c>
      <c r="DR64" s="2"/>
      <c r="DS64" s="2"/>
      <c r="DT64" s="2"/>
      <c r="DU64" s="2">
        <v>1009</v>
      </c>
      <c r="DV64" s="2" t="s">
        <v>95</v>
      </c>
      <c r="DW64" s="2" t="s">
        <v>95</v>
      </c>
      <c r="DX64" s="2">
        <v>1000</v>
      </c>
      <c r="DY64" s="2"/>
      <c r="DZ64" s="2"/>
      <c r="EA64" s="2"/>
      <c r="EB64" s="2"/>
      <c r="EC64" s="2"/>
      <c r="ED64" s="2"/>
      <c r="EE64" s="2">
        <v>32653291</v>
      </c>
      <c r="EF64" s="2">
        <v>20</v>
      </c>
      <c r="EG64" s="2" t="s">
        <v>48</v>
      </c>
      <c r="EH64" s="2">
        <v>0</v>
      </c>
      <c r="EI64" s="2" t="s">
        <v>6</v>
      </c>
      <c r="EJ64" s="2">
        <v>1</v>
      </c>
      <c r="EK64" s="2">
        <v>500001</v>
      </c>
      <c r="EL64" s="2" t="s">
        <v>62</v>
      </c>
      <c r="EM64" s="2" t="s">
        <v>63</v>
      </c>
      <c r="EN64" s="2"/>
      <c r="EO64" s="2" t="s">
        <v>6</v>
      </c>
      <c r="EP64" s="2"/>
      <c r="EQ64" s="2">
        <v>0</v>
      </c>
      <c r="ER64" s="2">
        <v>12430</v>
      </c>
      <c r="ES64" s="2">
        <v>12430</v>
      </c>
      <c r="ET64" s="2">
        <v>0</v>
      </c>
      <c r="EU64" s="2">
        <v>0</v>
      </c>
      <c r="EV64" s="2">
        <v>0</v>
      </c>
      <c r="EW64" s="2">
        <v>0</v>
      </c>
      <c r="EX64" s="2">
        <v>0</v>
      </c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>
        <v>0</v>
      </c>
      <c r="FR64" s="2">
        <f t="shared" si="83"/>
        <v>0</v>
      </c>
      <c r="FS64" s="2">
        <v>0</v>
      </c>
      <c r="FT64" s="2"/>
      <c r="FU64" s="2"/>
      <c r="FV64" s="2"/>
      <c r="FW64" s="2"/>
      <c r="FX64" s="2">
        <v>0</v>
      </c>
      <c r="FY64" s="2">
        <v>0</v>
      </c>
      <c r="FZ64" s="2"/>
      <c r="GA64" s="2" t="s">
        <v>6</v>
      </c>
      <c r="GB64" s="2"/>
      <c r="GC64" s="2"/>
      <c r="GD64" s="2">
        <v>0</v>
      </c>
      <c r="GE64" s="2"/>
      <c r="GF64" s="2">
        <v>-1755229539</v>
      </c>
      <c r="GG64" s="2">
        <v>2</v>
      </c>
      <c r="GH64" s="2">
        <v>1</v>
      </c>
      <c r="GI64" s="2">
        <v>-2</v>
      </c>
      <c r="GJ64" s="2">
        <v>0</v>
      </c>
      <c r="GK64" s="2">
        <f>ROUND(R64*(R12)/100,0)</f>
        <v>0</v>
      </c>
      <c r="GL64" s="2">
        <f t="shared" si="84"/>
        <v>0</v>
      </c>
      <c r="GM64" s="2">
        <f t="shared" si="85"/>
        <v>0</v>
      </c>
      <c r="GN64" s="2">
        <f t="shared" si="86"/>
        <v>0</v>
      </c>
      <c r="GO64" s="2">
        <f t="shared" si="87"/>
        <v>0</v>
      </c>
      <c r="GP64" s="2">
        <f t="shared" si="88"/>
        <v>0</v>
      </c>
      <c r="GQ64" s="2"/>
      <c r="GR64" s="2">
        <v>0</v>
      </c>
      <c r="GS64" s="2">
        <v>3</v>
      </c>
      <c r="GT64" s="2">
        <v>0</v>
      </c>
      <c r="GU64" s="2" t="s">
        <v>6</v>
      </c>
      <c r="GV64" s="2">
        <f t="shared" si="89"/>
        <v>0</v>
      </c>
      <c r="GW64" s="2">
        <v>1</v>
      </c>
      <c r="GX64" s="2">
        <f t="shared" si="90"/>
        <v>0</v>
      </c>
      <c r="GY64" s="2"/>
      <c r="GZ64" s="2"/>
      <c r="HA64" s="2">
        <v>0</v>
      </c>
      <c r="HB64" s="2">
        <v>0</v>
      </c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>
        <v>0</v>
      </c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x14ac:dyDescent="0.2">
      <c r="A65">
        <v>18</v>
      </c>
      <c r="B65">
        <v>1</v>
      </c>
      <c r="C65">
        <v>62</v>
      </c>
      <c r="E65" t="s">
        <v>115</v>
      </c>
      <c r="F65" t="s">
        <v>116</v>
      </c>
      <c r="G65" t="s">
        <v>117</v>
      </c>
      <c r="H65" t="s">
        <v>95</v>
      </c>
      <c r="I65">
        <f>I57*J65</f>
        <v>0</v>
      </c>
      <c r="J65">
        <v>0</v>
      </c>
      <c r="O65">
        <f t="shared" si="55"/>
        <v>0</v>
      </c>
      <c r="P65">
        <f t="shared" si="56"/>
        <v>0</v>
      </c>
      <c r="Q65">
        <f t="shared" si="57"/>
        <v>0</v>
      </c>
      <c r="R65">
        <f t="shared" si="58"/>
        <v>0</v>
      </c>
      <c r="S65">
        <f t="shared" si="59"/>
        <v>0</v>
      </c>
      <c r="T65">
        <f t="shared" si="60"/>
        <v>0</v>
      </c>
      <c r="U65">
        <f t="shared" si="61"/>
        <v>0</v>
      </c>
      <c r="V65">
        <f t="shared" si="62"/>
        <v>0</v>
      </c>
      <c r="W65">
        <f t="shared" si="63"/>
        <v>0</v>
      </c>
      <c r="X65">
        <f t="shared" si="64"/>
        <v>0</v>
      </c>
      <c r="Y65">
        <f t="shared" si="65"/>
        <v>0</v>
      </c>
      <c r="AA65">
        <v>34656858</v>
      </c>
      <c r="AB65">
        <f t="shared" si="66"/>
        <v>12430</v>
      </c>
      <c r="AC65">
        <f t="shared" si="91"/>
        <v>12430</v>
      </c>
      <c r="AD65">
        <f t="shared" si="67"/>
        <v>0</v>
      </c>
      <c r="AE65">
        <f t="shared" si="68"/>
        <v>0</v>
      </c>
      <c r="AF65">
        <f t="shared" si="92"/>
        <v>0</v>
      </c>
      <c r="AG65">
        <f t="shared" si="69"/>
        <v>0</v>
      </c>
      <c r="AH65">
        <f t="shared" si="93"/>
        <v>0</v>
      </c>
      <c r="AI65">
        <f t="shared" si="70"/>
        <v>0</v>
      </c>
      <c r="AJ65">
        <f t="shared" si="71"/>
        <v>0</v>
      </c>
      <c r="AK65">
        <v>12430</v>
      </c>
      <c r="AL65">
        <v>12430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1</v>
      </c>
      <c r="AW65">
        <v>1</v>
      </c>
      <c r="AZ65">
        <v>1</v>
      </c>
      <c r="BA65">
        <v>1</v>
      </c>
      <c r="BB65">
        <v>1</v>
      </c>
      <c r="BC65">
        <v>7.5</v>
      </c>
      <c r="BD65" t="s">
        <v>6</v>
      </c>
      <c r="BE65" t="s">
        <v>6</v>
      </c>
      <c r="BF65" t="s">
        <v>6</v>
      </c>
      <c r="BG65" t="s">
        <v>6</v>
      </c>
      <c r="BH65">
        <v>3</v>
      </c>
      <c r="BI65">
        <v>1</v>
      </c>
      <c r="BJ65" t="s">
        <v>118</v>
      </c>
      <c r="BM65">
        <v>500001</v>
      </c>
      <c r="BN65">
        <v>0</v>
      </c>
      <c r="BO65" t="s">
        <v>6</v>
      </c>
      <c r="BP65">
        <v>0</v>
      </c>
      <c r="BQ65">
        <v>20</v>
      </c>
      <c r="BR65">
        <v>0</v>
      </c>
      <c r="BS65">
        <v>1</v>
      </c>
      <c r="BT65">
        <v>1</v>
      </c>
      <c r="BU65">
        <v>1</v>
      </c>
      <c r="BV65">
        <v>1</v>
      </c>
      <c r="BW65">
        <v>1</v>
      </c>
      <c r="BX65">
        <v>1</v>
      </c>
      <c r="BY65" t="s">
        <v>6</v>
      </c>
      <c r="BZ65">
        <v>0</v>
      </c>
      <c r="CA65">
        <v>0</v>
      </c>
      <c r="CF65">
        <v>0</v>
      </c>
      <c r="CG65">
        <v>0</v>
      </c>
      <c r="CM65">
        <v>0</v>
      </c>
      <c r="CN65" t="s">
        <v>6</v>
      </c>
      <c r="CO65">
        <v>0</v>
      </c>
      <c r="CP65">
        <f t="shared" si="72"/>
        <v>0</v>
      </c>
      <c r="CQ65">
        <f t="shared" si="73"/>
        <v>93225</v>
      </c>
      <c r="CR65">
        <f t="shared" si="74"/>
        <v>0</v>
      </c>
      <c r="CS65">
        <f t="shared" si="75"/>
        <v>0</v>
      </c>
      <c r="CT65">
        <f t="shared" si="76"/>
        <v>0</v>
      </c>
      <c r="CU65">
        <f t="shared" si="77"/>
        <v>0</v>
      </c>
      <c r="CV65">
        <f t="shared" si="78"/>
        <v>0</v>
      </c>
      <c r="CW65">
        <f t="shared" si="79"/>
        <v>0</v>
      </c>
      <c r="CX65">
        <f t="shared" si="80"/>
        <v>0</v>
      </c>
      <c r="CY65">
        <f t="shared" si="81"/>
        <v>0</v>
      </c>
      <c r="CZ65">
        <f t="shared" si="82"/>
        <v>0</v>
      </c>
      <c r="DC65" t="s">
        <v>6</v>
      </c>
      <c r="DD65" t="s">
        <v>6</v>
      </c>
      <c r="DE65" t="s">
        <v>6</v>
      </c>
      <c r="DF65" t="s">
        <v>6</v>
      </c>
      <c r="DG65" t="s">
        <v>6</v>
      </c>
      <c r="DH65" t="s">
        <v>6</v>
      </c>
      <c r="DI65" t="s">
        <v>6</v>
      </c>
      <c r="DJ65" t="s">
        <v>6</v>
      </c>
      <c r="DK65" t="s">
        <v>6</v>
      </c>
      <c r="DL65" t="s">
        <v>6</v>
      </c>
      <c r="DM65" t="s">
        <v>6</v>
      </c>
      <c r="DN65">
        <v>0</v>
      </c>
      <c r="DO65">
        <v>0</v>
      </c>
      <c r="DP65">
        <v>1</v>
      </c>
      <c r="DQ65">
        <v>1</v>
      </c>
      <c r="DU65">
        <v>1009</v>
      </c>
      <c r="DV65" t="s">
        <v>95</v>
      </c>
      <c r="DW65" t="s">
        <v>95</v>
      </c>
      <c r="DX65">
        <v>1000</v>
      </c>
      <c r="EE65">
        <v>32653291</v>
      </c>
      <c r="EF65">
        <v>20</v>
      </c>
      <c r="EG65" t="s">
        <v>48</v>
      </c>
      <c r="EH65">
        <v>0</v>
      </c>
      <c r="EI65" t="s">
        <v>6</v>
      </c>
      <c r="EJ65">
        <v>1</v>
      </c>
      <c r="EK65">
        <v>500001</v>
      </c>
      <c r="EL65" t="s">
        <v>62</v>
      </c>
      <c r="EM65" t="s">
        <v>63</v>
      </c>
      <c r="EO65" t="s">
        <v>6</v>
      </c>
      <c r="EQ65">
        <v>0</v>
      </c>
      <c r="ER65">
        <v>12430</v>
      </c>
      <c r="ES65">
        <v>12430</v>
      </c>
      <c r="ET65">
        <v>0</v>
      </c>
      <c r="EU65">
        <v>0</v>
      </c>
      <c r="EV65">
        <v>0</v>
      </c>
      <c r="EW65">
        <v>0</v>
      </c>
      <c r="EX65">
        <v>0</v>
      </c>
      <c r="FQ65">
        <v>0</v>
      </c>
      <c r="FR65">
        <f t="shared" si="83"/>
        <v>0</v>
      </c>
      <c r="FS65">
        <v>0</v>
      </c>
      <c r="FX65">
        <v>0</v>
      </c>
      <c r="FY65">
        <v>0</v>
      </c>
      <c r="GA65" t="s">
        <v>6</v>
      </c>
      <c r="GD65">
        <v>0</v>
      </c>
      <c r="GF65">
        <v>-1755229539</v>
      </c>
      <c r="GG65">
        <v>2</v>
      </c>
      <c r="GH65">
        <v>1</v>
      </c>
      <c r="GI65">
        <v>4</v>
      </c>
      <c r="GJ65">
        <v>0</v>
      </c>
      <c r="GK65">
        <f>ROUND(R65*(S12)/100,0)</f>
        <v>0</v>
      </c>
      <c r="GL65">
        <f t="shared" si="84"/>
        <v>0</v>
      </c>
      <c r="GM65">
        <f t="shared" si="85"/>
        <v>0</v>
      </c>
      <c r="GN65">
        <f t="shared" si="86"/>
        <v>0</v>
      </c>
      <c r="GO65">
        <f t="shared" si="87"/>
        <v>0</v>
      </c>
      <c r="GP65">
        <f t="shared" si="88"/>
        <v>0</v>
      </c>
      <c r="GR65">
        <v>0</v>
      </c>
      <c r="GS65">
        <v>3</v>
      </c>
      <c r="GT65">
        <v>0</v>
      </c>
      <c r="GU65" t="s">
        <v>6</v>
      </c>
      <c r="GV65">
        <f t="shared" si="89"/>
        <v>0</v>
      </c>
      <c r="GW65">
        <v>1</v>
      </c>
      <c r="GX65">
        <f t="shared" si="90"/>
        <v>0</v>
      </c>
      <c r="HA65">
        <v>0</v>
      </c>
      <c r="HB65">
        <v>0</v>
      </c>
      <c r="IK65">
        <v>0</v>
      </c>
    </row>
    <row r="66" spans="1:255" x14ac:dyDescent="0.2">
      <c r="A66" s="2">
        <v>18</v>
      </c>
      <c r="B66" s="2">
        <v>1</v>
      </c>
      <c r="C66" s="2">
        <v>54</v>
      </c>
      <c r="D66" s="2"/>
      <c r="E66" s="2" t="s">
        <v>119</v>
      </c>
      <c r="F66" s="2" t="s">
        <v>98</v>
      </c>
      <c r="G66" s="2" t="s">
        <v>99</v>
      </c>
      <c r="H66" s="2" t="s">
        <v>100</v>
      </c>
      <c r="I66" s="2">
        <f>I56*J66</f>
        <v>0</v>
      </c>
      <c r="J66" s="2">
        <v>0</v>
      </c>
      <c r="K66" s="2"/>
      <c r="L66" s="2"/>
      <c r="M66" s="2"/>
      <c r="N66" s="2"/>
      <c r="O66" s="2">
        <f t="shared" si="55"/>
        <v>0</v>
      </c>
      <c r="P66" s="2">
        <f t="shared" si="56"/>
        <v>0</v>
      </c>
      <c r="Q66" s="2">
        <f t="shared" si="57"/>
        <v>0</v>
      </c>
      <c r="R66" s="2">
        <f t="shared" si="58"/>
        <v>0</v>
      </c>
      <c r="S66" s="2">
        <f t="shared" si="59"/>
        <v>0</v>
      </c>
      <c r="T66" s="2">
        <f t="shared" si="60"/>
        <v>0</v>
      </c>
      <c r="U66" s="2">
        <f t="shared" si="61"/>
        <v>0</v>
      </c>
      <c r="V66" s="2">
        <f t="shared" si="62"/>
        <v>0</v>
      </c>
      <c r="W66" s="2">
        <f t="shared" si="63"/>
        <v>0</v>
      </c>
      <c r="X66" s="2">
        <f t="shared" si="64"/>
        <v>0</v>
      </c>
      <c r="Y66" s="2">
        <f t="shared" si="65"/>
        <v>0</v>
      </c>
      <c r="Z66" s="2"/>
      <c r="AA66" s="2">
        <v>34656857</v>
      </c>
      <c r="AB66" s="2">
        <f t="shared" si="66"/>
        <v>1</v>
      </c>
      <c r="AC66" s="2">
        <f t="shared" si="91"/>
        <v>1</v>
      </c>
      <c r="AD66" s="2">
        <f t="shared" si="67"/>
        <v>0</v>
      </c>
      <c r="AE66" s="2">
        <f t="shared" si="68"/>
        <v>0</v>
      </c>
      <c r="AF66" s="2">
        <f t="shared" si="92"/>
        <v>0</v>
      </c>
      <c r="AG66" s="2">
        <f t="shared" si="69"/>
        <v>0</v>
      </c>
      <c r="AH66" s="2">
        <f t="shared" si="93"/>
        <v>0</v>
      </c>
      <c r="AI66" s="2">
        <f t="shared" si="70"/>
        <v>0</v>
      </c>
      <c r="AJ66" s="2">
        <f t="shared" si="71"/>
        <v>0</v>
      </c>
      <c r="AK66" s="2">
        <v>1</v>
      </c>
      <c r="AL66" s="2">
        <v>1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106</v>
      </c>
      <c r="AU66" s="2">
        <v>65</v>
      </c>
      <c r="AV66" s="2">
        <v>1</v>
      </c>
      <c r="AW66" s="2">
        <v>1</v>
      </c>
      <c r="AX66" s="2"/>
      <c r="AY66" s="2"/>
      <c r="AZ66" s="2">
        <v>1</v>
      </c>
      <c r="BA66" s="2">
        <v>1</v>
      </c>
      <c r="BB66" s="2">
        <v>1</v>
      </c>
      <c r="BC66" s="2">
        <v>1</v>
      </c>
      <c r="BD66" s="2" t="s">
        <v>6</v>
      </c>
      <c r="BE66" s="2" t="s">
        <v>6</v>
      </c>
      <c r="BF66" s="2" t="s">
        <v>6</v>
      </c>
      <c r="BG66" s="2" t="s">
        <v>6</v>
      </c>
      <c r="BH66" s="2">
        <v>3</v>
      </c>
      <c r="BI66" s="2">
        <v>1</v>
      </c>
      <c r="BJ66" s="2" t="s">
        <v>6</v>
      </c>
      <c r="BK66" s="2"/>
      <c r="BL66" s="2"/>
      <c r="BM66" s="2">
        <v>0</v>
      </c>
      <c r="BN66" s="2">
        <v>0</v>
      </c>
      <c r="BO66" s="2" t="s">
        <v>6</v>
      </c>
      <c r="BP66" s="2">
        <v>0</v>
      </c>
      <c r="BQ66" s="2">
        <v>20</v>
      </c>
      <c r="BR66" s="2">
        <v>0</v>
      </c>
      <c r="BS66" s="2">
        <v>1</v>
      </c>
      <c r="BT66" s="2">
        <v>1</v>
      </c>
      <c r="BU66" s="2">
        <v>1</v>
      </c>
      <c r="BV66" s="2">
        <v>1</v>
      </c>
      <c r="BW66" s="2">
        <v>1</v>
      </c>
      <c r="BX66" s="2">
        <v>1</v>
      </c>
      <c r="BY66" s="2" t="s">
        <v>6</v>
      </c>
      <c r="BZ66" s="2">
        <v>106</v>
      </c>
      <c r="CA66" s="2">
        <v>65</v>
      </c>
      <c r="CB66" s="2"/>
      <c r="CC66" s="2"/>
      <c r="CD66" s="2"/>
      <c r="CE66" s="2"/>
      <c r="CF66" s="2">
        <v>0</v>
      </c>
      <c r="CG66" s="2">
        <v>0</v>
      </c>
      <c r="CH66" s="2"/>
      <c r="CI66" s="2"/>
      <c r="CJ66" s="2"/>
      <c r="CK66" s="2"/>
      <c r="CL66" s="2"/>
      <c r="CM66" s="2">
        <v>0</v>
      </c>
      <c r="CN66" s="2" t="s">
        <v>6</v>
      </c>
      <c r="CO66" s="2">
        <v>0</v>
      </c>
      <c r="CP66" s="2">
        <f t="shared" si="72"/>
        <v>0</v>
      </c>
      <c r="CQ66" s="2">
        <f t="shared" si="73"/>
        <v>1</v>
      </c>
      <c r="CR66" s="2">
        <f t="shared" si="74"/>
        <v>0</v>
      </c>
      <c r="CS66" s="2">
        <f t="shared" si="75"/>
        <v>0</v>
      </c>
      <c r="CT66" s="2">
        <f t="shared" si="76"/>
        <v>0</v>
      </c>
      <c r="CU66" s="2">
        <f t="shared" si="77"/>
        <v>0</v>
      </c>
      <c r="CV66" s="2">
        <f t="shared" si="78"/>
        <v>0</v>
      </c>
      <c r="CW66" s="2">
        <f t="shared" si="79"/>
        <v>0</v>
      </c>
      <c r="CX66" s="2">
        <f t="shared" si="80"/>
        <v>0</v>
      </c>
      <c r="CY66" s="2">
        <f t="shared" si="81"/>
        <v>0</v>
      </c>
      <c r="CZ66" s="2">
        <f t="shared" si="82"/>
        <v>0</v>
      </c>
      <c r="DA66" s="2"/>
      <c r="DB66" s="2"/>
      <c r="DC66" s="2" t="s">
        <v>6</v>
      </c>
      <c r="DD66" s="2" t="s">
        <v>6</v>
      </c>
      <c r="DE66" s="2" t="s">
        <v>6</v>
      </c>
      <c r="DF66" s="2" t="s">
        <v>6</v>
      </c>
      <c r="DG66" s="2" t="s">
        <v>6</v>
      </c>
      <c r="DH66" s="2" t="s">
        <v>6</v>
      </c>
      <c r="DI66" s="2" t="s">
        <v>6</v>
      </c>
      <c r="DJ66" s="2" t="s">
        <v>6</v>
      </c>
      <c r="DK66" s="2" t="s">
        <v>6</v>
      </c>
      <c r="DL66" s="2" t="s">
        <v>6</v>
      </c>
      <c r="DM66" s="2" t="s">
        <v>6</v>
      </c>
      <c r="DN66" s="2">
        <v>0</v>
      </c>
      <c r="DO66" s="2">
        <v>0</v>
      </c>
      <c r="DP66" s="2">
        <v>1</v>
      </c>
      <c r="DQ66" s="2">
        <v>1</v>
      </c>
      <c r="DR66" s="2"/>
      <c r="DS66" s="2"/>
      <c r="DT66" s="2"/>
      <c r="DU66" s="2">
        <v>1013</v>
      </c>
      <c r="DV66" s="2" t="s">
        <v>100</v>
      </c>
      <c r="DW66" s="2" t="s">
        <v>100</v>
      </c>
      <c r="DX66" s="2">
        <v>1</v>
      </c>
      <c r="DY66" s="2"/>
      <c r="DZ66" s="2"/>
      <c r="EA66" s="2"/>
      <c r="EB66" s="2"/>
      <c r="EC66" s="2"/>
      <c r="ED66" s="2"/>
      <c r="EE66" s="2">
        <v>32653299</v>
      </c>
      <c r="EF66" s="2">
        <v>20</v>
      </c>
      <c r="EG66" s="2" t="s">
        <v>48</v>
      </c>
      <c r="EH66" s="2">
        <v>0</v>
      </c>
      <c r="EI66" s="2" t="s">
        <v>6</v>
      </c>
      <c r="EJ66" s="2">
        <v>1</v>
      </c>
      <c r="EK66" s="2">
        <v>0</v>
      </c>
      <c r="EL66" s="2" t="s">
        <v>49</v>
      </c>
      <c r="EM66" s="2" t="s">
        <v>50</v>
      </c>
      <c r="EN66" s="2"/>
      <c r="EO66" s="2" t="s">
        <v>6</v>
      </c>
      <c r="EP66" s="2"/>
      <c r="EQ66" s="2">
        <v>0</v>
      </c>
      <c r="ER66" s="2">
        <v>1</v>
      </c>
      <c r="ES66" s="2">
        <v>1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>
        <v>0</v>
      </c>
      <c r="FR66" s="2">
        <f t="shared" si="83"/>
        <v>0</v>
      </c>
      <c r="FS66" s="2">
        <v>0</v>
      </c>
      <c r="FT66" s="2"/>
      <c r="FU66" s="2"/>
      <c r="FV66" s="2"/>
      <c r="FW66" s="2"/>
      <c r="FX66" s="2">
        <v>106</v>
      </c>
      <c r="FY66" s="2">
        <v>65</v>
      </c>
      <c r="FZ66" s="2"/>
      <c r="GA66" s="2" t="s">
        <v>6</v>
      </c>
      <c r="GB66" s="2"/>
      <c r="GC66" s="2"/>
      <c r="GD66" s="2">
        <v>0</v>
      </c>
      <c r="GE66" s="2"/>
      <c r="GF66" s="2">
        <v>-1731369543</v>
      </c>
      <c r="GG66" s="2">
        <v>2</v>
      </c>
      <c r="GH66" s="2">
        <v>1</v>
      </c>
      <c r="GI66" s="2">
        <v>-2</v>
      </c>
      <c r="GJ66" s="2">
        <v>0</v>
      </c>
      <c r="GK66" s="2">
        <f>ROUND(R66*(R12)/100,0)</f>
        <v>0</v>
      </c>
      <c r="GL66" s="2">
        <f t="shared" si="84"/>
        <v>0</v>
      </c>
      <c r="GM66" s="2">
        <f t="shared" si="85"/>
        <v>0</v>
      </c>
      <c r="GN66" s="2">
        <f t="shared" si="86"/>
        <v>0</v>
      </c>
      <c r="GO66" s="2">
        <f t="shared" si="87"/>
        <v>0</v>
      </c>
      <c r="GP66" s="2">
        <f t="shared" si="88"/>
        <v>0</v>
      </c>
      <c r="GQ66" s="2"/>
      <c r="GR66" s="2">
        <v>0</v>
      </c>
      <c r="GS66" s="2">
        <v>3</v>
      </c>
      <c r="GT66" s="2">
        <v>0</v>
      </c>
      <c r="GU66" s="2" t="s">
        <v>6</v>
      </c>
      <c r="GV66" s="2">
        <f t="shared" si="89"/>
        <v>0</v>
      </c>
      <c r="GW66" s="2">
        <v>1</v>
      </c>
      <c r="GX66" s="2">
        <f t="shared" si="90"/>
        <v>0</v>
      </c>
      <c r="GY66" s="2"/>
      <c r="GZ66" s="2"/>
      <c r="HA66" s="2">
        <v>0</v>
      </c>
      <c r="HB66" s="2">
        <v>0</v>
      </c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>
        <v>0</v>
      </c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x14ac:dyDescent="0.2">
      <c r="A67">
        <v>18</v>
      </c>
      <c r="B67">
        <v>1</v>
      </c>
      <c r="C67">
        <v>63</v>
      </c>
      <c r="E67" t="s">
        <v>119</v>
      </c>
      <c r="F67" t="s">
        <v>98</v>
      </c>
      <c r="G67" t="s">
        <v>99</v>
      </c>
      <c r="H67" t="s">
        <v>100</v>
      </c>
      <c r="I67">
        <f>I57*J67</f>
        <v>0</v>
      </c>
      <c r="J67">
        <v>0</v>
      </c>
      <c r="O67">
        <f t="shared" si="55"/>
        <v>0</v>
      </c>
      <c r="P67">
        <f t="shared" si="56"/>
        <v>0</v>
      </c>
      <c r="Q67">
        <f t="shared" si="57"/>
        <v>0</v>
      </c>
      <c r="R67">
        <f t="shared" si="58"/>
        <v>0</v>
      </c>
      <c r="S67">
        <f t="shared" si="59"/>
        <v>0</v>
      </c>
      <c r="T67">
        <f t="shared" si="60"/>
        <v>0</v>
      </c>
      <c r="U67">
        <f t="shared" si="61"/>
        <v>0</v>
      </c>
      <c r="V67">
        <f t="shared" si="62"/>
        <v>0</v>
      </c>
      <c r="W67">
        <f t="shared" si="63"/>
        <v>0</v>
      </c>
      <c r="X67">
        <f t="shared" si="64"/>
        <v>0</v>
      </c>
      <c r="Y67">
        <f t="shared" si="65"/>
        <v>0</v>
      </c>
      <c r="AA67">
        <v>34656858</v>
      </c>
      <c r="AB67">
        <f t="shared" si="66"/>
        <v>1</v>
      </c>
      <c r="AC67">
        <f t="shared" si="91"/>
        <v>1</v>
      </c>
      <c r="AD67">
        <f t="shared" si="67"/>
        <v>0</v>
      </c>
      <c r="AE67">
        <f t="shared" si="68"/>
        <v>0</v>
      </c>
      <c r="AF67">
        <f t="shared" si="92"/>
        <v>0</v>
      </c>
      <c r="AG67">
        <f t="shared" si="69"/>
        <v>0</v>
      </c>
      <c r="AH67">
        <f t="shared" si="93"/>
        <v>0</v>
      </c>
      <c r="AI67">
        <f t="shared" si="70"/>
        <v>0</v>
      </c>
      <c r="AJ67">
        <f t="shared" si="71"/>
        <v>0</v>
      </c>
      <c r="AK67">
        <v>1</v>
      </c>
      <c r="AL67">
        <v>1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90</v>
      </c>
      <c r="AU67">
        <v>52</v>
      </c>
      <c r="AV67">
        <v>1</v>
      </c>
      <c r="AW67">
        <v>1</v>
      </c>
      <c r="AZ67">
        <v>1</v>
      </c>
      <c r="BA67">
        <v>1</v>
      </c>
      <c r="BB67">
        <v>1</v>
      </c>
      <c r="BC67">
        <v>7.5</v>
      </c>
      <c r="BD67" t="s">
        <v>6</v>
      </c>
      <c r="BE67" t="s">
        <v>6</v>
      </c>
      <c r="BF67" t="s">
        <v>6</v>
      </c>
      <c r="BG67" t="s">
        <v>6</v>
      </c>
      <c r="BH67">
        <v>3</v>
      </c>
      <c r="BI67">
        <v>1</v>
      </c>
      <c r="BJ67" t="s">
        <v>6</v>
      </c>
      <c r="BM67">
        <v>0</v>
      </c>
      <c r="BN67">
        <v>0</v>
      </c>
      <c r="BO67" t="s">
        <v>6</v>
      </c>
      <c r="BP67">
        <v>0</v>
      </c>
      <c r="BQ67">
        <v>20</v>
      </c>
      <c r="BR67">
        <v>0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Y67" t="s">
        <v>6</v>
      </c>
      <c r="BZ67">
        <v>106</v>
      </c>
      <c r="CA67">
        <v>65</v>
      </c>
      <c r="CF67">
        <v>0</v>
      </c>
      <c r="CG67">
        <v>0</v>
      </c>
      <c r="CM67">
        <v>0</v>
      </c>
      <c r="CN67" t="s">
        <v>6</v>
      </c>
      <c r="CO67">
        <v>0</v>
      </c>
      <c r="CP67">
        <f t="shared" si="72"/>
        <v>0</v>
      </c>
      <c r="CQ67">
        <f t="shared" si="73"/>
        <v>7.5</v>
      </c>
      <c r="CR67">
        <f t="shared" si="74"/>
        <v>0</v>
      </c>
      <c r="CS67">
        <f t="shared" si="75"/>
        <v>0</v>
      </c>
      <c r="CT67">
        <f t="shared" si="76"/>
        <v>0</v>
      </c>
      <c r="CU67">
        <f t="shared" si="77"/>
        <v>0</v>
      </c>
      <c r="CV67">
        <f t="shared" si="78"/>
        <v>0</v>
      </c>
      <c r="CW67">
        <f t="shared" si="79"/>
        <v>0</v>
      </c>
      <c r="CX67">
        <f t="shared" si="80"/>
        <v>0</v>
      </c>
      <c r="CY67">
        <f t="shared" si="81"/>
        <v>0</v>
      </c>
      <c r="CZ67">
        <f t="shared" si="82"/>
        <v>0</v>
      </c>
      <c r="DC67" t="s">
        <v>6</v>
      </c>
      <c r="DD67" t="s">
        <v>6</v>
      </c>
      <c r="DE67" t="s">
        <v>6</v>
      </c>
      <c r="DF67" t="s">
        <v>6</v>
      </c>
      <c r="DG67" t="s">
        <v>6</v>
      </c>
      <c r="DH67" t="s">
        <v>6</v>
      </c>
      <c r="DI67" t="s">
        <v>6</v>
      </c>
      <c r="DJ67" t="s">
        <v>6</v>
      </c>
      <c r="DK67" t="s">
        <v>6</v>
      </c>
      <c r="DL67" t="s">
        <v>6</v>
      </c>
      <c r="DM67" t="s">
        <v>6</v>
      </c>
      <c r="DN67">
        <v>0</v>
      </c>
      <c r="DO67">
        <v>0</v>
      </c>
      <c r="DP67">
        <v>1</v>
      </c>
      <c r="DQ67">
        <v>1</v>
      </c>
      <c r="DU67">
        <v>1013</v>
      </c>
      <c r="DV67" t="s">
        <v>100</v>
      </c>
      <c r="DW67" t="s">
        <v>100</v>
      </c>
      <c r="DX67">
        <v>1</v>
      </c>
      <c r="EE67">
        <v>32653299</v>
      </c>
      <c r="EF67">
        <v>20</v>
      </c>
      <c r="EG67" t="s">
        <v>48</v>
      </c>
      <c r="EH67">
        <v>0</v>
      </c>
      <c r="EI67" t="s">
        <v>6</v>
      </c>
      <c r="EJ67">
        <v>1</v>
      </c>
      <c r="EK67">
        <v>0</v>
      </c>
      <c r="EL67" t="s">
        <v>49</v>
      </c>
      <c r="EM67" t="s">
        <v>50</v>
      </c>
      <c r="EO67" t="s">
        <v>6</v>
      </c>
      <c r="EQ67">
        <v>0</v>
      </c>
      <c r="ER67">
        <v>1</v>
      </c>
      <c r="ES67">
        <v>1</v>
      </c>
      <c r="ET67">
        <v>0</v>
      </c>
      <c r="EU67">
        <v>0</v>
      </c>
      <c r="EV67">
        <v>0</v>
      </c>
      <c r="EW67">
        <v>0</v>
      </c>
      <c r="EX67">
        <v>0</v>
      </c>
      <c r="FQ67">
        <v>0</v>
      </c>
      <c r="FR67">
        <f t="shared" si="83"/>
        <v>0</v>
      </c>
      <c r="FS67">
        <v>0</v>
      </c>
      <c r="FV67" t="s">
        <v>25</v>
      </c>
      <c r="FW67" t="s">
        <v>26</v>
      </c>
      <c r="FX67">
        <v>106</v>
      </c>
      <c r="FY67">
        <v>65</v>
      </c>
      <c r="GA67" t="s">
        <v>6</v>
      </c>
      <c r="GD67">
        <v>0</v>
      </c>
      <c r="GF67">
        <v>-1731369543</v>
      </c>
      <c r="GG67">
        <v>2</v>
      </c>
      <c r="GH67">
        <v>1</v>
      </c>
      <c r="GI67">
        <v>4</v>
      </c>
      <c r="GJ67">
        <v>0</v>
      </c>
      <c r="GK67">
        <f>ROUND(R67*(S12)/100,0)</f>
        <v>0</v>
      </c>
      <c r="GL67">
        <f t="shared" si="84"/>
        <v>0</v>
      </c>
      <c r="GM67">
        <f t="shared" si="85"/>
        <v>0</v>
      </c>
      <c r="GN67">
        <f t="shared" si="86"/>
        <v>0</v>
      </c>
      <c r="GO67">
        <f t="shared" si="87"/>
        <v>0</v>
      </c>
      <c r="GP67">
        <f t="shared" si="88"/>
        <v>0</v>
      </c>
      <c r="GR67">
        <v>0</v>
      </c>
      <c r="GS67">
        <v>3</v>
      </c>
      <c r="GT67">
        <v>0</v>
      </c>
      <c r="GU67" t="s">
        <v>6</v>
      </c>
      <c r="GV67">
        <f t="shared" si="89"/>
        <v>0</v>
      </c>
      <c r="GW67">
        <v>1</v>
      </c>
      <c r="GX67">
        <f t="shared" si="90"/>
        <v>0</v>
      </c>
      <c r="HA67">
        <v>0</v>
      </c>
      <c r="HB67">
        <v>0</v>
      </c>
      <c r="IK67">
        <v>0</v>
      </c>
    </row>
    <row r="68" spans="1:255" x14ac:dyDescent="0.2">
      <c r="A68" s="2">
        <v>17</v>
      </c>
      <c r="B68" s="2">
        <v>1</v>
      </c>
      <c r="C68" s="2">
        <f>ROW(SmtRes!A78)</f>
        <v>78</v>
      </c>
      <c r="D68" s="2">
        <f>ROW(EtalonRes!A72)</f>
        <v>72</v>
      </c>
      <c r="E68" s="2" t="s">
        <v>120</v>
      </c>
      <c r="F68" s="2" t="s">
        <v>121</v>
      </c>
      <c r="G68" s="2" t="s">
        <v>122</v>
      </c>
      <c r="H68" s="2" t="s">
        <v>17</v>
      </c>
      <c r="I68" s="2">
        <f>'1.Смета.или.Акт'!E104</f>
        <v>3</v>
      </c>
      <c r="J68" s="2">
        <v>0</v>
      </c>
      <c r="K68" s="2"/>
      <c r="L68" s="2"/>
      <c r="M68" s="2"/>
      <c r="N68" s="2"/>
      <c r="O68" s="2">
        <f t="shared" si="55"/>
        <v>48</v>
      </c>
      <c r="P68" s="2">
        <f t="shared" si="56"/>
        <v>0</v>
      </c>
      <c r="Q68" s="2">
        <f t="shared" si="57"/>
        <v>3</v>
      </c>
      <c r="R68" s="2">
        <f t="shared" si="58"/>
        <v>0</v>
      </c>
      <c r="S68" s="2">
        <f t="shared" si="59"/>
        <v>45</v>
      </c>
      <c r="T68" s="2">
        <f t="shared" si="60"/>
        <v>0</v>
      </c>
      <c r="U68" s="2">
        <f t="shared" si="61"/>
        <v>4.68</v>
      </c>
      <c r="V68" s="2">
        <f t="shared" si="62"/>
        <v>0</v>
      </c>
      <c r="W68" s="2">
        <f t="shared" si="63"/>
        <v>0</v>
      </c>
      <c r="X68" s="2">
        <f t="shared" si="64"/>
        <v>43</v>
      </c>
      <c r="Y68" s="2">
        <f t="shared" si="65"/>
        <v>29</v>
      </c>
      <c r="Z68" s="2"/>
      <c r="AA68" s="2">
        <v>34656857</v>
      </c>
      <c r="AB68" s="2">
        <f t="shared" si="66"/>
        <v>15.87</v>
      </c>
      <c r="AC68" s="2">
        <f>ROUND((ES68+(SUM(SmtRes!BC65:'SmtRes'!BC78)+SUM(EtalonRes!AL59:'EtalonRes'!AL72))),2)</f>
        <v>-0.02</v>
      </c>
      <c r="AD68" s="2">
        <f t="shared" si="67"/>
        <v>1.05</v>
      </c>
      <c r="AE68" s="2">
        <f t="shared" si="68"/>
        <v>0</v>
      </c>
      <c r="AF68" s="2">
        <f t="shared" si="92"/>
        <v>14.84</v>
      </c>
      <c r="AG68" s="2">
        <f t="shared" si="69"/>
        <v>0</v>
      </c>
      <c r="AH68" s="2">
        <f t="shared" si="93"/>
        <v>1.56</v>
      </c>
      <c r="AI68" s="2">
        <f t="shared" si="70"/>
        <v>0</v>
      </c>
      <c r="AJ68" s="2">
        <f t="shared" si="71"/>
        <v>0</v>
      </c>
      <c r="AK68" s="2">
        <v>35.979999999999997</v>
      </c>
      <c r="AL68" s="2">
        <v>20.09</v>
      </c>
      <c r="AM68" s="2">
        <v>1.05</v>
      </c>
      <c r="AN68" s="2">
        <v>0</v>
      </c>
      <c r="AO68" s="2">
        <v>14.84</v>
      </c>
      <c r="AP68" s="2">
        <v>0</v>
      </c>
      <c r="AQ68" s="2">
        <v>1.56</v>
      </c>
      <c r="AR68" s="2">
        <v>0</v>
      </c>
      <c r="AS68" s="2">
        <v>0</v>
      </c>
      <c r="AT68" s="2">
        <v>95</v>
      </c>
      <c r="AU68" s="2">
        <v>65</v>
      </c>
      <c r="AV68" s="2">
        <v>1</v>
      </c>
      <c r="AW68" s="2">
        <v>1</v>
      </c>
      <c r="AX68" s="2"/>
      <c r="AY68" s="2"/>
      <c r="AZ68" s="2">
        <v>1</v>
      </c>
      <c r="BA68" s="2">
        <v>1</v>
      </c>
      <c r="BB68" s="2">
        <v>1</v>
      </c>
      <c r="BC68" s="2">
        <v>1</v>
      </c>
      <c r="BD68" s="2" t="s">
        <v>6</v>
      </c>
      <c r="BE68" s="2" t="s">
        <v>6</v>
      </c>
      <c r="BF68" s="2" t="s">
        <v>6</v>
      </c>
      <c r="BG68" s="2" t="s">
        <v>6</v>
      </c>
      <c r="BH68" s="2">
        <v>0</v>
      </c>
      <c r="BI68" s="2">
        <v>2</v>
      </c>
      <c r="BJ68" s="2" t="s">
        <v>123</v>
      </c>
      <c r="BK68" s="2"/>
      <c r="BL68" s="2"/>
      <c r="BM68" s="2">
        <v>108001</v>
      </c>
      <c r="BN68" s="2">
        <v>0</v>
      </c>
      <c r="BO68" s="2" t="s">
        <v>6</v>
      </c>
      <c r="BP68" s="2">
        <v>0</v>
      </c>
      <c r="BQ68" s="2">
        <v>2</v>
      </c>
      <c r="BR68" s="2">
        <v>0</v>
      </c>
      <c r="BS68" s="2">
        <v>1</v>
      </c>
      <c r="BT68" s="2">
        <v>1</v>
      </c>
      <c r="BU68" s="2">
        <v>1</v>
      </c>
      <c r="BV68" s="2">
        <v>1</v>
      </c>
      <c r="BW68" s="2">
        <v>1</v>
      </c>
      <c r="BX68" s="2">
        <v>1</v>
      </c>
      <c r="BY68" s="2" t="s">
        <v>6</v>
      </c>
      <c r="BZ68" s="2">
        <v>95</v>
      </c>
      <c r="CA68" s="2">
        <v>65</v>
      </c>
      <c r="CB68" s="2"/>
      <c r="CC68" s="2"/>
      <c r="CD68" s="2"/>
      <c r="CE68" s="2"/>
      <c r="CF68" s="2">
        <v>0</v>
      </c>
      <c r="CG68" s="2">
        <v>0</v>
      </c>
      <c r="CH68" s="2"/>
      <c r="CI68" s="2"/>
      <c r="CJ68" s="2"/>
      <c r="CK68" s="2"/>
      <c r="CL68" s="2"/>
      <c r="CM68" s="2">
        <v>0</v>
      </c>
      <c r="CN68" s="2" t="s">
        <v>6</v>
      </c>
      <c r="CO68" s="2">
        <v>0</v>
      </c>
      <c r="CP68" s="2">
        <f t="shared" si="72"/>
        <v>48</v>
      </c>
      <c r="CQ68" s="2">
        <f t="shared" si="73"/>
        <v>-0.02</v>
      </c>
      <c r="CR68" s="2">
        <f t="shared" si="74"/>
        <v>1.05</v>
      </c>
      <c r="CS68" s="2">
        <f t="shared" si="75"/>
        <v>0</v>
      </c>
      <c r="CT68" s="2">
        <f t="shared" si="76"/>
        <v>14.84</v>
      </c>
      <c r="CU68" s="2">
        <f t="shared" si="77"/>
        <v>0</v>
      </c>
      <c r="CV68" s="2">
        <f t="shared" si="78"/>
        <v>1.56</v>
      </c>
      <c r="CW68" s="2">
        <f t="shared" si="79"/>
        <v>0</v>
      </c>
      <c r="CX68" s="2">
        <f t="shared" si="80"/>
        <v>0</v>
      </c>
      <c r="CY68" s="2">
        <f t="shared" si="81"/>
        <v>42.75</v>
      </c>
      <c r="CZ68" s="2">
        <f t="shared" si="82"/>
        <v>29.25</v>
      </c>
      <c r="DA68" s="2"/>
      <c r="DB68" s="2"/>
      <c r="DC68" s="2" t="s">
        <v>6</v>
      </c>
      <c r="DD68" s="2" t="s">
        <v>6</v>
      </c>
      <c r="DE68" s="2" t="s">
        <v>6</v>
      </c>
      <c r="DF68" s="2" t="s">
        <v>6</v>
      </c>
      <c r="DG68" s="2" t="s">
        <v>6</v>
      </c>
      <c r="DH68" s="2" t="s">
        <v>6</v>
      </c>
      <c r="DI68" s="2" t="s">
        <v>6</v>
      </c>
      <c r="DJ68" s="2" t="s">
        <v>6</v>
      </c>
      <c r="DK68" s="2" t="s">
        <v>6</v>
      </c>
      <c r="DL68" s="2" t="s">
        <v>6</v>
      </c>
      <c r="DM68" s="2" t="s">
        <v>6</v>
      </c>
      <c r="DN68" s="2">
        <v>0</v>
      </c>
      <c r="DO68" s="2">
        <v>0</v>
      </c>
      <c r="DP68" s="2">
        <v>1</v>
      </c>
      <c r="DQ68" s="2">
        <v>1</v>
      </c>
      <c r="DR68" s="2"/>
      <c r="DS68" s="2"/>
      <c r="DT68" s="2"/>
      <c r="DU68" s="2">
        <v>1013</v>
      </c>
      <c r="DV68" s="2" t="s">
        <v>17</v>
      </c>
      <c r="DW68" s="2" t="s">
        <v>17</v>
      </c>
      <c r="DX68" s="2">
        <v>1</v>
      </c>
      <c r="DY68" s="2"/>
      <c r="DZ68" s="2"/>
      <c r="EA68" s="2"/>
      <c r="EB68" s="2"/>
      <c r="EC68" s="2"/>
      <c r="ED68" s="2"/>
      <c r="EE68" s="2">
        <v>32653241</v>
      </c>
      <c r="EF68" s="2">
        <v>2</v>
      </c>
      <c r="EG68" s="2" t="s">
        <v>41</v>
      </c>
      <c r="EH68" s="2">
        <v>0</v>
      </c>
      <c r="EI68" s="2" t="s">
        <v>6</v>
      </c>
      <c r="EJ68" s="2">
        <v>2</v>
      </c>
      <c r="EK68" s="2">
        <v>108001</v>
      </c>
      <c r="EL68" s="2" t="s">
        <v>76</v>
      </c>
      <c r="EM68" s="2" t="s">
        <v>77</v>
      </c>
      <c r="EN68" s="2"/>
      <c r="EO68" s="2" t="s">
        <v>6</v>
      </c>
      <c r="EP68" s="2"/>
      <c r="EQ68" s="2">
        <v>0</v>
      </c>
      <c r="ER68" s="2">
        <v>35.979999999999997</v>
      </c>
      <c r="ES68" s="2">
        <v>20.09</v>
      </c>
      <c r="ET68" s="2">
        <v>1.05</v>
      </c>
      <c r="EU68" s="2">
        <v>0</v>
      </c>
      <c r="EV68" s="2">
        <v>14.84</v>
      </c>
      <c r="EW68" s="2">
        <v>1.56</v>
      </c>
      <c r="EX68" s="2">
        <v>0</v>
      </c>
      <c r="EY68" s="2">
        <v>1</v>
      </c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>
        <v>0</v>
      </c>
      <c r="FR68" s="2">
        <f t="shared" si="83"/>
        <v>0</v>
      </c>
      <c r="FS68" s="2">
        <v>0</v>
      </c>
      <c r="FT68" s="2"/>
      <c r="FU68" s="2"/>
      <c r="FV68" s="2"/>
      <c r="FW68" s="2"/>
      <c r="FX68" s="2">
        <v>95</v>
      </c>
      <c r="FY68" s="2">
        <v>65</v>
      </c>
      <c r="FZ68" s="2"/>
      <c r="GA68" s="2" t="s">
        <v>6</v>
      </c>
      <c r="GB68" s="2"/>
      <c r="GC68" s="2"/>
      <c r="GD68" s="2">
        <v>0</v>
      </c>
      <c r="GE68" s="2"/>
      <c r="GF68" s="2">
        <v>942868882</v>
      </c>
      <c r="GG68" s="2">
        <v>2</v>
      </c>
      <c r="GH68" s="2">
        <v>1</v>
      </c>
      <c r="GI68" s="2">
        <v>-2</v>
      </c>
      <c r="GJ68" s="2">
        <v>0</v>
      </c>
      <c r="GK68" s="2">
        <f>ROUND(R68*(R12)/100,0)</f>
        <v>0</v>
      </c>
      <c r="GL68" s="2">
        <f t="shared" si="84"/>
        <v>0</v>
      </c>
      <c r="GM68" s="2">
        <f t="shared" si="85"/>
        <v>120</v>
      </c>
      <c r="GN68" s="2">
        <f t="shared" si="86"/>
        <v>0</v>
      </c>
      <c r="GO68" s="2">
        <f t="shared" si="87"/>
        <v>120</v>
      </c>
      <c r="GP68" s="2">
        <f t="shared" si="88"/>
        <v>0</v>
      </c>
      <c r="GQ68" s="2"/>
      <c r="GR68" s="2">
        <v>0</v>
      </c>
      <c r="GS68" s="2">
        <v>3</v>
      </c>
      <c r="GT68" s="2">
        <v>0</v>
      </c>
      <c r="GU68" s="2" t="s">
        <v>6</v>
      </c>
      <c r="GV68" s="2">
        <f t="shared" si="89"/>
        <v>0</v>
      </c>
      <c r="GW68" s="2">
        <v>1</v>
      </c>
      <c r="GX68" s="2">
        <f t="shared" si="90"/>
        <v>0</v>
      </c>
      <c r="GY68" s="2"/>
      <c r="GZ68" s="2"/>
      <c r="HA68" s="2">
        <v>0</v>
      </c>
      <c r="HB68" s="2">
        <v>0</v>
      </c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>
        <v>0</v>
      </c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x14ac:dyDescent="0.2">
      <c r="A69">
        <v>17</v>
      </c>
      <c r="B69">
        <v>1</v>
      </c>
      <c r="C69">
        <f>ROW(SmtRes!A92)</f>
        <v>92</v>
      </c>
      <c r="D69">
        <f>ROW(EtalonRes!A86)</f>
        <v>86</v>
      </c>
      <c r="E69" t="s">
        <v>120</v>
      </c>
      <c r="F69" t="s">
        <v>121</v>
      </c>
      <c r="G69" t="s">
        <v>122</v>
      </c>
      <c r="H69" t="s">
        <v>17</v>
      </c>
      <c r="I69">
        <f>'1.Смета.или.Акт'!E104</f>
        <v>3</v>
      </c>
      <c r="J69">
        <v>0</v>
      </c>
      <c r="O69">
        <f t="shared" si="55"/>
        <v>854</v>
      </c>
      <c r="P69">
        <f t="shared" si="56"/>
        <v>0</v>
      </c>
      <c r="Q69">
        <f t="shared" si="57"/>
        <v>39</v>
      </c>
      <c r="R69">
        <f t="shared" si="58"/>
        <v>0</v>
      </c>
      <c r="S69">
        <f t="shared" si="59"/>
        <v>815</v>
      </c>
      <c r="T69">
        <f t="shared" si="60"/>
        <v>0</v>
      </c>
      <c r="U69">
        <f t="shared" si="61"/>
        <v>4.68</v>
      </c>
      <c r="V69">
        <f t="shared" si="62"/>
        <v>0</v>
      </c>
      <c r="W69">
        <f t="shared" si="63"/>
        <v>0</v>
      </c>
      <c r="X69">
        <f t="shared" si="64"/>
        <v>660</v>
      </c>
      <c r="Y69">
        <f t="shared" si="65"/>
        <v>424</v>
      </c>
      <c r="AA69">
        <v>34656858</v>
      </c>
      <c r="AB69">
        <f t="shared" si="66"/>
        <v>15.87</v>
      </c>
      <c r="AC69">
        <f>ROUND((ES69+(SUM(SmtRes!BC79:'SmtRes'!BC92)+SUM(EtalonRes!AL73:'EtalonRes'!AL86))),2)</f>
        <v>-0.02</v>
      </c>
      <c r="AD69">
        <f t="shared" si="67"/>
        <v>1.05</v>
      </c>
      <c r="AE69">
        <f t="shared" si="68"/>
        <v>0</v>
      </c>
      <c r="AF69">
        <f t="shared" si="92"/>
        <v>14.84</v>
      </c>
      <c r="AG69">
        <f t="shared" si="69"/>
        <v>0</v>
      </c>
      <c r="AH69">
        <f t="shared" si="93"/>
        <v>1.56</v>
      </c>
      <c r="AI69">
        <f t="shared" si="70"/>
        <v>0</v>
      </c>
      <c r="AJ69">
        <f t="shared" si="71"/>
        <v>0</v>
      </c>
      <c r="AK69">
        <f>AL69+AM69+AO69</f>
        <v>35.980000000000004</v>
      </c>
      <c r="AL69" s="59">
        <f>'1.Смета.или.Акт'!F107</f>
        <v>20.09</v>
      </c>
      <c r="AM69" s="59">
        <f>'1.Смета.или.Акт'!F106</f>
        <v>1.05</v>
      </c>
      <c r="AN69">
        <v>0</v>
      </c>
      <c r="AO69" s="59">
        <f>'1.Смета.или.Акт'!F105</f>
        <v>14.84</v>
      </c>
      <c r="AP69">
        <v>0</v>
      </c>
      <c r="AQ69">
        <f>'1.Смета.или.Акт'!E110</f>
        <v>1.56</v>
      </c>
      <c r="AR69">
        <v>0</v>
      </c>
      <c r="AS69">
        <v>0</v>
      </c>
      <c r="AT69">
        <v>81</v>
      </c>
      <c r="AU69">
        <v>52</v>
      </c>
      <c r="AV69">
        <v>1</v>
      </c>
      <c r="AW69">
        <v>1</v>
      </c>
      <c r="AZ69">
        <v>1</v>
      </c>
      <c r="BA69">
        <f>'1.Смета.или.Акт'!J105</f>
        <v>18.3</v>
      </c>
      <c r="BB69">
        <f>'1.Смета.или.Акт'!J106</f>
        <v>12.5</v>
      </c>
      <c r="BC69">
        <f>'1.Смета.или.Акт'!J107</f>
        <v>7.5</v>
      </c>
      <c r="BD69" t="s">
        <v>6</v>
      </c>
      <c r="BE69" t="s">
        <v>6</v>
      </c>
      <c r="BF69" t="s">
        <v>6</v>
      </c>
      <c r="BG69" t="s">
        <v>6</v>
      </c>
      <c r="BH69">
        <v>0</v>
      </c>
      <c r="BI69">
        <v>2</v>
      </c>
      <c r="BJ69" t="s">
        <v>123</v>
      </c>
      <c r="BM69">
        <v>108001</v>
      </c>
      <c r="BN69">
        <v>0</v>
      </c>
      <c r="BO69" t="s">
        <v>6</v>
      </c>
      <c r="BP69">
        <v>0</v>
      </c>
      <c r="BQ69">
        <v>2</v>
      </c>
      <c r="BR69">
        <v>0</v>
      </c>
      <c r="BS69">
        <v>18.3</v>
      </c>
      <c r="BT69">
        <v>1</v>
      </c>
      <c r="BU69">
        <v>1</v>
      </c>
      <c r="BV69">
        <v>1</v>
      </c>
      <c r="BW69">
        <v>1</v>
      </c>
      <c r="BX69">
        <v>1</v>
      </c>
      <c r="BY69" t="s">
        <v>6</v>
      </c>
      <c r="BZ69">
        <v>95</v>
      </c>
      <c r="CA69">
        <v>65</v>
      </c>
      <c r="CF69">
        <v>0</v>
      </c>
      <c r="CG69">
        <v>0</v>
      </c>
      <c r="CM69">
        <v>0</v>
      </c>
      <c r="CN69" t="s">
        <v>6</v>
      </c>
      <c r="CO69">
        <v>0</v>
      </c>
      <c r="CP69">
        <f t="shared" si="72"/>
        <v>854</v>
      </c>
      <c r="CQ69">
        <f t="shared" si="73"/>
        <v>-0.15</v>
      </c>
      <c r="CR69">
        <f t="shared" si="74"/>
        <v>13.125</v>
      </c>
      <c r="CS69">
        <f t="shared" si="75"/>
        <v>0</v>
      </c>
      <c r="CT69">
        <f t="shared" si="76"/>
        <v>271.572</v>
      </c>
      <c r="CU69">
        <f t="shared" si="77"/>
        <v>0</v>
      </c>
      <c r="CV69">
        <f t="shared" si="78"/>
        <v>1.56</v>
      </c>
      <c r="CW69">
        <f t="shared" si="79"/>
        <v>0</v>
      </c>
      <c r="CX69">
        <f t="shared" si="80"/>
        <v>0</v>
      </c>
      <c r="CY69">
        <f t="shared" si="81"/>
        <v>660.15</v>
      </c>
      <c r="CZ69">
        <f t="shared" si="82"/>
        <v>423.8</v>
      </c>
      <c r="DC69" t="s">
        <v>6</v>
      </c>
      <c r="DD69" t="s">
        <v>6</v>
      </c>
      <c r="DE69" t="s">
        <v>6</v>
      </c>
      <c r="DF69" t="s">
        <v>6</v>
      </c>
      <c r="DG69" t="s">
        <v>6</v>
      </c>
      <c r="DH69" t="s">
        <v>6</v>
      </c>
      <c r="DI69" t="s">
        <v>6</v>
      </c>
      <c r="DJ69" t="s">
        <v>6</v>
      </c>
      <c r="DK69" t="s">
        <v>6</v>
      </c>
      <c r="DL69" t="s">
        <v>6</v>
      </c>
      <c r="DM69" t="s">
        <v>6</v>
      </c>
      <c r="DN69">
        <v>0</v>
      </c>
      <c r="DO69">
        <v>0</v>
      </c>
      <c r="DP69">
        <v>1</v>
      </c>
      <c r="DQ69">
        <v>1</v>
      </c>
      <c r="DU69">
        <v>1013</v>
      </c>
      <c r="DV69" t="s">
        <v>17</v>
      </c>
      <c r="DW69" t="str">
        <f>'1.Смета.или.Акт'!D104</f>
        <v>ШТ</v>
      </c>
      <c r="DX69">
        <v>1</v>
      </c>
      <c r="EE69">
        <v>32653241</v>
      </c>
      <c r="EF69">
        <v>2</v>
      </c>
      <c r="EG69" t="s">
        <v>41</v>
      </c>
      <c r="EH69">
        <v>0</v>
      </c>
      <c r="EI69" t="s">
        <v>6</v>
      </c>
      <c r="EJ69">
        <v>2</v>
      </c>
      <c r="EK69">
        <v>108001</v>
      </c>
      <c r="EL69" t="s">
        <v>76</v>
      </c>
      <c r="EM69" t="s">
        <v>77</v>
      </c>
      <c r="EO69" t="s">
        <v>6</v>
      </c>
      <c r="EQ69">
        <v>0</v>
      </c>
      <c r="ER69">
        <f>ES69+ET69+EV69</f>
        <v>35.980000000000004</v>
      </c>
      <c r="ES69" s="59">
        <f>'1.Смета.или.Акт'!F107</f>
        <v>20.09</v>
      </c>
      <c r="ET69" s="59">
        <f>'1.Смета.или.Акт'!F106</f>
        <v>1.05</v>
      </c>
      <c r="EU69">
        <v>0</v>
      </c>
      <c r="EV69" s="59">
        <f>'1.Смета.или.Акт'!F105</f>
        <v>14.84</v>
      </c>
      <c r="EW69">
        <f>'1.Смета.или.Акт'!E110</f>
        <v>1.56</v>
      </c>
      <c r="EX69">
        <v>0</v>
      </c>
      <c r="EY69">
        <v>1</v>
      </c>
      <c r="FQ69">
        <v>0</v>
      </c>
      <c r="FR69">
        <f t="shared" si="83"/>
        <v>0</v>
      </c>
      <c r="FS69">
        <v>0</v>
      </c>
      <c r="FV69" t="s">
        <v>25</v>
      </c>
      <c r="FW69" t="s">
        <v>26</v>
      </c>
      <c r="FX69">
        <v>95</v>
      </c>
      <c r="FY69">
        <v>65</v>
      </c>
      <c r="GA69" t="s">
        <v>6</v>
      </c>
      <c r="GD69">
        <v>0</v>
      </c>
      <c r="GF69">
        <v>942868882</v>
      </c>
      <c r="GG69">
        <v>2</v>
      </c>
      <c r="GH69">
        <v>1</v>
      </c>
      <c r="GI69">
        <v>4</v>
      </c>
      <c r="GJ69">
        <v>0</v>
      </c>
      <c r="GK69">
        <f>ROUND(R69*(S12)/100,0)</f>
        <v>0</v>
      </c>
      <c r="GL69">
        <f t="shared" si="84"/>
        <v>0</v>
      </c>
      <c r="GM69">
        <f t="shared" si="85"/>
        <v>1938</v>
      </c>
      <c r="GN69">
        <f t="shared" si="86"/>
        <v>0</v>
      </c>
      <c r="GO69">
        <f t="shared" si="87"/>
        <v>1938</v>
      </c>
      <c r="GP69">
        <f t="shared" si="88"/>
        <v>0</v>
      </c>
      <c r="GR69">
        <v>0</v>
      </c>
      <c r="GS69">
        <v>3</v>
      </c>
      <c r="GT69">
        <v>0</v>
      </c>
      <c r="GU69" t="s">
        <v>6</v>
      </c>
      <c r="GV69">
        <f t="shared" si="89"/>
        <v>0</v>
      </c>
      <c r="GW69">
        <v>18.3</v>
      </c>
      <c r="GX69">
        <f t="shared" si="90"/>
        <v>0</v>
      </c>
      <c r="HA69">
        <v>0</v>
      </c>
      <c r="HB69">
        <v>0</v>
      </c>
      <c r="IK69">
        <v>0</v>
      </c>
    </row>
    <row r="70" spans="1:255" x14ac:dyDescent="0.2">
      <c r="A70" s="2">
        <v>18</v>
      </c>
      <c r="B70" s="2">
        <v>1</v>
      </c>
      <c r="C70" s="2">
        <v>78</v>
      </c>
      <c r="D70" s="2"/>
      <c r="E70" s="2" t="s">
        <v>124</v>
      </c>
      <c r="F70" s="2" t="s">
        <v>45</v>
      </c>
      <c r="G70" s="2" t="s">
        <v>125</v>
      </c>
      <c r="H70" s="2" t="s">
        <v>47</v>
      </c>
      <c r="I70" s="2">
        <f>I68*J70</f>
        <v>3</v>
      </c>
      <c r="J70" s="2">
        <v>1</v>
      </c>
      <c r="K70" s="2"/>
      <c r="L70" s="2"/>
      <c r="M70" s="2"/>
      <c r="N70" s="2"/>
      <c r="O70" s="2">
        <f t="shared" si="55"/>
        <v>71</v>
      </c>
      <c r="P70" s="2">
        <f t="shared" si="56"/>
        <v>71</v>
      </c>
      <c r="Q70" s="2">
        <f t="shared" si="57"/>
        <v>0</v>
      </c>
      <c r="R70" s="2">
        <f t="shared" si="58"/>
        <v>0</v>
      </c>
      <c r="S70" s="2">
        <f t="shared" si="59"/>
        <v>0</v>
      </c>
      <c r="T70" s="2">
        <f t="shared" si="60"/>
        <v>0</v>
      </c>
      <c r="U70" s="2">
        <f t="shared" si="61"/>
        <v>0</v>
      </c>
      <c r="V70" s="2">
        <f t="shared" si="62"/>
        <v>0</v>
      </c>
      <c r="W70" s="2">
        <f t="shared" si="63"/>
        <v>0</v>
      </c>
      <c r="X70" s="2">
        <f t="shared" si="64"/>
        <v>0</v>
      </c>
      <c r="Y70" s="2">
        <f t="shared" si="65"/>
        <v>0</v>
      </c>
      <c r="Z70" s="2"/>
      <c r="AA70" s="2">
        <v>34656857</v>
      </c>
      <c r="AB70" s="2">
        <f t="shared" si="66"/>
        <v>23.79</v>
      </c>
      <c r="AC70" s="2">
        <f t="shared" ref="AC70:AC93" si="94">ROUND((ES70),2)</f>
        <v>23.79</v>
      </c>
      <c r="AD70" s="2">
        <f t="shared" si="67"/>
        <v>0</v>
      </c>
      <c r="AE70" s="2">
        <f t="shared" si="68"/>
        <v>0</v>
      </c>
      <c r="AF70" s="2">
        <f t="shared" si="92"/>
        <v>0</v>
      </c>
      <c r="AG70" s="2">
        <f t="shared" si="69"/>
        <v>0</v>
      </c>
      <c r="AH70" s="2">
        <f t="shared" si="93"/>
        <v>0</v>
      </c>
      <c r="AI70" s="2">
        <f t="shared" si="70"/>
        <v>0</v>
      </c>
      <c r="AJ70" s="2">
        <f t="shared" si="71"/>
        <v>0</v>
      </c>
      <c r="AK70" s="2">
        <v>23.79</v>
      </c>
      <c r="AL70" s="2">
        <v>23.79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1</v>
      </c>
      <c r="AW70" s="2">
        <v>1</v>
      </c>
      <c r="AX70" s="2"/>
      <c r="AY70" s="2"/>
      <c r="AZ70" s="2">
        <v>1</v>
      </c>
      <c r="BA70" s="2">
        <v>1</v>
      </c>
      <c r="BB70" s="2">
        <v>1</v>
      </c>
      <c r="BC70" s="2">
        <v>1</v>
      </c>
      <c r="BD70" s="2" t="s">
        <v>6</v>
      </c>
      <c r="BE70" s="2" t="s">
        <v>6</v>
      </c>
      <c r="BF70" s="2" t="s">
        <v>6</v>
      </c>
      <c r="BG70" s="2" t="s">
        <v>6</v>
      </c>
      <c r="BH70" s="2">
        <v>3</v>
      </c>
      <c r="BI70" s="2">
        <v>1</v>
      </c>
      <c r="BJ70" s="2" t="s">
        <v>126</v>
      </c>
      <c r="BK70" s="2"/>
      <c r="BL70" s="2"/>
      <c r="BM70" s="2">
        <v>500001</v>
      </c>
      <c r="BN70" s="2">
        <v>0</v>
      </c>
      <c r="BO70" s="2" t="s">
        <v>6</v>
      </c>
      <c r="BP70" s="2">
        <v>0</v>
      </c>
      <c r="BQ70" s="2">
        <v>20</v>
      </c>
      <c r="BR70" s="2">
        <v>0</v>
      </c>
      <c r="BS70" s="2">
        <v>1</v>
      </c>
      <c r="BT70" s="2">
        <v>1</v>
      </c>
      <c r="BU70" s="2">
        <v>1</v>
      </c>
      <c r="BV70" s="2">
        <v>1</v>
      </c>
      <c r="BW70" s="2">
        <v>1</v>
      </c>
      <c r="BX70" s="2">
        <v>1</v>
      </c>
      <c r="BY70" s="2" t="s">
        <v>6</v>
      </c>
      <c r="BZ70" s="2">
        <v>0</v>
      </c>
      <c r="CA70" s="2">
        <v>0</v>
      </c>
      <c r="CB70" s="2"/>
      <c r="CC70" s="2"/>
      <c r="CD70" s="2"/>
      <c r="CE70" s="2"/>
      <c r="CF70" s="2">
        <v>0</v>
      </c>
      <c r="CG70" s="2">
        <v>0</v>
      </c>
      <c r="CH70" s="2"/>
      <c r="CI70" s="2"/>
      <c r="CJ70" s="2"/>
      <c r="CK70" s="2"/>
      <c r="CL70" s="2"/>
      <c r="CM70" s="2">
        <v>0</v>
      </c>
      <c r="CN70" s="2" t="s">
        <v>6</v>
      </c>
      <c r="CO70" s="2">
        <v>0</v>
      </c>
      <c r="CP70" s="2">
        <f t="shared" si="72"/>
        <v>71</v>
      </c>
      <c r="CQ70" s="2">
        <f t="shared" si="73"/>
        <v>23.79</v>
      </c>
      <c r="CR70" s="2">
        <f t="shared" si="74"/>
        <v>0</v>
      </c>
      <c r="CS70" s="2">
        <f t="shared" si="75"/>
        <v>0</v>
      </c>
      <c r="CT70" s="2">
        <f t="shared" si="76"/>
        <v>0</v>
      </c>
      <c r="CU70" s="2">
        <f t="shared" si="77"/>
        <v>0</v>
      </c>
      <c r="CV70" s="2">
        <f t="shared" si="78"/>
        <v>0</v>
      </c>
      <c r="CW70" s="2">
        <f t="shared" si="79"/>
        <v>0</v>
      </c>
      <c r="CX70" s="2">
        <f t="shared" si="80"/>
        <v>0</v>
      </c>
      <c r="CY70" s="2">
        <f t="shared" si="81"/>
        <v>0</v>
      </c>
      <c r="CZ70" s="2">
        <f t="shared" si="82"/>
        <v>0</v>
      </c>
      <c r="DA70" s="2"/>
      <c r="DB70" s="2"/>
      <c r="DC70" s="2" t="s">
        <v>6</v>
      </c>
      <c r="DD70" s="2" t="s">
        <v>6</v>
      </c>
      <c r="DE70" s="2" t="s">
        <v>6</v>
      </c>
      <c r="DF70" s="2" t="s">
        <v>6</v>
      </c>
      <c r="DG70" s="2" t="s">
        <v>6</v>
      </c>
      <c r="DH70" s="2" t="s">
        <v>6</v>
      </c>
      <c r="DI70" s="2" t="s">
        <v>6</v>
      </c>
      <c r="DJ70" s="2" t="s">
        <v>6</v>
      </c>
      <c r="DK70" s="2" t="s">
        <v>6</v>
      </c>
      <c r="DL70" s="2" t="s">
        <v>6</v>
      </c>
      <c r="DM70" s="2" t="s">
        <v>6</v>
      </c>
      <c r="DN70" s="2">
        <v>0</v>
      </c>
      <c r="DO70" s="2">
        <v>0</v>
      </c>
      <c r="DP70" s="2">
        <v>1</v>
      </c>
      <c r="DQ70" s="2">
        <v>1</v>
      </c>
      <c r="DR70" s="2"/>
      <c r="DS70" s="2"/>
      <c r="DT70" s="2"/>
      <c r="DU70" s="2">
        <v>1010</v>
      </c>
      <c r="DV70" s="2" t="s">
        <v>47</v>
      </c>
      <c r="DW70" s="2" t="s">
        <v>47</v>
      </c>
      <c r="DX70" s="2">
        <v>1</v>
      </c>
      <c r="DY70" s="2"/>
      <c r="DZ70" s="2"/>
      <c r="EA70" s="2"/>
      <c r="EB70" s="2"/>
      <c r="EC70" s="2"/>
      <c r="ED70" s="2"/>
      <c r="EE70" s="2">
        <v>32653291</v>
      </c>
      <c r="EF70" s="2">
        <v>20</v>
      </c>
      <c r="EG70" s="2" t="s">
        <v>48</v>
      </c>
      <c r="EH70" s="2">
        <v>0</v>
      </c>
      <c r="EI70" s="2" t="s">
        <v>6</v>
      </c>
      <c r="EJ70" s="2">
        <v>1</v>
      </c>
      <c r="EK70" s="2">
        <v>500001</v>
      </c>
      <c r="EL70" s="2" t="s">
        <v>62</v>
      </c>
      <c r="EM70" s="2" t="s">
        <v>63</v>
      </c>
      <c r="EN70" s="2"/>
      <c r="EO70" s="2" t="s">
        <v>6</v>
      </c>
      <c r="EP70" s="2"/>
      <c r="EQ70" s="2">
        <v>0</v>
      </c>
      <c r="ER70" s="2">
        <v>44.97</v>
      </c>
      <c r="ES70" s="2">
        <v>23.79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>
        <v>0</v>
      </c>
      <c r="FR70" s="2">
        <f t="shared" si="83"/>
        <v>0</v>
      </c>
      <c r="FS70" s="2">
        <v>0</v>
      </c>
      <c r="FT70" s="2"/>
      <c r="FU70" s="2"/>
      <c r="FV70" s="2"/>
      <c r="FW70" s="2"/>
      <c r="FX70" s="2">
        <v>0</v>
      </c>
      <c r="FY70" s="2">
        <v>0</v>
      </c>
      <c r="FZ70" s="2"/>
      <c r="GA70" s="2" t="s">
        <v>127</v>
      </c>
      <c r="GB70" s="2"/>
      <c r="GC70" s="2"/>
      <c r="GD70" s="2">
        <v>0</v>
      </c>
      <c r="GE70" s="2"/>
      <c r="GF70" s="2">
        <v>1979267512</v>
      </c>
      <c r="GG70" s="2">
        <v>2</v>
      </c>
      <c r="GH70" s="2">
        <v>4</v>
      </c>
      <c r="GI70" s="2">
        <v>-2</v>
      </c>
      <c r="GJ70" s="2">
        <v>0</v>
      </c>
      <c r="GK70" s="2">
        <f>ROUND(R70*(R12)/100,0)</f>
        <v>0</v>
      </c>
      <c r="GL70" s="2">
        <f t="shared" si="84"/>
        <v>0</v>
      </c>
      <c r="GM70" s="2">
        <f t="shared" si="85"/>
        <v>71</v>
      </c>
      <c r="GN70" s="2">
        <f t="shared" si="86"/>
        <v>71</v>
      </c>
      <c r="GO70" s="2">
        <f t="shared" si="87"/>
        <v>0</v>
      </c>
      <c r="GP70" s="2">
        <f t="shared" si="88"/>
        <v>0</v>
      </c>
      <c r="GQ70" s="2"/>
      <c r="GR70" s="2">
        <v>0</v>
      </c>
      <c r="GS70" s="2">
        <v>2</v>
      </c>
      <c r="GT70" s="2">
        <v>0</v>
      </c>
      <c r="GU70" s="2" t="s">
        <v>6</v>
      </c>
      <c r="GV70" s="2">
        <f t="shared" si="89"/>
        <v>0</v>
      </c>
      <c r="GW70" s="2">
        <v>1</v>
      </c>
      <c r="GX70" s="2">
        <f t="shared" si="90"/>
        <v>0</v>
      </c>
      <c r="GY70" s="2"/>
      <c r="GZ70" s="2"/>
      <c r="HA70" s="2">
        <v>0</v>
      </c>
      <c r="HB70" s="2">
        <v>0</v>
      </c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>
        <v>0</v>
      </c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x14ac:dyDescent="0.2">
      <c r="A71">
        <v>18</v>
      </c>
      <c r="B71">
        <v>1</v>
      </c>
      <c r="C71">
        <v>92</v>
      </c>
      <c r="E71" t="s">
        <v>124</v>
      </c>
      <c r="F71" t="str">
        <f>'1.Смета.или.Акт'!B111</f>
        <v>Накладная</v>
      </c>
      <c r="G71" t="str">
        <f>'1.Смета.или.Акт'!C111</f>
        <v>Выключатель автоматический ВА-47 двух полюсный</v>
      </c>
      <c r="H71" t="s">
        <v>47</v>
      </c>
      <c r="I71">
        <f>I69*J71</f>
        <v>3</v>
      </c>
      <c r="J71">
        <v>1</v>
      </c>
      <c r="O71">
        <f t="shared" si="55"/>
        <v>535</v>
      </c>
      <c r="P71">
        <f t="shared" si="56"/>
        <v>535</v>
      </c>
      <c r="Q71">
        <f t="shared" si="57"/>
        <v>0</v>
      </c>
      <c r="R71">
        <f t="shared" si="58"/>
        <v>0</v>
      </c>
      <c r="S71">
        <f t="shared" si="59"/>
        <v>0</v>
      </c>
      <c r="T71">
        <f t="shared" si="60"/>
        <v>0</v>
      </c>
      <c r="U71">
        <f t="shared" si="61"/>
        <v>0</v>
      </c>
      <c r="V71">
        <f t="shared" si="62"/>
        <v>0</v>
      </c>
      <c r="W71">
        <f t="shared" si="63"/>
        <v>0</v>
      </c>
      <c r="X71">
        <f t="shared" si="64"/>
        <v>0</v>
      </c>
      <c r="Y71">
        <f t="shared" si="65"/>
        <v>0</v>
      </c>
      <c r="AA71">
        <v>34656858</v>
      </c>
      <c r="AB71">
        <f t="shared" si="66"/>
        <v>23.79</v>
      </c>
      <c r="AC71">
        <f t="shared" si="94"/>
        <v>23.79</v>
      </c>
      <c r="AD71">
        <f t="shared" si="67"/>
        <v>0</v>
      </c>
      <c r="AE71">
        <f t="shared" si="68"/>
        <v>0</v>
      </c>
      <c r="AF71">
        <f t="shared" si="92"/>
        <v>0</v>
      </c>
      <c r="AG71">
        <f t="shared" si="69"/>
        <v>0</v>
      </c>
      <c r="AH71">
        <f t="shared" si="93"/>
        <v>0</v>
      </c>
      <c r="AI71">
        <f t="shared" si="70"/>
        <v>0</v>
      </c>
      <c r="AJ71">
        <f t="shared" si="71"/>
        <v>0</v>
      </c>
      <c r="AK71">
        <v>23.79</v>
      </c>
      <c r="AL71" s="59">
        <f>'1.Смета.или.Акт'!F111</f>
        <v>23.79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1</v>
      </c>
      <c r="AW71">
        <v>1</v>
      </c>
      <c r="AZ71">
        <v>1</v>
      </c>
      <c r="BA71">
        <v>1</v>
      </c>
      <c r="BB71">
        <v>1</v>
      </c>
      <c r="BC71">
        <f>'1.Смета.или.Акт'!J111</f>
        <v>7.5</v>
      </c>
      <c r="BD71" t="s">
        <v>6</v>
      </c>
      <c r="BE71" t="s">
        <v>6</v>
      </c>
      <c r="BF71" t="s">
        <v>6</v>
      </c>
      <c r="BG71" t="s">
        <v>6</v>
      </c>
      <c r="BH71">
        <v>3</v>
      </c>
      <c r="BI71">
        <v>1</v>
      </c>
      <c r="BJ71" t="s">
        <v>126</v>
      </c>
      <c r="BM71">
        <v>500001</v>
      </c>
      <c r="BN71">
        <v>0</v>
      </c>
      <c r="BO71" t="s">
        <v>6</v>
      </c>
      <c r="BP71">
        <v>0</v>
      </c>
      <c r="BQ71">
        <v>20</v>
      </c>
      <c r="BR71">
        <v>0</v>
      </c>
      <c r="BS71">
        <v>1</v>
      </c>
      <c r="BT71">
        <v>1</v>
      </c>
      <c r="BU71">
        <v>1</v>
      </c>
      <c r="BV71">
        <v>1</v>
      </c>
      <c r="BW71">
        <v>1</v>
      </c>
      <c r="BX71">
        <v>1</v>
      </c>
      <c r="BY71" t="s">
        <v>6</v>
      </c>
      <c r="BZ71">
        <v>0</v>
      </c>
      <c r="CA71">
        <v>0</v>
      </c>
      <c r="CF71">
        <v>0</v>
      </c>
      <c r="CG71">
        <v>0</v>
      </c>
      <c r="CM71">
        <v>0</v>
      </c>
      <c r="CN71" t="s">
        <v>6</v>
      </c>
      <c r="CO71">
        <v>0</v>
      </c>
      <c r="CP71">
        <f t="shared" si="72"/>
        <v>535</v>
      </c>
      <c r="CQ71">
        <f t="shared" si="73"/>
        <v>178.42499999999998</v>
      </c>
      <c r="CR71">
        <f t="shared" si="74"/>
        <v>0</v>
      </c>
      <c r="CS71">
        <f t="shared" si="75"/>
        <v>0</v>
      </c>
      <c r="CT71">
        <f t="shared" si="76"/>
        <v>0</v>
      </c>
      <c r="CU71">
        <f t="shared" si="77"/>
        <v>0</v>
      </c>
      <c r="CV71">
        <f t="shared" si="78"/>
        <v>0</v>
      </c>
      <c r="CW71">
        <f t="shared" si="79"/>
        <v>0</v>
      </c>
      <c r="CX71">
        <f t="shared" si="80"/>
        <v>0</v>
      </c>
      <c r="CY71">
        <f t="shared" si="81"/>
        <v>0</v>
      </c>
      <c r="CZ71">
        <f t="shared" si="82"/>
        <v>0</v>
      </c>
      <c r="DC71" t="s">
        <v>6</v>
      </c>
      <c r="DD71" t="s">
        <v>6</v>
      </c>
      <c r="DE71" t="s">
        <v>6</v>
      </c>
      <c r="DF71" t="s">
        <v>6</v>
      </c>
      <c r="DG71" t="s">
        <v>6</v>
      </c>
      <c r="DH71" t="s">
        <v>6</v>
      </c>
      <c r="DI71" t="s">
        <v>6</v>
      </c>
      <c r="DJ71" t="s">
        <v>6</v>
      </c>
      <c r="DK71" t="s">
        <v>6</v>
      </c>
      <c r="DL71" t="s">
        <v>6</v>
      </c>
      <c r="DM71" t="s">
        <v>6</v>
      </c>
      <c r="DN71">
        <v>0</v>
      </c>
      <c r="DO71">
        <v>0</v>
      </c>
      <c r="DP71">
        <v>1</v>
      </c>
      <c r="DQ71">
        <v>1</v>
      </c>
      <c r="DU71">
        <v>1010</v>
      </c>
      <c r="DV71" t="s">
        <v>47</v>
      </c>
      <c r="DW71" t="str">
        <f>'1.Смета.или.Акт'!D111</f>
        <v>шт.</v>
      </c>
      <c r="DX71">
        <v>1</v>
      </c>
      <c r="EE71">
        <v>32653291</v>
      </c>
      <c r="EF71">
        <v>20</v>
      </c>
      <c r="EG71" t="s">
        <v>48</v>
      </c>
      <c r="EH71">
        <v>0</v>
      </c>
      <c r="EI71" t="s">
        <v>6</v>
      </c>
      <c r="EJ71">
        <v>1</v>
      </c>
      <c r="EK71">
        <v>500001</v>
      </c>
      <c r="EL71" t="s">
        <v>62</v>
      </c>
      <c r="EM71" t="s">
        <v>63</v>
      </c>
      <c r="EO71" t="s">
        <v>6</v>
      </c>
      <c r="EQ71">
        <v>0</v>
      </c>
      <c r="ER71">
        <v>25.85</v>
      </c>
      <c r="ES71" s="59">
        <f>'1.Смета.или.Акт'!F111</f>
        <v>23.79</v>
      </c>
      <c r="ET71">
        <v>0</v>
      </c>
      <c r="EU71">
        <v>0</v>
      </c>
      <c r="EV71">
        <v>0</v>
      </c>
      <c r="EW71">
        <v>0</v>
      </c>
      <c r="EX71">
        <v>0</v>
      </c>
      <c r="EZ71">
        <v>5</v>
      </c>
      <c r="FC71">
        <v>0</v>
      </c>
      <c r="FD71">
        <v>18</v>
      </c>
      <c r="FF71">
        <v>178.39</v>
      </c>
      <c r="FQ71">
        <v>0</v>
      </c>
      <c r="FR71">
        <f t="shared" si="83"/>
        <v>0</v>
      </c>
      <c r="FS71">
        <v>0</v>
      </c>
      <c r="FX71">
        <v>0</v>
      </c>
      <c r="FY71">
        <v>0</v>
      </c>
      <c r="GA71" t="s">
        <v>127</v>
      </c>
      <c r="GD71">
        <v>0</v>
      </c>
      <c r="GF71">
        <v>1979267512</v>
      </c>
      <c r="GG71">
        <v>2</v>
      </c>
      <c r="GH71">
        <v>3</v>
      </c>
      <c r="GI71">
        <v>4</v>
      </c>
      <c r="GJ71">
        <v>0</v>
      </c>
      <c r="GK71">
        <f>ROUND(R71*(S12)/100,0)</f>
        <v>0</v>
      </c>
      <c r="GL71">
        <f t="shared" si="84"/>
        <v>0</v>
      </c>
      <c r="GM71">
        <f t="shared" si="85"/>
        <v>535</v>
      </c>
      <c r="GN71">
        <f t="shared" si="86"/>
        <v>535</v>
      </c>
      <c r="GO71">
        <f t="shared" si="87"/>
        <v>0</v>
      </c>
      <c r="GP71">
        <f t="shared" si="88"/>
        <v>0</v>
      </c>
      <c r="GR71">
        <v>1</v>
      </c>
      <c r="GS71">
        <v>1</v>
      </c>
      <c r="GT71">
        <v>0</v>
      </c>
      <c r="GU71" t="s">
        <v>6</v>
      </c>
      <c r="GV71">
        <f t="shared" si="89"/>
        <v>0</v>
      </c>
      <c r="GW71">
        <v>1</v>
      </c>
      <c r="GX71">
        <f t="shared" si="90"/>
        <v>0</v>
      </c>
      <c r="HA71">
        <v>0</v>
      </c>
      <c r="HB71">
        <v>0</v>
      </c>
      <c r="IK71">
        <v>0</v>
      </c>
    </row>
    <row r="72" spans="1:255" x14ac:dyDescent="0.2">
      <c r="A72" s="2">
        <v>18</v>
      </c>
      <c r="B72" s="2">
        <v>1</v>
      </c>
      <c r="C72" s="2">
        <v>67</v>
      </c>
      <c r="D72" s="2"/>
      <c r="E72" s="2" t="s">
        <v>128</v>
      </c>
      <c r="F72" s="2" t="s">
        <v>129</v>
      </c>
      <c r="G72" s="2" t="s">
        <v>130</v>
      </c>
      <c r="H72" s="2" t="s">
        <v>90</v>
      </c>
      <c r="I72" s="2">
        <f>I68*J72</f>
        <v>0</v>
      </c>
      <c r="J72" s="2">
        <v>0</v>
      </c>
      <c r="K72" s="2"/>
      <c r="L72" s="2"/>
      <c r="M72" s="2"/>
      <c r="N72" s="2"/>
      <c r="O72" s="2">
        <f t="shared" si="55"/>
        <v>0</v>
      </c>
      <c r="P72" s="2">
        <f t="shared" si="56"/>
        <v>0</v>
      </c>
      <c r="Q72" s="2">
        <f t="shared" si="57"/>
        <v>0</v>
      </c>
      <c r="R72" s="2">
        <f t="shared" si="58"/>
        <v>0</v>
      </c>
      <c r="S72" s="2">
        <f t="shared" si="59"/>
        <v>0</v>
      </c>
      <c r="T72" s="2">
        <f t="shared" si="60"/>
        <v>0</v>
      </c>
      <c r="U72" s="2">
        <f t="shared" si="61"/>
        <v>0</v>
      </c>
      <c r="V72" s="2">
        <f t="shared" si="62"/>
        <v>0</v>
      </c>
      <c r="W72" s="2">
        <f t="shared" si="63"/>
        <v>0</v>
      </c>
      <c r="X72" s="2">
        <f t="shared" si="64"/>
        <v>0</v>
      </c>
      <c r="Y72" s="2">
        <f t="shared" si="65"/>
        <v>0</v>
      </c>
      <c r="Z72" s="2"/>
      <c r="AA72" s="2">
        <v>34656857</v>
      </c>
      <c r="AB72" s="2">
        <f t="shared" si="66"/>
        <v>11.5</v>
      </c>
      <c r="AC72" s="2">
        <f t="shared" si="94"/>
        <v>11.5</v>
      </c>
      <c r="AD72" s="2">
        <f t="shared" si="67"/>
        <v>0</v>
      </c>
      <c r="AE72" s="2">
        <f t="shared" si="68"/>
        <v>0</v>
      </c>
      <c r="AF72" s="2">
        <f t="shared" si="92"/>
        <v>0</v>
      </c>
      <c r="AG72" s="2">
        <f t="shared" si="69"/>
        <v>0</v>
      </c>
      <c r="AH72" s="2">
        <f t="shared" si="93"/>
        <v>0</v>
      </c>
      <c r="AI72" s="2">
        <f t="shared" si="70"/>
        <v>0</v>
      </c>
      <c r="AJ72" s="2">
        <f t="shared" si="71"/>
        <v>0</v>
      </c>
      <c r="AK72" s="2">
        <v>11.5</v>
      </c>
      <c r="AL72" s="2">
        <v>11.5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1</v>
      </c>
      <c r="AW72" s="2">
        <v>1</v>
      </c>
      <c r="AX72" s="2"/>
      <c r="AY72" s="2"/>
      <c r="AZ72" s="2">
        <v>1</v>
      </c>
      <c r="BA72" s="2">
        <v>1</v>
      </c>
      <c r="BB72" s="2">
        <v>1</v>
      </c>
      <c r="BC72" s="2">
        <v>1</v>
      </c>
      <c r="BD72" s="2" t="s">
        <v>6</v>
      </c>
      <c r="BE72" s="2" t="s">
        <v>6</v>
      </c>
      <c r="BF72" s="2" t="s">
        <v>6</v>
      </c>
      <c r="BG72" s="2" t="s">
        <v>6</v>
      </c>
      <c r="BH72" s="2">
        <v>3</v>
      </c>
      <c r="BI72" s="2">
        <v>1</v>
      </c>
      <c r="BJ72" s="2" t="s">
        <v>131</v>
      </c>
      <c r="BK72" s="2"/>
      <c r="BL72" s="2"/>
      <c r="BM72" s="2">
        <v>500001</v>
      </c>
      <c r="BN72" s="2">
        <v>0</v>
      </c>
      <c r="BO72" s="2" t="s">
        <v>6</v>
      </c>
      <c r="BP72" s="2">
        <v>0</v>
      </c>
      <c r="BQ72" s="2">
        <v>20</v>
      </c>
      <c r="BR72" s="2">
        <v>0</v>
      </c>
      <c r="BS72" s="2">
        <v>1</v>
      </c>
      <c r="BT72" s="2">
        <v>1</v>
      </c>
      <c r="BU72" s="2">
        <v>1</v>
      </c>
      <c r="BV72" s="2">
        <v>1</v>
      </c>
      <c r="BW72" s="2">
        <v>1</v>
      </c>
      <c r="BX72" s="2">
        <v>1</v>
      </c>
      <c r="BY72" s="2" t="s">
        <v>6</v>
      </c>
      <c r="BZ72" s="2">
        <v>0</v>
      </c>
      <c r="CA72" s="2">
        <v>0</v>
      </c>
      <c r="CB72" s="2"/>
      <c r="CC72" s="2"/>
      <c r="CD72" s="2"/>
      <c r="CE72" s="2"/>
      <c r="CF72" s="2">
        <v>0</v>
      </c>
      <c r="CG72" s="2">
        <v>0</v>
      </c>
      <c r="CH72" s="2"/>
      <c r="CI72" s="2"/>
      <c r="CJ72" s="2"/>
      <c r="CK72" s="2"/>
      <c r="CL72" s="2"/>
      <c r="CM72" s="2">
        <v>0</v>
      </c>
      <c r="CN72" s="2" t="s">
        <v>6</v>
      </c>
      <c r="CO72" s="2">
        <v>0</v>
      </c>
      <c r="CP72" s="2">
        <f t="shared" si="72"/>
        <v>0</v>
      </c>
      <c r="CQ72" s="2">
        <f t="shared" si="73"/>
        <v>11.5</v>
      </c>
      <c r="CR72" s="2">
        <f t="shared" si="74"/>
        <v>0</v>
      </c>
      <c r="CS72" s="2">
        <f t="shared" si="75"/>
        <v>0</v>
      </c>
      <c r="CT72" s="2">
        <f t="shared" si="76"/>
        <v>0</v>
      </c>
      <c r="CU72" s="2">
        <f t="shared" si="77"/>
        <v>0</v>
      </c>
      <c r="CV72" s="2">
        <f t="shared" si="78"/>
        <v>0</v>
      </c>
      <c r="CW72" s="2">
        <f t="shared" si="79"/>
        <v>0</v>
      </c>
      <c r="CX72" s="2">
        <f t="shared" si="80"/>
        <v>0</v>
      </c>
      <c r="CY72" s="2">
        <f t="shared" si="81"/>
        <v>0</v>
      </c>
      <c r="CZ72" s="2">
        <f t="shared" si="82"/>
        <v>0</v>
      </c>
      <c r="DA72" s="2"/>
      <c r="DB72" s="2"/>
      <c r="DC72" s="2" t="s">
        <v>6</v>
      </c>
      <c r="DD72" s="2" t="s">
        <v>6</v>
      </c>
      <c r="DE72" s="2" t="s">
        <v>6</v>
      </c>
      <c r="DF72" s="2" t="s">
        <v>6</v>
      </c>
      <c r="DG72" s="2" t="s">
        <v>6</v>
      </c>
      <c r="DH72" s="2" t="s">
        <v>6</v>
      </c>
      <c r="DI72" s="2" t="s">
        <v>6</v>
      </c>
      <c r="DJ72" s="2" t="s">
        <v>6</v>
      </c>
      <c r="DK72" s="2" t="s">
        <v>6</v>
      </c>
      <c r="DL72" s="2" t="s">
        <v>6</v>
      </c>
      <c r="DM72" s="2" t="s">
        <v>6</v>
      </c>
      <c r="DN72" s="2">
        <v>0</v>
      </c>
      <c r="DO72" s="2">
        <v>0</v>
      </c>
      <c r="DP72" s="2">
        <v>1</v>
      </c>
      <c r="DQ72" s="2">
        <v>1</v>
      </c>
      <c r="DR72" s="2"/>
      <c r="DS72" s="2"/>
      <c r="DT72" s="2"/>
      <c r="DU72" s="2">
        <v>1009</v>
      </c>
      <c r="DV72" s="2" t="s">
        <v>90</v>
      </c>
      <c r="DW72" s="2" t="s">
        <v>90</v>
      </c>
      <c r="DX72" s="2">
        <v>1</v>
      </c>
      <c r="DY72" s="2"/>
      <c r="DZ72" s="2"/>
      <c r="EA72" s="2"/>
      <c r="EB72" s="2"/>
      <c r="EC72" s="2"/>
      <c r="ED72" s="2"/>
      <c r="EE72" s="2">
        <v>32653291</v>
      </c>
      <c r="EF72" s="2">
        <v>20</v>
      </c>
      <c r="EG72" s="2" t="s">
        <v>48</v>
      </c>
      <c r="EH72" s="2">
        <v>0</v>
      </c>
      <c r="EI72" s="2" t="s">
        <v>6</v>
      </c>
      <c r="EJ72" s="2">
        <v>1</v>
      </c>
      <c r="EK72" s="2">
        <v>500001</v>
      </c>
      <c r="EL72" s="2" t="s">
        <v>62</v>
      </c>
      <c r="EM72" s="2" t="s">
        <v>63</v>
      </c>
      <c r="EN72" s="2"/>
      <c r="EO72" s="2" t="s">
        <v>6</v>
      </c>
      <c r="EP72" s="2"/>
      <c r="EQ72" s="2">
        <v>0</v>
      </c>
      <c r="ER72" s="2">
        <v>11.5</v>
      </c>
      <c r="ES72" s="2">
        <v>11.5</v>
      </c>
      <c r="ET72" s="2">
        <v>0</v>
      </c>
      <c r="EU72" s="2">
        <v>0</v>
      </c>
      <c r="EV72" s="2">
        <v>0</v>
      </c>
      <c r="EW72" s="2">
        <v>0</v>
      </c>
      <c r="EX72" s="2">
        <v>0</v>
      </c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>
        <v>0</v>
      </c>
      <c r="FR72" s="2">
        <f t="shared" si="83"/>
        <v>0</v>
      </c>
      <c r="FS72" s="2">
        <v>0</v>
      </c>
      <c r="FT72" s="2"/>
      <c r="FU72" s="2"/>
      <c r="FV72" s="2"/>
      <c r="FW72" s="2"/>
      <c r="FX72" s="2">
        <v>0</v>
      </c>
      <c r="FY72" s="2">
        <v>0</v>
      </c>
      <c r="FZ72" s="2"/>
      <c r="GA72" s="2" t="s">
        <v>6</v>
      </c>
      <c r="GB72" s="2"/>
      <c r="GC72" s="2"/>
      <c r="GD72" s="2">
        <v>0</v>
      </c>
      <c r="GE72" s="2"/>
      <c r="GF72" s="2">
        <v>56922527</v>
      </c>
      <c r="GG72" s="2">
        <v>2</v>
      </c>
      <c r="GH72" s="2">
        <v>1</v>
      </c>
      <c r="GI72" s="2">
        <v>-2</v>
      </c>
      <c r="GJ72" s="2">
        <v>0</v>
      </c>
      <c r="GK72" s="2">
        <f>ROUND(R72*(R12)/100,0)</f>
        <v>0</v>
      </c>
      <c r="GL72" s="2">
        <f t="shared" si="84"/>
        <v>0</v>
      </c>
      <c r="GM72" s="2">
        <f t="shared" si="85"/>
        <v>0</v>
      </c>
      <c r="GN72" s="2">
        <f t="shared" si="86"/>
        <v>0</v>
      </c>
      <c r="GO72" s="2">
        <f t="shared" si="87"/>
        <v>0</v>
      </c>
      <c r="GP72" s="2">
        <f t="shared" si="88"/>
        <v>0</v>
      </c>
      <c r="GQ72" s="2"/>
      <c r="GR72" s="2">
        <v>0</v>
      </c>
      <c r="GS72" s="2">
        <v>3</v>
      </c>
      <c r="GT72" s="2">
        <v>0</v>
      </c>
      <c r="GU72" s="2" t="s">
        <v>6</v>
      </c>
      <c r="GV72" s="2">
        <f t="shared" si="89"/>
        <v>0</v>
      </c>
      <c r="GW72" s="2">
        <v>1</v>
      </c>
      <c r="GX72" s="2">
        <f t="shared" si="90"/>
        <v>0</v>
      </c>
      <c r="GY72" s="2"/>
      <c r="GZ72" s="2"/>
      <c r="HA72" s="2">
        <v>0</v>
      </c>
      <c r="HB72" s="2">
        <v>0</v>
      </c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>
        <v>0</v>
      </c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x14ac:dyDescent="0.2">
      <c r="A73">
        <v>18</v>
      </c>
      <c r="B73">
        <v>1</v>
      </c>
      <c r="C73">
        <v>81</v>
      </c>
      <c r="E73" t="s">
        <v>128</v>
      </c>
      <c r="F73" t="s">
        <v>129</v>
      </c>
      <c r="G73" t="s">
        <v>130</v>
      </c>
      <c r="H73" t="s">
        <v>90</v>
      </c>
      <c r="I73">
        <f>I69*J73</f>
        <v>0</v>
      </c>
      <c r="J73">
        <v>0</v>
      </c>
      <c r="O73">
        <f t="shared" si="55"/>
        <v>0</v>
      </c>
      <c r="P73">
        <f t="shared" si="56"/>
        <v>0</v>
      </c>
      <c r="Q73">
        <f t="shared" si="57"/>
        <v>0</v>
      </c>
      <c r="R73">
        <f t="shared" si="58"/>
        <v>0</v>
      </c>
      <c r="S73">
        <f t="shared" si="59"/>
        <v>0</v>
      </c>
      <c r="T73">
        <f t="shared" si="60"/>
        <v>0</v>
      </c>
      <c r="U73">
        <f t="shared" si="61"/>
        <v>0</v>
      </c>
      <c r="V73">
        <f t="shared" si="62"/>
        <v>0</v>
      </c>
      <c r="W73">
        <f t="shared" si="63"/>
        <v>0</v>
      </c>
      <c r="X73">
        <f t="shared" si="64"/>
        <v>0</v>
      </c>
      <c r="Y73">
        <f t="shared" si="65"/>
        <v>0</v>
      </c>
      <c r="AA73">
        <v>34656858</v>
      </c>
      <c r="AB73">
        <f t="shared" si="66"/>
        <v>11.5</v>
      </c>
      <c r="AC73">
        <f t="shared" si="94"/>
        <v>11.5</v>
      </c>
      <c r="AD73">
        <f t="shared" si="67"/>
        <v>0</v>
      </c>
      <c r="AE73">
        <f t="shared" si="68"/>
        <v>0</v>
      </c>
      <c r="AF73">
        <f t="shared" si="92"/>
        <v>0</v>
      </c>
      <c r="AG73">
        <f t="shared" si="69"/>
        <v>0</v>
      </c>
      <c r="AH73">
        <f t="shared" si="93"/>
        <v>0</v>
      </c>
      <c r="AI73">
        <f t="shared" si="70"/>
        <v>0</v>
      </c>
      <c r="AJ73">
        <f t="shared" si="71"/>
        <v>0</v>
      </c>
      <c r="AK73">
        <v>11.5</v>
      </c>
      <c r="AL73">
        <v>11.5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1</v>
      </c>
      <c r="AW73">
        <v>1</v>
      </c>
      <c r="AZ73">
        <v>1</v>
      </c>
      <c r="BA73">
        <v>1</v>
      </c>
      <c r="BB73">
        <v>1</v>
      </c>
      <c r="BC73">
        <v>7.5</v>
      </c>
      <c r="BD73" t="s">
        <v>6</v>
      </c>
      <c r="BE73" t="s">
        <v>6</v>
      </c>
      <c r="BF73" t="s">
        <v>6</v>
      </c>
      <c r="BG73" t="s">
        <v>6</v>
      </c>
      <c r="BH73">
        <v>3</v>
      </c>
      <c r="BI73">
        <v>1</v>
      </c>
      <c r="BJ73" t="s">
        <v>131</v>
      </c>
      <c r="BM73">
        <v>500001</v>
      </c>
      <c r="BN73">
        <v>0</v>
      </c>
      <c r="BO73" t="s">
        <v>6</v>
      </c>
      <c r="BP73">
        <v>0</v>
      </c>
      <c r="BQ73">
        <v>20</v>
      </c>
      <c r="BR73">
        <v>0</v>
      </c>
      <c r="BS73">
        <v>1</v>
      </c>
      <c r="BT73">
        <v>1</v>
      </c>
      <c r="BU73">
        <v>1</v>
      </c>
      <c r="BV73">
        <v>1</v>
      </c>
      <c r="BW73">
        <v>1</v>
      </c>
      <c r="BX73">
        <v>1</v>
      </c>
      <c r="BY73" t="s">
        <v>6</v>
      </c>
      <c r="BZ73">
        <v>0</v>
      </c>
      <c r="CA73">
        <v>0</v>
      </c>
      <c r="CF73">
        <v>0</v>
      </c>
      <c r="CG73">
        <v>0</v>
      </c>
      <c r="CM73">
        <v>0</v>
      </c>
      <c r="CN73" t="s">
        <v>6</v>
      </c>
      <c r="CO73">
        <v>0</v>
      </c>
      <c r="CP73">
        <f t="shared" si="72"/>
        <v>0</v>
      </c>
      <c r="CQ73">
        <f t="shared" si="73"/>
        <v>86.25</v>
      </c>
      <c r="CR73">
        <f t="shared" si="74"/>
        <v>0</v>
      </c>
      <c r="CS73">
        <f t="shared" si="75"/>
        <v>0</v>
      </c>
      <c r="CT73">
        <f t="shared" si="76"/>
        <v>0</v>
      </c>
      <c r="CU73">
        <f t="shared" si="77"/>
        <v>0</v>
      </c>
      <c r="CV73">
        <f t="shared" si="78"/>
        <v>0</v>
      </c>
      <c r="CW73">
        <f t="shared" si="79"/>
        <v>0</v>
      </c>
      <c r="CX73">
        <f t="shared" si="80"/>
        <v>0</v>
      </c>
      <c r="CY73">
        <f t="shared" si="81"/>
        <v>0</v>
      </c>
      <c r="CZ73">
        <f t="shared" si="82"/>
        <v>0</v>
      </c>
      <c r="DC73" t="s">
        <v>6</v>
      </c>
      <c r="DD73" t="s">
        <v>6</v>
      </c>
      <c r="DE73" t="s">
        <v>6</v>
      </c>
      <c r="DF73" t="s">
        <v>6</v>
      </c>
      <c r="DG73" t="s">
        <v>6</v>
      </c>
      <c r="DH73" t="s">
        <v>6</v>
      </c>
      <c r="DI73" t="s">
        <v>6</v>
      </c>
      <c r="DJ73" t="s">
        <v>6</v>
      </c>
      <c r="DK73" t="s">
        <v>6</v>
      </c>
      <c r="DL73" t="s">
        <v>6</v>
      </c>
      <c r="DM73" t="s">
        <v>6</v>
      </c>
      <c r="DN73">
        <v>0</v>
      </c>
      <c r="DO73">
        <v>0</v>
      </c>
      <c r="DP73">
        <v>1</v>
      </c>
      <c r="DQ73">
        <v>1</v>
      </c>
      <c r="DU73">
        <v>1009</v>
      </c>
      <c r="DV73" t="s">
        <v>90</v>
      </c>
      <c r="DW73" t="s">
        <v>90</v>
      </c>
      <c r="DX73">
        <v>1</v>
      </c>
      <c r="EE73">
        <v>32653291</v>
      </c>
      <c r="EF73">
        <v>20</v>
      </c>
      <c r="EG73" t="s">
        <v>48</v>
      </c>
      <c r="EH73">
        <v>0</v>
      </c>
      <c r="EI73" t="s">
        <v>6</v>
      </c>
      <c r="EJ73">
        <v>1</v>
      </c>
      <c r="EK73">
        <v>500001</v>
      </c>
      <c r="EL73" t="s">
        <v>62</v>
      </c>
      <c r="EM73" t="s">
        <v>63</v>
      </c>
      <c r="EO73" t="s">
        <v>6</v>
      </c>
      <c r="EQ73">
        <v>0</v>
      </c>
      <c r="ER73">
        <v>11.5</v>
      </c>
      <c r="ES73">
        <v>11.5</v>
      </c>
      <c r="ET73">
        <v>0</v>
      </c>
      <c r="EU73">
        <v>0</v>
      </c>
      <c r="EV73">
        <v>0</v>
      </c>
      <c r="EW73">
        <v>0</v>
      </c>
      <c r="EX73">
        <v>0</v>
      </c>
      <c r="FQ73">
        <v>0</v>
      </c>
      <c r="FR73">
        <f t="shared" si="83"/>
        <v>0</v>
      </c>
      <c r="FS73">
        <v>0</v>
      </c>
      <c r="FX73">
        <v>0</v>
      </c>
      <c r="FY73">
        <v>0</v>
      </c>
      <c r="GA73" t="s">
        <v>6</v>
      </c>
      <c r="GD73">
        <v>0</v>
      </c>
      <c r="GF73">
        <v>56922527</v>
      </c>
      <c r="GG73">
        <v>2</v>
      </c>
      <c r="GH73">
        <v>1</v>
      </c>
      <c r="GI73">
        <v>4</v>
      </c>
      <c r="GJ73">
        <v>0</v>
      </c>
      <c r="GK73">
        <f>ROUND(R73*(S12)/100,0)</f>
        <v>0</v>
      </c>
      <c r="GL73">
        <f t="shared" si="84"/>
        <v>0</v>
      </c>
      <c r="GM73">
        <f t="shared" si="85"/>
        <v>0</v>
      </c>
      <c r="GN73">
        <f t="shared" si="86"/>
        <v>0</v>
      </c>
      <c r="GO73">
        <f t="shared" si="87"/>
        <v>0</v>
      </c>
      <c r="GP73">
        <f t="shared" si="88"/>
        <v>0</v>
      </c>
      <c r="GR73">
        <v>0</v>
      </c>
      <c r="GS73">
        <v>3</v>
      </c>
      <c r="GT73">
        <v>0</v>
      </c>
      <c r="GU73" t="s">
        <v>6</v>
      </c>
      <c r="GV73">
        <f t="shared" si="89"/>
        <v>0</v>
      </c>
      <c r="GW73">
        <v>1</v>
      </c>
      <c r="GX73">
        <f t="shared" si="90"/>
        <v>0</v>
      </c>
      <c r="HA73">
        <v>0</v>
      </c>
      <c r="HB73">
        <v>0</v>
      </c>
      <c r="IK73">
        <v>0</v>
      </c>
    </row>
    <row r="74" spans="1:255" x14ac:dyDescent="0.2">
      <c r="A74" s="2">
        <v>18</v>
      </c>
      <c r="B74" s="2">
        <v>1</v>
      </c>
      <c r="C74" s="2">
        <v>68</v>
      </c>
      <c r="D74" s="2"/>
      <c r="E74" s="2" t="s">
        <v>132</v>
      </c>
      <c r="F74" s="2" t="s">
        <v>133</v>
      </c>
      <c r="G74" s="2" t="s">
        <v>134</v>
      </c>
      <c r="H74" s="2" t="s">
        <v>90</v>
      </c>
      <c r="I74" s="2">
        <f>I68*J74</f>
        <v>0</v>
      </c>
      <c r="J74" s="2">
        <v>0</v>
      </c>
      <c r="K74" s="2"/>
      <c r="L74" s="2"/>
      <c r="M74" s="2"/>
      <c r="N74" s="2"/>
      <c r="O74" s="2">
        <f t="shared" si="55"/>
        <v>0</v>
      </c>
      <c r="P74" s="2">
        <f t="shared" si="56"/>
        <v>0</v>
      </c>
      <c r="Q74" s="2">
        <f t="shared" si="57"/>
        <v>0</v>
      </c>
      <c r="R74" s="2">
        <f t="shared" si="58"/>
        <v>0</v>
      </c>
      <c r="S74" s="2">
        <f t="shared" si="59"/>
        <v>0</v>
      </c>
      <c r="T74" s="2">
        <f t="shared" si="60"/>
        <v>0</v>
      </c>
      <c r="U74" s="2">
        <f t="shared" si="61"/>
        <v>0</v>
      </c>
      <c r="V74" s="2">
        <f t="shared" si="62"/>
        <v>0</v>
      </c>
      <c r="W74" s="2">
        <f t="shared" si="63"/>
        <v>0</v>
      </c>
      <c r="X74" s="2">
        <f t="shared" si="64"/>
        <v>0</v>
      </c>
      <c r="Y74" s="2">
        <f t="shared" si="65"/>
        <v>0</v>
      </c>
      <c r="Z74" s="2"/>
      <c r="AA74" s="2">
        <v>34656857</v>
      </c>
      <c r="AB74" s="2">
        <f t="shared" si="66"/>
        <v>30.4</v>
      </c>
      <c r="AC74" s="2">
        <f t="shared" si="94"/>
        <v>30.4</v>
      </c>
      <c r="AD74" s="2">
        <f t="shared" si="67"/>
        <v>0</v>
      </c>
      <c r="AE74" s="2">
        <f t="shared" si="68"/>
        <v>0</v>
      </c>
      <c r="AF74" s="2">
        <f t="shared" si="92"/>
        <v>0</v>
      </c>
      <c r="AG74" s="2">
        <f t="shared" si="69"/>
        <v>0</v>
      </c>
      <c r="AH74" s="2">
        <f t="shared" si="93"/>
        <v>0</v>
      </c>
      <c r="AI74" s="2">
        <f t="shared" si="70"/>
        <v>0</v>
      </c>
      <c r="AJ74" s="2">
        <f t="shared" si="71"/>
        <v>0</v>
      </c>
      <c r="AK74" s="2">
        <v>30.4</v>
      </c>
      <c r="AL74" s="2">
        <v>30.4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0</v>
      </c>
      <c r="AV74" s="2">
        <v>1</v>
      </c>
      <c r="AW74" s="2">
        <v>1</v>
      </c>
      <c r="AX74" s="2"/>
      <c r="AY74" s="2"/>
      <c r="AZ74" s="2">
        <v>1</v>
      </c>
      <c r="BA74" s="2">
        <v>1</v>
      </c>
      <c r="BB74" s="2">
        <v>1</v>
      </c>
      <c r="BC74" s="2">
        <v>1</v>
      </c>
      <c r="BD74" s="2" t="s">
        <v>6</v>
      </c>
      <c r="BE74" s="2" t="s">
        <v>6</v>
      </c>
      <c r="BF74" s="2" t="s">
        <v>6</v>
      </c>
      <c r="BG74" s="2" t="s">
        <v>6</v>
      </c>
      <c r="BH74" s="2">
        <v>3</v>
      </c>
      <c r="BI74" s="2">
        <v>1</v>
      </c>
      <c r="BJ74" s="2" t="s">
        <v>80</v>
      </c>
      <c r="BK74" s="2"/>
      <c r="BL74" s="2"/>
      <c r="BM74" s="2">
        <v>500001</v>
      </c>
      <c r="BN74" s="2">
        <v>0</v>
      </c>
      <c r="BO74" s="2" t="s">
        <v>6</v>
      </c>
      <c r="BP74" s="2">
        <v>0</v>
      </c>
      <c r="BQ74" s="2">
        <v>20</v>
      </c>
      <c r="BR74" s="2">
        <v>0</v>
      </c>
      <c r="BS74" s="2">
        <v>1</v>
      </c>
      <c r="BT74" s="2">
        <v>1</v>
      </c>
      <c r="BU74" s="2">
        <v>1</v>
      </c>
      <c r="BV74" s="2">
        <v>1</v>
      </c>
      <c r="BW74" s="2">
        <v>1</v>
      </c>
      <c r="BX74" s="2">
        <v>1</v>
      </c>
      <c r="BY74" s="2" t="s">
        <v>6</v>
      </c>
      <c r="BZ74" s="2">
        <v>0</v>
      </c>
      <c r="CA74" s="2">
        <v>0</v>
      </c>
      <c r="CB74" s="2"/>
      <c r="CC74" s="2"/>
      <c r="CD74" s="2"/>
      <c r="CE74" s="2"/>
      <c r="CF74" s="2">
        <v>0</v>
      </c>
      <c r="CG74" s="2">
        <v>0</v>
      </c>
      <c r="CH74" s="2"/>
      <c r="CI74" s="2"/>
      <c r="CJ74" s="2"/>
      <c r="CK74" s="2"/>
      <c r="CL74" s="2"/>
      <c r="CM74" s="2">
        <v>0</v>
      </c>
      <c r="CN74" s="2" t="s">
        <v>6</v>
      </c>
      <c r="CO74" s="2">
        <v>0</v>
      </c>
      <c r="CP74" s="2">
        <f t="shared" si="72"/>
        <v>0</v>
      </c>
      <c r="CQ74" s="2">
        <f t="shared" si="73"/>
        <v>30.4</v>
      </c>
      <c r="CR74" s="2">
        <f t="shared" si="74"/>
        <v>0</v>
      </c>
      <c r="CS74" s="2">
        <f t="shared" si="75"/>
        <v>0</v>
      </c>
      <c r="CT74" s="2">
        <f t="shared" si="76"/>
        <v>0</v>
      </c>
      <c r="CU74" s="2">
        <f t="shared" si="77"/>
        <v>0</v>
      </c>
      <c r="CV74" s="2">
        <f t="shared" si="78"/>
        <v>0</v>
      </c>
      <c r="CW74" s="2">
        <f t="shared" si="79"/>
        <v>0</v>
      </c>
      <c r="CX74" s="2">
        <f t="shared" si="80"/>
        <v>0</v>
      </c>
      <c r="CY74" s="2">
        <f t="shared" si="81"/>
        <v>0</v>
      </c>
      <c r="CZ74" s="2">
        <f t="shared" si="82"/>
        <v>0</v>
      </c>
      <c r="DA74" s="2"/>
      <c r="DB74" s="2"/>
      <c r="DC74" s="2" t="s">
        <v>6</v>
      </c>
      <c r="DD74" s="2" t="s">
        <v>6</v>
      </c>
      <c r="DE74" s="2" t="s">
        <v>6</v>
      </c>
      <c r="DF74" s="2" t="s">
        <v>6</v>
      </c>
      <c r="DG74" s="2" t="s">
        <v>6</v>
      </c>
      <c r="DH74" s="2" t="s">
        <v>6</v>
      </c>
      <c r="DI74" s="2" t="s">
        <v>6</v>
      </c>
      <c r="DJ74" s="2" t="s">
        <v>6</v>
      </c>
      <c r="DK74" s="2" t="s">
        <v>6</v>
      </c>
      <c r="DL74" s="2" t="s">
        <v>6</v>
      </c>
      <c r="DM74" s="2" t="s">
        <v>6</v>
      </c>
      <c r="DN74" s="2">
        <v>0</v>
      </c>
      <c r="DO74" s="2">
        <v>0</v>
      </c>
      <c r="DP74" s="2">
        <v>1</v>
      </c>
      <c r="DQ74" s="2">
        <v>1</v>
      </c>
      <c r="DR74" s="2"/>
      <c r="DS74" s="2"/>
      <c r="DT74" s="2"/>
      <c r="DU74" s="2">
        <v>1009</v>
      </c>
      <c r="DV74" s="2" t="s">
        <v>90</v>
      </c>
      <c r="DW74" s="2" t="s">
        <v>90</v>
      </c>
      <c r="DX74" s="2">
        <v>1</v>
      </c>
      <c r="DY74" s="2"/>
      <c r="DZ74" s="2"/>
      <c r="EA74" s="2"/>
      <c r="EB74" s="2"/>
      <c r="EC74" s="2"/>
      <c r="ED74" s="2"/>
      <c r="EE74" s="2">
        <v>32653291</v>
      </c>
      <c r="EF74" s="2">
        <v>20</v>
      </c>
      <c r="EG74" s="2" t="s">
        <v>48</v>
      </c>
      <c r="EH74" s="2">
        <v>0</v>
      </c>
      <c r="EI74" s="2" t="s">
        <v>6</v>
      </c>
      <c r="EJ74" s="2">
        <v>1</v>
      </c>
      <c r="EK74" s="2">
        <v>500001</v>
      </c>
      <c r="EL74" s="2" t="s">
        <v>62</v>
      </c>
      <c r="EM74" s="2" t="s">
        <v>63</v>
      </c>
      <c r="EN74" s="2"/>
      <c r="EO74" s="2" t="s">
        <v>6</v>
      </c>
      <c r="EP74" s="2"/>
      <c r="EQ74" s="2">
        <v>0</v>
      </c>
      <c r="ER74" s="2">
        <v>30.4</v>
      </c>
      <c r="ES74" s="2">
        <v>30.4</v>
      </c>
      <c r="ET74" s="2">
        <v>0</v>
      </c>
      <c r="EU74" s="2">
        <v>0</v>
      </c>
      <c r="EV74" s="2">
        <v>0</v>
      </c>
      <c r="EW74" s="2">
        <v>0</v>
      </c>
      <c r="EX74" s="2">
        <v>0</v>
      </c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>
        <v>0</v>
      </c>
      <c r="FR74" s="2">
        <f t="shared" si="83"/>
        <v>0</v>
      </c>
      <c r="FS74" s="2">
        <v>0</v>
      </c>
      <c r="FT74" s="2"/>
      <c r="FU74" s="2"/>
      <c r="FV74" s="2"/>
      <c r="FW74" s="2"/>
      <c r="FX74" s="2">
        <v>0</v>
      </c>
      <c r="FY74" s="2">
        <v>0</v>
      </c>
      <c r="FZ74" s="2"/>
      <c r="GA74" s="2" t="s">
        <v>6</v>
      </c>
      <c r="GB74" s="2"/>
      <c r="GC74" s="2"/>
      <c r="GD74" s="2">
        <v>0</v>
      </c>
      <c r="GE74" s="2"/>
      <c r="GF74" s="2">
        <v>-1088866022</v>
      </c>
      <c r="GG74" s="2">
        <v>2</v>
      </c>
      <c r="GH74" s="2">
        <v>1</v>
      </c>
      <c r="GI74" s="2">
        <v>-2</v>
      </c>
      <c r="GJ74" s="2">
        <v>0</v>
      </c>
      <c r="GK74" s="2">
        <f>ROUND(R74*(R12)/100,0)</f>
        <v>0</v>
      </c>
      <c r="GL74" s="2">
        <f t="shared" si="84"/>
        <v>0</v>
      </c>
      <c r="GM74" s="2">
        <f t="shared" si="85"/>
        <v>0</v>
      </c>
      <c r="GN74" s="2">
        <f t="shared" si="86"/>
        <v>0</v>
      </c>
      <c r="GO74" s="2">
        <f t="shared" si="87"/>
        <v>0</v>
      </c>
      <c r="GP74" s="2">
        <f t="shared" si="88"/>
        <v>0</v>
      </c>
      <c r="GQ74" s="2"/>
      <c r="GR74" s="2">
        <v>0</v>
      </c>
      <c r="GS74" s="2">
        <v>3</v>
      </c>
      <c r="GT74" s="2">
        <v>0</v>
      </c>
      <c r="GU74" s="2" t="s">
        <v>6</v>
      </c>
      <c r="GV74" s="2">
        <f t="shared" si="89"/>
        <v>0</v>
      </c>
      <c r="GW74" s="2">
        <v>1</v>
      </c>
      <c r="GX74" s="2">
        <f t="shared" si="90"/>
        <v>0</v>
      </c>
      <c r="GY74" s="2"/>
      <c r="GZ74" s="2"/>
      <c r="HA74" s="2">
        <v>0</v>
      </c>
      <c r="HB74" s="2">
        <v>0</v>
      </c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>
        <v>0</v>
      </c>
      <c r="IL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255" x14ac:dyDescent="0.2">
      <c r="A75">
        <v>18</v>
      </c>
      <c r="B75">
        <v>1</v>
      </c>
      <c r="C75">
        <v>82</v>
      </c>
      <c r="E75" t="s">
        <v>132</v>
      </c>
      <c r="F75" t="s">
        <v>133</v>
      </c>
      <c r="G75" t="s">
        <v>134</v>
      </c>
      <c r="H75" t="s">
        <v>90</v>
      </c>
      <c r="I75">
        <f>I69*J75</f>
        <v>0</v>
      </c>
      <c r="J75">
        <v>0</v>
      </c>
      <c r="O75">
        <f t="shared" si="55"/>
        <v>0</v>
      </c>
      <c r="P75">
        <f t="shared" si="56"/>
        <v>0</v>
      </c>
      <c r="Q75">
        <f t="shared" si="57"/>
        <v>0</v>
      </c>
      <c r="R75">
        <f t="shared" si="58"/>
        <v>0</v>
      </c>
      <c r="S75">
        <f t="shared" si="59"/>
        <v>0</v>
      </c>
      <c r="T75">
        <f t="shared" si="60"/>
        <v>0</v>
      </c>
      <c r="U75">
        <f t="shared" si="61"/>
        <v>0</v>
      </c>
      <c r="V75">
        <f t="shared" si="62"/>
        <v>0</v>
      </c>
      <c r="W75">
        <f t="shared" si="63"/>
        <v>0</v>
      </c>
      <c r="X75">
        <f t="shared" si="64"/>
        <v>0</v>
      </c>
      <c r="Y75">
        <f t="shared" si="65"/>
        <v>0</v>
      </c>
      <c r="AA75">
        <v>34656858</v>
      </c>
      <c r="AB75">
        <f t="shared" si="66"/>
        <v>30.4</v>
      </c>
      <c r="AC75">
        <f t="shared" si="94"/>
        <v>30.4</v>
      </c>
      <c r="AD75">
        <f t="shared" si="67"/>
        <v>0</v>
      </c>
      <c r="AE75">
        <f t="shared" si="68"/>
        <v>0</v>
      </c>
      <c r="AF75">
        <f t="shared" si="92"/>
        <v>0</v>
      </c>
      <c r="AG75">
        <f t="shared" si="69"/>
        <v>0</v>
      </c>
      <c r="AH75">
        <f t="shared" si="93"/>
        <v>0</v>
      </c>
      <c r="AI75">
        <f t="shared" si="70"/>
        <v>0</v>
      </c>
      <c r="AJ75">
        <f t="shared" si="71"/>
        <v>0</v>
      </c>
      <c r="AK75">
        <v>30.4</v>
      </c>
      <c r="AL75">
        <v>30.4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1</v>
      </c>
      <c r="AW75">
        <v>1</v>
      </c>
      <c r="AZ75">
        <v>1</v>
      </c>
      <c r="BA75">
        <v>1</v>
      </c>
      <c r="BB75">
        <v>1</v>
      </c>
      <c r="BC75">
        <v>7.5</v>
      </c>
      <c r="BD75" t="s">
        <v>6</v>
      </c>
      <c r="BE75" t="s">
        <v>6</v>
      </c>
      <c r="BF75" t="s">
        <v>6</v>
      </c>
      <c r="BG75" t="s">
        <v>6</v>
      </c>
      <c r="BH75">
        <v>3</v>
      </c>
      <c r="BI75">
        <v>1</v>
      </c>
      <c r="BJ75" t="s">
        <v>80</v>
      </c>
      <c r="BM75">
        <v>500001</v>
      </c>
      <c r="BN75">
        <v>0</v>
      </c>
      <c r="BO75" t="s">
        <v>6</v>
      </c>
      <c r="BP75">
        <v>0</v>
      </c>
      <c r="BQ75">
        <v>20</v>
      </c>
      <c r="BR75">
        <v>0</v>
      </c>
      <c r="BS75">
        <v>1</v>
      </c>
      <c r="BT75">
        <v>1</v>
      </c>
      <c r="BU75">
        <v>1</v>
      </c>
      <c r="BV75">
        <v>1</v>
      </c>
      <c r="BW75">
        <v>1</v>
      </c>
      <c r="BX75">
        <v>1</v>
      </c>
      <c r="BY75" t="s">
        <v>6</v>
      </c>
      <c r="BZ75">
        <v>0</v>
      </c>
      <c r="CA75">
        <v>0</v>
      </c>
      <c r="CF75">
        <v>0</v>
      </c>
      <c r="CG75">
        <v>0</v>
      </c>
      <c r="CM75">
        <v>0</v>
      </c>
      <c r="CN75" t="s">
        <v>6</v>
      </c>
      <c r="CO75">
        <v>0</v>
      </c>
      <c r="CP75">
        <f t="shared" si="72"/>
        <v>0</v>
      </c>
      <c r="CQ75">
        <f t="shared" si="73"/>
        <v>228</v>
      </c>
      <c r="CR75">
        <f t="shared" si="74"/>
        <v>0</v>
      </c>
      <c r="CS75">
        <f t="shared" si="75"/>
        <v>0</v>
      </c>
      <c r="CT75">
        <f t="shared" si="76"/>
        <v>0</v>
      </c>
      <c r="CU75">
        <f t="shared" si="77"/>
        <v>0</v>
      </c>
      <c r="CV75">
        <f t="shared" si="78"/>
        <v>0</v>
      </c>
      <c r="CW75">
        <f t="shared" si="79"/>
        <v>0</v>
      </c>
      <c r="CX75">
        <f t="shared" si="80"/>
        <v>0</v>
      </c>
      <c r="CY75">
        <f t="shared" si="81"/>
        <v>0</v>
      </c>
      <c r="CZ75">
        <f t="shared" si="82"/>
        <v>0</v>
      </c>
      <c r="DC75" t="s">
        <v>6</v>
      </c>
      <c r="DD75" t="s">
        <v>6</v>
      </c>
      <c r="DE75" t="s">
        <v>6</v>
      </c>
      <c r="DF75" t="s">
        <v>6</v>
      </c>
      <c r="DG75" t="s">
        <v>6</v>
      </c>
      <c r="DH75" t="s">
        <v>6</v>
      </c>
      <c r="DI75" t="s">
        <v>6</v>
      </c>
      <c r="DJ75" t="s">
        <v>6</v>
      </c>
      <c r="DK75" t="s">
        <v>6</v>
      </c>
      <c r="DL75" t="s">
        <v>6</v>
      </c>
      <c r="DM75" t="s">
        <v>6</v>
      </c>
      <c r="DN75">
        <v>0</v>
      </c>
      <c r="DO75">
        <v>0</v>
      </c>
      <c r="DP75">
        <v>1</v>
      </c>
      <c r="DQ75">
        <v>1</v>
      </c>
      <c r="DU75">
        <v>1009</v>
      </c>
      <c r="DV75" t="s">
        <v>90</v>
      </c>
      <c r="DW75" t="s">
        <v>90</v>
      </c>
      <c r="DX75">
        <v>1</v>
      </c>
      <c r="EE75">
        <v>32653291</v>
      </c>
      <c r="EF75">
        <v>20</v>
      </c>
      <c r="EG75" t="s">
        <v>48</v>
      </c>
      <c r="EH75">
        <v>0</v>
      </c>
      <c r="EI75" t="s">
        <v>6</v>
      </c>
      <c r="EJ75">
        <v>1</v>
      </c>
      <c r="EK75">
        <v>500001</v>
      </c>
      <c r="EL75" t="s">
        <v>62</v>
      </c>
      <c r="EM75" t="s">
        <v>63</v>
      </c>
      <c r="EO75" t="s">
        <v>6</v>
      </c>
      <c r="EQ75">
        <v>0</v>
      </c>
      <c r="ER75">
        <v>30.4</v>
      </c>
      <c r="ES75">
        <v>30.4</v>
      </c>
      <c r="ET75">
        <v>0</v>
      </c>
      <c r="EU75">
        <v>0</v>
      </c>
      <c r="EV75">
        <v>0</v>
      </c>
      <c r="EW75">
        <v>0</v>
      </c>
      <c r="EX75">
        <v>0</v>
      </c>
      <c r="FQ75">
        <v>0</v>
      </c>
      <c r="FR75">
        <f t="shared" si="83"/>
        <v>0</v>
      </c>
      <c r="FS75">
        <v>0</v>
      </c>
      <c r="FX75">
        <v>0</v>
      </c>
      <c r="FY75">
        <v>0</v>
      </c>
      <c r="GA75" t="s">
        <v>6</v>
      </c>
      <c r="GD75">
        <v>0</v>
      </c>
      <c r="GF75">
        <v>-1088866022</v>
      </c>
      <c r="GG75">
        <v>2</v>
      </c>
      <c r="GH75">
        <v>1</v>
      </c>
      <c r="GI75">
        <v>4</v>
      </c>
      <c r="GJ75">
        <v>0</v>
      </c>
      <c r="GK75">
        <f>ROUND(R75*(S12)/100,0)</f>
        <v>0</v>
      </c>
      <c r="GL75">
        <f t="shared" si="84"/>
        <v>0</v>
      </c>
      <c r="GM75">
        <f t="shared" si="85"/>
        <v>0</v>
      </c>
      <c r="GN75">
        <f t="shared" si="86"/>
        <v>0</v>
      </c>
      <c r="GO75">
        <f t="shared" si="87"/>
        <v>0</v>
      </c>
      <c r="GP75">
        <f t="shared" si="88"/>
        <v>0</v>
      </c>
      <c r="GR75">
        <v>0</v>
      </c>
      <c r="GS75">
        <v>3</v>
      </c>
      <c r="GT75">
        <v>0</v>
      </c>
      <c r="GU75" t="s">
        <v>6</v>
      </c>
      <c r="GV75">
        <f t="shared" si="89"/>
        <v>0</v>
      </c>
      <c r="GW75">
        <v>1</v>
      </c>
      <c r="GX75">
        <f t="shared" si="90"/>
        <v>0</v>
      </c>
      <c r="HA75">
        <v>0</v>
      </c>
      <c r="HB75">
        <v>0</v>
      </c>
      <c r="IK75">
        <v>0</v>
      </c>
    </row>
    <row r="76" spans="1:255" x14ac:dyDescent="0.2">
      <c r="A76" s="2">
        <v>18</v>
      </c>
      <c r="B76" s="2">
        <v>1</v>
      </c>
      <c r="C76" s="2">
        <v>69</v>
      </c>
      <c r="D76" s="2"/>
      <c r="E76" s="2" t="s">
        <v>135</v>
      </c>
      <c r="F76" s="2" t="s">
        <v>136</v>
      </c>
      <c r="G76" s="2" t="s">
        <v>137</v>
      </c>
      <c r="H76" s="2" t="s">
        <v>90</v>
      </c>
      <c r="I76" s="2">
        <f>I68*J76</f>
        <v>0</v>
      </c>
      <c r="J76" s="2">
        <v>0</v>
      </c>
      <c r="K76" s="2"/>
      <c r="L76" s="2"/>
      <c r="M76" s="2"/>
      <c r="N76" s="2"/>
      <c r="O76" s="2">
        <f t="shared" si="55"/>
        <v>0</v>
      </c>
      <c r="P76" s="2">
        <f t="shared" si="56"/>
        <v>0</v>
      </c>
      <c r="Q76" s="2">
        <f t="shared" si="57"/>
        <v>0</v>
      </c>
      <c r="R76" s="2">
        <f t="shared" si="58"/>
        <v>0</v>
      </c>
      <c r="S76" s="2">
        <f t="shared" si="59"/>
        <v>0</v>
      </c>
      <c r="T76" s="2">
        <f t="shared" si="60"/>
        <v>0</v>
      </c>
      <c r="U76" s="2">
        <f t="shared" si="61"/>
        <v>0</v>
      </c>
      <c r="V76" s="2">
        <f t="shared" si="62"/>
        <v>0</v>
      </c>
      <c r="W76" s="2">
        <f t="shared" si="63"/>
        <v>0</v>
      </c>
      <c r="X76" s="2">
        <f t="shared" si="64"/>
        <v>0</v>
      </c>
      <c r="Y76" s="2">
        <f t="shared" si="65"/>
        <v>0</v>
      </c>
      <c r="Z76" s="2"/>
      <c r="AA76" s="2">
        <v>34656857</v>
      </c>
      <c r="AB76" s="2">
        <f t="shared" si="66"/>
        <v>10.57</v>
      </c>
      <c r="AC76" s="2">
        <f t="shared" si="94"/>
        <v>10.57</v>
      </c>
      <c r="AD76" s="2">
        <f t="shared" si="67"/>
        <v>0</v>
      </c>
      <c r="AE76" s="2">
        <f t="shared" si="68"/>
        <v>0</v>
      </c>
      <c r="AF76" s="2">
        <f t="shared" si="92"/>
        <v>0</v>
      </c>
      <c r="AG76" s="2">
        <f t="shared" si="69"/>
        <v>0</v>
      </c>
      <c r="AH76" s="2">
        <f t="shared" si="93"/>
        <v>0</v>
      </c>
      <c r="AI76" s="2">
        <f t="shared" si="70"/>
        <v>0</v>
      </c>
      <c r="AJ76" s="2">
        <f t="shared" si="71"/>
        <v>0</v>
      </c>
      <c r="AK76" s="2">
        <v>10.57</v>
      </c>
      <c r="AL76" s="2">
        <v>10.57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1</v>
      </c>
      <c r="AW76" s="2">
        <v>1</v>
      </c>
      <c r="AX76" s="2"/>
      <c r="AY76" s="2"/>
      <c r="AZ76" s="2">
        <v>1</v>
      </c>
      <c r="BA76" s="2">
        <v>1</v>
      </c>
      <c r="BB76" s="2">
        <v>1</v>
      </c>
      <c r="BC76" s="2">
        <v>1</v>
      </c>
      <c r="BD76" s="2" t="s">
        <v>6</v>
      </c>
      <c r="BE76" s="2" t="s">
        <v>6</v>
      </c>
      <c r="BF76" s="2" t="s">
        <v>6</v>
      </c>
      <c r="BG76" s="2" t="s">
        <v>6</v>
      </c>
      <c r="BH76" s="2">
        <v>3</v>
      </c>
      <c r="BI76" s="2">
        <v>1</v>
      </c>
      <c r="BJ76" s="2" t="s">
        <v>138</v>
      </c>
      <c r="BK76" s="2"/>
      <c r="BL76" s="2"/>
      <c r="BM76" s="2">
        <v>500001</v>
      </c>
      <c r="BN76" s="2">
        <v>0</v>
      </c>
      <c r="BO76" s="2" t="s">
        <v>6</v>
      </c>
      <c r="BP76" s="2">
        <v>0</v>
      </c>
      <c r="BQ76" s="2">
        <v>20</v>
      </c>
      <c r="BR76" s="2">
        <v>0</v>
      </c>
      <c r="BS76" s="2">
        <v>1</v>
      </c>
      <c r="BT76" s="2">
        <v>1</v>
      </c>
      <c r="BU76" s="2">
        <v>1</v>
      </c>
      <c r="BV76" s="2">
        <v>1</v>
      </c>
      <c r="BW76" s="2">
        <v>1</v>
      </c>
      <c r="BX76" s="2">
        <v>1</v>
      </c>
      <c r="BY76" s="2" t="s">
        <v>6</v>
      </c>
      <c r="BZ76" s="2">
        <v>0</v>
      </c>
      <c r="CA76" s="2">
        <v>0</v>
      </c>
      <c r="CB76" s="2"/>
      <c r="CC76" s="2"/>
      <c r="CD76" s="2"/>
      <c r="CE76" s="2"/>
      <c r="CF76" s="2">
        <v>0</v>
      </c>
      <c r="CG76" s="2">
        <v>0</v>
      </c>
      <c r="CH76" s="2"/>
      <c r="CI76" s="2"/>
      <c r="CJ76" s="2"/>
      <c r="CK76" s="2"/>
      <c r="CL76" s="2"/>
      <c r="CM76" s="2">
        <v>0</v>
      </c>
      <c r="CN76" s="2" t="s">
        <v>6</v>
      </c>
      <c r="CO76" s="2">
        <v>0</v>
      </c>
      <c r="CP76" s="2">
        <f t="shared" si="72"/>
        <v>0</v>
      </c>
      <c r="CQ76" s="2">
        <f t="shared" si="73"/>
        <v>10.57</v>
      </c>
      <c r="CR76" s="2">
        <f t="shared" si="74"/>
        <v>0</v>
      </c>
      <c r="CS76" s="2">
        <f t="shared" si="75"/>
        <v>0</v>
      </c>
      <c r="CT76" s="2">
        <f t="shared" si="76"/>
        <v>0</v>
      </c>
      <c r="CU76" s="2">
        <f t="shared" si="77"/>
        <v>0</v>
      </c>
      <c r="CV76" s="2">
        <f t="shared" si="78"/>
        <v>0</v>
      </c>
      <c r="CW76" s="2">
        <f t="shared" si="79"/>
        <v>0</v>
      </c>
      <c r="CX76" s="2">
        <f t="shared" si="80"/>
        <v>0</v>
      </c>
      <c r="CY76" s="2">
        <f t="shared" si="81"/>
        <v>0</v>
      </c>
      <c r="CZ76" s="2">
        <f t="shared" si="82"/>
        <v>0</v>
      </c>
      <c r="DA76" s="2"/>
      <c r="DB76" s="2"/>
      <c r="DC76" s="2" t="s">
        <v>6</v>
      </c>
      <c r="DD76" s="2" t="s">
        <v>6</v>
      </c>
      <c r="DE76" s="2" t="s">
        <v>6</v>
      </c>
      <c r="DF76" s="2" t="s">
        <v>6</v>
      </c>
      <c r="DG76" s="2" t="s">
        <v>6</v>
      </c>
      <c r="DH76" s="2" t="s">
        <v>6</v>
      </c>
      <c r="DI76" s="2" t="s">
        <v>6</v>
      </c>
      <c r="DJ76" s="2" t="s">
        <v>6</v>
      </c>
      <c r="DK76" s="2" t="s">
        <v>6</v>
      </c>
      <c r="DL76" s="2" t="s">
        <v>6</v>
      </c>
      <c r="DM76" s="2" t="s">
        <v>6</v>
      </c>
      <c r="DN76" s="2">
        <v>0</v>
      </c>
      <c r="DO76" s="2">
        <v>0</v>
      </c>
      <c r="DP76" s="2">
        <v>1</v>
      </c>
      <c r="DQ76" s="2">
        <v>1</v>
      </c>
      <c r="DR76" s="2"/>
      <c r="DS76" s="2"/>
      <c r="DT76" s="2"/>
      <c r="DU76" s="2">
        <v>1009</v>
      </c>
      <c r="DV76" s="2" t="s">
        <v>90</v>
      </c>
      <c r="DW76" s="2" t="s">
        <v>90</v>
      </c>
      <c r="DX76" s="2">
        <v>1</v>
      </c>
      <c r="DY76" s="2"/>
      <c r="DZ76" s="2"/>
      <c r="EA76" s="2"/>
      <c r="EB76" s="2"/>
      <c r="EC76" s="2"/>
      <c r="ED76" s="2"/>
      <c r="EE76" s="2">
        <v>32653291</v>
      </c>
      <c r="EF76" s="2">
        <v>20</v>
      </c>
      <c r="EG76" s="2" t="s">
        <v>48</v>
      </c>
      <c r="EH76" s="2">
        <v>0</v>
      </c>
      <c r="EI76" s="2" t="s">
        <v>6</v>
      </c>
      <c r="EJ76" s="2">
        <v>1</v>
      </c>
      <c r="EK76" s="2">
        <v>500001</v>
      </c>
      <c r="EL76" s="2" t="s">
        <v>62</v>
      </c>
      <c r="EM76" s="2" t="s">
        <v>63</v>
      </c>
      <c r="EN76" s="2"/>
      <c r="EO76" s="2" t="s">
        <v>6</v>
      </c>
      <c r="EP76" s="2"/>
      <c r="EQ76" s="2">
        <v>0</v>
      </c>
      <c r="ER76" s="2">
        <v>10.57</v>
      </c>
      <c r="ES76" s="2">
        <v>10.57</v>
      </c>
      <c r="ET76" s="2">
        <v>0</v>
      </c>
      <c r="EU76" s="2">
        <v>0</v>
      </c>
      <c r="EV76" s="2">
        <v>0</v>
      </c>
      <c r="EW76" s="2">
        <v>0</v>
      </c>
      <c r="EX76" s="2">
        <v>0</v>
      </c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>
        <v>0</v>
      </c>
      <c r="FR76" s="2">
        <f t="shared" si="83"/>
        <v>0</v>
      </c>
      <c r="FS76" s="2">
        <v>0</v>
      </c>
      <c r="FT76" s="2"/>
      <c r="FU76" s="2"/>
      <c r="FV76" s="2"/>
      <c r="FW76" s="2"/>
      <c r="FX76" s="2">
        <v>0</v>
      </c>
      <c r="FY76" s="2">
        <v>0</v>
      </c>
      <c r="FZ76" s="2"/>
      <c r="GA76" s="2" t="s">
        <v>6</v>
      </c>
      <c r="GB76" s="2"/>
      <c r="GC76" s="2"/>
      <c r="GD76" s="2">
        <v>0</v>
      </c>
      <c r="GE76" s="2"/>
      <c r="GF76" s="2">
        <v>586013393</v>
      </c>
      <c r="GG76" s="2">
        <v>2</v>
      </c>
      <c r="GH76" s="2">
        <v>1</v>
      </c>
      <c r="GI76" s="2">
        <v>-2</v>
      </c>
      <c r="GJ76" s="2">
        <v>0</v>
      </c>
      <c r="GK76" s="2">
        <f>ROUND(R76*(R12)/100,0)</f>
        <v>0</v>
      </c>
      <c r="GL76" s="2">
        <f t="shared" si="84"/>
        <v>0</v>
      </c>
      <c r="GM76" s="2">
        <f t="shared" si="85"/>
        <v>0</v>
      </c>
      <c r="GN76" s="2">
        <f t="shared" si="86"/>
        <v>0</v>
      </c>
      <c r="GO76" s="2">
        <f t="shared" si="87"/>
        <v>0</v>
      </c>
      <c r="GP76" s="2">
        <f t="shared" si="88"/>
        <v>0</v>
      </c>
      <c r="GQ76" s="2"/>
      <c r="GR76" s="2">
        <v>0</v>
      </c>
      <c r="GS76" s="2">
        <v>3</v>
      </c>
      <c r="GT76" s="2">
        <v>0</v>
      </c>
      <c r="GU76" s="2" t="s">
        <v>6</v>
      </c>
      <c r="GV76" s="2">
        <f t="shared" si="89"/>
        <v>0</v>
      </c>
      <c r="GW76" s="2">
        <v>1</v>
      </c>
      <c r="GX76" s="2">
        <f t="shared" si="90"/>
        <v>0</v>
      </c>
      <c r="GY76" s="2"/>
      <c r="GZ76" s="2"/>
      <c r="HA76" s="2">
        <v>0</v>
      </c>
      <c r="HB76" s="2">
        <v>0</v>
      </c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>
        <v>0</v>
      </c>
      <c r="IL76" s="2"/>
      <c r="IM76" s="2"/>
      <c r="IN76" s="2"/>
      <c r="IO76" s="2"/>
      <c r="IP76" s="2"/>
      <c r="IQ76" s="2"/>
      <c r="IR76" s="2"/>
      <c r="IS76" s="2"/>
      <c r="IT76" s="2"/>
      <c r="IU76" s="2"/>
    </row>
    <row r="77" spans="1:255" x14ac:dyDescent="0.2">
      <c r="A77">
        <v>18</v>
      </c>
      <c r="B77">
        <v>1</v>
      </c>
      <c r="C77">
        <v>83</v>
      </c>
      <c r="E77" t="s">
        <v>135</v>
      </c>
      <c r="F77" t="s">
        <v>136</v>
      </c>
      <c r="G77" t="s">
        <v>137</v>
      </c>
      <c r="H77" t="s">
        <v>90</v>
      </c>
      <c r="I77">
        <f>I69*J77</f>
        <v>0</v>
      </c>
      <c r="J77">
        <v>0</v>
      </c>
      <c r="O77">
        <f t="shared" si="55"/>
        <v>0</v>
      </c>
      <c r="P77">
        <f t="shared" si="56"/>
        <v>0</v>
      </c>
      <c r="Q77">
        <f t="shared" si="57"/>
        <v>0</v>
      </c>
      <c r="R77">
        <f t="shared" si="58"/>
        <v>0</v>
      </c>
      <c r="S77">
        <f t="shared" si="59"/>
        <v>0</v>
      </c>
      <c r="T77">
        <f t="shared" si="60"/>
        <v>0</v>
      </c>
      <c r="U77">
        <f t="shared" si="61"/>
        <v>0</v>
      </c>
      <c r="V77">
        <f t="shared" si="62"/>
        <v>0</v>
      </c>
      <c r="W77">
        <f t="shared" si="63"/>
        <v>0</v>
      </c>
      <c r="X77">
        <f t="shared" si="64"/>
        <v>0</v>
      </c>
      <c r="Y77">
        <f t="shared" si="65"/>
        <v>0</v>
      </c>
      <c r="AA77">
        <v>34656858</v>
      </c>
      <c r="AB77">
        <f t="shared" si="66"/>
        <v>10.57</v>
      </c>
      <c r="AC77">
        <f t="shared" si="94"/>
        <v>10.57</v>
      </c>
      <c r="AD77">
        <f t="shared" si="67"/>
        <v>0</v>
      </c>
      <c r="AE77">
        <f t="shared" si="68"/>
        <v>0</v>
      </c>
      <c r="AF77">
        <f t="shared" si="92"/>
        <v>0</v>
      </c>
      <c r="AG77">
        <f t="shared" si="69"/>
        <v>0</v>
      </c>
      <c r="AH77">
        <f t="shared" si="93"/>
        <v>0</v>
      </c>
      <c r="AI77">
        <f t="shared" si="70"/>
        <v>0</v>
      </c>
      <c r="AJ77">
        <f t="shared" si="71"/>
        <v>0</v>
      </c>
      <c r="AK77">
        <v>10.57</v>
      </c>
      <c r="AL77">
        <v>10.57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1</v>
      </c>
      <c r="AW77">
        <v>1</v>
      </c>
      <c r="AZ77">
        <v>1</v>
      </c>
      <c r="BA77">
        <v>1</v>
      </c>
      <c r="BB77">
        <v>1</v>
      </c>
      <c r="BC77">
        <v>7.5</v>
      </c>
      <c r="BD77" t="s">
        <v>6</v>
      </c>
      <c r="BE77" t="s">
        <v>6</v>
      </c>
      <c r="BF77" t="s">
        <v>6</v>
      </c>
      <c r="BG77" t="s">
        <v>6</v>
      </c>
      <c r="BH77">
        <v>3</v>
      </c>
      <c r="BI77">
        <v>1</v>
      </c>
      <c r="BJ77" t="s">
        <v>138</v>
      </c>
      <c r="BM77">
        <v>500001</v>
      </c>
      <c r="BN77">
        <v>0</v>
      </c>
      <c r="BO77" t="s">
        <v>6</v>
      </c>
      <c r="BP77">
        <v>0</v>
      </c>
      <c r="BQ77">
        <v>20</v>
      </c>
      <c r="BR77">
        <v>0</v>
      </c>
      <c r="BS77">
        <v>1</v>
      </c>
      <c r="BT77">
        <v>1</v>
      </c>
      <c r="BU77">
        <v>1</v>
      </c>
      <c r="BV77">
        <v>1</v>
      </c>
      <c r="BW77">
        <v>1</v>
      </c>
      <c r="BX77">
        <v>1</v>
      </c>
      <c r="BY77" t="s">
        <v>6</v>
      </c>
      <c r="BZ77">
        <v>0</v>
      </c>
      <c r="CA77">
        <v>0</v>
      </c>
      <c r="CF77">
        <v>0</v>
      </c>
      <c r="CG77">
        <v>0</v>
      </c>
      <c r="CM77">
        <v>0</v>
      </c>
      <c r="CN77" t="s">
        <v>6</v>
      </c>
      <c r="CO77">
        <v>0</v>
      </c>
      <c r="CP77">
        <f t="shared" si="72"/>
        <v>0</v>
      </c>
      <c r="CQ77">
        <f t="shared" si="73"/>
        <v>79.275000000000006</v>
      </c>
      <c r="CR77">
        <f t="shared" si="74"/>
        <v>0</v>
      </c>
      <c r="CS77">
        <f t="shared" si="75"/>
        <v>0</v>
      </c>
      <c r="CT77">
        <f t="shared" si="76"/>
        <v>0</v>
      </c>
      <c r="CU77">
        <f t="shared" si="77"/>
        <v>0</v>
      </c>
      <c r="CV77">
        <f t="shared" si="78"/>
        <v>0</v>
      </c>
      <c r="CW77">
        <f t="shared" si="79"/>
        <v>0</v>
      </c>
      <c r="CX77">
        <f t="shared" si="80"/>
        <v>0</v>
      </c>
      <c r="CY77">
        <f t="shared" si="81"/>
        <v>0</v>
      </c>
      <c r="CZ77">
        <f t="shared" si="82"/>
        <v>0</v>
      </c>
      <c r="DC77" t="s">
        <v>6</v>
      </c>
      <c r="DD77" t="s">
        <v>6</v>
      </c>
      <c r="DE77" t="s">
        <v>6</v>
      </c>
      <c r="DF77" t="s">
        <v>6</v>
      </c>
      <c r="DG77" t="s">
        <v>6</v>
      </c>
      <c r="DH77" t="s">
        <v>6</v>
      </c>
      <c r="DI77" t="s">
        <v>6</v>
      </c>
      <c r="DJ77" t="s">
        <v>6</v>
      </c>
      <c r="DK77" t="s">
        <v>6</v>
      </c>
      <c r="DL77" t="s">
        <v>6</v>
      </c>
      <c r="DM77" t="s">
        <v>6</v>
      </c>
      <c r="DN77">
        <v>0</v>
      </c>
      <c r="DO77">
        <v>0</v>
      </c>
      <c r="DP77">
        <v>1</v>
      </c>
      <c r="DQ77">
        <v>1</v>
      </c>
      <c r="DU77">
        <v>1009</v>
      </c>
      <c r="DV77" t="s">
        <v>90</v>
      </c>
      <c r="DW77" t="s">
        <v>90</v>
      </c>
      <c r="DX77">
        <v>1</v>
      </c>
      <c r="EE77">
        <v>32653291</v>
      </c>
      <c r="EF77">
        <v>20</v>
      </c>
      <c r="EG77" t="s">
        <v>48</v>
      </c>
      <c r="EH77">
        <v>0</v>
      </c>
      <c r="EI77" t="s">
        <v>6</v>
      </c>
      <c r="EJ77">
        <v>1</v>
      </c>
      <c r="EK77">
        <v>500001</v>
      </c>
      <c r="EL77" t="s">
        <v>62</v>
      </c>
      <c r="EM77" t="s">
        <v>63</v>
      </c>
      <c r="EO77" t="s">
        <v>6</v>
      </c>
      <c r="EQ77">
        <v>0</v>
      </c>
      <c r="ER77">
        <v>10.57</v>
      </c>
      <c r="ES77">
        <v>10.57</v>
      </c>
      <c r="ET77">
        <v>0</v>
      </c>
      <c r="EU77">
        <v>0</v>
      </c>
      <c r="EV77">
        <v>0</v>
      </c>
      <c r="EW77">
        <v>0</v>
      </c>
      <c r="EX77">
        <v>0</v>
      </c>
      <c r="FQ77">
        <v>0</v>
      </c>
      <c r="FR77">
        <f t="shared" si="83"/>
        <v>0</v>
      </c>
      <c r="FS77">
        <v>0</v>
      </c>
      <c r="FX77">
        <v>0</v>
      </c>
      <c r="FY77">
        <v>0</v>
      </c>
      <c r="GA77" t="s">
        <v>6</v>
      </c>
      <c r="GD77">
        <v>0</v>
      </c>
      <c r="GF77">
        <v>586013393</v>
      </c>
      <c r="GG77">
        <v>2</v>
      </c>
      <c r="GH77">
        <v>1</v>
      </c>
      <c r="GI77">
        <v>4</v>
      </c>
      <c r="GJ77">
        <v>0</v>
      </c>
      <c r="GK77">
        <f>ROUND(R77*(S12)/100,0)</f>
        <v>0</v>
      </c>
      <c r="GL77">
        <f t="shared" si="84"/>
        <v>0</v>
      </c>
      <c r="GM77">
        <f t="shared" si="85"/>
        <v>0</v>
      </c>
      <c r="GN77">
        <f t="shared" si="86"/>
        <v>0</v>
      </c>
      <c r="GO77">
        <f t="shared" si="87"/>
        <v>0</v>
      </c>
      <c r="GP77">
        <f t="shared" si="88"/>
        <v>0</v>
      </c>
      <c r="GR77">
        <v>0</v>
      </c>
      <c r="GS77">
        <v>3</v>
      </c>
      <c r="GT77">
        <v>0</v>
      </c>
      <c r="GU77" t="s">
        <v>6</v>
      </c>
      <c r="GV77">
        <f t="shared" si="89"/>
        <v>0</v>
      </c>
      <c r="GW77">
        <v>1</v>
      </c>
      <c r="GX77">
        <f t="shared" si="90"/>
        <v>0</v>
      </c>
      <c r="HA77">
        <v>0</v>
      </c>
      <c r="HB77">
        <v>0</v>
      </c>
      <c r="IK77">
        <v>0</v>
      </c>
    </row>
    <row r="78" spans="1:255" x14ac:dyDescent="0.2">
      <c r="A78" s="2">
        <v>18</v>
      </c>
      <c r="B78" s="2">
        <v>1</v>
      </c>
      <c r="C78" s="2">
        <v>70</v>
      </c>
      <c r="D78" s="2"/>
      <c r="E78" s="2" t="s">
        <v>139</v>
      </c>
      <c r="F78" s="2" t="s">
        <v>140</v>
      </c>
      <c r="G78" s="2" t="s">
        <v>141</v>
      </c>
      <c r="H78" s="2" t="s">
        <v>90</v>
      </c>
      <c r="I78" s="2">
        <f>I68*J78</f>
        <v>0</v>
      </c>
      <c r="J78" s="2">
        <v>0</v>
      </c>
      <c r="K78" s="2"/>
      <c r="L78" s="2"/>
      <c r="M78" s="2"/>
      <c r="N78" s="2"/>
      <c r="O78" s="2">
        <f t="shared" si="55"/>
        <v>0</v>
      </c>
      <c r="P78" s="2">
        <f t="shared" si="56"/>
        <v>0</v>
      </c>
      <c r="Q78" s="2">
        <f t="shared" si="57"/>
        <v>0</v>
      </c>
      <c r="R78" s="2">
        <f t="shared" si="58"/>
        <v>0</v>
      </c>
      <c r="S78" s="2">
        <f t="shared" si="59"/>
        <v>0</v>
      </c>
      <c r="T78" s="2">
        <f t="shared" si="60"/>
        <v>0</v>
      </c>
      <c r="U78" s="2">
        <f t="shared" si="61"/>
        <v>0</v>
      </c>
      <c r="V78" s="2">
        <f t="shared" si="62"/>
        <v>0</v>
      </c>
      <c r="W78" s="2">
        <f t="shared" si="63"/>
        <v>0</v>
      </c>
      <c r="X78" s="2">
        <f t="shared" si="64"/>
        <v>0</v>
      </c>
      <c r="Y78" s="2">
        <f t="shared" si="65"/>
        <v>0</v>
      </c>
      <c r="Z78" s="2"/>
      <c r="AA78" s="2">
        <v>34656857</v>
      </c>
      <c r="AB78" s="2">
        <f t="shared" si="66"/>
        <v>9.0399999999999991</v>
      </c>
      <c r="AC78" s="2">
        <f t="shared" si="94"/>
        <v>9.0399999999999991</v>
      </c>
      <c r="AD78" s="2">
        <f t="shared" si="67"/>
        <v>0</v>
      </c>
      <c r="AE78" s="2">
        <f t="shared" si="68"/>
        <v>0</v>
      </c>
      <c r="AF78" s="2">
        <f t="shared" si="92"/>
        <v>0</v>
      </c>
      <c r="AG78" s="2">
        <f t="shared" si="69"/>
        <v>0</v>
      </c>
      <c r="AH78" s="2">
        <f t="shared" si="93"/>
        <v>0</v>
      </c>
      <c r="AI78" s="2">
        <f t="shared" si="70"/>
        <v>0</v>
      </c>
      <c r="AJ78" s="2">
        <f t="shared" si="71"/>
        <v>0</v>
      </c>
      <c r="AK78" s="2">
        <v>9.0399999999999991</v>
      </c>
      <c r="AL78" s="2">
        <v>9.0399999999999991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1</v>
      </c>
      <c r="AW78" s="2">
        <v>1</v>
      </c>
      <c r="AX78" s="2"/>
      <c r="AY78" s="2"/>
      <c r="AZ78" s="2">
        <v>1</v>
      </c>
      <c r="BA78" s="2">
        <v>1</v>
      </c>
      <c r="BB78" s="2">
        <v>1</v>
      </c>
      <c r="BC78" s="2">
        <v>1</v>
      </c>
      <c r="BD78" s="2" t="s">
        <v>6</v>
      </c>
      <c r="BE78" s="2" t="s">
        <v>6</v>
      </c>
      <c r="BF78" s="2" t="s">
        <v>6</v>
      </c>
      <c r="BG78" s="2" t="s">
        <v>6</v>
      </c>
      <c r="BH78" s="2">
        <v>3</v>
      </c>
      <c r="BI78" s="2">
        <v>1</v>
      </c>
      <c r="BJ78" s="2" t="s">
        <v>142</v>
      </c>
      <c r="BK78" s="2"/>
      <c r="BL78" s="2"/>
      <c r="BM78" s="2">
        <v>500001</v>
      </c>
      <c r="BN78" s="2">
        <v>0</v>
      </c>
      <c r="BO78" s="2" t="s">
        <v>6</v>
      </c>
      <c r="BP78" s="2">
        <v>0</v>
      </c>
      <c r="BQ78" s="2">
        <v>20</v>
      </c>
      <c r="BR78" s="2">
        <v>0</v>
      </c>
      <c r="BS78" s="2">
        <v>1</v>
      </c>
      <c r="BT78" s="2">
        <v>1</v>
      </c>
      <c r="BU78" s="2">
        <v>1</v>
      </c>
      <c r="BV78" s="2">
        <v>1</v>
      </c>
      <c r="BW78" s="2">
        <v>1</v>
      </c>
      <c r="BX78" s="2">
        <v>1</v>
      </c>
      <c r="BY78" s="2" t="s">
        <v>6</v>
      </c>
      <c r="BZ78" s="2">
        <v>0</v>
      </c>
      <c r="CA78" s="2">
        <v>0</v>
      </c>
      <c r="CB78" s="2"/>
      <c r="CC78" s="2"/>
      <c r="CD78" s="2"/>
      <c r="CE78" s="2"/>
      <c r="CF78" s="2">
        <v>0</v>
      </c>
      <c r="CG78" s="2">
        <v>0</v>
      </c>
      <c r="CH78" s="2"/>
      <c r="CI78" s="2"/>
      <c r="CJ78" s="2"/>
      <c r="CK78" s="2"/>
      <c r="CL78" s="2"/>
      <c r="CM78" s="2">
        <v>0</v>
      </c>
      <c r="CN78" s="2" t="s">
        <v>6</v>
      </c>
      <c r="CO78" s="2">
        <v>0</v>
      </c>
      <c r="CP78" s="2">
        <f t="shared" si="72"/>
        <v>0</v>
      </c>
      <c r="CQ78" s="2">
        <f t="shared" si="73"/>
        <v>9.0399999999999991</v>
      </c>
      <c r="CR78" s="2">
        <f t="shared" si="74"/>
        <v>0</v>
      </c>
      <c r="CS78" s="2">
        <f t="shared" si="75"/>
        <v>0</v>
      </c>
      <c r="CT78" s="2">
        <f t="shared" si="76"/>
        <v>0</v>
      </c>
      <c r="CU78" s="2">
        <f t="shared" si="77"/>
        <v>0</v>
      </c>
      <c r="CV78" s="2">
        <f t="shared" si="78"/>
        <v>0</v>
      </c>
      <c r="CW78" s="2">
        <f t="shared" si="79"/>
        <v>0</v>
      </c>
      <c r="CX78" s="2">
        <f t="shared" si="80"/>
        <v>0</v>
      </c>
      <c r="CY78" s="2">
        <f t="shared" si="81"/>
        <v>0</v>
      </c>
      <c r="CZ78" s="2">
        <f t="shared" si="82"/>
        <v>0</v>
      </c>
      <c r="DA78" s="2"/>
      <c r="DB78" s="2"/>
      <c r="DC78" s="2" t="s">
        <v>6</v>
      </c>
      <c r="DD78" s="2" t="s">
        <v>6</v>
      </c>
      <c r="DE78" s="2" t="s">
        <v>6</v>
      </c>
      <c r="DF78" s="2" t="s">
        <v>6</v>
      </c>
      <c r="DG78" s="2" t="s">
        <v>6</v>
      </c>
      <c r="DH78" s="2" t="s">
        <v>6</v>
      </c>
      <c r="DI78" s="2" t="s">
        <v>6</v>
      </c>
      <c r="DJ78" s="2" t="s">
        <v>6</v>
      </c>
      <c r="DK78" s="2" t="s">
        <v>6</v>
      </c>
      <c r="DL78" s="2" t="s">
        <v>6</v>
      </c>
      <c r="DM78" s="2" t="s">
        <v>6</v>
      </c>
      <c r="DN78" s="2">
        <v>0</v>
      </c>
      <c r="DO78" s="2">
        <v>0</v>
      </c>
      <c r="DP78" s="2">
        <v>1</v>
      </c>
      <c r="DQ78" s="2">
        <v>1</v>
      </c>
      <c r="DR78" s="2"/>
      <c r="DS78" s="2"/>
      <c r="DT78" s="2"/>
      <c r="DU78" s="2">
        <v>1009</v>
      </c>
      <c r="DV78" s="2" t="s">
        <v>90</v>
      </c>
      <c r="DW78" s="2" t="s">
        <v>90</v>
      </c>
      <c r="DX78" s="2">
        <v>1</v>
      </c>
      <c r="DY78" s="2"/>
      <c r="DZ78" s="2"/>
      <c r="EA78" s="2"/>
      <c r="EB78" s="2"/>
      <c r="EC78" s="2"/>
      <c r="ED78" s="2"/>
      <c r="EE78" s="2">
        <v>32653291</v>
      </c>
      <c r="EF78" s="2">
        <v>20</v>
      </c>
      <c r="EG78" s="2" t="s">
        <v>48</v>
      </c>
      <c r="EH78" s="2">
        <v>0</v>
      </c>
      <c r="EI78" s="2" t="s">
        <v>6</v>
      </c>
      <c r="EJ78" s="2">
        <v>1</v>
      </c>
      <c r="EK78" s="2">
        <v>500001</v>
      </c>
      <c r="EL78" s="2" t="s">
        <v>62</v>
      </c>
      <c r="EM78" s="2" t="s">
        <v>63</v>
      </c>
      <c r="EN78" s="2"/>
      <c r="EO78" s="2" t="s">
        <v>6</v>
      </c>
      <c r="EP78" s="2"/>
      <c r="EQ78" s="2">
        <v>0</v>
      </c>
      <c r="ER78" s="2">
        <v>9.0399999999999991</v>
      </c>
      <c r="ES78" s="2">
        <v>9.0399999999999991</v>
      </c>
      <c r="ET78" s="2">
        <v>0</v>
      </c>
      <c r="EU78" s="2">
        <v>0</v>
      </c>
      <c r="EV78" s="2">
        <v>0</v>
      </c>
      <c r="EW78" s="2">
        <v>0</v>
      </c>
      <c r="EX78" s="2">
        <v>0</v>
      </c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>
        <v>0</v>
      </c>
      <c r="FR78" s="2">
        <f t="shared" si="83"/>
        <v>0</v>
      </c>
      <c r="FS78" s="2">
        <v>0</v>
      </c>
      <c r="FT78" s="2"/>
      <c r="FU78" s="2"/>
      <c r="FV78" s="2"/>
      <c r="FW78" s="2"/>
      <c r="FX78" s="2">
        <v>0</v>
      </c>
      <c r="FY78" s="2">
        <v>0</v>
      </c>
      <c r="FZ78" s="2"/>
      <c r="GA78" s="2" t="s">
        <v>6</v>
      </c>
      <c r="GB78" s="2"/>
      <c r="GC78" s="2"/>
      <c r="GD78" s="2">
        <v>0</v>
      </c>
      <c r="GE78" s="2"/>
      <c r="GF78" s="2">
        <v>103900845</v>
      </c>
      <c r="GG78" s="2">
        <v>2</v>
      </c>
      <c r="GH78" s="2">
        <v>1</v>
      </c>
      <c r="GI78" s="2">
        <v>-2</v>
      </c>
      <c r="GJ78" s="2">
        <v>0</v>
      </c>
      <c r="GK78" s="2">
        <f>ROUND(R78*(R12)/100,0)</f>
        <v>0</v>
      </c>
      <c r="GL78" s="2">
        <f t="shared" si="84"/>
        <v>0</v>
      </c>
      <c r="GM78" s="2">
        <f t="shared" si="85"/>
        <v>0</v>
      </c>
      <c r="GN78" s="2">
        <f t="shared" si="86"/>
        <v>0</v>
      </c>
      <c r="GO78" s="2">
        <f t="shared" si="87"/>
        <v>0</v>
      </c>
      <c r="GP78" s="2">
        <f t="shared" si="88"/>
        <v>0</v>
      </c>
      <c r="GQ78" s="2"/>
      <c r="GR78" s="2">
        <v>0</v>
      </c>
      <c r="GS78" s="2">
        <v>3</v>
      </c>
      <c r="GT78" s="2">
        <v>0</v>
      </c>
      <c r="GU78" s="2" t="s">
        <v>6</v>
      </c>
      <c r="GV78" s="2">
        <f t="shared" si="89"/>
        <v>0</v>
      </c>
      <c r="GW78" s="2">
        <v>1</v>
      </c>
      <c r="GX78" s="2">
        <f t="shared" si="90"/>
        <v>0</v>
      </c>
      <c r="GY78" s="2"/>
      <c r="GZ78" s="2"/>
      <c r="HA78" s="2">
        <v>0</v>
      </c>
      <c r="HB78" s="2">
        <v>0</v>
      </c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>
        <v>0</v>
      </c>
      <c r="IL78" s="2"/>
      <c r="IM78" s="2"/>
      <c r="IN78" s="2"/>
      <c r="IO78" s="2"/>
      <c r="IP78" s="2"/>
      <c r="IQ78" s="2"/>
      <c r="IR78" s="2"/>
      <c r="IS78" s="2"/>
      <c r="IT78" s="2"/>
      <c r="IU78" s="2"/>
    </row>
    <row r="79" spans="1:255" x14ac:dyDescent="0.2">
      <c r="A79">
        <v>18</v>
      </c>
      <c r="B79">
        <v>1</v>
      </c>
      <c r="C79">
        <v>84</v>
      </c>
      <c r="E79" t="s">
        <v>139</v>
      </c>
      <c r="F79" t="s">
        <v>140</v>
      </c>
      <c r="G79" t="s">
        <v>141</v>
      </c>
      <c r="H79" t="s">
        <v>90</v>
      </c>
      <c r="I79">
        <f>I69*J79</f>
        <v>0</v>
      </c>
      <c r="J79">
        <v>0</v>
      </c>
      <c r="O79">
        <f t="shared" si="55"/>
        <v>0</v>
      </c>
      <c r="P79">
        <f t="shared" si="56"/>
        <v>0</v>
      </c>
      <c r="Q79">
        <f t="shared" si="57"/>
        <v>0</v>
      </c>
      <c r="R79">
        <f t="shared" si="58"/>
        <v>0</v>
      </c>
      <c r="S79">
        <f t="shared" si="59"/>
        <v>0</v>
      </c>
      <c r="T79">
        <f t="shared" si="60"/>
        <v>0</v>
      </c>
      <c r="U79">
        <f t="shared" si="61"/>
        <v>0</v>
      </c>
      <c r="V79">
        <f t="shared" si="62"/>
        <v>0</v>
      </c>
      <c r="W79">
        <f t="shared" si="63"/>
        <v>0</v>
      </c>
      <c r="X79">
        <f t="shared" si="64"/>
        <v>0</v>
      </c>
      <c r="Y79">
        <f t="shared" si="65"/>
        <v>0</v>
      </c>
      <c r="AA79">
        <v>34656858</v>
      </c>
      <c r="AB79">
        <f t="shared" si="66"/>
        <v>9.0399999999999991</v>
      </c>
      <c r="AC79">
        <f t="shared" si="94"/>
        <v>9.0399999999999991</v>
      </c>
      <c r="AD79">
        <f t="shared" si="67"/>
        <v>0</v>
      </c>
      <c r="AE79">
        <f t="shared" si="68"/>
        <v>0</v>
      </c>
      <c r="AF79">
        <f t="shared" si="92"/>
        <v>0</v>
      </c>
      <c r="AG79">
        <f t="shared" si="69"/>
        <v>0</v>
      </c>
      <c r="AH79">
        <f t="shared" si="93"/>
        <v>0</v>
      </c>
      <c r="AI79">
        <f t="shared" si="70"/>
        <v>0</v>
      </c>
      <c r="AJ79">
        <f t="shared" si="71"/>
        <v>0</v>
      </c>
      <c r="AK79">
        <v>9.0399999999999991</v>
      </c>
      <c r="AL79">
        <v>9.0399999999999991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1</v>
      </c>
      <c r="AW79">
        <v>1</v>
      </c>
      <c r="AZ79">
        <v>1</v>
      </c>
      <c r="BA79">
        <v>1</v>
      </c>
      <c r="BB79">
        <v>1</v>
      </c>
      <c r="BC79">
        <v>7.5</v>
      </c>
      <c r="BD79" t="s">
        <v>6</v>
      </c>
      <c r="BE79" t="s">
        <v>6</v>
      </c>
      <c r="BF79" t="s">
        <v>6</v>
      </c>
      <c r="BG79" t="s">
        <v>6</v>
      </c>
      <c r="BH79">
        <v>3</v>
      </c>
      <c r="BI79">
        <v>1</v>
      </c>
      <c r="BJ79" t="s">
        <v>142</v>
      </c>
      <c r="BM79">
        <v>500001</v>
      </c>
      <c r="BN79">
        <v>0</v>
      </c>
      <c r="BO79" t="s">
        <v>6</v>
      </c>
      <c r="BP79">
        <v>0</v>
      </c>
      <c r="BQ79">
        <v>20</v>
      </c>
      <c r="BR79">
        <v>0</v>
      </c>
      <c r="BS79">
        <v>1</v>
      </c>
      <c r="BT79">
        <v>1</v>
      </c>
      <c r="BU79">
        <v>1</v>
      </c>
      <c r="BV79">
        <v>1</v>
      </c>
      <c r="BW79">
        <v>1</v>
      </c>
      <c r="BX79">
        <v>1</v>
      </c>
      <c r="BY79" t="s">
        <v>6</v>
      </c>
      <c r="BZ79">
        <v>0</v>
      </c>
      <c r="CA79">
        <v>0</v>
      </c>
      <c r="CF79">
        <v>0</v>
      </c>
      <c r="CG79">
        <v>0</v>
      </c>
      <c r="CM79">
        <v>0</v>
      </c>
      <c r="CN79" t="s">
        <v>6</v>
      </c>
      <c r="CO79">
        <v>0</v>
      </c>
      <c r="CP79">
        <f t="shared" si="72"/>
        <v>0</v>
      </c>
      <c r="CQ79">
        <f t="shared" si="73"/>
        <v>67.8</v>
      </c>
      <c r="CR79">
        <f t="shared" si="74"/>
        <v>0</v>
      </c>
      <c r="CS79">
        <f t="shared" si="75"/>
        <v>0</v>
      </c>
      <c r="CT79">
        <f t="shared" si="76"/>
        <v>0</v>
      </c>
      <c r="CU79">
        <f t="shared" si="77"/>
        <v>0</v>
      </c>
      <c r="CV79">
        <f t="shared" si="78"/>
        <v>0</v>
      </c>
      <c r="CW79">
        <f t="shared" si="79"/>
        <v>0</v>
      </c>
      <c r="CX79">
        <f t="shared" si="80"/>
        <v>0</v>
      </c>
      <c r="CY79">
        <f t="shared" si="81"/>
        <v>0</v>
      </c>
      <c r="CZ79">
        <f t="shared" si="82"/>
        <v>0</v>
      </c>
      <c r="DC79" t="s">
        <v>6</v>
      </c>
      <c r="DD79" t="s">
        <v>6</v>
      </c>
      <c r="DE79" t="s">
        <v>6</v>
      </c>
      <c r="DF79" t="s">
        <v>6</v>
      </c>
      <c r="DG79" t="s">
        <v>6</v>
      </c>
      <c r="DH79" t="s">
        <v>6</v>
      </c>
      <c r="DI79" t="s">
        <v>6</v>
      </c>
      <c r="DJ79" t="s">
        <v>6</v>
      </c>
      <c r="DK79" t="s">
        <v>6</v>
      </c>
      <c r="DL79" t="s">
        <v>6</v>
      </c>
      <c r="DM79" t="s">
        <v>6</v>
      </c>
      <c r="DN79">
        <v>0</v>
      </c>
      <c r="DO79">
        <v>0</v>
      </c>
      <c r="DP79">
        <v>1</v>
      </c>
      <c r="DQ79">
        <v>1</v>
      </c>
      <c r="DU79">
        <v>1009</v>
      </c>
      <c r="DV79" t="s">
        <v>90</v>
      </c>
      <c r="DW79" t="s">
        <v>90</v>
      </c>
      <c r="DX79">
        <v>1</v>
      </c>
      <c r="EE79">
        <v>32653291</v>
      </c>
      <c r="EF79">
        <v>20</v>
      </c>
      <c r="EG79" t="s">
        <v>48</v>
      </c>
      <c r="EH79">
        <v>0</v>
      </c>
      <c r="EI79" t="s">
        <v>6</v>
      </c>
      <c r="EJ79">
        <v>1</v>
      </c>
      <c r="EK79">
        <v>500001</v>
      </c>
      <c r="EL79" t="s">
        <v>62</v>
      </c>
      <c r="EM79" t="s">
        <v>63</v>
      </c>
      <c r="EO79" t="s">
        <v>6</v>
      </c>
      <c r="EQ79">
        <v>0</v>
      </c>
      <c r="ER79">
        <v>9.0399999999999991</v>
      </c>
      <c r="ES79">
        <v>9.0399999999999991</v>
      </c>
      <c r="ET79">
        <v>0</v>
      </c>
      <c r="EU79">
        <v>0</v>
      </c>
      <c r="EV79">
        <v>0</v>
      </c>
      <c r="EW79">
        <v>0</v>
      </c>
      <c r="EX79">
        <v>0</v>
      </c>
      <c r="FQ79">
        <v>0</v>
      </c>
      <c r="FR79">
        <f t="shared" si="83"/>
        <v>0</v>
      </c>
      <c r="FS79">
        <v>0</v>
      </c>
      <c r="FX79">
        <v>0</v>
      </c>
      <c r="FY79">
        <v>0</v>
      </c>
      <c r="GA79" t="s">
        <v>6</v>
      </c>
      <c r="GD79">
        <v>0</v>
      </c>
      <c r="GF79">
        <v>103900845</v>
      </c>
      <c r="GG79">
        <v>2</v>
      </c>
      <c r="GH79">
        <v>1</v>
      </c>
      <c r="GI79">
        <v>4</v>
      </c>
      <c r="GJ79">
        <v>0</v>
      </c>
      <c r="GK79">
        <f>ROUND(R79*(S12)/100,0)</f>
        <v>0</v>
      </c>
      <c r="GL79">
        <f t="shared" si="84"/>
        <v>0</v>
      </c>
      <c r="GM79">
        <f t="shared" si="85"/>
        <v>0</v>
      </c>
      <c r="GN79">
        <f t="shared" si="86"/>
        <v>0</v>
      </c>
      <c r="GO79">
        <f t="shared" si="87"/>
        <v>0</v>
      </c>
      <c r="GP79">
        <f t="shared" si="88"/>
        <v>0</v>
      </c>
      <c r="GR79">
        <v>0</v>
      </c>
      <c r="GS79">
        <v>3</v>
      </c>
      <c r="GT79">
        <v>0</v>
      </c>
      <c r="GU79" t="s">
        <v>6</v>
      </c>
      <c r="GV79">
        <f t="shared" si="89"/>
        <v>0</v>
      </c>
      <c r="GW79">
        <v>1</v>
      </c>
      <c r="GX79">
        <f t="shared" si="90"/>
        <v>0</v>
      </c>
      <c r="HA79">
        <v>0</v>
      </c>
      <c r="HB79">
        <v>0</v>
      </c>
      <c r="IK79">
        <v>0</v>
      </c>
    </row>
    <row r="80" spans="1:255" x14ac:dyDescent="0.2">
      <c r="A80" s="2">
        <v>18</v>
      </c>
      <c r="B80" s="2">
        <v>1</v>
      </c>
      <c r="C80" s="2">
        <v>71</v>
      </c>
      <c r="D80" s="2"/>
      <c r="E80" s="2" t="s">
        <v>143</v>
      </c>
      <c r="F80" s="2" t="s">
        <v>83</v>
      </c>
      <c r="G80" s="2" t="s">
        <v>84</v>
      </c>
      <c r="H80" s="2" t="s">
        <v>85</v>
      </c>
      <c r="I80" s="2">
        <f>I68*J80</f>
        <v>0</v>
      </c>
      <c r="J80" s="2">
        <v>0</v>
      </c>
      <c r="K80" s="2"/>
      <c r="L80" s="2"/>
      <c r="M80" s="2"/>
      <c r="N80" s="2"/>
      <c r="O80" s="2">
        <f t="shared" si="55"/>
        <v>0</v>
      </c>
      <c r="P80" s="2">
        <f t="shared" si="56"/>
        <v>0</v>
      </c>
      <c r="Q80" s="2">
        <f t="shared" si="57"/>
        <v>0</v>
      </c>
      <c r="R80" s="2">
        <f t="shared" si="58"/>
        <v>0</v>
      </c>
      <c r="S80" s="2">
        <f t="shared" si="59"/>
        <v>0</v>
      </c>
      <c r="T80" s="2">
        <f t="shared" si="60"/>
        <v>0</v>
      </c>
      <c r="U80" s="2">
        <f t="shared" si="61"/>
        <v>0</v>
      </c>
      <c r="V80" s="2">
        <f t="shared" si="62"/>
        <v>0</v>
      </c>
      <c r="W80" s="2">
        <f t="shared" si="63"/>
        <v>0</v>
      </c>
      <c r="X80" s="2">
        <f t="shared" si="64"/>
        <v>0</v>
      </c>
      <c r="Y80" s="2">
        <f t="shared" si="65"/>
        <v>0</v>
      </c>
      <c r="Z80" s="2"/>
      <c r="AA80" s="2">
        <v>34656857</v>
      </c>
      <c r="AB80" s="2">
        <f t="shared" si="66"/>
        <v>86</v>
      </c>
      <c r="AC80" s="2">
        <f t="shared" si="94"/>
        <v>86</v>
      </c>
      <c r="AD80" s="2">
        <f t="shared" si="67"/>
        <v>0</v>
      </c>
      <c r="AE80" s="2">
        <f t="shared" si="68"/>
        <v>0</v>
      </c>
      <c r="AF80" s="2">
        <f t="shared" si="92"/>
        <v>0</v>
      </c>
      <c r="AG80" s="2">
        <f t="shared" si="69"/>
        <v>0</v>
      </c>
      <c r="AH80" s="2">
        <f t="shared" si="93"/>
        <v>0</v>
      </c>
      <c r="AI80" s="2">
        <f t="shared" si="70"/>
        <v>0</v>
      </c>
      <c r="AJ80" s="2">
        <f t="shared" si="71"/>
        <v>0</v>
      </c>
      <c r="AK80" s="2">
        <v>86</v>
      </c>
      <c r="AL80" s="2">
        <v>86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1</v>
      </c>
      <c r="AW80" s="2">
        <v>1</v>
      </c>
      <c r="AX80" s="2"/>
      <c r="AY80" s="2"/>
      <c r="AZ80" s="2">
        <v>1</v>
      </c>
      <c r="BA80" s="2">
        <v>1</v>
      </c>
      <c r="BB80" s="2">
        <v>1</v>
      </c>
      <c r="BC80" s="2">
        <v>1</v>
      </c>
      <c r="BD80" s="2" t="s">
        <v>6</v>
      </c>
      <c r="BE80" s="2" t="s">
        <v>6</v>
      </c>
      <c r="BF80" s="2" t="s">
        <v>6</v>
      </c>
      <c r="BG80" s="2" t="s">
        <v>6</v>
      </c>
      <c r="BH80" s="2">
        <v>3</v>
      </c>
      <c r="BI80" s="2">
        <v>1</v>
      </c>
      <c r="BJ80" s="2" t="s">
        <v>86</v>
      </c>
      <c r="BK80" s="2"/>
      <c r="BL80" s="2"/>
      <c r="BM80" s="2">
        <v>500001</v>
      </c>
      <c r="BN80" s="2">
        <v>0</v>
      </c>
      <c r="BO80" s="2" t="s">
        <v>6</v>
      </c>
      <c r="BP80" s="2">
        <v>0</v>
      </c>
      <c r="BQ80" s="2">
        <v>20</v>
      </c>
      <c r="BR80" s="2">
        <v>0</v>
      </c>
      <c r="BS80" s="2">
        <v>1</v>
      </c>
      <c r="BT80" s="2">
        <v>1</v>
      </c>
      <c r="BU80" s="2">
        <v>1</v>
      </c>
      <c r="BV80" s="2">
        <v>1</v>
      </c>
      <c r="BW80" s="2">
        <v>1</v>
      </c>
      <c r="BX80" s="2">
        <v>1</v>
      </c>
      <c r="BY80" s="2" t="s">
        <v>6</v>
      </c>
      <c r="BZ80" s="2">
        <v>0</v>
      </c>
      <c r="CA80" s="2">
        <v>0</v>
      </c>
      <c r="CB80" s="2"/>
      <c r="CC80" s="2"/>
      <c r="CD80" s="2"/>
      <c r="CE80" s="2"/>
      <c r="CF80" s="2">
        <v>0</v>
      </c>
      <c r="CG80" s="2">
        <v>0</v>
      </c>
      <c r="CH80" s="2"/>
      <c r="CI80" s="2"/>
      <c r="CJ80" s="2"/>
      <c r="CK80" s="2"/>
      <c r="CL80" s="2"/>
      <c r="CM80" s="2">
        <v>0</v>
      </c>
      <c r="CN80" s="2" t="s">
        <v>6</v>
      </c>
      <c r="CO80" s="2">
        <v>0</v>
      </c>
      <c r="CP80" s="2">
        <f t="shared" si="72"/>
        <v>0</v>
      </c>
      <c r="CQ80" s="2">
        <f t="shared" si="73"/>
        <v>86</v>
      </c>
      <c r="CR80" s="2">
        <f t="shared" si="74"/>
        <v>0</v>
      </c>
      <c r="CS80" s="2">
        <f t="shared" si="75"/>
        <v>0</v>
      </c>
      <c r="CT80" s="2">
        <f t="shared" si="76"/>
        <v>0</v>
      </c>
      <c r="CU80" s="2">
        <f t="shared" si="77"/>
        <v>0</v>
      </c>
      <c r="CV80" s="2">
        <f t="shared" si="78"/>
        <v>0</v>
      </c>
      <c r="CW80" s="2">
        <f t="shared" si="79"/>
        <v>0</v>
      </c>
      <c r="CX80" s="2">
        <f t="shared" si="80"/>
        <v>0</v>
      </c>
      <c r="CY80" s="2">
        <f t="shared" si="81"/>
        <v>0</v>
      </c>
      <c r="CZ80" s="2">
        <f t="shared" si="82"/>
        <v>0</v>
      </c>
      <c r="DA80" s="2"/>
      <c r="DB80" s="2"/>
      <c r="DC80" s="2" t="s">
        <v>6</v>
      </c>
      <c r="DD80" s="2" t="s">
        <v>6</v>
      </c>
      <c r="DE80" s="2" t="s">
        <v>6</v>
      </c>
      <c r="DF80" s="2" t="s">
        <v>6</v>
      </c>
      <c r="DG80" s="2" t="s">
        <v>6</v>
      </c>
      <c r="DH80" s="2" t="s">
        <v>6</v>
      </c>
      <c r="DI80" s="2" t="s">
        <v>6</v>
      </c>
      <c r="DJ80" s="2" t="s">
        <v>6</v>
      </c>
      <c r="DK80" s="2" t="s">
        <v>6</v>
      </c>
      <c r="DL80" s="2" t="s">
        <v>6</v>
      </c>
      <c r="DM80" s="2" t="s">
        <v>6</v>
      </c>
      <c r="DN80" s="2">
        <v>0</v>
      </c>
      <c r="DO80" s="2">
        <v>0</v>
      </c>
      <c r="DP80" s="2">
        <v>1</v>
      </c>
      <c r="DQ80" s="2">
        <v>1</v>
      </c>
      <c r="DR80" s="2"/>
      <c r="DS80" s="2"/>
      <c r="DT80" s="2"/>
      <c r="DU80" s="2">
        <v>1010</v>
      </c>
      <c r="DV80" s="2" t="s">
        <v>85</v>
      </c>
      <c r="DW80" s="2" t="s">
        <v>85</v>
      </c>
      <c r="DX80" s="2">
        <v>100</v>
      </c>
      <c r="DY80" s="2"/>
      <c r="DZ80" s="2"/>
      <c r="EA80" s="2"/>
      <c r="EB80" s="2"/>
      <c r="EC80" s="2"/>
      <c r="ED80" s="2"/>
      <c r="EE80" s="2">
        <v>32653291</v>
      </c>
      <c r="EF80" s="2">
        <v>20</v>
      </c>
      <c r="EG80" s="2" t="s">
        <v>48</v>
      </c>
      <c r="EH80" s="2">
        <v>0</v>
      </c>
      <c r="EI80" s="2" t="s">
        <v>6</v>
      </c>
      <c r="EJ80" s="2">
        <v>1</v>
      </c>
      <c r="EK80" s="2">
        <v>500001</v>
      </c>
      <c r="EL80" s="2" t="s">
        <v>62</v>
      </c>
      <c r="EM80" s="2" t="s">
        <v>63</v>
      </c>
      <c r="EN80" s="2"/>
      <c r="EO80" s="2" t="s">
        <v>6</v>
      </c>
      <c r="EP80" s="2"/>
      <c r="EQ80" s="2">
        <v>0</v>
      </c>
      <c r="ER80" s="2">
        <v>86</v>
      </c>
      <c r="ES80" s="2">
        <v>86</v>
      </c>
      <c r="ET80" s="2">
        <v>0</v>
      </c>
      <c r="EU80" s="2">
        <v>0</v>
      </c>
      <c r="EV80" s="2">
        <v>0</v>
      </c>
      <c r="EW80" s="2">
        <v>0</v>
      </c>
      <c r="EX80" s="2">
        <v>0</v>
      </c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>
        <v>0</v>
      </c>
      <c r="FR80" s="2">
        <f t="shared" si="83"/>
        <v>0</v>
      </c>
      <c r="FS80" s="2">
        <v>0</v>
      </c>
      <c r="FT80" s="2"/>
      <c r="FU80" s="2"/>
      <c r="FV80" s="2"/>
      <c r="FW80" s="2"/>
      <c r="FX80" s="2">
        <v>0</v>
      </c>
      <c r="FY80" s="2">
        <v>0</v>
      </c>
      <c r="FZ80" s="2"/>
      <c r="GA80" s="2" t="s">
        <v>6</v>
      </c>
      <c r="GB80" s="2"/>
      <c r="GC80" s="2"/>
      <c r="GD80" s="2">
        <v>0</v>
      </c>
      <c r="GE80" s="2"/>
      <c r="GF80" s="2">
        <v>1794244060</v>
      </c>
      <c r="GG80" s="2">
        <v>2</v>
      </c>
      <c r="GH80" s="2">
        <v>1</v>
      </c>
      <c r="GI80" s="2">
        <v>-2</v>
      </c>
      <c r="GJ80" s="2">
        <v>0</v>
      </c>
      <c r="GK80" s="2">
        <f>ROUND(R80*(R12)/100,0)</f>
        <v>0</v>
      </c>
      <c r="GL80" s="2">
        <f t="shared" si="84"/>
        <v>0</v>
      </c>
      <c r="GM80" s="2">
        <f t="shared" si="85"/>
        <v>0</v>
      </c>
      <c r="GN80" s="2">
        <f t="shared" si="86"/>
        <v>0</v>
      </c>
      <c r="GO80" s="2">
        <f t="shared" si="87"/>
        <v>0</v>
      </c>
      <c r="GP80" s="2">
        <f t="shared" si="88"/>
        <v>0</v>
      </c>
      <c r="GQ80" s="2"/>
      <c r="GR80" s="2">
        <v>0</v>
      </c>
      <c r="GS80" s="2">
        <v>3</v>
      </c>
      <c r="GT80" s="2">
        <v>0</v>
      </c>
      <c r="GU80" s="2" t="s">
        <v>6</v>
      </c>
      <c r="GV80" s="2">
        <f t="shared" si="89"/>
        <v>0</v>
      </c>
      <c r="GW80" s="2">
        <v>1</v>
      </c>
      <c r="GX80" s="2">
        <f t="shared" si="90"/>
        <v>0</v>
      </c>
      <c r="GY80" s="2"/>
      <c r="GZ80" s="2"/>
      <c r="HA80" s="2">
        <v>0</v>
      </c>
      <c r="HB80" s="2">
        <v>0</v>
      </c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>
        <v>0</v>
      </c>
      <c r="IL80" s="2"/>
      <c r="IM80" s="2"/>
      <c r="IN80" s="2"/>
      <c r="IO80" s="2"/>
      <c r="IP80" s="2"/>
      <c r="IQ80" s="2"/>
      <c r="IR80" s="2"/>
      <c r="IS80" s="2"/>
      <c r="IT80" s="2"/>
      <c r="IU80" s="2"/>
    </row>
    <row r="81" spans="1:255" x14ac:dyDescent="0.2">
      <c r="A81">
        <v>18</v>
      </c>
      <c r="B81">
        <v>1</v>
      </c>
      <c r="C81">
        <v>85</v>
      </c>
      <c r="E81" t="s">
        <v>143</v>
      </c>
      <c r="F81" t="s">
        <v>83</v>
      </c>
      <c r="G81" t="s">
        <v>84</v>
      </c>
      <c r="H81" t="s">
        <v>85</v>
      </c>
      <c r="I81">
        <f>I69*J81</f>
        <v>0</v>
      </c>
      <c r="J81">
        <v>0</v>
      </c>
      <c r="O81">
        <f t="shared" si="55"/>
        <v>0</v>
      </c>
      <c r="P81">
        <f t="shared" si="56"/>
        <v>0</v>
      </c>
      <c r="Q81">
        <f t="shared" si="57"/>
        <v>0</v>
      </c>
      <c r="R81">
        <f t="shared" si="58"/>
        <v>0</v>
      </c>
      <c r="S81">
        <f t="shared" si="59"/>
        <v>0</v>
      </c>
      <c r="T81">
        <f t="shared" si="60"/>
        <v>0</v>
      </c>
      <c r="U81">
        <f t="shared" si="61"/>
        <v>0</v>
      </c>
      <c r="V81">
        <f t="shared" si="62"/>
        <v>0</v>
      </c>
      <c r="W81">
        <f t="shared" si="63"/>
        <v>0</v>
      </c>
      <c r="X81">
        <f t="shared" si="64"/>
        <v>0</v>
      </c>
      <c r="Y81">
        <f t="shared" si="65"/>
        <v>0</v>
      </c>
      <c r="AA81">
        <v>34656858</v>
      </c>
      <c r="AB81">
        <f t="shared" si="66"/>
        <v>86</v>
      </c>
      <c r="AC81">
        <f t="shared" si="94"/>
        <v>86</v>
      </c>
      <c r="AD81">
        <f t="shared" si="67"/>
        <v>0</v>
      </c>
      <c r="AE81">
        <f t="shared" si="68"/>
        <v>0</v>
      </c>
      <c r="AF81">
        <f t="shared" si="92"/>
        <v>0</v>
      </c>
      <c r="AG81">
        <f t="shared" si="69"/>
        <v>0</v>
      </c>
      <c r="AH81">
        <f t="shared" si="93"/>
        <v>0</v>
      </c>
      <c r="AI81">
        <f t="shared" si="70"/>
        <v>0</v>
      </c>
      <c r="AJ81">
        <f t="shared" si="71"/>
        <v>0</v>
      </c>
      <c r="AK81">
        <v>86</v>
      </c>
      <c r="AL81">
        <v>86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1</v>
      </c>
      <c r="AW81">
        <v>1</v>
      </c>
      <c r="AZ81">
        <v>1</v>
      </c>
      <c r="BA81">
        <v>1</v>
      </c>
      <c r="BB81">
        <v>1</v>
      </c>
      <c r="BC81">
        <v>7.5</v>
      </c>
      <c r="BD81" t="s">
        <v>6</v>
      </c>
      <c r="BE81" t="s">
        <v>6</v>
      </c>
      <c r="BF81" t="s">
        <v>6</v>
      </c>
      <c r="BG81" t="s">
        <v>6</v>
      </c>
      <c r="BH81">
        <v>3</v>
      </c>
      <c r="BI81">
        <v>1</v>
      </c>
      <c r="BJ81" t="s">
        <v>86</v>
      </c>
      <c r="BM81">
        <v>500001</v>
      </c>
      <c r="BN81">
        <v>0</v>
      </c>
      <c r="BO81" t="s">
        <v>6</v>
      </c>
      <c r="BP81">
        <v>0</v>
      </c>
      <c r="BQ81">
        <v>20</v>
      </c>
      <c r="BR81">
        <v>0</v>
      </c>
      <c r="BS81">
        <v>1</v>
      </c>
      <c r="BT81">
        <v>1</v>
      </c>
      <c r="BU81">
        <v>1</v>
      </c>
      <c r="BV81">
        <v>1</v>
      </c>
      <c r="BW81">
        <v>1</v>
      </c>
      <c r="BX81">
        <v>1</v>
      </c>
      <c r="BY81" t="s">
        <v>6</v>
      </c>
      <c r="BZ81">
        <v>0</v>
      </c>
      <c r="CA81">
        <v>0</v>
      </c>
      <c r="CF81">
        <v>0</v>
      </c>
      <c r="CG81">
        <v>0</v>
      </c>
      <c r="CM81">
        <v>0</v>
      </c>
      <c r="CN81" t="s">
        <v>6</v>
      </c>
      <c r="CO81">
        <v>0</v>
      </c>
      <c r="CP81">
        <f t="shared" si="72"/>
        <v>0</v>
      </c>
      <c r="CQ81">
        <f t="shared" si="73"/>
        <v>645</v>
      </c>
      <c r="CR81">
        <f t="shared" si="74"/>
        <v>0</v>
      </c>
      <c r="CS81">
        <f t="shared" si="75"/>
        <v>0</v>
      </c>
      <c r="CT81">
        <f t="shared" si="76"/>
        <v>0</v>
      </c>
      <c r="CU81">
        <f t="shared" si="77"/>
        <v>0</v>
      </c>
      <c r="CV81">
        <f t="shared" si="78"/>
        <v>0</v>
      </c>
      <c r="CW81">
        <f t="shared" si="79"/>
        <v>0</v>
      </c>
      <c r="CX81">
        <f t="shared" si="80"/>
        <v>0</v>
      </c>
      <c r="CY81">
        <f t="shared" si="81"/>
        <v>0</v>
      </c>
      <c r="CZ81">
        <f t="shared" si="82"/>
        <v>0</v>
      </c>
      <c r="DC81" t="s">
        <v>6</v>
      </c>
      <c r="DD81" t="s">
        <v>6</v>
      </c>
      <c r="DE81" t="s">
        <v>6</v>
      </c>
      <c r="DF81" t="s">
        <v>6</v>
      </c>
      <c r="DG81" t="s">
        <v>6</v>
      </c>
      <c r="DH81" t="s">
        <v>6</v>
      </c>
      <c r="DI81" t="s">
        <v>6</v>
      </c>
      <c r="DJ81" t="s">
        <v>6</v>
      </c>
      <c r="DK81" t="s">
        <v>6</v>
      </c>
      <c r="DL81" t="s">
        <v>6</v>
      </c>
      <c r="DM81" t="s">
        <v>6</v>
      </c>
      <c r="DN81">
        <v>0</v>
      </c>
      <c r="DO81">
        <v>0</v>
      </c>
      <c r="DP81">
        <v>1</v>
      </c>
      <c r="DQ81">
        <v>1</v>
      </c>
      <c r="DU81">
        <v>1010</v>
      </c>
      <c r="DV81" t="s">
        <v>85</v>
      </c>
      <c r="DW81" t="s">
        <v>85</v>
      </c>
      <c r="DX81">
        <v>100</v>
      </c>
      <c r="EE81">
        <v>32653291</v>
      </c>
      <c r="EF81">
        <v>20</v>
      </c>
      <c r="EG81" t="s">
        <v>48</v>
      </c>
      <c r="EH81">
        <v>0</v>
      </c>
      <c r="EI81" t="s">
        <v>6</v>
      </c>
      <c r="EJ81">
        <v>1</v>
      </c>
      <c r="EK81">
        <v>500001</v>
      </c>
      <c r="EL81" t="s">
        <v>62</v>
      </c>
      <c r="EM81" t="s">
        <v>63</v>
      </c>
      <c r="EO81" t="s">
        <v>6</v>
      </c>
      <c r="EQ81">
        <v>0</v>
      </c>
      <c r="ER81">
        <v>86</v>
      </c>
      <c r="ES81">
        <v>86</v>
      </c>
      <c r="ET81">
        <v>0</v>
      </c>
      <c r="EU81">
        <v>0</v>
      </c>
      <c r="EV81">
        <v>0</v>
      </c>
      <c r="EW81">
        <v>0</v>
      </c>
      <c r="EX81">
        <v>0</v>
      </c>
      <c r="FQ81">
        <v>0</v>
      </c>
      <c r="FR81">
        <f t="shared" si="83"/>
        <v>0</v>
      </c>
      <c r="FS81">
        <v>0</v>
      </c>
      <c r="FX81">
        <v>0</v>
      </c>
      <c r="FY81">
        <v>0</v>
      </c>
      <c r="GA81" t="s">
        <v>6</v>
      </c>
      <c r="GD81">
        <v>0</v>
      </c>
      <c r="GF81">
        <v>1794244060</v>
      </c>
      <c r="GG81">
        <v>2</v>
      </c>
      <c r="GH81">
        <v>1</v>
      </c>
      <c r="GI81">
        <v>4</v>
      </c>
      <c r="GJ81">
        <v>0</v>
      </c>
      <c r="GK81">
        <f>ROUND(R81*(S12)/100,0)</f>
        <v>0</v>
      </c>
      <c r="GL81">
        <f t="shared" si="84"/>
        <v>0</v>
      </c>
      <c r="GM81">
        <f t="shared" si="85"/>
        <v>0</v>
      </c>
      <c r="GN81">
        <f t="shared" si="86"/>
        <v>0</v>
      </c>
      <c r="GO81">
        <f t="shared" si="87"/>
        <v>0</v>
      </c>
      <c r="GP81">
        <f t="shared" si="88"/>
        <v>0</v>
      </c>
      <c r="GR81">
        <v>0</v>
      </c>
      <c r="GS81">
        <v>3</v>
      </c>
      <c r="GT81">
        <v>0</v>
      </c>
      <c r="GU81" t="s">
        <v>6</v>
      </c>
      <c r="GV81">
        <f t="shared" si="89"/>
        <v>0</v>
      </c>
      <c r="GW81">
        <v>1</v>
      </c>
      <c r="GX81">
        <f t="shared" si="90"/>
        <v>0</v>
      </c>
      <c r="HA81">
        <v>0</v>
      </c>
      <c r="HB81">
        <v>0</v>
      </c>
      <c r="IK81">
        <v>0</v>
      </c>
    </row>
    <row r="82" spans="1:255" x14ac:dyDescent="0.2">
      <c r="A82" s="2">
        <v>18</v>
      </c>
      <c r="B82" s="2">
        <v>1</v>
      </c>
      <c r="C82" s="2">
        <v>72</v>
      </c>
      <c r="D82" s="2"/>
      <c r="E82" s="2" t="s">
        <v>144</v>
      </c>
      <c r="F82" s="2" t="s">
        <v>145</v>
      </c>
      <c r="G82" s="2" t="s">
        <v>146</v>
      </c>
      <c r="H82" s="2" t="s">
        <v>90</v>
      </c>
      <c r="I82" s="2">
        <f>I68*J82</f>
        <v>0</v>
      </c>
      <c r="J82" s="2">
        <v>0</v>
      </c>
      <c r="K82" s="2"/>
      <c r="L82" s="2"/>
      <c r="M82" s="2"/>
      <c r="N82" s="2"/>
      <c r="O82" s="2">
        <f t="shared" si="55"/>
        <v>0</v>
      </c>
      <c r="P82" s="2">
        <f t="shared" si="56"/>
        <v>0</v>
      </c>
      <c r="Q82" s="2">
        <f t="shared" si="57"/>
        <v>0</v>
      </c>
      <c r="R82" s="2">
        <f t="shared" si="58"/>
        <v>0</v>
      </c>
      <c r="S82" s="2">
        <f t="shared" si="59"/>
        <v>0</v>
      </c>
      <c r="T82" s="2">
        <f t="shared" si="60"/>
        <v>0</v>
      </c>
      <c r="U82" s="2">
        <f t="shared" si="61"/>
        <v>0</v>
      </c>
      <c r="V82" s="2">
        <f t="shared" si="62"/>
        <v>0</v>
      </c>
      <c r="W82" s="2">
        <f t="shared" si="63"/>
        <v>0</v>
      </c>
      <c r="X82" s="2">
        <f t="shared" si="64"/>
        <v>0</v>
      </c>
      <c r="Y82" s="2">
        <f t="shared" si="65"/>
        <v>0</v>
      </c>
      <c r="Z82" s="2"/>
      <c r="AA82" s="2">
        <v>34656857</v>
      </c>
      <c r="AB82" s="2">
        <f t="shared" si="66"/>
        <v>133.05000000000001</v>
      </c>
      <c r="AC82" s="2">
        <f t="shared" si="94"/>
        <v>133.05000000000001</v>
      </c>
      <c r="AD82" s="2">
        <f t="shared" si="67"/>
        <v>0</v>
      </c>
      <c r="AE82" s="2">
        <f t="shared" si="68"/>
        <v>0</v>
      </c>
      <c r="AF82" s="2">
        <f t="shared" si="92"/>
        <v>0</v>
      </c>
      <c r="AG82" s="2">
        <f t="shared" si="69"/>
        <v>0</v>
      </c>
      <c r="AH82" s="2">
        <f t="shared" si="93"/>
        <v>0</v>
      </c>
      <c r="AI82" s="2">
        <f t="shared" si="70"/>
        <v>0</v>
      </c>
      <c r="AJ82" s="2">
        <f t="shared" si="71"/>
        <v>0</v>
      </c>
      <c r="AK82" s="2">
        <v>133.05000000000001</v>
      </c>
      <c r="AL82" s="2">
        <v>133.05000000000001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1</v>
      </c>
      <c r="AW82" s="2">
        <v>1</v>
      </c>
      <c r="AX82" s="2"/>
      <c r="AY82" s="2"/>
      <c r="AZ82" s="2">
        <v>1</v>
      </c>
      <c r="BA82" s="2">
        <v>1</v>
      </c>
      <c r="BB82" s="2">
        <v>1</v>
      </c>
      <c r="BC82" s="2">
        <v>1</v>
      </c>
      <c r="BD82" s="2" t="s">
        <v>6</v>
      </c>
      <c r="BE82" s="2" t="s">
        <v>6</v>
      </c>
      <c r="BF82" s="2" t="s">
        <v>6</v>
      </c>
      <c r="BG82" s="2" t="s">
        <v>6</v>
      </c>
      <c r="BH82" s="2">
        <v>3</v>
      </c>
      <c r="BI82" s="2">
        <v>1</v>
      </c>
      <c r="BJ82" s="2" t="s">
        <v>147</v>
      </c>
      <c r="BK82" s="2"/>
      <c r="BL82" s="2"/>
      <c r="BM82" s="2">
        <v>500001</v>
      </c>
      <c r="BN82" s="2">
        <v>0</v>
      </c>
      <c r="BO82" s="2" t="s">
        <v>6</v>
      </c>
      <c r="BP82" s="2">
        <v>0</v>
      </c>
      <c r="BQ82" s="2">
        <v>20</v>
      </c>
      <c r="BR82" s="2">
        <v>0</v>
      </c>
      <c r="BS82" s="2">
        <v>1</v>
      </c>
      <c r="BT82" s="2">
        <v>1</v>
      </c>
      <c r="BU82" s="2">
        <v>1</v>
      </c>
      <c r="BV82" s="2">
        <v>1</v>
      </c>
      <c r="BW82" s="2">
        <v>1</v>
      </c>
      <c r="BX82" s="2">
        <v>1</v>
      </c>
      <c r="BY82" s="2" t="s">
        <v>6</v>
      </c>
      <c r="BZ82" s="2">
        <v>0</v>
      </c>
      <c r="CA82" s="2">
        <v>0</v>
      </c>
      <c r="CB82" s="2"/>
      <c r="CC82" s="2"/>
      <c r="CD82" s="2"/>
      <c r="CE82" s="2"/>
      <c r="CF82" s="2">
        <v>0</v>
      </c>
      <c r="CG82" s="2">
        <v>0</v>
      </c>
      <c r="CH82" s="2"/>
      <c r="CI82" s="2"/>
      <c r="CJ82" s="2"/>
      <c r="CK82" s="2"/>
      <c r="CL82" s="2"/>
      <c r="CM82" s="2">
        <v>0</v>
      </c>
      <c r="CN82" s="2" t="s">
        <v>6</v>
      </c>
      <c r="CO82" s="2">
        <v>0</v>
      </c>
      <c r="CP82" s="2">
        <f t="shared" si="72"/>
        <v>0</v>
      </c>
      <c r="CQ82" s="2">
        <f t="shared" si="73"/>
        <v>133.05000000000001</v>
      </c>
      <c r="CR82" s="2">
        <f t="shared" si="74"/>
        <v>0</v>
      </c>
      <c r="CS82" s="2">
        <f t="shared" si="75"/>
        <v>0</v>
      </c>
      <c r="CT82" s="2">
        <f t="shared" si="76"/>
        <v>0</v>
      </c>
      <c r="CU82" s="2">
        <f t="shared" si="77"/>
        <v>0</v>
      </c>
      <c r="CV82" s="2">
        <f t="shared" si="78"/>
        <v>0</v>
      </c>
      <c r="CW82" s="2">
        <f t="shared" si="79"/>
        <v>0</v>
      </c>
      <c r="CX82" s="2">
        <f t="shared" si="80"/>
        <v>0</v>
      </c>
      <c r="CY82" s="2">
        <f t="shared" si="81"/>
        <v>0</v>
      </c>
      <c r="CZ82" s="2">
        <f t="shared" si="82"/>
        <v>0</v>
      </c>
      <c r="DA82" s="2"/>
      <c r="DB82" s="2"/>
      <c r="DC82" s="2" t="s">
        <v>6</v>
      </c>
      <c r="DD82" s="2" t="s">
        <v>6</v>
      </c>
      <c r="DE82" s="2" t="s">
        <v>6</v>
      </c>
      <c r="DF82" s="2" t="s">
        <v>6</v>
      </c>
      <c r="DG82" s="2" t="s">
        <v>6</v>
      </c>
      <c r="DH82" s="2" t="s">
        <v>6</v>
      </c>
      <c r="DI82" s="2" t="s">
        <v>6</v>
      </c>
      <c r="DJ82" s="2" t="s">
        <v>6</v>
      </c>
      <c r="DK82" s="2" t="s">
        <v>6</v>
      </c>
      <c r="DL82" s="2" t="s">
        <v>6</v>
      </c>
      <c r="DM82" s="2" t="s">
        <v>6</v>
      </c>
      <c r="DN82" s="2">
        <v>0</v>
      </c>
      <c r="DO82" s="2">
        <v>0</v>
      </c>
      <c r="DP82" s="2">
        <v>1</v>
      </c>
      <c r="DQ82" s="2">
        <v>1</v>
      </c>
      <c r="DR82" s="2"/>
      <c r="DS82" s="2"/>
      <c r="DT82" s="2"/>
      <c r="DU82" s="2">
        <v>1009</v>
      </c>
      <c r="DV82" s="2" t="s">
        <v>90</v>
      </c>
      <c r="DW82" s="2" t="s">
        <v>90</v>
      </c>
      <c r="DX82" s="2">
        <v>1</v>
      </c>
      <c r="DY82" s="2"/>
      <c r="DZ82" s="2"/>
      <c r="EA82" s="2"/>
      <c r="EB82" s="2"/>
      <c r="EC82" s="2"/>
      <c r="ED82" s="2"/>
      <c r="EE82" s="2">
        <v>32653291</v>
      </c>
      <c r="EF82" s="2">
        <v>20</v>
      </c>
      <c r="EG82" s="2" t="s">
        <v>48</v>
      </c>
      <c r="EH82" s="2">
        <v>0</v>
      </c>
      <c r="EI82" s="2" t="s">
        <v>6</v>
      </c>
      <c r="EJ82" s="2">
        <v>1</v>
      </c>
      <c r="EK82" s="2">
        <v>500001</v>
      </c>
      <c r="EL82" s="2" t="s">
        <v>62</v>
      </c>
      <c r="EM82" s="2" t="s">
        <v>63</v>
      </c>
      <c r="EN82" s="2"/>
      <c r="EO82" s="2" t="s">
        <v>6</v>
      </c>
      <c r="EP82" s="2"/>
      <c r="EQ82" s="2">
        <v>0</v>
      </c>
      <c r="ER82" s="2">
        <v>133.05000000000001</v>
      </c>
      <c r="ES82" s="2">
        <v>133.05000000000001</v>
      </c>
      <c r="ET82" s="2">
        <v>0</v>
      </c>
      <c r="EU82" s="2">
        <v>0</v>
      </c>
      <c r="EV82" s="2">
        <v>0</v>
      </c>
      <c r="EW82" s="2">
        <v>0</v>
      </c>
      <c r="EX82" s="2">
        <v>0</v>
      </c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>
        <v>0</v>
      </c>
      <c r="FR82" s="2">
        <f t="shared" si="83"/>
        <v>0</v>
      </c>
      <c r="FS82" s="2">
        <v>0</v>
      </c>
      <c r="FT82" s="2"/>
      <c r="FU82" s="2"/>
      <c r="FV82" s="2"/>
      <c r="FW82" s="2"/>
      <c r="FX82" s="2">
        <v>0</v>
      </c>
      <c r="FY82" s="2">
        <v>0</v>
      </c>
      <c r="FZ82" s="2"/>
      <c r="GA82" s="2" t="s">
        <v>6</v>
      </c>
      <c r="GB82" s="2"/>
      <c r="GC82" s="2"/>
      <c r="GD82" s="2">
        <v>0</v>
      </c>
      <c r="GE82" s="2"/>
      <c r="GF82" s="2">
        <v>-856710481</v>
      </c>
      <c r="GG82" s="2">
        <v>2</v>
      </c>
      <c r="GH82" s="2">
        <v>1</v>
      </c>
      <c r="GI82" s="2">
        <v>-2</v>
      </c>
      <c r="GJ82" s="2">
        <v>0</v>
      </c>
      <c r="GK82" s="2">
        <f>ROUND(R82*(R12)/100,0)</f>
        <v>0</v>
      </c>
      <c r="GL82" s="2">
        <f t="shared" si="84"/>
        <v>0</v>
      </c>
      <c r="GM82" s="2">
        <f t="shared" si="85"/>
        <v>0</v>
      </c>
      <c r="GN82" s="2">
        <f t="shared" si="86"/>
        <v>0</v>
      </c>
      <c r="GO82" s="2">
        <f t="shared" si="87"/>
        <v>0</v>
      </c>
      <c r="GP82" s="2">
        <f t="shared" si="88"/>
        <v>0</v>
      </c>
      <c r="GQ82" s="2"/>
      <c r="GR82" s="2">
        <v>0</v>
      </c>
      <c r="GS82" s="2">
        <v>3</v>
      </c>
      <c r="GT82" s="2">
        <v>0</v>
      </c>
      <c r="GU82" s="2" t="s">
        <v>6</v>
      </c>
      <c r="GV82" s="2">
        <f t="shared" si="89"/>
        <v>0</v>
      </c>
      <c r="GW82" s="2">
        <v>1</v>
      </c>
      <c r="GX82" s="2">
        <f t="shared" si="90"/>
        <v>0</v>
      </c>
      <c r="GY82" s="2"/>
      <c r="GZ82" s="2"/>
      <c r="HA82" s="2">
        <v>0</v>
      </c>
      <c r="HB82" s="2">
        <v>0</v>
      </c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>
        <v>0</v>
      </c>
      <c r="IL82" s="2"/>
      <c r="IM82" s="2"/>
      <c r="IN82" s="2"/>
      <c r="IO82" s="2"/>
      <c r="IP82" s="2"/>
      <c r="IQ82" s="2"/>
      <c r="IR82" s="2"/>
      <c r="IS82" s="2"/>
      <c r="IT82" s="2"/>
      <c r="IU82" s="2"/>
    </row>
    <row r="83" spans="1:255" x14ac:dyDescent="0.2">
      <c r="A83">
        <v>18</v>
      </c>
      <c r="B83">
        <v>1</v>
      </c>
      <c r="C83">
        <v>86</v>
      </c>
      <c r="E83" t="s">
        <v>144</v>
      </c>
      <c r="F83" t="s">
        <v>145</v>
      </c>
      <c r="G83" t="s">
        <v>146</v>
      </c>
      <c r="H83" t="s">
        <v>90</v>
      </c>
      <c r="I83">
        <f>I69*J83</f>
        <v>0</v>
      </c>
      <c r="J83">
        <v>0</v>
      </c>
      <c r="O83">
        <f t="shared" si="55"/>
        <v>0</v>
      </c>
      <c r="P83">
        <f t="shared" si="56"/>
        <v>0</v>
      </c>
      <c r="Q83">
        <f t="shared" si="57"/>
        <v>0</v>
      </c>
      <c r="R83">
        <f t="shared" si="58"/>
        <v>0</v>
      </c>
      <c r="S83">
        <f t="shared" si="59"/>
        <v>0</v>
      </c>
      <c r="T83">
        <f t="shared" si="60"/>
        <v>0</v>
      </c>
      <c r="U83">
        <f t="shared" si="61"/>
        <v>0</v>
      </c>
      <c r="V83">
        <f t="shared" si="62"/>
        <v>0</v>
      </c>
      <c r="W83">
        <f t="shared" si="63"/>
        <v>0</v>
      </c>
      <c r="X83">
        <f t="shared" si="64"/>
        <v>0</v>
      </c>
      <c r="Y83">
        <f t="shared" si="65"/>
        <v>0</v>
      </c>
      <c r="AA83">
        <v>34656858</v>
      </c>
      <c r="AB83">
        <f t="shared" si="66"/>
        <v>133.05000000000001</v>
      </c>
      <c r="AC83">
        <f t="shared" si="94"/>
        <v>133.05000000000001</v>
      </c>
      <c r="AD83">
        <f t="shared" si="67"/>
        <v>0</v>
      </c>
      <c r="AE83">
        <f t="shared" si="68"/>
        <v>0</v>
      </c>
      <c r="AF83">
        <f t="shared" si="92"/>
        <v>0</v>
      </c>
      <c r="AG83">
        <f t="shared" si="69"/>
        <v>0</v>
      </c>
      <c r="AH83">
        <f t="shared" si="93"/>
        <v>0</v>
      </c>
      <c r="AI83">
        <f t="shared" si="70"/>
        <v>0</v>
      </c>
      <c r="AJ83">
        <f t="shared" si="71"/>
        <v>0</v>
      </c>
      <c r="AK83">
        <v>133.05000000000001</v>
      </c>
      <c r="AL83">
        <v>133.05000000000001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1</v>
      </c>
      <c r="AW83">
        <v>1</v>
      </c>
      <c r="AZ83">
        <v>1</v>
      </c>
      <c r="BA83">
        <v>1</v>
      </c>
      <c r="BB83">
        <v>1</v>
      </c>
      <c r="BC83">
        <v>7.5</v>
      </c>
      <c r="BD83" t="s">
        <v>6</v>
      </c>
      <c r="BE83" t="s">
        <v>6</v>
      </c>
      <c r="BF83" t="s">
        <v>6</v>
      </c>
      <c r="BG83" t="s">
        <v>6</v>
      </c>
      <c r="BH83">
        <v>3</v>
      </c>
      <c r="BI83">
        <v>1</v>
      </c>
      <c r="BJ83" t="s">
        <v>147</v>
      </c>
      <c r="BM83">
        <v>500001</v>
      </c>
      <c r="BN83">
        <v>0</v>
      </c>
      <c r="BO83" t="s">
        <v>6</v>
      </c>
      <c r="BP83">
        <v>0</v>
      </c>
      <c r="BQ83">
        <v>20</v>
      </c>
      <c r="BR83">
        <v>0</v>
      </c>
      <c r="BS83">
        <v>1</v>
      </c>
      <c r="BT83">
        <v>1</v>
      </c>
      <c r="BU83">
        <v>1</v>
      </c>
      <c r="BV83">
        <v>1</v>
      </c>
      <c r="BW83">
        <v>1</v>
      </c>
      <c r="BX83">
        <v>1</v>
      </c>
      <c r="BY83" t="s">
        <v>6</v>
      </c>
      <c r="BZ83">
        <v>0</v>
      </c>
      <c r="CA83">
        <v>0</v>
      </c>
      <c r="CF83">
        <v>0</v>
      </c>
      <c r="CG83">
        <v>0</v>
      </c>
      <c r="CM83">
        <v>0</v>
      </c>
      <c r="CN83" t="s">
        <v>6</v>
      </c>
      <c r="CO83">
        <v>0</v>
      </c>
      <c r="CP83">
        <f t="shared" si="72"/>
        <v>0</v>
      </c>
      <c r="CQ83">
        <f t="shared" si="73"/>
        <v>997.87500000000011</v>
      </c>
      <c r="CR83">
        <f t="shared" si="74"/>
        <v>0</v>
      </c>
      <c r="CS83">
        <f t="shared" si="75"/>
        <v>0</v>
      </c>
      <c r="CT83">
        <f t="shared" si="76"/>
        <v>0</v>
      </c>
      <c r="CU83">
        <f t="shared" si="77"/>
        <v>0</v>
      </c>
      <c r="CV83">
        <f t="shared" si="78"/>
        <v>0</v>
      </c>
      <c r="CW83">
        <f t="shared" si="79"/>
        <v>0</v>
      </c>
      <c r="CX83">
        <f t="shared" si="80"/>
        <v>0</v>
      </c>
      <c r="CY83">
        <f t="shared" si="81"/>
        <v>0</v>
      </c>
      <c r="CZ83">
        <f t="shared" si="82"/>
        <v>0</v>
      </c>
      <c r="DC83" t="s">
        <v>6</v>
      </c>
      <c r="DD83" t="s">
        <v>6</v>
      </c>
      <c r="DE83" t="s">
        <v>6</v>
      </c>
      <c r="DF83" t="s">
        <v>6</v>
      </c>
      <c r="DG83" t="s">
        <v>6</v>
      </c>
      <c r="DH83" t="s">
        <v>6</v>
      </c>
      <c r="DI83" t="s">
        <v>6</v>
      </c>
      <c r="DJ83" t="s">
        <v>6</v>
      </c>
      <c r="DK83" t="s">
        <v>6</v>
      </c>
      <c r="DL83" t="s">
        <v>6</v>
      </c>
      <c r="DM83" t="s">
        <v>6</v>
      </c>
      <c r="DN83">
        <v>0</v>
      </c>
      <c r="DO83">
        <v>0</v>
      </c>
      <c r="DP83">
        <v>1</v>
      </c>
      <c r="DQ83">
        <v>1</v>
      </c>
      <c r="DU83">
        <v>1009</v>
      </c>
      <c r="DV83" t="s">
        <v>90</v>
      </c>
      <c r="DW83" t="s">
        <v>90</v>
      </c>
      <c r="DX83">
        <v>1</v>
      </c>
      <c r="EE83">
        <v>32653291</v>
      </c>
      <c r="EF83">
        <v>20</v>
      </c>
      <c r="EG83" t="s">
        <v>48</v>
      </c>
      <c r="EH83">
        <v>0</v>
      </c>
      <c r="EI83" t="s">
        <v>6</v>
      </c>
      <c r="EJ83">
        <v>1</v>
      </c>
      <c r="EK83">
        <v>500001</v>
      </c>
      <c r="EL83" t="s">
        <v>62</v>
      </c>
      <c r="EM83" t="s">
        <v>63</v>
      </c>
      <c r="EO83" t="s">
        <v>6</v>
      </c>
      <c r="EQ83">
        <v>0</v>
      </c>
      <c r="ER83">
        <v>133.05000000000001</v>
      </c>
      <c r="ES83">
        <v>133.05000000000001</v>
      </c>
      <c r="ET83">
        <v>0</v>
      </c>
      <c r="EU83">
        <v>0</v>
      </c>
      <c r="EV83">
        <v>0</v>
      </c>
      <c r="EW83">
        <v>0</v>
      </c>
      <c r="EX83">
        <v>0</v>
      </c>
      <c r="FQ83">
        <v>0</v>
      </c>
      <c r="FR83">
        <f t="shared" si="83"/>
        <v>0</v>
      </c>
      <c r="FS83">
        <v>0</v>
      </c>
      <c r="FX83">
        <v>0</v>
      </c>
      <c r="FY83">
        <v>0</v>
      </c>
      <c r="GA83" t="s">
        <v>6</v>
      </c>
      <c r="GD83">
        <v>0</v>
      </c>
      <c r="GF83">
        <v>-856710481</v>
      </c>
      <c r="GG83">
        <v>2</v>
      </c>
      <c r="GH83">
        <v>1</v>
      </c>
      <c r="GI83">
        <v>4</v>
      </c>
      <c r="GJ83">
        <v>0</v>
      </c>
      <c r="GK83">
        <f>ROUND(R83*(S12)/100,0)</f>
        <v>0</v>
      </c>
      <c r="GL83">
        <f t="shared" si="84"/>
        <v>0</v>
      </c>
      <c r="GM83">
        <f t="shared" si="85"/>
        <v>0</v>
      </c>
      <c r="GN83">
        <f t="shared" si="86"/>
        <v>0</v>
      </c>
      <c r="GO83">
        <f t="shared" si="87"/>
        <v>0</v>
      </c>
      <c r="GP83">
        <f t="shared" si="88"/>
        <v>0</v>
      </c>
      <c r="GR83">
        <v>0</v>
      </c>
      <c r="GS83">
        <v>3</v>
      </c>
      <c r="GT83">
        <v>0</v>
      </c>
      <c r="GU83" t="s">
        <v>6</v>
      </c>
      <c r="GV83">
        <f t="shared" si="89"/>
        <v>0</v>
      </c>
      <c r="GW83">
        <v>1</v>
      </c>
      <c r="GX83">
        <f t="shared" si="90"/>
        <v>0</v>
      </c>
      <c r="HA83">
        <v>0</v>
      </c>
      <c r="HB83">
        <v>0</v>
      </c>
      <c r="IK83">
        <v>0</v>
      </c>
    </row>
    <row r="84" spans="1:255" x14ac:dyDescent="0.2">
      <c r="A84" s="2">
        <v>18</v>
      </c>
      <c r="B84" s="2">
        <v>1</v>
      </c>
      <c r="C84" s="2">
        <v>73</v>
      </c>
      <c r="D84" s="2"/>
      <c r="E84" s="2" t="s">
        <v>148</v>
      </c>
      <c r="F84" s="2" t="s">
        <v>149</v>
      </c>
      <c r="G84" s="2" t="s">
        <v>150</v>
      </c>
      <c r="H84" s="2" t="s">
        <v>95</v>
      </c>
      <c r="I84" s="2">
        <f>I68*J84</f>
        <v>0</v>
      </c>
      <c r="J84" s="2">
        <v>0</v>
      </c>
      <c r="K84" s="2"/>
      <c r="L84" s="2"/>
      <c r="M84" s="2"/>
      <c r="N84" s="2"/>
      <c r="O84" s="2">
        <f t="shared" si="55"/>
        <v>0</v>
      </c>
      <c r="P84" s="2">
        <f t="shared" si="56"/>
        <v>0</v>
      </c>
      <c r="Q84" s="2">
        <f t="shared" si="57"/>
        <v>0</v>
      </c>
      <c r="R84" s="2">
        <f t="shared" si="58"/>
        <v>0</v>
      </c>
      <c r="S84" s="2">
        <f t="shared" si="59"/>
        <v>0</v>
      </c>
      <c r="T84" s="2">
        <f t="shared" si="60"/>
        <v>0</v>
      </c>
      <c r="U84" s="2">
        <f t="shared" si="61"/>
        <v>0</v>
      </c>
      <c r="V84" s="2">
        <f t="shared" si="62"/>
        <v>0</v>
      </c>
      <c r="W84" s="2">
        <f t="shared" si="63"/>
        <v>0</v>
      </c>
      <c r="X84" s="2">
        <f t="shared" si="64"/>
        <v>0</v>
      </c>
      <c r="Y84" s="2">
        <f t="shared" si="65"/>
        <v>0</v>
      </c>
      <c r="Z84" s="2"/>
      <c r="AA84" s="2">
        <v>34656857</v>
      </c>
      <c r="AB84" s="2">
        <f t="shared" si="66"/>
        <v>11500</v>
      </c>
      <c r="AC84" s="2">
        <f t="shared" si="94"/>
        <v>11500</v>
      </c>
      <c r="AD84" s="2">
        <f t="shared" si="67"/>
        <v>0</v>
      </c>
      <c r="AE84" s="2">
        <f t="shared" si="68"/>
        <v>0</v>
      </c>
      <c r="AF84" s="2">
        <f t="shared" si="92"/>
        <v>0</v>
      </c>
      <c r="AG84" s="2">
        <f t="shared" si="69"/>
        <v>0</v>
      </c>
      <c r="AH84" s="2">
        <f t="shared" si="93"/>
        <v>0</v>
      </c>
      <c r="AI84" s="2">
        <f t="shared" si="70"/>
        <v>0</v>
      </c>
      <c r="AJ84" s="2">
        <f t="shared" si="71"/>
        <v>0</v>
      </c>
      <c r="AK84" s="2">
        <v>11500</v>
      </c>
      <c r="AL84" s="2">
        <v>11500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v>1</v>
      </c>
      <c r="AW84" s="2">
        <v>1</v>
      </c>
      <c r="AX84" s="2"/>
      <c r="AY84" s="2"/>
      <c r="AZ84" s="2">
        <v>1</v>
      </c>
      <c r="BA84" s="2">
        <v>1</v>
      </c>
      <c r="BB84" s="2">
        <v>1</v>
      </c>
      <c r="BC84" s="2">
        <v>1</v>
      </c>
      <c r="BD84" s="2" t="s">
        <v>6</v>
      </c>
      <c r="BE84" s="2" t="s">
        <v>6</v>
      </c>
      <c r="BF84" s="2" t="s">
        <v>6</v>
      </c>
      <c r="BG84" s="2" t="s">
        <v>6</v>
      </c>
      <c r="BH84" s="2">
        <v>3</v>
      </c>
      <c r="BI84" s="2">
        <v>1</v>
      </c>
      <c r="BJ84" s="2" t="s">
        <v>151</v>
      </c>
      <c r="BK84" s="2"/>
      <c r="BL84" s="2"/>
      <c r="BM84" s="2">
        <v>500001</v>
      </c>
      <c r="BN84" s="2">
        <v>0</v>
      </c>
      <c r="BO84" s="2" t="s">
        <v>6</v>
      </c>
      <c r="BP84" s="2">
        <v>0</v>
      </c>
      <c r="BQ84" s="2">
        <v>20</v>
      </c>
      <c r="BR84" s="2">
        <v>0</v>
      </c>
      <c r="BS84" s="2">
        <v>1</v>
      </c>
      <c r="BT84" s="2">
        <v>1</v>
      </c>
      <c r="BU84" s="2">
        <v>1</v>
      </c>
      <c r="BV84" s="2">
        <v>1</v>
      </c>
      <c r="BW84" s="2">
        <v>1</v>
      </c>
      <c r="BX84" s="2">
        <v>1</v>
      </c>
      <c r="BY84" s="2" t="s">
        <v>6</v>
      </c>
      <c r="BZ84" s="2">
        <v>0</v>
      </c>
      <c r="CA84" s="2">
        <v>0</v>
      </c>
      <c r="CB84" s="2"/>
      <c r="CC84" s="2"/>
      <c r="CD84" s="2"/>
      <c r="CE84" s="2"/>
      <c r="CF84" s="2">
        <v>0</v>
      </c>
      <c r="CG84" s="2">
        <v>0</v>
      </c>
      <c r="CH84" s="2"/>
      <c r="CI84" s="2"/>
      <c r="CJ84" s="2"/>
      <c r="CK84" s="2"/>
      <c r="CL84" s="2"/>
      <c r="CM84" s="2">
        <v>0</v>
      </c>
      <c r="CN84" s="2" t="s">
        <v>6</v>
      </c>
      <c r="CO84" s="2">
        <v>0</v>
      </c>
      <c r="CP84" s="2">
        <f t="shared" si="72"/>
        <v>0</v>
      </c>
      <c r="CQ84" s="2">
        <f t="shared" si="73"/>
        <v>11500</v>
      </c>
      <c r="CR84" s="2">
        <f t="shared" si="74"/>
        <v>0</v>
      </c>
      <c r="CS84" s="2">
        <f t="shared" si="75"/>
        <v>0</v>
      </c>
      <c r="CT84" s="2">
        <f t="shared" si="76"/>
        <v>0</v>
      </c>
      <c r="CU84" s="2">
        <f t="shared" si="77"/>
        <v>0</v>
      </c>
      <c r="CV84" s="2">
        <f t="shared" si="78"/>
        <v>0</v>
      </c>
      <c r="CW84" s="2">
        <f t="shared" si="79"/>
        <v>0</v>
      </c>
      <c r="CX84" s="2">
        <f t="shared" si="80"/>
        <v>0</v>
      </c>
      <c r="CY84" s="2">
        <f t="shared" si="81"/>
        <v>0</v>
      </c>
      <c r="CZ84" s="2">
        <f t="shared" si="82"/>
        <v>0</v>
      </c>
      <c r="DA84" s="2"/>
      <c r="DB84" s="2"/>
      <c r="DC84" s="2" t="s">
        <v>6</v>
      </c>
      <c r="DD84" s="2" t="s">
        <v>6</v>
      </c>
      <c r="DE84" s="2" t="s">
        <v>6</v>
      </c>
      <c r="DF84" s="2" t="s">
        <v>6</v>
      </c>
      <c r="DG84" s="2" t="s">
        <v>6</v>
      </c>
      <c r="DH84" s="2" t="s">
        <v>6</v>
      </c>
      <c r="DI84" s="2" t="s">
        <v>6</v>
      </c>
      <c r="DJ84" s="2" t="s">
        <v>6</v>
      </c>
      <c r="DK84" s="2" t="s">
        <v>6</v>
      </c>
      <c r="DL84" s="2" t="s">
        <v>6</v>
      </c>
      <c r="DM84" s="2" t="s">
        <v>6</v>
      </c>
      <c r="DN84" s="2">
        <v>0</v>
      </c>
      <c r="DO84" s="2">
        <v>0</v>
      </c>
      <c r="DP84" s="2">
        <v>1</v>
      </c>
      <c r="DQ84" s="2">
        <v>1</v>
      </c>
      <c r="DR84" s="2"/>
      <c r="DS84" s="2"/>
      <c r="DT84" s="2"/>
      <c r="DU84" s="2">
        <v>1009</v>
      </c>
      <c r="DV84" s="2" t="s">
        <v>95</v>
      </c>
      <c r="DW84" s="2" t="s">
        <v>95</v>
      </c>
      <c r="DX84" s="2">
        <v>1000</v>
      </c>
      <c r="DY84" s="2"/>
      <c r="DZ84" s="2"/>
      <c r="EA84" s="2"/>
      <c r="EB84" s="2"/>
      <c r="EC84" s="2"/>
      <c r="ED84" s="2"/>
      <c r="EE84" s="2">
        <v>32653291</v>
      </c>
      <c r="EF84" s="2">
        <v>20</v>
      </c>
      <c r="EG84" s="2" t="s">
        <v>48</v>
      </c>
      <c r="EH84" s="2">
        <v>0</v>
      </c>
      <c r="EI84" s="2" t="s">
        <v>6</v>
      </c>
      <c r="EJ84" s="2">
        <v>1</v>
      </c>
      <c r="EK84" s="2">
        <v>500001</v>
      </c>
      <c r="EL84" s="2" t="s">
        <v>62</v>
      </c>
      <c r="EM84" s="2" t="s">
        <v>63</v>
      </c>
      <c r="EN84" s="2"/>
      <c r="EO84" s="2" t="s">
        <v>6</v>
      </c>
      <c r="EP84" s="2"/>
      <c r="EQ84" s="2">
        <v>0</v>
      </c>
      <c r="ER84" s="2">
        <v>11500</v>
      </c>
      <c r="ES84" s="2">
        <v>11500</v>
      </c>
      <c r="ET84" s="2">
        <v>0</v>
      </c>
      <c r="EU84" s="2">
        <v>0</v>
      </c>
      <c r="EV84" s="2">
        <v>0</v>
      </c>
      <c r="EW84" s="2">
        <v>0</v>
      </c>
      <c r="EX84" s="2">
        <v>0</v>
      </c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>
        <v>0</v>
      </c>
      <c r="FR84" s="2">
        <f t="shared" si="83"/>
        <v>0</v>
      </c>
      <c r="FS84" s="2">
        <v>0</v>
      </c>
      <c r="FT84" s="2"/>
      <c r="FU84" s="2"/>
      <c r="FV84" s="2"/>
      <c r="FW84" s="2"/>
      <c r="FX84" s="2">
        <v>0</v>
      </c>
      <c r="FY84" s="2">
        <v>0</v>
      </c>
      <c r="FZ84" s="2"/>
      <c r="GA84" s="2" t="s">
        <v>6</v>
      </c>
      <c r="GB84" s="2"/>
      <c r="GC84" s="2"/>
      <c r="GD84" s="2">
        <v>0</v>
      </c>
      <c r="GE84" s="2"/>
      <c r="GF84" s="2">
        <v>426000481</v>
      </c>
      <c r="GG84" s="2">
        <v>2</v>
      </c>
      <c r="GH84" s="2">
        <v>1</v>
      </c>
      <c r="GI84" s="2">
        <v>-2</v>
      </c>
      <c r="GJ84" s="2">
        <v>0</v>
      </c>
      <c r="GK84" s="2">
        <f>ROUND(R84*(R12)/100,0)</f>
        <v>0</v>
      </c>
      <c r="GL84" s="2">
        <f t="shared" si="84"/>
        <v>0</v>
      </c>
      <c r="GM84" s="2">
        <f t="shared" si="85"/>
        <v>0</v>
      </c>
      <c r="GN84" s="2">
        <f t="shared" si="86"/>
        <v>0</v>
      </c>
      <c r="GO84" s="2">
        <f t="shared" si="87"/>
        <v>0</v>
      </c>
      <c r="GP84" s="2">
        <f t="shared" si="88"/>
        <v>0</v>
      </c>
      <c r="GQ84" s="2"/>
      <c r="GR84" s="2">
        <v>0</v>
      </c>
      <c r="GS84" s="2">
        <v>3</v>
      </c>
      <c r="GT84" s="2">
        <v>0</v>
      </c>
      <c r="GU84" s="2" t="s">
        <v>6</v>
      </c>
      <c r="GV84" s="2">
        <f t="shared" si="89"/>
        <v>0</v>
      </c>
      <c r="GW84" s="2">
        <v>1</v>
      </c>
      <c r="GX84" s="2">
        <f t="shared" si="90"/>
        <v>0</v>
      </c>
      <c r="GY84" s="2"/>
      <c r="GZ84" s="2"/>
      <c r="HA84" s="2">
        <v>0</v>
      </c>
      <c r="HB84" s="2">
        <v>0</v>
      </c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>
        <v>0</v>
      </c>
      <c r="IL84" s="2"/>
      <c r="IM84" s="2"/>
      <c r="IN84" s="2"/>
      <c r="IO84" s="2"/>
      <c r="IP84" s="2"/>
      <c r="IQ84" s="2"/>
      <c r="IR84" s="2"/>
      <c r="IS84" s="2"/>
      <c r="IT84" s="2"/>
      <c r="IU84" s="2"/>
    </row>
    <row r="85" spans="1:255" x14ac:dyDescent="0.2">
      <c r="A85">
        <v>18</v>
      </c>
      <c r="B85">
        <v>1</v>
      </c>
      <c r="C85">
        <v>87</v>
      </c>
      <c r="E85" t="s">
        <v>148</v>
      </c>
      <c r="F85" t="s">
        <v>149</v>
      </c>
      <c r="G85" t="s">
        <v>150</v>
      </c>
      <c r="H85" t="s">
        <v>95</v>
      </c>
      <c r="I85">
        <f>I69*J85</f>
        <v>0</v>
      </c>
      <c r="J85">
        <v>0</v>
      </c>
      <c r="O85">
        <f t="shared" si="55"/>
        <v>0</v>
      </c>
      <c r="P85">
        <f t="shared" si="56"/>
        <v>0</v>
      </c>
      <c r="Q85">
        <f t="shared" si="57"/>
        <v>0</v>
      </c>
      <c r="R85">
        <f t="shared" si="58"/>
        <v>0</v>
      </c>
      <c r="S85">
        <f t="shared" si="59"/>
        <v>0</v>
      </c>
      <c r="T85">
        <f t="shared" si="60"/>
        <v>0</v>
      </c>
      <c r="U85">
        <f t="shared" si="61"/>
        <v>0</v>
      </c>
      <c r="V85">
        <f t="shared" si="62"/>
        <v>0</v>
      </c>
      <c r="W85">
        <f t="shared" si="63"/>
        <v>0</v>
      </c>
      <c r="X85">
        <f t="shared" si="64"/>
        <v>0</v>
      </c>
      <c r="Y85">
        <f t="shared" si="65"/>
        <v>0</v>
      </c>
      <c r="AA85">
        <v>34656858</v>
      </c>
      <c r="AB85">
        <f t="shared" si="66"/>
        <v>11500</v>
      </c>
      <c r="AC85">
        <f t="shared" si="94"/>
        <v>11500</v>
      </c>
      <c r="AD85">
        <f t="shared" si="67"/>
        <v>0</v>
      </c>
      <c r="AE85">
        <f t="shared" si="68"/>
        <v>0</v>
      </c>
      <c r="AF85">
        <f t="shared" si="92"/>
        <v>0</v>
      </c>
      <c r="AG85">
        <f t="shared" si="69"/>
        <v>0</v>
      </c>
      <c r="AH85">
        <f t="shared" si="93"/>
        <v>0</v>
      </c>
      <c r="AI85">
        <f t="shared" si="70"/>
        <v>0</v>
      </c>
      <c r="AJ85">
        <f t="shared" si="71"/>
        <v>0</v>
      </c>
      <c r="AK85">
        <v>11500</v>
      </c>
      <c r="AL85">
        <v>11500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1</v>
      </c>
      <c r="AW85">
        <v>1</v>
      </c>
      <c r="AZ85">
        <v>1</v>
      </c>
      <c r="BA85">
        <v>1</v>
      </c>
      <c r="BB85">
        <v>1</v>
      </c>
      <c r="BC85">
        <v>7.5</v>
      </c>
      <c r="BD85" t="s">
        <v>6</v>
      </c>
      <c r="BE85" t="s">
        <v>6</v>
      </c>
      <c r="BF85" t="s">
        <v>6</v>
      </c>
      <c r="BG85" t="s">
        <v>6</v>
      </c>
      <c r="BH85">
        <v>3</v>
      </c>
      <c r="BI85">
        <v>1</v>
      </c>
      <c r="BJ85" t="s">
        <v>151</v>
      </c>
      <c r="BM85">
        <v>500001</v>
      </c>
      <c r="BN85">
        <v>0</v>
      </c>
      <c r="BO85" t="s">
        <v>6</v>
      </c>
      <c r="BP85">
        <v>0</v>
      </c>
      <c r="BQ85">
        <v>20</v>
      </c>
      <c r="BR85">
        <v>0</v>
      </c>
      <c r="BS85">
        <v>1</v>
      </c>
      <c r="BT85">
        <v>1</v>
      </c>
      <c r="BU85">
        <v>1</v>
      </c>
      <c r="BV85">
        <v>1</v>
      </c>
      <c r="BW85">
        <v>1</v>
      </c>
      <c r="BX85">
        <v>1</v>
      </c>
      <c r="BY85" t="s">
        <v>6</v>
      </c>
      <c r="BZ85">
        <v>0</v>
      </c>
      <c r="CA85">
        <v>0</v>
      </c>
      <c r="CF85">
        <v>0</v>
      </c>
      <c r="CG85">
        <v>0</v>
      </c>
      <c r="CM85">
        <v>0</v>
      </c>
      <c r="CN85" t="s">
        <v>6</v>
      </c>
      <c r="CO85">
        <v>0</v>
      </c>
      <c r="CP85">
        <f t="shared" si="72"/>
        <v>0</v>
      </c>
      <c r="CQ85">
        <f t="shared" si="73"/>
        <v>86250</v>
      </c>
      <c r="CR85">
        <f t="shared" si="74"/>
        <v>0</v>
      </c>
      <c r="CS85">
        <f t="shared" si="75"/>
        <v>0</v>
      </c>
      <c r="CT85">
        <f t="shared" si="76"/>
        <v>0</v>
      </c>
      <c r="CU85">
        <f t="shared" si="77"/>
        <v>0</v>
      </c>
      <c r="CV85">
        <f t="shared" si="78"/>
        <v>0</v>
      </c>
      <c r="CW85">
        <f t="shared" si="79"/>
        <v>0</v>
      </c>
      <c r="CX85">
        <f t="shared" si="80"/>
        <v>0</v>
      </c>
      <c r="CY85">
        <f t="shared" si="81"/>
        <v>0</v>
      </c>
      <c r="CZ85">
        <f t="shared" si="82"/>
        <v>0</v>
      </c>
      <c r="DC85" t="s">
        <v>6</v>
      </c>
      <c r="DD85" t="s">
        <v>6</v>
      </c>
      <c r="DE85" t="s">
        <v>6</v>
      </c>
      <c r="DF85" t="s">
        <v>6</v>
      </c>
      <c r="DG85" t="s">
        <v>6</v>
      </c>
      <c r="DH85" t="s">
        <v>6</v>
      </c>
      <c r="DI85" t="s">
        <v>6</v>
      </c>
      <c r="DJ85" t="s">
        <v>6</v>
      </c>
      <c r="DK85" t="s">
        <v>6</v>
      </c>
      <c r="DL85" t="s">
        <v>6</v>
      </c>
      <c r="DM85" t="s">
        <v>6</v>
      </c>
      <c r="DN85">
        <v>0</v>
      </c>
      <c r="DO85">
        <v>0</v>
      </c>
      <c r="DP85">
        <v>1</v>
      </c>
      <c r="DQ85">
        <v>1</v>
      </c>
      <c r="DU85">
        <v>1009</v>
      </c>
      <c r="DV85" t="s">
        <v>95</v>
      </c>
      <c r="DW85" t="s">
        <v>95</v>
      </c>
      <c r="DX85">
        <v>1000</v>
      </c>
      <c r="EE85">
        <v>32653291</v>
      </c>
      <c r="EF85">
        <v>20</v>
      </c>
      <c r="EG85" t="s">
        <v>48</v>
      </c>
      <c r="EH85">
        <v>0</v>
      </c>
      <c r="EI85" t="s">
        <v>6</v>
      </c>
      <c r="EJ85">
        <v>1</v>
      </c>
      <c r="EK85">
        <v>500001</v>
      </c>
      <c r="EL85" t="s">
        <v>62</v>
      </c>
      <c r="EM85" t="s">
        <v>63</v>
      </c>
      <c r="EO85" t="s">
        <v>6</v>
      </c>
      <c r="EQ85">
        <v>0</v>
      </c>
      <c r="ER85">
        <v>11500</v>
      </c>
      <c r="ES85">
        <v>11500</v>
      </c>
      <c r="ET85">
        <v>0</v>
      </c>
      <c r="EU85">
        <v>0</v>
      </c>
      <c r="EV85">
        <v>0</v>
      </c>
      <c r="EW85">
        <v>0</v>
      </c>
      <c r="EX85">
        <v>0</v>
      </c>
      <c r="FQ85">
        <v>0</v>
      </c>
      <c r="FR85">
        <f t="shared" si="83"/>
        <v>0</v>
      </c>
      <c r="FS85">
        <v>0</v>
      </c>
      <c r="FX85">
        <v>0</v>
      </c>
      <c r="FY85">
        <v>0</v>
      </c>
      <c r="GA85" t="s">
        <v>6</v>
      </c>
      <c r="GD85">
        <v>0</v>
      </c>
      <c r="GF85">
        <v>426000481</v>
      </c>
      <c r="GG85">
        <v>2</v>
      </c>
      <c r="GH85">
        <v>1</v>
      </c>
      <c r="GI85">
        <v>4</v>
      </c>
      <c r="GJ85">
        <v>0</v>
      </c>
      <c r="GK85">
        <f>ROUND(R85*(S12)/100,0)</f>
        <v>0</v>
      </c>
      <c r="GL85">
        <f t="shared" si="84"/>
        <v>0</v>
      </c>
      <c r="GM85">
        <f t="shared" si="85"/>
        <v>0</v>
      </c>
      <c r="GN85">
        <f t="shared" si="86"/>
        <v>0</v>
      </c>
      <c r="GO85">
        <f t="shared" si="87"/>
        <v>0</v>
      </c>
      <c r="GP85">
        <f t="shared" si="88"/>
        <v>0</v>
      </c>
      <c r="GR85">
        <v>0</v>
      </c>
      <c r="GS85">
        <v>3</v>
      </c>
      <c r="GT85">
        <v>0</v>
      </c>
      <c r="GU85" t="s">
        <v>6</v>
      </c>
      <c r="GV85">
        <f t="shared" si="89"/>
        <v>0</v>
      </c>
      <c r="GW85">
        <v>1</v>
      </c>
      <c r="GX85">
        <f t="shared" si="90"/>
        <v>0</v>
      </c>
      <c r="HA85">
        <v>0</v>
      </c>
      <c r="HB85">
        <v>0</v>
      </c>
      <c r="IK85">
        <v>0</v>
      </c>
    </row>
    <row r="86" spans="1:255" x14ac:dyDescent="0.2">
      <c r="A86" s="2">
        <v>18</v>
      </c>
      <c r="B86" s="2">
        <v>1</v>
      </c>
      <c r="C86" s="2">
        <v>74</v>
      </c>
      <c r="D86" s="2"/>
      <c r="E86" s="2" t="s">
        <v>152</v>
      </c>
      <c r="F86" s="2" t="s">
        <v>88</v>
      </c>
      <c r="G86" s="2" t="s">
        <v>89</v>
      </c>
      <c r="H86" s="2" t="s">
        <v>90</v>
      </c>
      <c r="I86" s="2">
        <f>I68*J86</f>
        <v>0</v>
      </c>
      <c r="J86" s="2">
        <v>0</v>
      </c>
      <c r="K86" s="2"/>
      <c r="L86" s="2"/>
      <c r="M86" s="2"/>
      <c r="N86" s="2"/>
      <c r="O86" s="2">
        <f t="shared" si="55"/>
        <v>0</v>
      </c>
      <c r="P86" s="2">
        <f t="shared" si="56"/>
        <v>0</v>
      </c>
      <c r="Q86" s="2">
        <f t="shared" si="57"/>
        <v>0</v>
      </c>
      <c r="R86" s="2">
        <f t="shared" si="58"/>
        <v>0</v>
      </c>
      <c r="S86" s="2">
        <f t="shared" si="59"/>
        <v>0</v>
      </c>
      <c r="T86" s="2">
        <f t="shared" si="60"/>
        <v>0</v>
      </c>
      <c r="U86" s="2">
        <f t="shared" si="61"/>
        <v>0</v>
      </c>
      <c r="V86" s="2">
        <f t="shared" si="62"/>
        <v>0</v>
      </c>
      <c r="W86" s="2">
        <f t="shared" si="63"/>
        <v>0</v>
      </c>
      <c r="X86" s="2">
        <f t="shared" si="64"/>
        <v>0</v>
      </c>
      <c r="Y86" s="2">
        <f t="shared" si="65"/>
        <v>0</v>
      </c>
      <c r="Z86" s="2"/>
      <c r="AA86" s="2">
        <v>34656857</v>
      </c>
      <c r="AB86" s="2">
        <f t="shared" si="66"/>
        <v>28.6</v>
      </c>
      <c r="AC86" s="2">
        <f t="shared" si="94"/>
        <v>28.6</v>
      </c>
      <c r="AD86" s="2">
        <f t="shared" si="67"/>
        <v>0</v>
      </c>
      <c r="AE86" s="2">
        <f t="shared" si="68"/>
        <v>0</v>
      </c>
      <c r="AF86" s="2">
        <f t="shared" si="92"/>
        <v>0</v>
      </c>
      <c r="AG86" s="2">
        <f t="shared" si="69"/>
        <v>0</v>
      </c>
      <c r="AH86" s="2">
        <f t="shared" si="93"/>
        <v>0</v>
      </c>
      <c r="AI86" s="2">
        <f t="shared" si="70"/>
        <v>0</v>
      </c>
      <c r="AJ86" s="2">
        <f t="shared" si="71"/>
        <v>0</v>
      </c>
      <c r="AK86" s="2">
        <v>28.6</v>
      </c>
      <c r="AL86" s="2">
        <v>28.6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1</v>
      </c>
      <c r="AW86" s="2">
        <v>1</v>
      </c>
      <c r="AX86" s="2"/>
      <c r="AY86" s="2"/>
      <c r="AZ86" s="2">
        <v>1</v>
      </c>
      <c r="BA86" s="2">
        <v>1</v>
      </c>
      <c r="BB86" s="2">
        <v>1</v>
      </c>
      <c r="BC86" s="2">
        <v>1</v>
      </c>
      <c r="BD86" s="2" t="s">
        <v>6</v>
      </c>
      <c r="BE86" s="2" t="s">
        <v>6</v>
      </c>
      <c r="BF86" s="2" t="s">
        <v>6</v>
      </c>
      <c r="BG86" s="2" t="s">
        <v>6</v>
      </c>
      <c r="BH86" s="2">
        <v>3</v>
      </c>
      <c r="BI86" s="2">
        <v>1</v>
      </c>
      <c r="BJ86" s="2" t="s">
        <v>91</v>
      </c>
      <c r="BK86" s="2"/>
      <c r="BL86" s="2"/>
      <c r="BM86" s="2">
        <v>500001</v>
      </c>
      <c r="BN86" s="2">
        <v>0</v>
      </c>
      <c r="BO86" s="2" t="s">
        <v>6</v>
      </c>
      <c r="BP86" s="2">
        <v>0</v>
      </c>
      <c r="BQ86" s="2">
        <v>20</v>
      </c>
      <c r="BR86" s="2">
        <v>0</v>
      </c>
      <c r="BS86" s="2">
        <v>1</v>
      </c>
      <c r="BT86" s="2">
        <v>1</v>
      </c>
      <c r="BU86" s="2">
        <v>1</v>
      </c>
      <c r="BV86" s="2">
        <v>1</v>
      </c>
      <c r="BW86" s="2">
        <v>1</v>
      </c>
      <c r="BX86" s="2">
        <v>1</v>
      </c>
      <c r="BY86" s="2" t="s">
        <v>6</v>
      </c>
      <c r="BZ86" s="2">
        <v>0</v>
      </c>
      <c r="CA86" s="2">
        <v>0</v>
      </c>
      <c r="CB86" s="2"/>
      <c r="CC86" s="2"/>
      <c r="CD86" s="2"/>
      <c r="CE86" s="2"/>
      <c r="CF86" s="2">
        <v>0</v>
      </c>
      <c r="CG86" s="2">
        <v>0</v>
      </c>
      <c r="CH86" s="2"/>
      <c r="CI86" s="2"/>
      <c r="CJ86" s="2"/>
      <c r="CK86" s="2"/>
      <c r="CL86" s="2"/>
      <c r="CM86" s="2">
        <v>0</v>
      </c>
      <c r="CN86" s="2" t="s">
        <v>6</v>
      </c>
      <c r="CO86" s="2">
        <v>0</v>
      </c>
      <c r="CP86" s="2">
        <f t="shared" si="72"/>
        <v>0</v>
      </c>
      <c r="CQ86" s="2">
        <f t="shared" si="73"/>
        <v>28.6</v>
      </c>
      <c r="CR86" s="2">
        <f t="shared" si="74"/>
        <v>0</v>
      </c>
      <c r="CS86" s="2">
        <f t="shared" si="75"/>
        <v>0</v>
      </c>
      <c r="CT86" s="2">
        <f t="shared" si="76"/>
        <v>0</v>
      </c>
      <c r="CU86" s="2">
        <f t="shared" si="77"/>
        <v>0</v>
      </c>
      <c r="CV86" s="2">
        <f t="shared" si="78"/>
        <v>0</v>
      </c>
      <c r="CW86" s="2">
        <f t="shared" si="79"/>
        <v>0</v>
      </c>
      <c r="CX86" s="2">
        <f t="shared" si="80"/>
        <v>0</v>
      </c>
      <c r="CY86" s="2">
        <f t="shared" si="81"/>
        <v>0</v>
      </c>
      <c r="CZ86" s="2">
        <f t="shared" si="82"/>
        <v>0</v>
      </c>
      <c r="DA86" s="2"/>
      <c r="DB86" s="2"/>
      <c r="DC86" s="2" t="s">
        <v>6</v>
      </c>
      <c r="DD86" s="2" t="s">
        <v>6</v>
      </c>
      <c r="DE86" s="2" t="s">
        <v>6</v>
      </c>
      <c r="DF86" s="2" t="s">
        <v>6</v>
      </c>
      <c r="DG86" s="2" t="s">
        <v>6</v>
      </c>
      <c r="DH86" s="2" t="s">
        <v>6</v>
      </c>
      <c r="DI86" s="2" t="s">
        <v>6</v>
      </c>
      <c r="DJ86" s="2" t="s">
        <v>6</v>
      </c>
      <c r="DK86" s="2" t="s">
        <v>6</v>
      </c>
      <c r="DL86" s="2" t="s">
        <v>6</v>
      </c>
      <c r="DM86" s="2" t="s">
        <v>6</v>
      </c>
      <c r="DN86" s="2">
        <v>0</v>
      </c>
      <c r="DO86" s="2">
        <v>0</v>
      </c>
      <c r="DP86" s="2">
        <v>1</v>
      </c>
      <c r="DQ86" s="2">
        <v>1</v>
      </c>
      <c r="DR86" s="2"/>
      <c r="DS86" s="2"/>
      <c r="DT86" s="2"/>
      <c r="DU86" s="2">
        <v>1009</v>
      </c>
      <c r="DV86" s="2" t="s">
        <v>90</v>
      </c>
      <c r="DW86" s="2" t="s">
        <v>90</v>
      </c>
      <c r="DX86" s="2">
        <v>1</v>
      </c>
      <c r="DY86" s="2"/>
      <c r="DZ86" s="2"/>
      <c r="EA86" s="2"/>
      <c r="EB86" s="2"/>
      <c r="EC86" s="2"/>
      <c r="ED86" s="2"/>
      <c r="EE86" s="2">
        <v>32653291</v>
      </c>
      <c r="EF86" s="2">
        <v>20</v>
      </c>
      <c r="EG86" s="2" t="s">
        <v>48</v>
      </c>
      <c r="EH86" s="2">
        <v>0</v>
      </c>
      <c r="EI86" s="2" t="s">
        <v>6</v>
      </c>
      <c r="EJ86" s="2">
        <v>1</v>
      </c>
      <c r="EK86" s="2">
        <v>500001</v>
      </c>
      <c r="EL86" s="2" t="s">
        <v>62</v>
      </c>
      <c r="EM86" s="2" t="s">
        <v>63</v>
      </c>
      <c r="EN86" s="2"/>
      <c r="EO86" s="2" t="s">
        <v>6</v>
      </c>
      <c r="EP86" s="2"/>
      <c r="EQ86" s="2">
        <v>0</v>
      </c>
      <c r="ER86" s="2">
        <v>28.6</v>
      </c>
      <c r="ES86" s="2">
        <v>28.6</v>
      </c>
      <c r="ET86" s="2">
        <v>0</v>
      </c>
      <c r="EU86" s="2">
        <v>0</v>
      </c>
      <c r="EV86" s="2">
        <v>0</v>
      </c>
      <c r="EW86" s="2">
        <v>0</v>
      </c>
      <c r="EX86" s="2">
        <v>0</v>
      </c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>
        <v>0</v>
      </c>
      <c r="FR86" s="2">
        <f t="shared" si="83"/>
        <v>0</v>
      </c>
      <c r="FS86" s="2">
        <v>0</v>
      </c>
      <c r="FT86" s="2"/>
      <c r="FU86" s="2"/>
      <c r="FV86" s="2"/>
      <c r="FW86" s="2"/>
      <c r="FX86" s="2">
        <v>0</v>
      </c>
      <c r="FY86" s="2">
        <v>0</v>
      </c>
      <c r="FZ86" s="2"/>
      <c r="GA86" s="2" t="s">
        <v>6</v>
      </c>
      <c r="GB86" s="2"/>
      <c r="GC86" s="2"/>
      <c r="GD86" s="2">
        <v>0</v>
      </c>
      <c r="GE86" s="2"/>
      <c r="GF86" s="2">
        <v>210558753</v>
      </c>
      <c r="GG86" s="2">
        <v>2</v>
      </c>
      <c r="GH86" s="2">
        <v>1</v>
      </c>
      <c r="GI86" s="2">
        <v>-2</v>
      </c>
      <c r="GJ86" s="2">
        <v>0</v>
      </c>
      <c r="GK86" s="2">
        <f>ROUND(R86*(R12)/100,0)</f>
        <v>0</v>
      </c>
      <c r="GL86" s="2">
        <f t="shared" si="84"/>
        <v>0</v>
      </c>
      <c r="GM86" s="2">
        <f t="shared" si="85"/>
        <v>0</v>
      </c>
      <c r="GN86" s="2">
        <f t="shared" si="86"/>
        <v>0</v>
      </c>
      <c r="GO86" s="2">
        <f t="shared" si="87"/>
        <v>0</v>
      </c>
      <c r="GP86" s="2">
        <f t="shared" si="88"/>
        <v>0</v>
      </c>
      <c r="GQ86" s="2"/>
      <c r="GR86" s="2">
        <v>0</v>
      </c>
      <c r="GS86" s="2">
        <v>3</v>
      </c>
      <c r="GT86" s="2">
        <v>0</v>
      </c>
      <c r="GU86" s="2" t="s">
        <v>6</v>
      </c>
      <c r="GV86" s="2">
        <f t="shared" si="89"/>
        <v>0</v>
      </c>
      <c r="GW86" s="2">
        <v>1</v>
      </c>
      <c r="GX86" s="2">
        <f t="shared" si="90"/>
        <v>0</v>
      </c>
      <c r="GY86" s="2"/>
      <c r="GZ86" s="2"/>
      <c r="HA86" s="2">
        <v>0</v>
      </c>
      <c r="HB86" s="2">
        <v>0</v>
      </c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>
        <v>0</v>
      </c>
      <c r="IL86" s="2"/>
      <c r="IM86" s="2"/>
      <c r="IN86" s="2"/>
      <c r="IO86" s="2"/>
      <c r="IP86" s="2"/>
      <c r="IQ86" s="2"/>
      <c r="IR86" s="2"/>
      <c r="IS86" s="2"/>
      <c r="IT86" s="2"/>
      <c r="IU86" s="2"/>
    </row>
    <row r="87" spans="1:255" x14ac:dyDescent="0.2">
      <c r="A87">
        <v>18</v>
      </c>
      <c r="B87">
        <v>1</v>
      </c>
      <c r="C87">
        <v>88</v>
      </c>
      <c r="E87" t="s">
        <v>152</v>
      </c>
      <c r="F87" t="s">
        <v>88</v>
      </c>
      <c r="G87" t="s">
        <v>89</v>
      </c>
      <c r="H87" t="s">
        <v>90</v>
      </c>
      <c r="I87">
        <f>I69*J87</f>
        <v>0</v>
      </c>
      <c r="J87">
        <v>0</v>
      </c>
      <c r="O87">
        <f t="shared" si="55"/>
        <v>0</v>
      </c>
      <c r="P87">
        <f t="shared" si="56"/>
        <v>0</v>
      </c>
      <c r="Q87">
        <f t="shared" si="57"/>
        <v>0</v>
      </c>
      <c r="R87">
        <f t="shared" si="58"/>
        <v>0</v>
      </c>
      <c r="S87">
        <f t="shared" si="59"/>
        <v>0</v>
      </c>
      <c r="T87">
        <f t="shared" si="60"/>
        <v>0</v>
      </c>
      <c r="U87">
        <f t="shared" si="61"/>
        <v>0</v>
      </c>
      <c r="V87">
        <f t="shared" si="62"/>
        <v>0</v>
      </c>
      <c r="W87">
        <f t="shared" si="63"/>
        <v>0</v>
      </c>
      <c r="X87">
        <f t="shared" si="64"/>
        <v>0</v>
      </c>
      <c r="Y87">
        <f t="shared" si="65"/>
        <v>0</v>
      </c>
      <c r="AA87">
        <v>34656858</v>
      </c>
      <c r="AB87">
        <f t="shared" si="66"/>
        <v>28.6</v>
      </c>
      <c r="AC87">
        <f t="shared" si="94"/>
        <v>28.6</v>
      </c>
      <c r="AD87">
        <f t="shared" si="67"/>
        <v>0</v>
      </c>
      <c r="AE87">
        <f t="shared" si="68"/>
        <v>0</v>
      </c>
      <c r="AF87">
        <f t="shared" si="92"/>
        <v>0</v>
      </c>
      <c r="AG87">
        <f t="shared" si="69"/>
        <v>0</v>
      </c>
      <c r="AH87">
        <f t="shared" si="93"/>
        <v>0</v>
      </c>
      <c r="AI87">
        <f t="shared" si="70"/>
        <v>0</v>
      </c>
      <c r="AJ87">
        <f t="shared" si="71"/>
        <v>0</v>
      </c>
      <c r="AK87">
        <v>28.6</v>
      </c>
      <c r="AL87">
        <v>28.6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1</v>
      </c>
      <c r="AW87">
        <v>1</v>
      </c>
      <c r="AZ87">
        <v>1</v>
      </c>
      <c r="BA87">
        <v>1</v>
      </c>
      <c r="BB87">
        <v>1</v>
      </c>
      <c r="BC87">
        <v>7.5</v>
      </c>
      <c r="BD87" t="s">
        <v>6</v>
      </c>
      <c r="BE87" t="s">
        <v>6</v>
      </c>
      <c r="BF87" t="s">
        <v>6</v>
      </c>
      <c r="BG87" t="s">
        <v>6</v>
      </c>
      <c r="BH87">
        <v>3</v>
      </c>
      <c r="BI87">
        <v>1</v>
      </c>
      <c r="BJ87" t="s">
        <v>91</v>
      </c>
      <c r="BM87">
        <v>500001</v>
      </c>
      <c r="BN87">
        <v>0</v>
      </c>
      <c r="BO87" t="s">
        <v>6</v>
      </c>
      <c r="BP87">
        <v>0</v>
      </c>
      <c r="BQ87">
        <v>20</v>
      </c>
      <c r="BR87">
        <v>0</v>
      </c>
      <c r="BS87">
        <v>1</v>
      </c>
      <c r="BT87">
        <v>1</v>
      </c>
      <c r="BU87">
        <v>1</v>
      </c>
      <c r="BV87">
        <v>1</v>
      </c>
      <c r="BW87">
        <v>1</v>
      </c>
      <c r="BX87">
        <v>1</v>
      </c>
      <c r="BY87" t="s">
        <v>6</v>
      </c>
      <c r="BZ87">
        <v>0</v>
      </c>
      <c r="CA87">
        <v>0</v>
      </c>
      <c r="CF87">
        <v>0</v>
      </c>
      <c r="CG87">
        <v>0</v>
      </c>
      <c r="CM87">
        <v>0</v>
      </c>
      <c r="CN87" t="s">
        <v>6</v>
      </c>
      <c r="CO87">
        <v>0</v>
      </c>
      <c r="CP87">
        <f t="shared" si="72"/>
        <v>0</v>
      </c>
      <c r="CQ87">
        <f t="shared" si="73"/>
        <v>214.5</v>
      </c>
      <c r="CR87">
        <f t="shared" si="74"/>
        <v>0</v>
      </c>
      <c r="CS87">
        <f t="shared" si="75"/>
        <v>0</v>
      </c>
      <c r="CT87">
        <f t="shared" si="76"/>
        <v>0</v>
      </c>
      <c r="CU87">
        <f t="shared" si="77"/>
        <v>0</v>
      </c>
      <c r="CV87">
        <f t="shared" si="78"/>
        <v>0</v>
      </c>
      <c r="CW87">
        <f t="shared" si="79"/>
        <v>0</v>
      </c>
      <c r="CX87">
        <f t="shared" si="80"/>
        <v>0</v>
      </c>
      <c r="CY87">
        <f t="shared" si="81"/>
        <v>0</v>
      </c>
      <c r="CZ87">
        <f t="shared" si="82"/>
        <v>0</v>
      </c>
      <c r="DC87" t="s">
        <v>6</v>
      </c>
      <c r="DD87" t="s">
        <v>6</v>
      </c>
      <c r="DE87" t="s">
        <v>6</v>
      </c>
      <c r="DF87" t="s">
        <v>6</v>
      </c>
      <c r="DG87" t="s">
        <v>6</v>
      </c>
      <c r="DH87" t="s">
        <v>6</v>
      </c>
      <c r="DI87" t="s">
        <v>6</v>
      </c>
      <c r="DJ87" t="s">
        <v>6</v>
      </c>
      <c r="DK87" t="s">
        <v>6</v>
      </c>
      <c r="DL87" t="s">
        <v>6</v>
      </c>
      <c r="DM87" t="s">
        <v>6</v>
      </c>
      <c r="DN87">
        <v>0</v>
      </c>
      <c r="DO87">
        <v>0</v>
      </c>
      <c r="DP87">
        <v>1</v>
      </c>
      <c r="DQ87">
        <v>1</v>
      </c>
      <c r="DU87">
        <v>1009</v>
      </c>
      <c r="DV87" t="s">
        <v>90</v>
      </c>
      <c r="DW87" t="s">
        <v>90</v>
      </c>
      <c r="DX87">
        <v>1</v>
      </c>
      <c r="EE87">
        <v>32653291</v>
      </c>
      <c r="EF87">
        <v>20</v>
      </c>
      <c r="EG87" t="s">
        <v>48</v>
      </c>
      <c r="EH87">
        <v>0</v>
      </c>
      <c r="EI87" t="s">
        <v>6</v>
      </c>
      <c r="EJ87">
        <v>1</v>
      </c>
      <c r="EK87">
        <v>500001</v>
      </c>
      <c r="EL87" t="s">
        <v>62</v>
      </c>
      <c r="EM87" t="s">
        <v>63</v>
      </c>
      <c r="EO87" t="s">
        <v>6</v>
      </c>
      <c r="EQ87">
        <v>0</v>
      </c>
      <c r="ER87">
        <v>28.6</v>
      </c>
      <c r="ES87">
        <v>28.6</v>
      </c>
      <c r="ET87">
        <v>0</v>
      </c>
      <c r="EU87">
        <v>0</v>
      </c>
      <c r="EV87">
        <v>0</v>
      </c>
      <c r="EW87">
        <v>0</v>
      </c>
      <c r="EX87">
        <v>0</v>
      </c>
      <c r="FQ87">
        <v>0</v>
      </c>
      <c r="FR87">
        <f t="shared" si="83"/>
        <v>0</v>
      </c>
      <c r="FS87">
        <v>0</v>
      </c>
      <c r="FX87">
        <v>0</v>
      </c>
      <c r="FY87">
        <v>0</v>
      </c>
      <c r="GA87" t="s">
        <v>6</v>
      </c>
      <c r="GD87">
        <v>0</v>
      </c>
      <c r="GF87">
        <v>210558753</v>
      </c>
      <c r="GG87">
        <v>2</v>
      </c>
      <c r="GH87">
        <v>1</v>
      </c>
      <c r="GI87">
        <v>4</v>
      </c>
      <c r="GJ87">
        <v>0</v>
      </c>
      <c r="GK87">
        <f>ROUND(R87*(S12)/100,0)</f>
        <v>0</v>
      </c>
      <c r="GL87">
        <f t="shared" si="84"/>
        <v>0</v>
      </c>
      <c r="GM87">
        <f t="shared" si="85"/>
        <v>0</v>
      </c>
      <c r="GN87">
        <f t="shared" si="86"/>
        <v>0</v>
      </c>
      <c r="GO87">
        <f t="shared" si="87"/>
        <v>0</v>
      </c>
      <c r="GP87">
        <f t="shared" si="88"/>
        <v>0</v>
      </c>
      <c r="GR87">
        <v>0</v>
      </c>
      <c r="GS87">
        <v>3</v>
      </c>
      <c r="GT87">
        <v>0</v>
      </c>
      <c r="GU87" t="s">
        <v>6</v>
      </c>
      <c r="GV87">
        <f t="shared" si="89"/>
        <v>0</v>
      </c>
      <c r="GW87">
        <v>1</v>
      </c>
      <c r="GX87">
        <f t="shared" si="90"/>
        <v>0</v>
      </c>
      <c r="HA87">
        <v>0</v>
      </c>
      <c r="HB87">
        <v>0</v>
      </c>
      <c r="IK87">
        <v>0</v>
      </c>
    </row>
    <row r="88" spans="1:255" x14ac:dyDescent="0.2">
      <c r="A88" s="2">
        <v>18</v>
      </c>
      <c r="B88" s="2">
        <v>1</v>
      </c>
      <c r="C88" s="2">
        <v>75</v>
      </c>
      <c r="D88" s="2"/>
      <c r="E88" s="2" t="s">
        <v>153</v>
      </c>
      <c r="F88" s="2" t="s">
        <v>154</v>
      </c>
      <c r="G88" s="2" t="s">
        <v>155</v>
      </c>
      <c r="H88" s="2" t="s">
        <v>90</v>
      </c>
      <c r="I88" s="2">
        <f>I68*J88</f>
        <v>0</v>
      </c>
      <c r="J88" s="2">
        <v>0</v>
      </c>
      <c r="K88" s="2"/>
      <c r="L88" s="2"/>
      <c r="M88" s="2"/>
      <c r="N88" s="2"/>
      <c r="O88" s="2">
        <f t="shared" ref="O88:O99" si="95">ROUND(CP88,0)</f>
        <v>0</v>
      </c>
      <c r="P88" s="2">
        <f t="shared" ref="P88:P99" si="96">ROUND(CQ88*I88,0)</f>
        <v>0</v>
      </c>
      <c r="Q88" s="2">
        <f t="shared" ref="Q88:Q99" si="97">ROUND(CR88*I88,0)</f>
        <v>0</v>
      </c>
      <c r="R88" s="2">
        <f t="shared" ref="R88:R99" si="98">ROUND(CS88*I88,0)</f>
        <v>0</v>
      </c>
      <c r="S88" s="2">
        <f t="shared" ref="S88:S99" si="99">ROUND(CT88*I88,0)</f>
        <v>0</v>
      </c>
      <c r="T88" s="2">
        <f t="shared" ref="T88:T99" si="100">ROUND(CU88*I88,0)</f>
        <v>0</v>
      </c>
      <c r="U88" s="2">
        <f t="shared" ref="U88:U99" si="101">CV88*I88</f>
        <v>0</v>
      </c>
      <c r="V88" s="2">
        <f t="shared" ref="V88:V99" si="102">CW88*I88</f>
        <v>0</v>
      </c>
      <c r="W88" s="2">
        <f t="shared" ref="W88:W99" si="103">ROUND(CX88*I88,0)</f>
        <v>0</v>
      </c>
      <c r="X88" s="2">
        <f t="shared" ref="X88:X99" si="104">ROUND(CY88,0)</f>
        <v>0</v>
      </c>
      <c r="Y88" s="2">
        <f t="shared" ref="Y88:Y99" si="105">ROUND(CZ88,0)</f>
        <v>0</v>
      </c>
      <c r="Z88" s="2"/>
      <c r="AA88" s="2">
        <v>34656857</v>
      </c>
      <c r="AB88" s="2">
        <f t="shared" ref="AB88:AB99" si="106">ROUND((AC88+AD88+AF88),2)</f>
        <v>35.630000000000003</v>
      </c>
      <c r="AC88" s="2">
        <f t="shared" si="94"/>
        <v>35.630000000000003</v>
      </c>
      <c r="AD88" s="2">
        <f t="shared" ref="AD88:AD99" si="107">ROUND((((ET88)-(EU88))+AE88),2)</f>
        <v>0</v>
      </c>
      <c r="AE88" s="2">
        <f t="shared" ref="AE88:AE99" si="108">ROUND((EU88),2)</f>
        <v>0</v>
      </c>
      <c r="AF88" s="2">
        <f t="shared" si="92"/>
        <v>0</v>
      </c>
      <c r="AG88" s="2">
        <f t="shared" ref="AG88:AG99" si="109">ROUND((AP88),2)</f>
        <v>0</v>
      </c>
      <c r="AH88" s="2">
        <f t="shared" si="93"/>
        <v>0</v>
      </c>
      <c r="AI88" s="2">
        <f t="shared" ref="AI88:AI99" si="110">(EX88)</f>
        <v>0</v>
      </c>
      <c r="AJ88" s="2">
        <f t="shared" ref="AJ88:AJ99" si="111">ROUND((AS88),2)</f>
        <v>0</v>
      </c>
      <c r="AK88" s="2">
        <v>35.630000000000003</v>
      </c>
      <c r="AL88" s="2">
        <v>35.630000000000003</v>
      </c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2">
        <v>0</v>
      </c>
      <c r="AS88" s="2">
        <v>0</v>
      </c>
      <c r="AT88" s="2">
        <v>0</v>
      </c>
      <c r="AU88" s="2">
        <v>0</v>
      </c>
      <c r="AV88" s="2">
        <v>1</v>
      </c>
      <c r="AW88" s="2">
        <v>1</v>
      </c>
      <c r="AX88" s="2"/>
      <c r="AY88" s="2"/>
      <c r="AZ88" s="2">
        <v>1</v>
      </c>
      <c r="BA88" s="2">
        <v>1</v>
      </c>
      <c r="BB88" s="2">
        <v>1</v>
      </c>
      <c r="BC88" s="2">
        <v>1</v>
      </c>
      <c r="BD88" s="2" t="s">
        <v>6</v>
      </c>
      <c r="BE88" s="2" t="s">
        <v>6</v>
      </c>
      <c r="BF88" s="2" t="s">
        <v>6</v>
      </c>
      <c r="BG88" s="2" t="s">
        <v>6</v>
      </c>
      <c r="BH88" s="2">
        <v>3</v>
      </c>
      <c r="BI88" s="2">
        <v>1</v>
      </c>
      <c r="BJ88" s="2" t="s">
        <v>156</v>
      </c>
      <c r="BK88" s="2"/>
      <c r="BL88" s="2"/>
      <c r="BM88" s="2">
        <v>500001</v>
      </c>
      <c r="BN88" s="2">
        <v>0</v>
      </c>
      <c r="BO88" s="2" t="s">
        <v>6</v>
      </c>
      <c r="BP88" s="2">
        <v>0</v>
      </c>
      <c r="BQ88" s="2">
        <v>20</v>
      </c>
      <c r="BR88" s="2">
        <v>0</v>
      </c>
      <c r="BS88" s="2">
        <v>1</v>
      </c>
      <c r="BT88" s="2">
        <v>1</v>
      </c>
      <c r="BU88" s="2">
        <v>1</v>
      </c>
      <c r="BV88" s="2">
        <v>1</v>
      </c>
      <c r="BW88" s="2">
        <v>1</v>
      </c>
      <c r="BX88" s="2">
        <v>1</v>
      </c>
      <c r="BY88" s="2" t="s">
        <v>6</v>
      </c>
      <c r="BZ88" s="2">
        <v>0</v>
      </c>
      <c r="CA88" s="2">
        <v>0</v>
      </c>
      <c r="CB88" s="2"/>
      <c r="CC88" s="2"/>
      <c r="CD88" s="2"/>
      <c r="CE88" s="2"/>
      <c r="CF88" s="2">
        <v>0</v>
      </c>
      <c r="CG88" s="2">
        <v>0</v>
      </c>
      <c r="CH88" s="2"/>
      <c r="CI88" s="2"/>
      <c r="CJ88" s="2"/>
      <c r="CK88" s="2"/>
      <c r="CL88" s="2"/>
      <c r="CM88" s="2">
        <v>0</v>
      </c>
      <c r="CN88" s="2" t="s">
        <v>6</v>
      </c>
      <c r="CO88" s="2">
        <v>0</v>
      </c>
      <c r="CP88" s="2">
        <f t="shared" ref="CP88:CP99" si="112">(P88+Q88+S88)</f>
        <v>0</v>
      </c>
      <c r="CQ88" s="2">
        <f t="shared" ref="CQ88:CQ99" si="113">AC88*BC88</f>
        <v>35.630000000000003</v>
      </c>
      <c r="CR88" s="2">
        <f t="shared" ref="CR88:CR99" si="114">AD88*BB88</f>
        <v>0</v>
      </c>
      <c r="CS88" s="2">
        <f t="shared" ref="CS88:CS99" si="115">AE88*BS88</f>
        <v>0</v>
      </c>
      <c r="CT88" s="2">
        <f t="shared" ref="CT88:CT99" si="116">AF88*BA88</f>
        <v>0</v>
      </c>
      <c r="CU88" s="2">
        <f t="shared" ref="CU88:CU99" si="117">AG88</f>
        <v>0</v>
      </c>
      <c r="CV88" s="2">
        <f t="shared" ref="CV88:CV99" si="118">AH88</f>
        <v>0</v>
      </c>
      <c r="CW88" s="2">
        <f t="shared" ref="CW88:CW99" si="119">AI88</f>
        <v>0</v>
      </c>
      <c r="CX88" s="2">
        <f t="shared" ref="CX88:CX99" si="120">AJ88</f>
        <v>0</v>
      </c>
      <c r="CY88" s="2">
        <f t="shared" ref="CY88:CY99" si="121">(((S88+(R88*IF(0,0,1)))*AT88)/100)</f>
        <v>0</v>
      </c>
      <c r="CZ88" s="2">
        <f t="shared" ref="CZ88:CZ99" si="122">(((S88+(R88*IF(0,0,1)))*AU88)/100)</f>
        <v>0</v>
      </c>
      <c r="DA88" s="2"/>
      <c r="DB88" s="2"/>
      <c r="DC88" s="2" t="s">
        <v>6</v>
      </c>
      <c r="DD88" s="2" t="s">
        <v>6</v>
      </c>
      <c r="DE88" s="2" t="s">
        <v>6</v>
      </c>
      <c r="DF88" s="2" t="s">
        <v>6</v>
      </c>
      <c r="DG88" s="2" t="s">
        <v>6</v>
      </c>
      <c r="DH88" s="2" t="s">
        <v>6</v>
      </c>
      <c r="DI88" s="2" t="s">
        <v>6</v>
      </c>
      <c r="DJ88" s="2" t="s">
        <v>6</v>
      </c>
      <c r="DK88" s="2" t="s">
        <v>6</v>
      </c>
      <c r="DL88" s="2" t="s">
        <v>6</v>
      </c>
      <c r="DM88" s="2" t="s">
        <v>6</v>
      </c>
      <c r="DN88" s="2">
        <v>0</v>
      </c>
      <c r="DO88" s="2">
        <v>0</v>
      </c>
      <c r="DP88" s="2">
        <v>1</v>
      </c>
      <c r="DQ88" s="2">
        <v>1</v>
      </c>
      <c r="DR88" s="2"/>
      <c r="DS88" s="2"/>
      <c r="DT88" s="2"/>
      <c r="DU88" s="2">
        <v>1009</v>
      </c>
      <c r="DV88" s="2" t="s">
        <v>90</v>
      </c>
      <c r="DW88" s="2" t="s">
        <v>90</v>
      </c>
      <c r="DX88" s="2">
        <v>1</v>
      </c>
      <c r="DY88" s="2"/>
      <c r="DZ88" s="2"/>
      <c r="EA88" s="2"/>
      <c r="EB88" s="2"/>
      <c r="EC88" s="2"/>
      <c r="ED88" s="2"/>
      <c r="EE88" s="2">
        <v>32653291</v>
      </c>
      <c r="EF88" s="2">
        <v>20</v>
      </c>
      <c r="EG88" s="2" t="s">
        <v>48</v>
      </c>
      <c r="EH88" s="2">
        <v>0</v>
      </c>
      <c r="EI88" s="2" t="s">
        <v>6</v>
      </c>
      <c r="EJ88" s="2">
        <v>1</v>
      </c>
      <c r="EK88" s="2">
        <v>500001</v>
      </c>
      <c r="EL88" s="2" t="s">
        <v>62</v>
      </c>
      <c r="EM88" s="2" t="s">
        <v>63</v>
      </c>
      <c r="EN88" s="2"/>
      <c r="EO88" s="2" t="s">
        <v>6</v>
      </c>
      <c r="EP88" s="2"/>
      <c r="EQ88" s="2">
        <v>0</v>
      </c>
      <c r="ER88" s="2">
        <v>35.630000000000003</v>
      </c>
      <c r="ES88" s="2">
        <v>35.630000000000003</v>
      </c>
      <c r="ET88" s="2">
        <v>0</v>
      </c>
      <c r="EU88" s="2">
        <v>0</v>
      </c>
      <c r="EV88" s="2">
        <v>0</v>
      </c>
      <c r="EW88" s="2">
        <v>0</v>
      </c>
      <c r="EX88" s="2">
        <v>0</v>
      </c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>
        <v>0</v>
      </c>
      <c r="FR88" s="2">
        <f t="shared" ref="FR88:FR99" si="123">ROUND(IF(AND(BH88=3,BI88=3),P88,0),0)</f>
        <v>0</v>
      </c>
      <c r="FS88" s="2">
        <v>0</v>
      </c>
      <c r="FT88" s="2"/>
      <c r="FU88" s="2"/>
      <c r="FV88" s="2"/>
      <c r="FW88" s="2"/>
      <c r="FX88" s="2">
        <v>0</v>
      </c>
      <c r="FY88" s="2">
        <v>0</v>
      </c>
      <c r="FZ88" s="2"/>
      <c r="GA88" s="2" t="s">
        <v>6</v>
      </c>
      <c r="GB88" s="2"/>
      <c r="GC88" s="2"/>
      <c r="GD88" s="2">
        <v>0</v>
      </c>
      <c r="GE88" s="2"/>
      <c r="GF88" s="2">
        <v>-1274984028</v>
      </c>
      <c r="GG88" s="2">
        <v>2</v>
      </c>
      <c r="GH88" s="2">
        <v>1</v>
      </c>
      <c r="GI88" s="2">
        <v>-2</v>
      </c>
      <c r="GJ88" s="2">
        <v>0</v>
      </c>
      <c r="GK88" s="2">
        <f>ROUND(R88*(R12)/100,0)</f>
        <v>0</v>
      </c>
      <c r="GL88" s="2">
        <f t="shared" ref="GL88:GL99" si="124">ROUND(IF(AND(BH88=3,BI88=3,FS88&lt;&gt;0),P88,0),0)</f>
        <v>0</v>
      </c>
      <c r="GM88" s="2">
        <f t="shared" ref="GM88:GM99" si="125">ROUND(O88+X88+Y88+GK88,0)+GX88</f>
        <v>0</v>
      </c>
      <c r="GN88" s="2">
        <f t="shared" ref="GN88:GN99" si="126">IF(OR(BI88=0,BI88=1),ROUND(O88+X88+Y88+GK88,0),0)</f>
        <v>0</v>
      </c>
      <c r="GO88" s="2">
        <f t="shared" ref="GO88:GO99" si="127">IF(BI88=2,ROUND(O88+X88+Y88+GK88,0),0)</f>
        <v>0</v>
      </c>
      <c r="GP88" s="2">
        <f t="shared" ref="GP88:GP99" si="128">IF(BI88=4,ROUND(O88+X88+Y88+GK88,0)+GX88,0)</f>
        <v>0</v>
      </c>
      <c r="GQ88" s="2"/>
      <c r="GR88" s="2">
        <v>0</v>
      </c>
      <c r="GS88" s="2">
        <v>3</v>
      </c>
      <c r="GT88" s="2">
        <v>0</v>
      </c>
      <c r="GU88" s="2" t="s">
        <v>6</v>
      </c>
      <c r="GV88" s="2">
        <f t="shared" ref="GV88:GV99" si="129">ROUND(GT88,2)</f>
        <v>0</v>
      </c>
      <c r="GW88" s="2">
        <v>1</v>
      </c>
      <c r="GX88" s="2">
        <f t="shared" ref="GX88:GX99" si="130">ROUND(GV88*GW88*I88,0)</f>
        <v>0</v>
      </c>
      <c r="GY88" s="2"/>
      <c r="GZ88" s="2"/>
      <c r="HA88" s="2">
        <v>0</v>
      </c>
      <c r="HB88" s="2">
        <v>0</v>
      </c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>
        <v>0</v>
      </c>
      <c r="IL88" s="2"/>
      <c r="IM88" s="2"/>
      <c r="IN88" s="2"/>
      <c r="IO88" s="2"/>
      <c r="IP88" s="2"/>
      <c r="IQ88" s="2"/>
      <c r="IR88" s="2"/>
      <c r="IS88" s="2"/>
      <c r="IT88" s="2"/>
      <c r="IU88" s="2"/>
    </row>
    <row r="89" spans="1:255" x14ac:dyDescent="0.2">
      <c r="A89">
        <v>18</v>
      </c>
      <c r="B89">
        <v>1</v>
      </c>
      <c r="C89">
        <v>89</v>
      </c>
      <c r="E89" t="s">
        <v>153</v>
      </c>
      <c r="F89" t="s">
        <v>154</v>
      </c>
      <c r="G89" t="s">
        <v>155</v>
      </c>
      <c r="H89" t="s">
        <v>90</v>
      </c>
      <c r="I89">
        <f>I69*J89</f>
        <v>0</v>
      </c>
      <c r="J89">
        <v>0</v>
      </c>
      <c r="O89">
        <f t="shared" si="95"/>
        <v>0</v>
      </c>
      <c r="P89">
        <f t="shared" si="96"/>
        <v>0</v>
      </c>
      <c r="Q89">
        <f t="shared" si="97"/>
        <v>0</v>
      </c>
      <c r="R89">
        <f t="shared" si="98"/>
        <v>0</v>
      </c>
      <c r="S89">
        <f t="shared" si="99"/>
        <v>0</v>
      </c>
      <c r="T89">
        <f t="shared" si="100"/>
        <v>0</v>
      </c>
      <c r="U89">
        <f t="shared" si="101"/>
        <v>0</v>
      </c>
      <c r="V89">
        <f t="shared" si="102"/>
        <v>0</v>
      </c>
      <c r="W89">
        <f t="shared" si="103"/>
        <v>0</v>
      </c>
      <c r="X89">
        <f t="shared" si="104"/>
        <v>0</v>
      </c>
      <c r="Y89">
        <f t="shared" si="105"/>
        <v>0</v>
      </c>
      <c r="AA89">
        <v>34656858</v>
      </c>
      <c r="AB89">
        <f t="shared" si="106"/>
        <v>35.630000000000003</v>
      </c>
      <c r="AC89">
        <f t="shared" si="94"/>
        <v>35.630000000000003</v>
      </c>
      <c r="AD89">
        <f t="shared" si="107"/>
        <v>0</v>
      </c>
      <c r="AE89">
        <f t="shared" si="108"/>
        <v>0</v>
      </c>
      <c r="AF89">
        <f t="shared" si="92"/>
        <v>0</v>
      </c>
      <c r="AG89">
        <f t="shared" si="109"/>
        <v>0</v>
      </c>
      <c r="AH89">
        <f t="shared" si="93"/>
        <v>0</v>
      </c>
      <c r="AI89">
        <f t="shared" si="110"/>
        <v>0</v>
      </c>
      <c r="AJ89">
        <f t="shared" si="111"/>
        <v>0</v>
      </c>
      <c r="AK89">
        <v>35.630000000000003</v>
      </c>
      <c r="AL89">
        <v>35.630000000000003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1</v>
      </c>
      <c r="AW89">
        <v>1</v>
      </c>
      <c r="AZ89">
        <v>1</v>
      </c>
      <c r="BA89">
        <v>1</v>
      </c>
      <c r="BB89">
        <v>1</v>
      </c>
      <c r="BC89">
        <v>7.5</v>
      </c>
      <c r="BD89" t="s">
        <v>6</v>
      </c>
      <c r="BE89" t="s">
        <v>6</v>
      </c>
      <c r="BF89" t="s">
        <v>6</v>
      </c>
      <c r="BG89" t="s">
        <v>6</v>
      </c>
      <c r="BH89">
        <v>3</v>
      </c>
      <c r="BI89">
        <v>1</v>
      </c>
      <c r="BJ89" t="s">
        <v>156</v>
      </c>
      <c r="BM89">
        <v>500001</v>
      </c>
      <c r="BN89">
        <v>0</v>
      </c>
      <c r="BO89" t="s">
        <v>6</v>
      </c>
      <c r="BP89">
        <v>0</v>
      </c>
      <c r="BQ89">
        <v>20</v>
      </c>
      <c r="BR89">
        <v>0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 t="s">
        <v>6</v>
      </c>
      <c r="BZ89">
        <v>0</v>
      </c>
      <c r="CA89">
        <v>0</v>
      </c>
      <c r="CF89">
        <v>0</v>
      </c>
      <c r="CG89">
        <v>0</v>
      </c>
      <c r="CM89">
        <v>0</v>
      </c>
      <c r="CN89" t="s">
        <v>6</v>
      </c>
      <c r="CO89">
        <v>0</v>
      </c>
      <c r="CP89">
        <f t="shared" si="112"/>
        <v>0</v>
      </c>
      <c r="CQ89">
        <f t="shared" si="113"/>
        <v>267.22500000000002</v>
      </c>
      <c r="CR89">
        <f t="shared" si="114"/>
        <v>0</v>
      </c>
      <c r="CS89">
        <f t="shared" si="115"/>
        <v>0</v>
      </c>
      <c r="CT89">
        <f t="shared" si="116"/>
        <v>0</v>
      </c>
      <c r="CU89">
        <f t="shared" si="117"/>
        <v>0</v>
      </c>
      <c r="CV89">
        <f t="shared" si="118"/>
        <v>0</v>
      </c>
      <c r="CW89">
        <f t="shared" si="119"/>
        <v>0</v>
      </c>
      <c r="CX89">
        <f t="shared" si="120"/>
        <v>0</v>
      </c>
      <c r="CY89">
        <f t="shared" si="121"/>
        <v>0</v>
      </c>
      <c r="CZ89">
        <f t="shared" si="122"/>
        <v>0</v>
      </c>
      <c r="DC89" t="s">
        <v>6</v>
      </c>
      <c r="DD89" t="s">
        <v>6</v>
      </c>
      <c r="DE89" t="s">
        <v>6</v>
      </c>
      <c r="DF89" t="s">
        <v>6</v>
      </c>
      <c r="DG89" t="s">
        <v>6</v>
      </c>
      <c r="DH89" t="s">
        <v>6</v>
      </c>
      <c r="DI89" t="s">
        <v>6</v>
      </c>
      <c r="DJ89" t="s">
        <v>6</v>
      </c>
      <c r="DK89" t="s">
        <v>6</v>
      </c>
      <c r="DL89" t="s">
        <v>6</v>
      </c>
      <c r="DM89" t="s">
        <v>6</v>
      </c>
      <c r="DN89">
        <v>0</v>
      </c>
      <c r="DO89">
        <v>0</v>
      </c>
      <c r="DP89">
        <v>1</v>
      </c>
      <c r="DQ89">
        <v>1</v>
      </c>
      <c r="DU89">
        <v>1009</v>
      </c>
      <c r="DV89" t="s">
        <v>90</v>
      </c>
      <c r="DW89" t="s">
        <v>90</v>
      </c>
      <c r="DX89">
        <v>1</v>
      </c>
      <c r="EE89">
        <v>32653291</v>
      </c>
      <c r="EF89">
        <v>20</v>
      </c>
      <c r="EG89" t="s">
        <v>48</v>
      </c>
      <c r="EH89">
        <v>0</v>
      </c>
      <c r="EI89" t="s">
        <v>6</v>
      </c>
      <c r="EJ89">
        <v>1</v>
      </c>
      <c r="EK89">
        <v>500001</v>
      </c>
      <c r="EL89" t="s">
        <v>62</v>
      </c>
      <c r="EM89" t="s">
        <v>63</v>
      </c>
      <c r="EO89" t="s">
        <v>6</v>
      </c>
      <c r="EQ89">
        <v>0</v>
      </c>
      <c r="ER89">
        <v>35.630000000000003</v>
      </c>
      <c r="ES89">
        <v>35.630000000000003</v>
      </c>
      <c r="ET89">
        <v>0</v>
      </c>
      <c r="EU89">
        <v>0</v>
      </c>
      <c r="EV89">
        <v>0</v>
      </c>
      <c r="EW89">
        <v>0</v>
      </c>
      <c r="EX89">
        <v>0</v>
      </c>
      <c r="FQ89">
        <v>0</v>
      </c>
      <c r="FR89">
        <f t="shared" si="123"/>
        <v>0</v>
      </c>
      <c r="FS89">
        <v>0</v>
      </c>
      <c r="FX89">
        <v>0</v>
      </c>
      <c r="FY89">
        <v>0</v>
      </c>
      <c r="GA89" t="s">
        <v>6</v>
      </c>
      <c r="GD89">
        <v>0</v>
      </c>
      <c r="GF89">
        <v>-1274984028</v>
      </c>
      <c r="GG89">
        <v>2</v>
      </c>
      <c r="GH89">
        <v>1</v>
      </c>
      <c r="GI89">
        <v>4</v>
      </c>
      <c r="GJ89">
        <v>0</v>
      </c>
      <c r="GK89">
        <f>ROUND(R89*(S12)/100,0)</f>
        <v>0</v>
      </c>
      <c r="GL89">
        <f t="shared" si="124"/>
        <v>0</v>
      </c>
      <c r="GM89">
        <f t="shared" si="125"/>
        <v>0</v>
      </c>
      <c r="GN89">
        <f t="shared" si="126"/>
        <v>0</v>
      </c>
      <c r="GO89">
        <f t="shared" si="127"/>
        <v>0</v>
      </c>
      <c r="GP89">
        <f t="shared" si="128"/>
        <v>0</v>
      </c>
      <c r="GR89">
        <v>0</v>
      </c>
      <c r="GS89">
        <v>3</v>
      </c>
      <c r="GT89">
        <v>0</v>
      </c>
      <c r="GU89" t="s">
        <v>6</v>
      </c>
      <c r="GV89">
        <f t="shared" si="129"/>
        <v>0</v>
      </c>
      <c r="GW89">
        <v>1</v>
      </c>
      <c r="GX89">
        <f t="shared" si="130"/>
        <v>0</v>
      </c>
      <c r="HA89">
        <v>0</v>
      </c>
      <c r="HB89">
        <v>0</v>
      </c>
      <c r="IK89">
        <v>0</v>
      </c>
    </row>
    <row r="90" spans="1:255" x14ac:dyDescent="0.2">
      <c r="A90" s="2">
        <v>18</v>
      </c>
      <c r="B90" s="2">
        <v>1</v>
      </c>
      <c r="C90" s="2">
        <v>76</v>
      </c>
      <c r="D90" s="2"/>
      <c r="E90" s="2" t="s">
        <v>157</v>
      </c>
      <c r="F90" s="2" t="s">
        <v>158</v>
      </c>
      <c r="G90" s="2" t="s">
        <v>159</v>
      </c>
      <c r="H90" s="2" t="s">
        <v>160</v>
      </c>
      <c r="I90" s="2">
        <f>I68*J90</f>
        <v>0</v>
      </c>
      <c r="J90" s="2">
        <v>0</v>
      </c>
      <c r="K90" s="2"/>
      <c r="L90" s="2"/>
      <c r="M90" s="2"/>
      <c r="N90" s="2"/>
      <c r="O90" s="2">
        <f t="shared" si="95"/>
        <v>0</v>
      </c>
      <c r="P90" s="2">
        <f t="shared" si="96"/>
        <v>0</v>
      </c>
      <c r="Q90" s="2">
        <f t="shared" si="97"/>
        <v>0</v>
      </c>
      <c r="R90" s="2">
        <f t="shared" si="98"/>
        <v>0</v>
      </c>
      <c r="S90" s="2">
        <f t="shared" si="99"/>
        <v>0</v>
      </c>
      <c r="T90" s="2">
        <f t="shared" si="100"/>
        <v>0</v>
      </c>
      <c r="U90" s="2">
        <f t="shared" si="101"/>
        <v>0</v>
      </c>
      <c r="V90" s="2">
        <f t="shared" si="102"/>
        <v>0</v>
      </c>
      <c r="W90" s="2">
        <f t="shared" si="103"/>
        <v>0</v>
      </c>
      <c r="X90" s="2">
        <f t="shared" si="104"/>
        <v>0</v>
      </c>
      <c r="Y90" s="2">
        <f t="shared" si="105"/>
        <v>0</v>
      </c>
      <c r="Z90" s="2"/>
      <c r="AA90" s="2">
        <v>34656857</v>
      </c>
      <c r="AB90" s="2">
        <f t="shared" si="106"/>
        <v>39</v>
      </c>
      <c r="AC90" s="2">
        <f t="shared" si="94"/>
        <v>39</v>
      </c>
      <c r="AD90" s="2">
        <f t="shared" si="107"/>
        <v>0</v>
      </c>
      <c r="AE90" s="2">
        <f t="shared" si="108"/>
        <v>0</v>
      </c>
      <c r="AF90" s="2">
        <f t="shared" ref="AF90:AF99" si="131">ROUND((EV90),2)</f>
        <v>0</v>
      </c>
      <c r="AG90" s="2">
        <f t="shared" si="109"/>
        <v>0</v>
      </c>
      <c r="AH90" s="2">
        <f t="shared" ref="AH90:AH99" si="132">(EW90)</f>
        <v>0</v>
      </c>
      <c r="AI90" s="2">
        <f t="shared" si="110"/>
        <v>0</v>
      </c>
      <c r="AJ90" s="2">
        <f t="shared" si="111"/>
        <v>0</v>
      </c>
      <c r="AK90" s="2">
        <v>39</v>
      </c>
      <c r="AL90" s="2">
        <v>39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2">
        <v>1</v>
      </c>
      <c r="AW90" s="2">
        <v>1</v>
      </c>
      <c r="AX90" s="2"/>
      <c r="AY90" s="2"/>
      <c r="AZ90" s="2">
        <v>1</v>
      </c>
      <c r="BA90" s="2">
        <v>1</v>
      </c>
      <c r="BB90" s="2">
        <v>1</v>
      </c>
      <c r="BC90" s="2">
        <v>1</v>
      </c>
      <c r="BD90" s="2" t="s">
        <v>6</v>
      </c>
      <c r="BE90" s="2" t="s">
        <v>6</v>
      </c>
      <c r="BF90" s="2" t="s">
        <v>6</v>
      </c>
      <c r="BG90" s="2" t="s">
        <v>6</v>
      </c>
      <c r="BH90" s="2">
        <v>3</v>
      </c>
      <c r="BI90" s="2">
        <v>2</v>
      </c>
      <c r="BJ90" s="2" t="s">
        <v>161</v>
      </c>
      <c r="BK90" s="2"/>
      <c r="BL90" s="2"/>
      <c r="BM90" s="2">
        <v>500002</v>
      </c>
      <c r="BN90" s="2">
        <v>0</v>
      </c>
      <c r="BO90" s="2" t="s">
        <v>6</v>
      </c>
      <c r="BP90" s="2">
        <v>0</v>
      </c>
      <c r="BQ90" s="2">
        <v>21</v>
      </c>
      <c r="BR90" s="2">
        <v>0</v>
      </c>
      <c r="BS90" s="2">
        <v>1</v>
      </c>
      <c r="BT90" s="2">
        <v>1</v>
      </c>
      <c r="BU90" s="2">
        <v>1</v>
      </c>
      <c r="BV90" s="2">
        <v>1</v>
      </c>
      <c r="BW90" s="2">
        <v>1</v>
      </c>
      <c r="BX90" s="2">
        <v>1</v>
      </c>
      <c r="BY90" s="2" t="s">
        <v>6</v>
      </c>
      <c r="BZ90" s="2">
        <v>0</v>
      </c>
      <c r="CA90" s="2">
        <v>0</v>
      </c>
      <c r="CB90" s="2"/>
      <c r="CC90" s="2"/>
      <c r="CD90" s="2"/>
      <c r="CE90" s="2"/>
      <c r="CF90" s="2">
        <v>0</v>
      </c>
      <c r="CG90" s="2">
        <v>0</v>
      </c>
      <c r="CH90" s="2"/>
      <c r="CI90" s="2"/>
      <c r="CJ90" s="2"/>
      <c r="CK90" s="2"/>
      <c r="CL90" s="2"/>
      <c r="CM90" s="2">
        <v>0</v>
      </c>
      <c r="CN90" s="2" t="s">
        <v>6</v>
      </c>
      <c r="CO90" s="2">
        <v>0</v>
      </c>
      <c r="CP90" s="2">
        <f t="shared" si="112"/>
        <v>0</v>
      </c>
      <c r="CQ90" s="2">
        <f t="shared" si="113"/>
        <v>39</v>
      </c>
      <c r="CR90" s="2">
        <f t="shared" si="114"/>
        <v>0</v>
      </c>
      <c r="CS90" s="2">
        <f t="shared" si="115"/>
        <v>0</v>
      </c>
      <c r="CT90" s="2">
        <f t="shared" si="116"/>
        <v>0</v>
      </c>
      <c r="CU90" s="2">
        <f t="shared" si="117"/>
        <v>0</v>
      </c>
      <c r="CV90" s="2">
        <f t="shared" si="118"/>
        <v>0</v>
      </c>
      <c r="CW90" s="2">
        <f t="shared" si="119"/>
        <v>0</v>
      </c>
      <c r="CX90" s="2">
        <f t="shared" si="120"/>
        <v>0</v>
      </c>
      <c r="CY90" s="2">
        <f t="shared" si="121"/>
        <v>0</v>
      </c>
      <c r="CZ90" s="2">
        <f t="shared" si="122"/>
        <v>0</v>
      </c>
      <c r="DA90" s="2"/>
      <c r="DB90" s="2"/>
      <c r="DC90" s="2" t="s">
        <v>6</v>
      </c>
      <c r="DD90" s="2" t="s">
        <v>6</v>
      </c>
      <c r="DE90" s="2" t="s">
        <v>6</v>
      </c>
      <c r="DF90" s="2" t="s">
        <v>6</v>
      </c>
      <c r="DG90" s="2" t="s">
        <v>6</v>
      </c>
      <c r="DH90" s="2" t="s">
        <v>6</v>
      </c>
      <c r="DI90" s="2" t="s">
        <v>6</v>
      </c>
      <c r="DJ90" s="2" t="s">
        <v>6</v>
      </c>
      <c r="DK90" s="2" t="s">
        <v>6</v>
      </c>
      <c r="DL90" s="2" t="s">
        <v>6</v>
      </c>
      <c r="DM90" s="2" t="s">
        <v>6</v>
      </c>
      <c r="DN90" s="2">
        <v>0</v>
      </c>
      <c r="DO90" s="2">
        <v>0</v>
      </c>
      <c r="DP90" s="2">
        <v>1</v>
      </c>
      <c r="DQ90" s="2">
        <v>1</v>
      </c>
      <c r="DR90" s="2"/>
      <c r="DS90" s="2"/>
      <c r="DT90" s="2"/>
      <c r="DU90" s="2">
        <v>1010</v>
      </c>
      <c r="DV90" s="2" t="s">
        <v>160</v>
      </c>
      <c r="DW90" s="2" t="s">
        <v>160</v>
      </c>
      <c r="DX90" s="2">
        <v>10</v>
      </c>
      <c r="DY90" s="2"/>
      <c r="DZ90" s="2"/>
      <c r="EA90" s="2"/>
      <c r="EB90" s="2"/>
      <c r="EC90" s="2"/>
      <c r="ED90" s="2"/>
      <c r="EE90" s="2">
        <v>32653292</v>
      </c>
      <c r="EF90" s="2">
        <v>21</v>
      </c>
      <c r="EG90" s="2" t="s">
        <v>162</v>
      </c>
      <c r="EH90" s="2">
        <v>0</v>
      </c>
      <c r="EI90" s="2" t="s">
        <v>6</v>
      </c>
      <c r="EJ90" s="2">
        <v>2</v>
      </c>
      <c r="EK90" s="2">
        <v>500002</v>
      </c>
      <c r="EL90" s="2" t="s">
        <v>163</v>
      </c>
      <c r="EM90" s="2" t="s">
        <v>164</v>
      </c>
      <c r="EN90" s="2"/>
      <c r="EO90" s="2" t="s">
        <v>6</v>
      </c>
      <c r="EP90" s="2"/>
      <c r="EQ90" s="2">
        <v>0</v>
      </c>
      <c r="ER90" s="2">
        <v>39</v>
      </c>
      <c r="ES90" s="2">
        <v>39</v>
      </c>
      <c r="ET90" s="2">
        <v>0</v>
      </c>
      <c r="EU90" s="2">
        <v>0</v>
      </c>
      <c r="EV90" s="2">
        <v>0</v>
      </c>
      <c r="EW90" s="2">
        <v>0</v>
      </c>
      <c r="EX90" s="2">
        <v>0</v>
      </c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>
        <v>0</v>
      </c>
      <c r="FR90" s="2">
        <f t="shared" si="123"/>
        <v>0</v>
      </c>
      <c r="FS90" s="2">
        <v>0</v>
      </c>
      <c r="FT90" s="2"/>
      <c r="FU90" s="2"/>
      <c r="FV90" s="2"/>
      <c r="FW90" s="2"/>
      <c r="FX90" s="2">
        <v>0</v>
      </c>
      <c r="FY90" s="2">
        <v>0</v>
      </c>
      <c r="FZ90" s="2"/>
      <c r="GA90" s="2" t="s">
        <v>6</v>
      </c>
      <c r="GB90" s="2"/>
      <c r="GC90" s="2"/>
      <c r="GD90" s="2">
        <v>0</v>
      </c>
      <c r="GE90" s="2"/>
      <c r="GF90" s="2">
        <v>1386890308</v>
      </c>
      <c r="GG90" s="2">
        <v>2</v>
      </c>
      <c r="GH90" s="2">
        <v>1</v>
      </c>
      <c r="GI90" s="2">
        <v>-2</v>
      </c>
      <c r="GJ90" s="2">
        <v>0</v>
      </c>
      <c r="GK90" s="2">
        <f>ROUND(R90*(R12)/100,0)</f>
        <v>0</v>
      </c>
      <c r="GL90" s="2">
        <f t="shared" si="124"/>
        <v>0</v>
      </c>
      <c r="GM90" s="2">
        <f t="shared" si="125"/>
        <v>0</v>
      </c>
      <c r="GN90" s="2">
        <f t="shared" si="126"/>
        <v>0</v>
      </c>
      <c r="GO90" s="2">
        <f t="shared" si="127"/>
        <v>0</v>
      </c>
      <c r="GP90" s="2">
        <f t="shared" si="128"/>
        <v>0</v>
      </c>
      <c r="GQ90" s="2"/>
      <c r="GR90" s="2">
        <v>0</v>
      </c>
      <c r="GS90" s="2">
        <v>3</v>
      </c>
      <c r="GT90" s="2">
        <v>0</v>
      </c>
      <c r="GU90" s="2" t="s">
        <v>6</v>
      </c>
      <c r="GV90" s="2">
        <f t="shared" si="129"/>
        <v>0</v>
      </c>
      <c r="GW90" s="2">
        <v>1</v>
      </c>
      <c r="GX90" s="2">
        <f t="shared" si="130"/>
        <v>0</v>
      </c>
      <c r="GY90" s="2"/>
      <c r="GZ90" s="2"/>
      <c r="HA90" s="2">
        <v>0</v>
      </c>
      <c r="HB90" s="2">
        <v>0</v>
      </c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>
        <v>0</v>
      </c>
      <c r="IL90" s="2"/>
      <c r="IM90" s="2"/>
      <c r="IN90" s="2"/>
      <c r="IO90" s="2"/>
      <c r="IP90" s="2"/>
      <c r="IQ90" s="2"/>
      <c r="IR90" s="2"/>
      <c r="IS90" s="2"/>
      <c r="IT90" s="2"/>
      <c r="IU90" s="2"/>
    </row>
    <row r="91" spans="1:255" x14ac:dyDescent="0.2">
      <c r="A91">
        <v>18</v>
      </c>
      <c r="B91">
        <v>1</v>
      </c>
      <c r="C91">
        <v>90</v>
      </c>
      <c r="E91" t="s">
        <v>157</v>
      </c>
      <c r="F91" t="s">
        <v>158</v>
      </c>
      <c r="G91" t="s">
        <v>159</v>
      </c>
      <c r="H91" t="s">
        <v>160</v>
      </c>
      <c r="I91">
        <f>I69*J91</f>
        <v>0</v>
      </c>
      <c r="J91">
        <v>0</v>
      </c>
      <c r="O91">
        <f t="shared" si="95"/>
        <v>0</v>
      </c>
      <c r="P91">
        <f t="shared" si="96"/>
        <v>0</v>
      </c>
      <c r="Q91">
        <f t="shared" si="97"/>
        <v>0</v>
      </c>
      <c r="R91">
        <f t="shared" si="98"/>
        <v>0</v>
      </c>
      <c r="S91">
        <f t="shared" si="99"/>
        <v>0</v>
      </c>
      <c r="T91">
        <f t="shared" si="100"/>
        <v>0</v>
      </c>
      <c r="U91">
        <f t="shared" si="101"/>
        <v>0</v>
      </c>
      <c r="V91">
        <f t="shared" si="102"/>
        <v>0</v>
      </c>
      <c r="W91">
        <f t="shared" si="103"/>
        <v>0</v>
      </c>
      <c r="X91">
        <f t="shared" si="104"/>
        <v>0</v>
      </c>
      <c r="Y91">
        <f t="shared" si="105"/>
        <v>0</v>
      </c>
      <c r="AA91">
        <v>34656858</v>
      </c>
      <c r="AB91">
        <f t="shared" si="106"/>
        <v>39</v>
      </c>
      <c r="AC91">
        <f t="shared" si="94"/>
        <v>39</v>
      </c>
      <c r="AD91">
        <f t="shared" si="107"/>
        <v>0</v>
      </c>
      <c r="AE91">
        <f t="shared" si="108"/>
        <v>0</v>
      </c>
      <c r="AF91">
        <f t="shared" si="131"/>
        <v>0</v>
      </c>
      <c r="AG91">
        <f t="shared" si="109"/>
        <v>0</v>
      </c>
      <c r="AH91">
        <f t="shared" si="132"/>
        <v>0</v>
      </c>
      <c r="AI91">
        <f t="shared" si="110"/>
        <v>0</v>
      </c>
      <c r="AJ91">
        <f t="shared" si="111"/>
        <v>0</v>
      </c>
      <c r="AK91">
        <v>39</v>
      </c>
      <c r="AL91">
        <v>39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1</v>
      </c>
      <c r="AW91">
        <v>1</v>
      </c>
      <c r="AZ91">
        <v>1</v>
      </c>
      <c r="BA91">
        <v>1</v>
      </c>
      <c r="BB91">
        <v>1</v>
      </c>
      <c r="BC91">
        <v>7.5</v>
      </c>
      <c r="BD91" t="s">
        <v>6</v>
      </c>
      <c r="BE91" t="s">
        <v>6</v>
      </c>
      <c r="BF91" t="s">
        <v>6</v>
      </c>
      <c r="BG91" t="s">
        <v>6</v>
      </c>
      <c r="BH91">
        <v>3</v>
      </c>
      <c r="BI91">
        <v>2</v>
      </c>
      <c r="BJ91" t="s">
        <v>161</v>
      </c>
      <c r="BM91">
        <v>500002</v>
      </c>
      <c r="BN91">
        <v>0</v>
      </c>
      <c r="BO91" t="s">
        <v>6</v>
      </c>
      <c r="BP91">
        <v>0</v>
      </c>
      <c r="BQ91">
        <v>21</v>
      </c>
      <c r="BR91">
        <v>0</v>
      </c>
      <c r="BS91">
        <v>1</v>
      </c>
      <c r="BT91">
        <v>1</v>
      </c>
      <c r="BU91">
        <v>1</v>
      </c>
      <c r="BV91">
        <v>1</v>
      </c>
      <c r="BW91">
        <v>1</v>
      </c>
      <c r="BX91">
        <v>1</v>
      </c>
      <c r="BY91" t="s">
        <v>6</v>
      </c>
      <c r="BZ91">
        <v>0</v>
      </c>
      <c r="CA91">
        <v>0</v>
      </c>
      <c r="CF91">
        <v>0</v>
      </c>
      <c r="CG91">
        <v>0</v>
      </c>
      <c r="CM91">
        <v>0</v>
      </c>
      <c r="CN91" t="s">
        <v>6</v>
      </c>
      <c r="CO91">
        <v>0</v>
      </c>
      <c r="CP91">
        <f t="shared" si="112"/>
        <v>0</v>
      </c>
      <c r="CQ91">
        <f t="shared" si="113"/>
        <v>292.5</v>
      </c>
      <c r="CR91">
        <f t="shared" si="114"/>
        <v>0</v>
      </c>
      <c r="CS91">
        <f t="shared" si="115"/>
        <v>0</v>
      </c>
      <c r="CT91">
        <f t="shared" si="116"/>
        <v>0</v>
      </c>
      <c r="CU91">
        <f t="shared" si="117"/>
        <v>0</v>
      </c>
      <c r="CV91">
        <f t="shared" si="118"/>
        <v>0</v>
      </c>
      <c r="CW91">
        <f t="shared" si="119"/>
        <v>0</v>
      </c>
      <c r="CX91">
        <f t="shared" si="120"/>
        <v>0</v>
      </c>
      <c r="CY91">
        <f t="shared" si="121"/>
        <v>0</v>
      </c>
      <c r="CZ91">
        <f t="shared" si="122"/>
        <v>0</v>
      </c>
      <c r="DC91" t="s">
        <v>6</v>
      </c>
      <c r="DD91" t="s">
        <v>6</v>
      </c>
      <c r="DE91" t="s">
        <v>6</v>
      </c>
      <c r="DF91" t="s">
        <v>6</v>
      </c>
      <c r="DG91" t="s">
        <v>6</v>
      </c>
      <c r="DH91" t="s">
        <v>6</v>
      </c>
      <c r="DI91" t="s">
        <v>6</v>
      </c>
      <c r="DJ91" t="s">
        <v>6</v>
      </c>
      <c r="DK91" t="s">
        <v>6</v>
      </c>
      <c r="DL91" t="s">
        <v>6</v>
      </c>
      <c r="DM91" t="s">
        <v>6</v>
      </c>
      <c r="DN91">
        <v>0</v>
      </c>
      <c r="DO91">
        <v>0</v>
      </c>
      <c r="DP91">
        <v>1</v>
      </c>
      <c r="DQ91">
        <v>1</v>
      </c>
      <c r="DU91">
        <v>1010</v>
      </c>
      <c r="DV91" t="s">
        <v>160</v>
      </c>
      <c r="DW91" t="s">
        <v>160</v>
      </c>
      <c r="DX91">
        <v>10</v>
      </c>
      <c r="EE91">
        <v>32653292</v>
      </c>
      <c r="EF91">
        <v>21</v>
      </c>
      <c r="EG91" t="s">
        <v>162</v>
      </c>
      <c r="EH91">
        <v>0</v>
      </c>
      <c r="EI91" t="s">
        <v>6</v>
      </c>
      <c r="EJ91">
        <v>2</v>
      </c>
      <c r="EK91">
        <v>500002</v>
      </c>
      <c r="EL91" t="s">
        <v>163</v>
      </c>
      <c r="EM91" t="s">
        <v>164</v>
      </c>
      <c r="EO91" t="s">
        <v>6</v>
      </c>
      <c r="EQ91">
        <v>0</v>
      </c>
      <c r="ER91">
        <v>39</v>
      </c>
      <c r="ES91">
        <v>39</v>
      </c>
      <c r="ET91">
        <v>0</v>
      </c>
      <c r="EU91">
        <v>0</v>
      </c>
      <c r="EV91">
        <v>0</v>
      </c>
      <c r="EW91">
        <v>0</v>
      </c>
      <c r="EX91">
        <v>0</v>
      </c>
      <c r="FQ91">
        <v>0</v>
      </c>
      <c r="FR91">
        <f t="shared" si="123"/>
        <v>0</v>
      </c>
      <c r="FS91">
        <v>0</v>
      </c>
      <c r="FX91">
        <v>0</v>
      </c>
      <c r="FY91">
        <v>0</v>
      </c>
      <c r="GA91" t="s">
        <v>6</v>
      </c>
      <c r="GD91">
        <v>0</v>
      </c>
      <c r="GF91">
        <v>1386890308</v>
      </c>
      <c r="GG91">
        <v>2</v>
      </c>
      <c r="GH91">
        <v>1</v>
      </c>
      <c r="GI91">
        <v>4</v>
      </c>
      <c r="GJ91">
        <v>0</v>
      </c>
      <c r="GK91">
        <f>ROUND(R91*(S12)/100,0)</f>
        <v>0</v>
      </c>
      <c r="GL91">
        <f t="shared" si="124"/>
        <v>0</v>
      </c>
      <c r="GM91">
        <f t="shared" si="125"/>
        <v>0</v>
      </c>
      <c r="GN91">
        <f t="shared" si="126"/>
        <v>0</v>
      </c>
      <c r="GO91">
        <f t="shared" si="127"/>
        <v>0</v>
      </c>
      <c r="GP91">
        <f t="shared" si="128"/>
        <v>0</v>
      </c>
      <c r="GR91">
        <v>0</v>
      </c>
      <c r="GS91">
        <v>3</v>
      </c>
      <c r="GT91">
        <v>0</v>
      </c>
      <c r="GU91" t="s">
        <v>6</v>
      </c>
      <c r="GV91">
        <f t="shared" si="129"/>
        <v>0</v>
      </c>
      <c r="GW91">
        <v>1</v>
      </c>
      <c r="GX91">
        <f t="shared" si="130"/>
        <v>0</v>
      </c>
      <c r="HA91">
        <v>0</v>
      </c>
      <c r="HB91">
        <v>0</v>
      </c>
      <c r="IK91">
        <v>0</v>
      </c>
    </row>
    <row r="92" spans="1:255" x14ac:dyDescent="0.2">
      <c r="A92" s="2">
        <v>18</v>
      </c>
      <c r="B92" s="2">
        <v>1</v>
      </c>
      <c r="C92" s="2">
        <v>77</v>
      </c>
      <c r="D92" s="2"/>
      <c r="E92" s="2" t="s">
        <v>165</v>
      </c>
      <c r="F92" s="2" t="s">
        <v>98</v>
      </c>
      <c r="G92" s="2" t="s">
        <v>99</v>
      </c>
      <c r="H92" s="2" t="s">
        <v>100</v>
      </c>
      <c r="I92" s="2">
        <f>I68*J92</f>
        <v>0</v>
      </c>
      <c r="J92" s="2">
        <v>0</v>
      </c>
      <c r="K92" s="2"/>
      <c r="L92" s="2"/>
      <c r="M92" s="2"/>
      <c r="N92" s="2"/>
      <c r="O92" s="2">
        <f t="shared" si="95"/>
        <v>0</v>
      </c>
      <c r="P92" s="2">
        <f t="shared" si="96"/>
        <v>0</v>
      </c>
      <c r="Q92" s="2">
        <f t="shared" si="97"/>
        <v>0</v>
      </c>
      <c r="R92" s="2">
        <f t="shared" si="98"/>
        <v>0</v>
      </c>
      <c r="S92" s="2">
        <f t="shared" si="99"/>
        <v>0</v>
      </c>
      <c r="T92" s="2">
        <f t="shared" si="100"/>
        <v>0</v>
      </c>
      <c r="U92" s="2">
        <f t="shared" si="101"/>
        <v>0</v>
      </c>
      <c r="V92" s="2">
        <f t="shared" si="102"/>
        <v>0</v>
      </c>
      <c r="W92" s="2">
        <f t="shared" si="103"/>
        <v>0</v>
      </c>
      <c r="X92" s="2">
        <f t="shared" si="104"/>
        <v>0</v>
      </c>
      <c r="Y92" s="2">
        <f t="shared" si="105"/>
        <v>0</v>
      </c>
      <c r="Z92" s="2"/>
      <c r="AA92" s="2">
        <v>34656857</v>
      </c>
      <c r="AB92" s="2">
        <f t="shared" si="106"/>
        <v>1</v>
      </c>
      <c r="AC92" s="2">
        <f t="shared" si="94"/>
        <v>1</v>
      </c>
      <c r="AD92" s="2">
        <f t="shared" si="107"/>
        <v>0</v>
      </c>
      <c r="AE92" s="2">
        <f t="shared" si="108"/>
        <v>0</v>
      </c>
      <c r="AF92" s="2">
        <f t="shared" si="131"/>
        <v>0</v>
      </c>
      <c r="AG92" s="2">
        <f t="shared" si="109"/>
        <v>0</v>
      </c>
      <c r="AH92" s="2">
        <f t="shared" si="132"/>
        <v>0</v>
      </c>
      <c r="AI92" s="2">
        <f t="shared" si="110"/>
        <v>0</v>
      </c>
      <c r="AJ92" s="2">
        <f t="shared" si="111"/>
        <v>0</v>
      </c>
      <c r="AK92" s="2">
        <v>1</v>
      </c>
      <c r="AL92" s="2">
        <v>1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106</v>
      </c>
      <c r="AU92" s="2">
        <v>65</v>
      </c>
      <c r="AV92" s="2">
        <v>1</v>
      </c>
      <c r="AW92" s="2">
        <v>1</v>
      </c>
      <c r="AX92" s="2"/>
      <c r="AY92" s="2"/>
      <c r="AZ92" s="2">
        <v>1</v>
      </c>
      <c r="BA92" s="2">
        <v>1</v>
      </c>
      <c r="BB92" s="2">
        <v>1</v>
      </c>
      <c r="BC92" s="2">
        <v>1</v>
      </c>
      <c r="BD92" s="2" t="s">
        <v>6</v>
      </c>
      <c r="BE92" s="2" t="s">
        <v>6</v>
      </c>
      <c r="BF92" s="2" t="s">
        <v>6</v>
      </c>
      <c r="BG92" s="2" t="s">
        <v>6</v>
      </c>
      <c r="BH92" s="2">
        <v>3</v>
      </c>
      <c r="BI92" s="2">
        <v>1</v>
      </c>
      <c r="BJ92" s="2" t="s">
        <v>6</v>
      </c>
      <c r="BK92" s="2"/>
      <c r="BL92" s="2"/>
      <c r="BM92" s="2">
        <v>0</v>
      </c>
      <c r="BN92" s="2">
        <v>0</v>
      </c>
      <c r="BO92" s="2" t="s">
        <v>6</v>
      </c>
      <c r="BP92" s="2">
        <v>0</v>
      </c>
      <c r="BQ92" s="2">
        <v>20</v>
      </c>
      <c r="BR92" s="2">
        <v>0</v>
      </c>
      <c r="BS92" s="2">
        <v>1</v>
      </c>
      <c r="BT92" s="2">
        <v>1</v>
      </c>
      <c r="BU92" s="2">
        <v>1</v>
      </c>
      <c r="BV92" s="2">
        <v>1</v>
      </c>
      <c r="BW92" s="2">
        <v>1</v>
      </c>
      <c r="BX92" s="2">
        <v>1</v>
      </c>
      <c r="BY92" s="2" t="s">
        <v>6</v>
      </c>
      <c r="BZ92" s="2">
        <v>106</v>
      </c>
      <c r="CA92" s="2">
        <v>65</v>
      </c>
      <c r="CB92" s="2"/>
      <c r="CC92" s="2"/>
      <c r="CD92" s="2"/>
      <c r="CE92" s="2"/>
      <c r="CF92" s="2">
        <v>0</v>
      </c>
      <c r="CG92" s="2">
        <v>0</v>
      </c>
      <c r="CH92" s="2"/>
      <c r="CI92" s="2"/>
      <c r="CJ92" s="2"/>
      <c r="CK92" s="2"/>
      <c r="CL92" s="2"/>
      <c r="CM92" s="2">
        <v>0</v>
      </c>
      <c r="CN92" s="2" t="s">
        <v>6</v>
      </c>
      <c r="CO92" s="2">
        <v>0</v>
      </c>
      <c r="CP92" s="2">
        <f t="shared" si="112"/>
        <v>0</v>
      </c>
      <c r="CQ92" s="2">
        <f t="shared" si="113"/>
        <v>1</v>
      </c>
      <c r="CR92" s="2">
        <f t="shared" si="114"/>
        <v>0</v>
      </c>
      <c r="CS92" s="2">
        <f t="shared" si="115"/>
        <v>0</v>
      </c>
      <c r="CT92" s="2">
        <f t="shared" si="116"/>
        <v>0</v>
      </c>
      <c r="CU92" s="2">
        <f t="shared" si="117"/>
        <v>0</v>
      </c>
      <c r="CV92" s="2">
        <f t="shared" si="118"/>
        <v>0</v>
      </c>
      <c r="CW92" s="2">
        <f t="shared" si="119"/>
        <v>0</v>
      </c>
      <c r="CX92" s="2">
        <f t="shared" si="120"/>
        <v>0</v>
      </c>
      <c r="CY92" s="2">
        <f t="shared" si="121"/>
        <v>0</v>
      </c>
      <c r="CZ92" s="2">
        <f t="shared" si="122"/>
        <v>0</v>
      </c>
      <c r="DA92" s="2"/>
      <c r="DB92" s="2"/>
      <c r="DC92" s="2" t="s">
        <v>6</v>
      </c>
      <c r="DD92" s="2" t="s">
        <v>6</v>
      </c>
      <c r="DE92" s="2" t="s">
        <v>6</v>
      </c>
      <c r="DF92" s="2" t="s">
        <v>6</v>
      </c>
      <c r="DG92" s="2" t="s">
        <v>6</v>
      </c>
      <c r="DH92" s="2" t="s">
        <v>6</v>
      </c>
      <c r="DI92" s="2" t="s">
        <v>6</v>
      </c>
      <c r="DJ92" s="2" t="s">
        <v>6</v>
      </c>
      <c r="DK92" s="2" t="s">
        <v>6</v>
      </c>
      <c r="DL92" s="2" t="s">
        <v>6</v>
      </c>
      <c r="DM92" s="2" t="s">
        <v>6</v>
      </c>
      <c r="DN92" s="2">
        <v>0</v>
      </c>
      <c r="DO92" s="2">
        <v>0</v>
      </c>
      <c r="DP92" s="2">
        <v>1</v>
      </c>
      <c r="DQ92" s="2">
        <v>1</v>
      </c>
      <c r="DR92" s="2"/>
      <c r="DS92" s="2"/>
      <c r="DT92" s="2"/>
      <c r="DU92" s="2">
        <v>1013</v>
      </c>
      <c r="DV92" s="2" t="s">
        <v>100</v>
      </c>
      <c r="DW92" s="2" t="s">
        <v>100</v>
      </c>
      <c r="DX92" s="2">
        <v>1</v>
      </c>
      <c r="DY92" s="2"/>
      <c r="DZ92" s="2"/>
      <c r="EA92" s="2"/>
      <c r="EB92" s="2"/>
      <c r="EC92" s="2"/>
      <c r="ED92" s="2"/>
      <c r="EE92" s="2">
        <v>32653299</v>
      </c>
      <c r="EF92" s="2">
        <v>20</v>
      </c>
      <c r="EG92" s="2" t="s">
        <v>48</v>
      </c>
      <c r="EH92" s="2">
        <v>0</v>
      </c>
      <c r="EI92" s="2" t="s">
        <v>6</v>
      </c>
      <c r="EJ92" s="2">
        <v>1</v>
      </c>
      <c r="EK92" s="2">
        <v>0</v>
      </c>
      <c r="EL92" s="2" t="s">
        <v>49</v>
      </c>
      <c r="EM92" s="2" t="s">
        <v>50</v>
      </c>
      <c r="EN92" s="2"/>
      <c r="EO92" s="2" t="s">
        <v>6</v>
      </c>
      <c r="EP92" s="2"/>
      <c r="EQ92" s="2">
        <v>0</v>
      </c>
      <c r="ER92" s="2">
        <v>1</v>
      </c>
      <c r="ES92" s="2">
        <v>1</v>
      </c>
      <c r="ET92" s="2">
        <v>0</v>
      </c>
      <c r="EU92" s="2">
        <v>0</v>
      </c>
      <c r="EV92" s="2">
        <v>0</v>
      </c>
      <c r="EW92" s="2">
        <v>0</v>
      </c>
      <c r="EX92" s="2">
        <v>0</v>
      </c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>
        <v>0</v>
      </c>
      <c r="FR92" s="2">
        <f t="shared" si="123"/>
        <v>0</v>
      </c>
      <c r="FS92" s="2">
        <v>0</v>
      </c>
      <c r="FT92" s="2"/>
      <c r="FU92" s="2"/>
      <c r="FV92" s="2"/>
      <c r="FW92" s="2"/>
      <c r="FX92" s="2">
        <v>106</v>
      </c>
      <c r="FY92" s="2">
        <v>65</v>
      </c>
      <c r="FZ92" s="2"/>
      <c r="GA92" s="2" t="s">
        <v>6</v>
      </c>
      <c r="GB92" s="2"/>
      <c r="GC92" s="2"/>
      <c r="GD92" s="2">
        <v>0</v>
      </c>
      <c r="GE92" s="2"/>
      <c r="GF92" s="2">
        <v>-1731369543</v>
      </c>
      <c r="GG92" s="2">
        <v>2</v>
      </c>
      <c r="GH92" s="2">
        <v>1</v>
      </c>
      <c r="GI92" s="2">
        <v>-2</v>
      </c>
      <c r="GJ92" s="2">
        <v>0</v>
      </c>
      <c r="GK92" s="2">
        <f>ROUND(R92*(R12)/100,0)</f>
        <v>0</v>
      </c>
      <c r="GL92" s="2">
        <f t="shared" si="124"/>
        <v>0</v>
      </c>
      <c r="GM92" s="2">
        <f t="shared" si="125"/>
        <v>0</v>
      </c>
      <c r="GN92" s="2">
        <f t="shared" si="126"/>
        <v>0</v>
      </c>
      <c r="GO92" s="2">
        <f t="shared" si="127"/>
        <v>0</v>
      </c>
      <c r="GP92" s="2">
        <f t="shared" si="128"/>
        <v>0</v>
      </c>
      <c r="GQ92" s="2"/>
      <c r="GR92" s="2">
        <v>0</v>
      </c>
      <c r="GS92" s="2">
        <v>3</v>
      </c>
      <c r="GT92" s="2">
        <v>0</v>
      </c>
      <c r="GU92" s="2" t="s">
        <v>6</v>
      </c>
      <c r="GV92" s="2">
        <f t="shared" si="129"/>
        <v>0</v>
      </c>
      <c r="GW92" s="2">
        <v>1</v>
      </c>
      <c r="GX92" s="2">
        <f t="shared" si="130"/>
        <v>0</v>
      </c>
      <c r="GY92" s="2"/>
      <c r="GZ92" s="2"/>
      <c r="HA92" s="2">
        <v>0</v>
      </c>
      <c r="HB92" s="2">
        <v>0</v>
      </c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>
        <v>0</v>
      </c>
      <c r="IL92" s="2"/>
      <c r="IM92" s="2"/>
      <c r="IN92" s="2"/>
      <c r="IO92" s="2"/>
      <c r="IP92" s="2"/>
      <c r="IQ92" s="2"/>
      <c r="IR92" s="2"/>
      <c r="IS92" s="2"/>
      <c r="IT92" s="2"/>
      <c r="IU92" s="2"/>
    </row>
    <row r="93" spans="1:255" x14ac:dyDescent="0.2">
      <c r="A93">
        <v>18</v>
      </c>
      <c r="B93">
        <v>1</v>
      </c>
      <c r="C93">
        <v>91</v>
      </c>
      <c r="E93" t="s">
        <v>165</v>
      </c>
      <c r="F93" t="s">
        <v>98</v>
      </c>
      <c r="G93" t="s">
        <v>99</v>
      </c>
      <c r="H93" t="s">
        <v>100</v>
      </c>
      <c r="I93">
        <f>I69*J93</f>
        <v>0</v>
      </c>
      <c r="J93">
        <v>0</v>
      </c>
      <c r="O93">
        <f t="shared" si="95"/>
        <v>0</v>
      </c>
      <c r="P93">
        <f t="shared" si="96"/>
        <v>0</v>
      </c>
      <c r="Q93">
        <f t="shared" si="97"/>
        <v>0</v>
      </c>
      <c r="R93">
        <f t="shared" si="98"/>
        <v>0</v>
      </c>
      <c r="S93">
        <f t="shared" si="99"/>
        <v>0</v>
      </c>
      <c r="T93">
        <f t="shared" si="100"/>
        <v>0</v>
      </c>
      <c r="U93">
        <f t="shared" si="101"/>
        <v>0</v>
      </c>
      <c r="V93">
        <f t="shared" si="102"/>
        <v>0</v>
      </c>
      <c r="W93">
        <f t="shared" si="103"/>
        <v>0</v>
      </c>
      <c r="X93">
        <f t="shared" si="104"/>
        <v>0</v>
      </c>
      <c r="Y93">
        <f t="shared" si="105"/>
        <v>0</v>
      </c>
      <c r="AA93">
        <v>34656858</v>
      </c>
      <c r="AB93">
        <f t="shared" si="106"/>
        <v>1</v>
      </c>
      <c r="AC93">
        <f t="shared" si="94"/>
        <v>1</v>
      </c>
      <c r="AD93">
        <f t="shared" si="107"/>
        <v>0</v>
      </c>
      <c r="AE93">
        <f t="shared" si="108"/>
        <v>0</v>
      </c>
      <c r="AF93">
        <f t="shared" si="131"/>
        <v>0</v>
      </c>
      <c r="AG93">
        <f t="shared" si="109"/>
        <v>0</v>
      </c>
      <c r="AH93">
        <f t="shared" si="132"/>
        <v>0</v>
      </c>
      <c r="AI93">
        <f t="shared" si="110"/>
        <v>0</v>
      </c>
      <c r="AJ93">
        <f t="shared" si="111"/>
        <v>0</v>
      </c>
      <c r="AK93">
        <v>1</v>
      </c>
      <c r="AL93">
        <v>1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90</v>
      </c>
      <c r="AU93">
        <v>52</v>
      </c>
      <c r="AV93">
        <v>1</v>
      </c>
      <c r="AW93">
        <v>1</v>
      </c>
      <c r="AZ93">
        <v>1</v>
      </c>
      <c r="BA93">
        <v>1</v>
      </c>
      <c r="BB93">
        <v>1</v>
      </c>
      <c r="BC93">
        <v>7.5</v>
      </c>
      <c r="BD93" t="s">
        <v>6</v>
      </c>
      <c r="BE93" t="s">
        <v>6</v>
      </c>
      <c r="BF93" t="s">
        <v>6</v>
      </c>
      <c r="BG93" t="s">
        <v>6</v>
      </c>
      <c r="BH93">
        <v>3</v>
      </c>
      <c r="BI93">
        <v>1</v>
      </c>
      <c r="BJ93" t="s">
        <v>6</v>
      </c>
      <c r="BM93">
        <v>0</v>
      </c>
      <c r="BN93">
        <v>0</v>
      </c>
      <c r="BO93" t="s">
        <v>6</v>
      </c>
      <c r="BP93">
        <v>0</v>
      </c>
      <c r="BQ93">
        <v>20</v>
      </c>
      <c r="BR93">
        <v>0</v>
      </c>
      <c r="BS93">
        <v>1</v>
      </c>
      <c r="BT93">
        <v>1</v>
      </c>
      <c r="BU93">
        <v>1</v>
      </c>
      <c r="BV93">
        <v>1</v>
      </c>
      <c r="BW93">
        <v>1</v>
      </c>
      <c r="BX93">
        <v>1</v>
      </c>
      <c r="BY93" t="s">
        <v>6</v>
      </c>
      <c r="BZ93">
        <v>106</v>
      </c>
      <c r="CA93">
        <v>65</v>
      </c>
      <c r="CF93">
        <v>0</v>
      </c>
      <c r="CG93">
        <v>0</v>
      </c>
      <c r="CM93">
        <v>0</v>
      </c>
      <c r="CN93" t="s">
        <v>6</v>
      </c>
      <c r="CO93">
        <v>0</v>
      </c>
      <c r="CP93">
        <f t="shared" si="112"/>
        <v>0</v>
      </c>
      <c r="CQ93">
        <f t="shared" si="113"/>
        <v>7.5</v>
      </c>
      <c r="CR93">
        <f t="shared" si="114"/>
        <v>0</v>
      </c>
      <c r="CS93">
        <f t="shared" si="115"/>
        <v>0</v>
      </c>
      <c r="CT93">
        <f t="shared" si="116"/>
        <v>0</v>
      </c>
      <c r="CU93">
        <f t="shared" si="117"/>
        <v>0</v>
      </c>
      <c r="CV93">
        <f t="shared" si="118"/>
        <v>0</v>
      </c>
      <c r="CW93">
        <f t="shared" si="119"/>
        <v>0</v>
      </c>
      <c r="CX93">
        <f t="shared" si="120"/>
        <v>0</v>
      </c>
      <c r="CY93">
        <f t="shared" si="121"/>
        <v>0</v>
      </c>
      <c r="CZ93">
        <f t="shared" si="122"/>
        <v>0</v>
      </c>
      <c r="DC93" t="s">
        <v>6</v>
      </c>
      <c r="DD93" t="s">
        <v>6</v>
      </c>
      <c r="DE93" t="s">
        <v>6</v>
      </c>
      <c r="DF93" t="s">
        <v>6</v>
      </c>
      <c r="DG93" t="s">
        <v>6</v>
      </c>
      <c r="DH93" t="s">
        <v>6</v>
      </c>
      <c r="DI93" t="s">
        <v>6</v>
      </c>
      <c r="DJ93" t="s">
        <v>6</v>
      </c>
      <c r="DK93" t="s">
        <v>6</v>
      </c>
      <c r="DL93" t="s">
        <v>6</v>
      </c>
      <c r="DM93" t="s">
        <v>6</v>
      </c>
      <c r="DN93">
        <v>0</v>
      </c>
      <c r="DO93">
        <v>0</v>
      </c>
      <c r="DP93">
        <v>1</v>
      </c>
      <c r="DQ93">
        <v>1</v>
      </c>
      <c r="DU93">
        <v>1013</v>
      </c>
      <c r="DV93" t="s">
        <v>100</v>
      </c>
      <c r="DW93" t="s">
        <v>100</v>
      </c>
      <c r="DX93">
        <v>1</v>
      </c>
      <c r="EE93">
        <v>32653299</v>
      </c>
      <c r="EF93">
        <v>20</v>
      </c>
      <c r="EG93" t="s">
        <v>48</v>
      </c>
      <c r="EH93">
        <v>0</v>
      </c>
      <c r="EI93" t="s">
        <v>6</v>
      </c>
      <c r="EJ93">
        <v>1</v>
      </c>
      <c r="EK93">
        <v>0</v>
      </c>
      <c r="EL93" t="s">
        <v>49</v>
      </c>
      <c r="EM93" t="s">
        <v>50</v>
      </c>
      <c r="EO93" t="s">
        <v>6</v>
      </c>
      <c r="EQ93">
        <v>0</v>
      </c>
      <c r="ER93">
        <v>1</v>
      </c>
      <c r="ES93">
        <v>1</v>
      </c>
      <c r="ET93">
        <v>0</v>
      </c>
      <c r="EU93">
        <v>0</v>
      </c>
      <c r="EV93">
        <v>0</v>
      </c>
      <c r="EW93">
        <v>0</v>
      </c>
      <c r="EX93">
        <v>0</v>
      </c>
      <c r="FQ93">
        <v>0</v>
      </c>
      <c r="FR93">
        <f t="shared" si="123"/>
        <v>0</v>
      </c>
      <c r="FS93">
        <v>0</v>
      </c>
      <c r="FV93" t="s">
        <v>25</v>
      </c>
      <c r="FW93" t="s">
        <v>26</v>
      </c>
      <c r="FX93">
        <v>106</v>
      </c>
      <c r="FY93">
        <v>65</v>
      </c>
      <c r="GA93" t="s">
        <v>6</v>
      </c>
      <c r="GD93">
        <v>0</v>
      </c>
      <c r="GF93">
        <v>-1731369543</v>
      </c>
      <c r="GG93">
        <v>2</v>
      </c>
      <c r="GH93">
        <v>1</v>
      </c>
      <c r="GI93">
        <v>4</v>
      </c>
      <c r="GJ93">
        <v>0</v>
      </c>
      <c r="GK93">
        <f>ROUND(R93*(S12)/100,0)</f>
        <v>0</v>
      </c>
      <c r="GL93">
        <f t="shared" si="124"/>
        <v>0</v>
      </c>
      <c r="GM93">
        <f t="shared" si="125"/>
        <v>0</v>
      </c>
      <c r="GN93">
        <f t="shared" si="126"/>
        <v>0</v>
      </c>
      <c r="GO93">
        <f t="shared" si="127"/>
        <v>0</v>
      </c>
      <c r="GP93">
        <f t="shared" si="128"/>
        <v>0</v>
      </c>
      <c r="GR93">
        <v>0</v>
      </c>
      <c r="GS93">
        <v>3</v>
      </c>
      <c r="GT93">
        <v>0</v>
      </c>
      <c r="GU93" t="s">
        <v>6</v>
      </c>
      <c r="GV93">
        <f t="shared" si="129"/>
        <v>0</v>
      </c>
      <c r="GW93">
        <v>1</v>
      </c>
      <c r="GX93">
        <f t="shared" si="130"/>
        <v>0</v>
      </c>
      <c r="HA93">
        <v>0</v>
      </c>
      <c r="HB93">
        <v>0</v>
      </c>
      <c r="IK93">
        <v>0</v>
      </c>
    </row>
    <row r="94" spans="1:255" x14ac:dyDescent="0.2">
      <c r="A94" s="2">
        <v>17</v>
      </c>
      <c r="B94" s="2">
        <v>1</v>
      </c>
      <c r="C94" s="2">
        <f>ROW(SmtRes!A95)</f>
        <v>95</v>
      </c>
      <c r="D94" s="2">
        <f>ROW(EtalonRes!A89)</f>
        <v>89</v>
      </c>
      <c r="E94" s="2" t="s">
        <v>166</v>
      </c>
      <c r="F94" s="2" t="s">
        <v>167</v>
      </c>
      <c r="G94" s="2" t="s">
        <v>168</v>
      </c>
      <c r="H94" s="2" t="s">
        <v>17</v>
      </c>
      <c r="I94" s="2">
        <f>'1.Смета.или.Акт'!E114</f>
        <v>6</v>
      </c>
      <c r="J94" s="2">
        <v>0</v>
      </c>
      <c r="K94" s="2"/>
      <c r="L94" s="2"/>
      <c r="M94" s="2"/>
      <c r="N94" s="2"/>
      <c r="O94" s="2">
        <f t="shared" si="95"/>
        <v>31</v>
      </c>
      <c r="P94" s="2">
        <f t="shared" si="96"/>
        <v>0</v>
      </c>
      <c r="Q94" s="2">
        <f t="shared" si="97"/>
        <v>0</v>
      </c>
      <c r="R94" s="2">
        <f t="shared" si="98"/>
        <v>0</v>
      </c>
      <c r="S94" s="2">
        <f t="shared" si="99"/>
        <v>31</v>
      </c>
      <c r="T94" s="2">
        <f t="shared" si="100"/>
        <v>0</v>
      </c>
      <c r="U94" s="2">
        <f t="shared" si="101"/>
        <v>3.12</v>
      </c>
      <c r="V94" s="2">
        <f t="shared" si="102"/>
        <v>0</v>
      </c>
      <c r="W94" s="2">
        <f t="shared" si="103"/>
        <v>0</v>
      </c>
      <c r="X94" s="2">
        <f t="shared" si="104"/>
        <v>25</v>
      </c>
      <c r="Y94" s="2">
        <f t="shared" si="105"/>
        <v>19</v>
      </c>
      <c r="Z94" s="2"/>
      <c r="AA94" s="2">
        <v>34656857</v>
      </c>
      <c r="AB94" s="2">
        <f t="shared" si="106"/>
        <v>5.16</v>
      </c>
      <c r="AC94" s="2">
        <f>ROUND((ES94+(SUM(SmtRes!BC93:'SmtRes'!BC95)+SUM(EtalonRes!AL87:'EtalonRes'!AL89))),2)</f>
        <v>0</v>
      </c>
      <c r="AD94" s="2">
        <f t="shared" si="107"/>
        <v>0</v>
      </c>
      <c r="AE94" s="2">
        <f t="shared" si="108"/>
        <v>0</v>
      </c>
      <c r="AF94" s="2">
        <f t="shared" si="131"/>
        <v>5.16</v>
      </c>
      <c r="AG94" s="2">
        <f t="shared" si="109"/>
        <v>0</v>
      </c>
      <c r="AH94" s="2">
        <f t="shared" si="132"/>
        <v>0.52</v>
      </c>
      <c r="AI94" s="2">
        <f t="shared" si="110"/>
        <v>0</v>
      </c>
      <c r="AJ94" s="2">
        <f t="shared" si="111"/>
        <v>0</v>
      </c>
      <c r="AK94" s="2">
        <v>6.25</v>
      </c>
      <c r="AL94" s="2">
        <v>1.0900000000000001</v>
      </c>
      <c r="AM94" s="2">
        <v>0</v>
      </c>
      <c r="AN94" s="2">
        <v>0</v>
      </c>
      <c r="AO94" s="2">
        <v>5.16</v>
      </c>
      <c r="AP94" s="2">
        <v>0</v>
      </c>
      <c r="AQ94" s="2">
        <v>0.52</v>
      </c>
      <c r="AR94" s="2">
        <v>0</v>
      </c>
      <c r="AS94" s="2">
        <v>0</v>
      </c>
      <c r="AT94" s="2">
        <v>80</v>
      </c>
      <c r="AU94" s="2">
        <v>60</v>
      </c>
      <c r="AV94" s="2">
        <v>1</v>
      </c>
      <c r="AW94" s="2">
        <v>1</v>
      </c>
      <c r="AX94" s="2"/>
      <c r="AY94" s="2"/>
      <c r="AZ94" s="2">
        <v>1</v>
      </c>
      <c r="BA94" s="2">
        <v>1</v>
      </c>
      <c r="BB94" s="2">
        <v>1</v>
      </c>
      <c r="BC94" s="2">
        <v>1</v>
      </c>
      <c r="BD94" s="2" t="s">
        <v>6</v>
      </c>
      <c r="BE94" s="2" t="s">
        <v>6</v>
      </c>
      <c r="BF94" s="2" t="s">
        <v>6</v>
      </c>
      <c r="BG94" s="2" t="s">
        <v>6</v>
      </c>
      <c r="BH94" s="2">
        <v>0</v>
      </c>
      <c r="BI94" s="2">
        <v>2</v>
      </c>
      <c r="BJ94" s="2" t="s">
        <v>169</v>
      </c>
      <c r="BK94" s="2"/>
      <c r="BL94" s="2"/>
      <c r="BM94" s="2">
        <v>111001</v>
      </c>
      <c r="BN94" s="2">
        <v>0</v>
      </c>
      <c r="BO94" s="2" t="s">
        <v>6</v>
      </c>
      <c r="BP94" s="2">
        <v>0</v>
      </c>
      <c r="BQ94" s="2">
        <v>2</v>
      </c>
      <c r="BR94" s="2">
        <v>0</v>
      </c>
      <c r="BS94" s="2">
        <v>1</v>
      </c>
      <c r="BT94" s="2">
        <v>1</v>
      </c>
      <c r="BU94" s="2">
        <v>1</v>
      </c>
      <c r="BV94" s="2">
        <v>1</v>
      </c>
      <c r="BW94" s="2">
        <v>1</v>
      </c>
      <c r="BX94" s="2">
        <v>1</v>
      </c>
      <c r="BY94" s="2" t="s">
        <v>6</v>
      </c>
      <c r="BZ94" s="2">
        <v>80</v>
      </c>
      <c r="CA94" s="2">
        <v>60</v>
      </c>
      <c r="CB94" s="2"/>
      <c r="CC94" s="2"/>
      <c r="CD94" s="2"/>
      <c r="CE94" s="2"/>
      <c r="CF94" s="2">
        <v>0</v>
      </c>
      <c r="CG94" s="2">
        <v>0</v>
      </c>
      <c r="CH94" s="2"/>
      <c r="CI94" s="2"/>
      <c r="CJ94" s="2"/>
      <c r="CK94" s="2"/>
      <c r="CL94" s="2"/>
      <c r="CM94" s="2">
        <v>0</v>
      </c>
      <c r="CN94" s="2" t="s">
        <v>6</v>
      </c>
      <c r="CO94" s="2">
        <v>0</v>
      </c>
      <c r="CP94" s="2">
        <f t="shared" si="112"/>
        <v>31</v>
      </c>
      <c r="CQ94" s="2">
        <f t="shared" si="113"/>
        <v>0</v>
      </c>
      <c r="CR94" s="2">
        <f t="shared" si="114"/>
        <v>0</v>
      </c>
      <c r="CS94" s="2">
        <f t="shared" si="115"/>
        <v>0</v>
      </c>
      <c r="CT94" s="2">
        <f t="shared" si="116"/>
        <v>5.16</v>
      </c>
      <c r="CU94" s="2">
        <f t="shared" si="117"/>
        <v>0</v>
      </c>
      <c r="CV94" s="2">
        <f t="shared" si="118"/>
        <v>0.52</v>
      </c>
      <c r="CW94" s="2">
        <f t="shared" si="119"/>
        <v>0</v>
      </c>
      <c r="CX94" s="2">
        <f t="shared" si="120"/>
        <v>0</v>
      </c>
      <c r="CY94" s="2">
        <f t="shared" si="121"/>
        <v>24.8</v>
      </c>
      <c r="CZ94" s="2">
        <f t="shared" si="122"/>
        <v>18.600000000000001</v>
      </c>
      <c r="DA94" s="2"/>
      <c r="DB94" s="2"/>
      <c r="DC94" s="2" t="s">
        <v>6</v>
      </c>
      <c r="DD94" s="2" t="s">
        <v>6</v>
      </c>
      <c r="DE94" s="2" t="s">
        <v>6</v>
      </c>
      <c r="DF94" s="2" t="s">
        <v>6</v>
      </c>
      <c r="DG94" s="2" t="s">
        <v>6</v>
      </c>
      <c r="DH94" s="2" t="s">
        <v>6</v>
      </c>
      <c r="DI94" s="2" t="s">
        <v>6</v>
      </c>
      <c r="DJ94" s="2" t="s">
        <v>6</v>
      </c>
      <c r="DK94" s="2" t="s">
        <v>6</v>
      </c>
      <c r="DL94" s="2" t="s">
        <v>6</v>
      </c>
      <c r="DM94" s="2" t="s">
        <v>6</v>
      </c>
      <c r="DN94" s="2">
        <v>0</v>
      </c>
      <c r="DO94" s="2">
        <v>0</v>
      </c>
      <c r="DP94" s="2">
        <v>1</v>
      </c>
      <c r="DQ94" s="2">
        <v>1</v>
      </c>
      <c r="DR94" s="2"/>
      <c r="DS94" s="2"/>
      <c r="DT94" s="2"/>
      <c r="DU94" s="2">
        <v>1013</v>
      </c>
      <c r="DV94" s="2" t="s">
        <v>17</v>
      </c>
      <c r="DW94" s="2" t="s">
        <v>17</v>
      </c>
      <c r="DX94" s="2">
        <v>1</v>
      </c>
      <c r="DY94" s="2"/>
      <c r="DZ94" s="2"/>
      <c r="EA94" s="2"/>
      <c r="EB94" s="2"/>
      <c r="EC94" s="2"/>
      <c r="ED94" s="2"/>
      <c r="EE94" s="2">
        <v>32653247</v>
      </c>
      <c r="EF94" s="2">
        <v>2</v>
      </c>
      <c r="EG94" s="2" t="s">
        <v>41</v>
      </c>
      <c r="EH94" s="2">
        <v>0</v>
      </c>
      <c r="EI94" s="2" t="s">
        <v>6</v>
      </c>
      <c r="EJ94" s="2">
        <v>2</v>
      </c>
      <c r="EK94" s="2">
        <v>111001</v>
      </c>
      <c r="EL94" s="2" t="s">
        <v>42</v>
      </c>
      <c r="EM94" s="2" t="s">
        <v>43</v>
      </c>
      <c r="EN94" s="2"/>
      <c r="EO94" s="2" t="s">
        <v>6</v>
      </c>
      <c r="EP94" s="2"/>
      <c r="EQ94" s="2">
        <v>0</v>
      </c>
      <c r="ER94" s="2">
        <v>6.25</v>
      </c>
      <c r="ES94" s="2">
        <v>1.0900000000000001</v>
      </c>
      <c r="ET94" s="2">
        <v>0</v>
      </c>
      <c r="EU94" s="2">
        <v>0</v>
      </c>
      <c r="EV94" s="2">
        <v>5.16</v>
      </c>
      <c r="EW94" s="2">
        <v>0.52</v>
      </c>
      <c r="EX94" s="2">
        <v>0</v>
      </c>
      <c r="EY94" s="2">
        <v>1</v>
      </c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>
        <v>0</v>
      </c>
      <c r="FR94" s="2">
        <f t="shared" si="123"/>
        <v>0</v>
      </c>
      <c r="FS94" s="2">
        <v>0</v>
      </c>
      <c r="FT94" s="2"/>
      <c r="FU94" s="2"/>
      <c r="FV94" s="2"/>
      <c r="FW94" s="2"/>
      <c r="FX94" s="2">
        <v>80</v>
      </c>
      <c r="FY94" s="2">
        <v>60</v>
      </c>
      <c r="FZ94" s="2"/>
      <c r="GA94" s="2" t="s">
        <v>6</v>
      </c>
      <c r="GB94" s="2"/>
      <c r="GC94" s="2"/>
      <c r="GD94" s="2">
        <v>0</v>
      </c>
      <c r="GE94" s="2"/>
      <c r="GF94" s="2">
        <v>1559949470</v>
      </c>
      <c r="GG94" s="2">
        <v>2</v>
      </c>
      <c r="GH94" s="2">
        <v>1</v>
      </c>
      <c r="GI94" s="2">
        <v>-2</v>
      </c>
      <c r="GJ94" s="2">
        <v>0</v>
      </c>
      <c r="GK94" s="2">
        <f>ROUND(R94*(R12)/100,0)</f>
        <v>0</v>
      </c>
      <c r="GL94" s="2">
        <f t="shared" si="124"/>
        <v>0</v>
      </c>
      <c r="GM94" s="2">
        <f t="shared" si="125"/>
        <v>75</v>
      </c>
      <c r="GN94" s="2">
        <f t="shared" si="126"/>
        <v>0</v>
      </c>
      <c r="GO94" s="2">
        <f t="shared" si="127"/>
        <v>75</v>
      </c>
      <c r="GP94" s="2">
        <f t="shared" si="128"/>
        <v>0</v>
      </c>
      <c r="GQ94" s="2"/>
      <c r="GR94" s="2">
        <v>0</v>
      </c>
      <c r="GS94" s="2">
        <v>3</v>
      </c>
      <c r="GT94" s="2">
        <v>0</v>
      </c>
      <c r="GU94" s="2" t="s">
        <v>6</v>
      </c>
      <c r="GV94" s="2">
        <f t="shared" si="129"/>
        <v>0</v>
      </c>
      <c r="GW94" s="2">
        <v>1</v>
      </c>
      <c r="GX94" s="2">
        <f t="shared" si="130"/>
        <v>0</v>
      </c>
      <c r="GY94" s="2"/>
      <c r="GZ94" s="2"/>
      <c r="HA94" s="2">
        <v>0</v>
      </c>
      <c r="HB94" s="2">
        <v>0</v>
      </c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>
        <v>0</v>
      </c>
      <c r="IL94" s="2"/>
      <c r="IM94" s="2"/>
      <c r="IN94" s="2"/>
      <c r="IO94" s="2"/>
      <c r="IP94" s="2"/>
      <c r="IQ94" s="2"/>
      <c r="IR94" s="2"/>
      <c r="IS94" s="2"/>
      <c r="IT94" s="2"/>
      <c r="IU94" s="2"/>
    </row>
    <row r="95" spans="1:255" x14ac:dyDescent="0.2">
      <c r="A95">
        <v>17</v>
      </c>
      <c r="B95">
        <v>1</v>
      </c>
      <c r="C95">
        <f>ROW(SmtRes!A98)</f>
        <v>98</v>
      </c>
      <c r="D95">
        <f>ROW(EtalonRes!A92)</f>
        <v>92</v>
      </c>
      <c r="E95" t="s">
        <v>166</v>
      </c>
      <c r="F95" t="s">
        <v>167</v>
      </c>
      <c r="G95" t="s">
        <v>168</v>
      </c>
      <c r="H95" t="s">
        <v>17</v>
      </c>
      <c r="I95">
        <f>'1.Смета.или.Акт'!E114</f>
        <v>6</v>
      </c>
      <c r="J95">
        <v>0</v>
      </c>
      <c r="O95">
        <f t="shared" si="95"/>
        <v>567</v>
      </c>
      <c r="P95">
        <f t="shared" si="96"/>
        <v>0</v>
      </c>
      <c r="Q95">
        <f t="shared" si="97"/>
        <v>0</v>
      </c>
      <c r="R95">
        <f t="shared" si="98"/>
        <v>0</v>
      </c>
      <c r="S95">
        <f t="shared" si="99"/>
        <v>567</v>
      </c>
      <c r="T95">
        <f t="shared" si="100"/>
        <v>0</v>
      </c>
      <c r="U95">
        <f t="shared" si="101"/>
        <v>3.12</v>
      </c>
      <c r="V95">
        <f t="shared" si="102"/>
        <v>0</v>
      </c>
      <c r="W95">
        <f t="shared" si="103"/>
        <v>0</v>
      </c>
      <c r="X95">
        <f t="shared" si="104"/>
        <v>386</v>
      </c>
      <c r="Y95">
        <f t="shared" si="105"/>
        <v>272</v>
      </c>
      <c r="AA95">
        <v>34656858</v>
      </c>
      <c r="AB95">
        <f t="shared" si="106"/>
        <v>5.16</v>
      </c>
      <c r="AC95">
        <f>ROUND((ES95+(SUM(SmtRes!BC96:'SmtRes'!BC98)+SUM(EtalonRes!AL90:'EtalonRes'!AL92))),2)</f>
        <v>0</v>
      </c>
      <c r="AD95">
        <f t="shared" si="107"/>
        <v>0</v>
      </c>
      <c r="AE95">
        <f t="shared" si="108"/>
        <v>0</v>
      </c>
      <c r="AF95">
        <f t="shared" si="131"/>
        <v>5.16</v>
      </c>
      <c r="AG95">
        <f t="shared" si="109"/>
        <v>0</v>
      </c>
      <c r="AH95">
        <f t="shared" si="132"/>
        <v>0.52</v>
      </c>
      <c r="AI95">
        <f t="shared" si="110"/>
        <v>0</v>
      </c>
      <c r="AJ95">
        <f t="shared" si="111"/>
        <v>0</v>
      </c>
      <c r="AK95">
        <f>AL95+AM95+AO95</f>
        <v>6.25</v>
      </c>
      <c r="AL95">
        <v>1.0900000000000001</v>
      </c>
      <c r="AM95">
        <v>0</v>
      </c>
      <c r="AN95">
        <v>0</v>
      </c>
      <c r="AO95" s="59">
        <f>'1.Смета.или.Акт'!F115</f>
        <v>5.16</v>
      </c>
      <c r="AP95">
        <v>0</v>
      </c>
      <c r="AQ95">
        <f>'1.Смета.или.Акт'!E118</f>
        <v>0.52</v>
      </c>
      <c r="AR95">
        <v>0</v>
      </c>
      <c r="AS95">
        <v>0</v>
      </c>
      <c r="AT95">
        <v>68</v>
      </c>
      <c r="AU95">
        <v>48</v>
      </c>
      <c r="AV95">
        <v>1</v>
      </c>
      <c r="AW95">
        <v>1</v>
      </c>
      <c r="AZ95">
        <v>1</v>
      </c>
      <c r="BA95">
        <f>'1.Смета.или.Акт'!J115</f>
        <v>18.3</v>
      </c>
      <c r="BB95">
        <v>12.5</v>
      </c>
      <c r="BC95">
        <v>7.5</v>
      </c>
      <c r="BD95" t="s">
        <v>6</v>
      </c>
      <c r="BE95" t="s">
        <v>6</v>
      </c>
      <c r="BF95" t="s">
        <v>6</v>
      </c>
      <c r="BG95" t="s">
        <v>6</v>
      </c>
      <c r="BH95">
        <v>0</v>
      </c>
      <c r="BI95">
        <v>2</v>
      </c>
      <c r="BJ95" t="s">
        <v>169</v>
      </c>
      <c r="BM95">
        <v>111001</v>
      </c>
      <c r="BN95">
        <v>0</v>
      </c>
      <c r="BO95" t="s">
        <v>6</v>
      </c>
      <c r="BP95">
        <v>0</v>
      </c>
      <c r="BQ95">
        <v>2</v>
      </c>
      <c r="BR95">
        <v>0</v>
      </c>
      <c r="BS95">
        <v>18.3</v>
      </c>
      <c r="BT95">
        <v>1</v>
      </c>
      <c r="BU95">
        <v>1</v>
      </c>
      <c r="BV95">
        <v>1</v>
      </c>
      <c r="BW95">
        <v>1</v>
      </c>
      <c r="BX95">
        <v>1</v>
      </c>
      <c r="BY95" t="s">
        <v>6</v>
      </c>
      <c r="BZ95">
        <v>80</v>
      </c>
      <c r="CA95">
        <v>60</v>
      </c>
      <c r="CF95">
        <v>0</v>
      </c>
      <c r="CG95">
        <v>0</v>
      </c>
      <c r="CM95">
        <v>0</v>
      </c>
      <c r="CN95" t="s">
        <v>6</v>
      </c>
      <c r="CO95">
        <v>0</v>
      </c>
      <c r="CP95">
        <f t="shared" si="112"/>
        <v>567</v>
      </c>
      <c r="CQ95">
        <f t="shared" si="113"/>
        <v>0</v>
      </c>
      <c r="CR95">
        <f t="shared" si="114"/>
        <v>0</v>
      </c>
      <c r="CS95">
        <f t="shared" si="115"/>
        <v>0</v>
      </c>
      <c r="CT95">
        <f t="shared" si="116"/>
        <v>94.428000000000011</v>
      </c>
      <c r="CU95">
        <f t="shared" si="117"/>
        <v>0</v>
      </c>
      <c r="CV95">
        <f t="shared" si="118"/>
        <v>0.52</v>
      </c>
      <c r="CW95">
        <f t="shared" si="119"/>
        <v>0</v>
      </c>
      <c r="CX95">
        <f t="shared" si="120"/>
        <v>0</v>
      </c>
      <c r="CY95">
        <f t="shared" si="121"/>
        <v>385.56</v>
      </c>
      <c r="CZ95">
        <f t="shared" si="122"/>
        <v>272.16000000000003</v>
      </c>
      <c r="DC95" t="s">
        <v>6</v>
      </c>
      <c r="DD95" t="s">
        <v>6</v>
      </c>
      <c r="DE95" t="s">
        <v>6</v>
      </c>
      <c r="DF95" t="s">
        <v>6</v>
      </c>
      <c r="DG95" t="s">
        <v>6</v>
      </c>
      <c r="DH95" t="s">
        <v>6</v>
      </c>
      <c r="DI95" t="s">
        <v>6</v>
      </c>
      <c r="DJ95" t="s">
        <v>6</v>
      </c>
      <c r="DK95" t="s">
        <v>6</v>
      </c>
      <c r="DL95" t="s">
        <v>6</v>
      </c>
      <c r="DM95" t="s">
        <v>6</v>
      </c>
      <c r="DN95">
        <v>0</v>
      </c>
      <c r="DO95">
        <v>0</v>
      </c>
      <c r="DP95">
        <v>1</v>
      </c>
      <c r="DQ95">
        <v>1</v>
      </c>
      <c r="DU95">
        <v>1013</v>
      </c>
      <c r="DV95" t="s">
        <v>17</v>
      </c>
      <c r="DW95" t="str">
        <f>'1.Смета.или.Акт'!D114</f>
        <v>ШТ</v>
      </c>
      <c r="DX95">
        <v>1</v>
      </c>
      <c r="EE95">
        <v>32653247</v>
      </c>
      <c r="EF95">
        <v>2</v>
      </c>
      <c r="EG95" t="s">
        <v>41</v>
      </c>
      <c r="EH95">
        <v>0</v>
      </c>
      <c r="EI95" t="s">
        <v>6</v>
      </c>
      <c r="EJ95">
        <v>2</v>
      </c>
      <c r="EK95">
        <v>111001</v>
      </c>
      <c r="EL95" t="s">
        <v>42</v>
      </c>
      <c r="EM95" t="s">
        <v>43</v>
      </c>
      <c r="EO95" t="s">
        <v>6</v>
      </c>
      <c r="EQ95">
        <v>0</v>
      </c>
      <c r="ER95">
        <f>ES95+ET95+EV95</f>
        <v>6.25</v>
      </c>
      <c r="ES95">
        <v>1.0900000000000001</v>
      </c>
      <c r="ET95">
        <v>0</v>
      </c>
      <c r="EU95">
        <v>0</v>
      </c>
      <c r="EV95" s="59">
        <f>'1.Смета.или.Акт'!F115</f>
        <v>5.16</v>
      </c>
      <c r="EW95">
        <f>'1.Смета.или.Акт'!E118</f>
        <v>0.52</v>
      </c>
      <c r="EX95">
        <v>0</v>
      </c>
      <c r="EY95">
        <v>1</v>
      </c>
      <c r="FQ95">
        <v>0</v>
      </c>
      <c r="FR95">
        <f t="shared" si="123"/>
        <v>0</v>
      </c>
      <c r="FS95">
        <v>0</v>
      </c>
      <c r="FV95" t="s">
        <v>25</v>
      </c>
      <c r="FW95" t="s">
        <v>26</v>
      </c>
      <c r="FX95">
        <v>80</v>
      </c>
      <c r="FY95">
        <v>60</v>
      </c>
      <c r="GA95" t="s">
        <v>6</v>
      </c>
      <c r="GD95">
        <v>0</v>
      </c>
      <c r="GF95">
        <v>1559949470</v>
      </c>
      <c r="GG95">
        <v>2</v>
      </c>
      <c r="GH95">
        <v>1</v>
      </c>
      <c r="GI95">
        <v>4</v>
      </c>
      <c r="GJ95">
        <v>0</v>
      </c>
      <c r="GK95">
        <f>ROUND(R95*(S12)/100,0)</f>
        <v>0</v>
      </c>
      <c r="GL95">
        <f t="shared" si="124"/>
        <v>0</v>
      </c>
      <c r="GM95">
        <f t="shared" si="125"/>
        <v>1225</v>
      </c>
      <c r="GN95">
        <f t="shared" si="126"/>
        <v>0</v>
      </c>
      <c r="GO95">
        <f t="shared" si="127"/>
        <v>1225</v>
      </c>
      <c r="GP95">
        <f t="shared" si="128"/>
        <v>0</v>
      </c>
      <c r="GR95">
        <v>0</v>
      </c>
      <c r="GS95">
        <v>3</v>
      </c>
      <c r="GT95">
        <v>0</v>
      </c>
      <c r="GU95" t="s">
        <v>6</v>
      </c>
      <c r="GV95">
        <f t="shared" si="129"/>
        <v>0</v>
      </c>
      <c r="GW95">
        <v>18.3</v>
      </c>
      <c r="GX95">
        <f t="shared" si="130"/>
        <v>0</v>
      </c>
      <c r="HA95">
        <v>0</v>
      </c>
      <c r="HB95">
        <v>0</v>
      </c>
      <c r="IK95">
        <v>0</v>
      </c>
    </row>
    <row r="96" spans="1:255" x14ac:dyDescent="0.2">
      <c r="A96" s="2">
        <v>18</v>
      </c>
      <c r="B96" s="2">
        <v>1</v>
      </c>
      <c r="C96" s="2">
        <v>94</v>
      </c>
      <c r="D96" s="2"/>
      <c r="E96" s="2" t="s">
        <v>170</v>
      </c>
      <c r="F96" s="2" t="s">
        <v>45</v>
      </c>
      <c r="G96" s="2" t="s">
        <v>171</v>
      </c>
      <c r="H96" s="2" t="s">
        <v>47</v>
      </c>
      <c r="I96" s="2">
        <f>I94*J96</f>
        <v>3</v>
      </c>
      <c r="J96" s="2">
        <v>0.5</v>
      </c>
      <c r="K96" s="2"/>
      <c r="L96" s="2"/>
      <c r="M96" s="2"/>
      <c r="N96" s="2"/>
      <c r="O96" s="2">
        <f t="shared" si="95"/>
        <v>34268</v>
      </c>
      <c r="P96" s="2">
        <f t="shared" si="96"/>
        <v>34268</v>
      </c>
      <c r="Q96" s="2">
        <f t="shared" si="97"/>
        <v>0</v>
      </c>
      <c r="R96" s="2">
        <f t="shared" si="98"/>
        <v>0</v>
      </c>
      <c r="S96" s="2">
        <f t="shared" si="99"/>
        <v>0</v>
      </c>
      <c r="T96" s="2">
        <f t="shared" si="100"/>
        <v>0</v>
      </c>
      <c r="U96" s="2">
        <f t="shared" si="101"/>
        <v>0</v>
      </c>
      <c r="V96" s="2">
        <f t="shared" si="102"/>
        <v>0</v>
      </c>
      <c r="W96" s="2">
        <f t="shared" si="103"/>
        <v>0</v>
      </c>
      <c r="X96" s="2">
        <f t="shared" si="104"/>
        <v>0</v>
      </c>
      <c r="Y96" s="2">
        <f t="shared" si="105"/>
        <v>0</v>
      </c>
      <c r="Z96" s="2"/>
      <c r="AA96" s="2">
        <v>34656857</v>
      </c>
      <c r="AB96" s="2">
        <f t="shared" si="106"/>
        <v>11422.67</v>
      </c>
      <c r="AC96" s="2">
        <f>ROUND((ES96),2)</f>
        <v>11422.67</v>
      </c>
      <c r="AD96" s="2">
        <f t="shared" si="107"/>
        <v>0</v>
      </c>
      <c r="AE96" s="2">
        <f t="shared" si="108"/>
        <v>0</v>
      </c>
      <c r="AF96" s="2">
        <f t="shared" si="131"/>
        <v>0</v>
      </c>
      <c r="AG96" s="2">
        <f t="shared" si="109"/>
        <v>0</v>
      </c>
      <c r="AH96" s="2">
        <f t="shared" si="132"/>
        <v>0</v>
      </c>
      <c r="AI96" s="2">
        <f t="shared" si="110"/>
        <v>0</v>
      </c>
      <c r="AJ96" s="2">
        <f t="shared" si="111"/>
        <v>0</v>
      </c>
      <c r="AK96" s="2">
        <v>11422.67</v>
      </c>
      <c r="AL96" s="2">
        <v>11422.67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2">
        <v>0</v>
      </c>
      <c r="AS96" s="2">
        <v>0</v>
      </c>
      <c r="AT96" s="2">
        <v>0</v>
      </c>
      <c r="AU96" s="2">
        <v>0</v>
      </c>
      <c r="AV96" s="2">
        <v>1</v>
      </c>
      <c r="AW96" s="2">
        <v>1</v>
      </c>
      <c r="AX96" s="2"/>
      <c r="AY96" s="2"/>
      <c r="AZ96" s="2">
        <v>1</v>
      </c>
      <c r="BA96" s="2">
        <v>1</v>
      </c>
      <c r="BB96" s="2">
        <v>1</v>
      </c>
      <c r="BC96" s="2">
        <v>1</v>
      </c>
      <c r="BD96" s="2" t="s">
        <v>6</v>
      </c>
      <c r="BE96" s="2" t="s">
        <v>6</v>
      </c>
      <c r="BF96" s="2" t="s">
        <v>6</v>
      </c>
      <c r="BG96" s="2" t="s">
        <v>6</v>
      </c>
      <c r="BH96" s="2">
        <v>3</v>
      </c>
      <c r="BI96" s="2">
        <v>1</v>
      </c>
      <c r="BJ96" s="2" t="s">
        <v>172</v>
      </c>
      <c r="BK96" s="2"/>
      <c r="BL96" s="2"/>
      <c r="BM96" s="2">
        <v>500001</v>
      </c>
      <c r="BN96" s="2">
        <v>0</v>
      </c>
      <c r="BO96" s="2" t="s">
        <v>6</v>
      </c>
      <c r="BP96" s="2">
        <v>0</v>
      </c>
      <c r="BQ96" s="2">
        <v>20</v>
      </c>
      <c r="BR96" s="2">
        <v>0</v>
      </c>
      <c r="BS96" s="2">
        <v>1</v>
      </c>
      <c r="BT96" s="2">
        <v>1</v>
      </c>
      <c r="BU96" s="2">
        <v>1</v>
      </c>
      <c r="BV96" s="2">
        <v>1</v>
      </c>
      <c r="BW96" s="2">
        <v>1</v>
      </c>
      <c r="BX96" s="2">
        <v>1</v>
      </c>
      <c r="BY96" s="2" t="s">
        <v>6</v>
      </c>
      <c r="BZ96" s="2">
        <v>0</v>
      </c>
      <c r="CA96" s="2">
        <v>0</v>
      </c>
      <c r="CB96" s="2"/>
      <c r="CC96" s="2"/>
      <c r="CD96" s="2"/>
      <c r="CE96" s="2"/>
      <c r="CF96" s="2">
        <v>0</v>
      </c>
      <c r="CG96" s="2">
        <v>0</v>
      </c>
      <c r="CH96" s="2"/>
      <c r="CI96" s="2"/>
      <c r="CJ96" s="2"/>
      <c r="CK96" s="2"/>
      <c r="CL96" s="2"/>
      <c r="CM96" s="2">
        <v>0</v>
      </c>
      <c r="CN96" s="2" t="s">
        <v>6</v>
      </c>
      <c r="CO96" s="2">
        <v>0</v>
      </c>
      <c r="CP96" s="2">
        <f t="shared" si="112"/>
        <v>34268</v>
      </c>
      <c r="CQ96" s="2">
        <f t="shared" si="113"/>
        <v>11422.67</v>
      </c>
      <c r="CR96" s="2">
        <f t="shared" si="114"/>
        <v>0</v>
      </c>
      <c r="CS96" s="2">
        <f t="shared" si="115"/>
        <v>0</v>
      </c>
      <c r="CT96" s="2">
        <f t="shared" si="116"/>
        <v>0</v>
      </c>
      <c r="CU96" s="2">
        <f t="shared" si="117"/>
        <v>0</v>
      </c>
      <c r="CV96" s="2">
        <f t="shared" si="118"/>
        <v>0</v>
      </c>
      <c r="CW96" s="2">
        <f t="shared" si="119"/>
        <v>0</v>
      </c>
      <c r="CX96" s="2">
        <f t="shared" si="120"/>
        <v>0</v>
      </c>
      <c r="CY96" s="2">
        <f t="shared" si="121"/>
        <v>0</v>
      </c>
      <c r="CZ96" s="2">
        <f t="shared" si="122"/>
        <v>0</v>
      </c>
      <c r="DA96" s="2"/>
      <c r="DB96" s="2"/>
      <c r="DC96" s="2" t="s">
        <v>6</v>
      </c>
      <c r="DD96" s="2" t="s">
        <v>6</v>
      </c>
      <c r="DE96" s="2" t="s">
        <v>6</v>
      </c>
      <c r="DF96" s="2" t="s">
        <v>6</v>
      </c>
      <c r="DG96" s="2" t="s">
        <v>6</v>
      </c>
      <c r="DH96" s="2" t="s">
        <v>6</v>
      </c>
      <c r="DI96" s="2" t="s">
        <v>6</v>
      </c>
      <c r="DJ96" s="2" t="s">
        <v>6</v>
      </c>
      <c r="DK96" s="2" t="s">
        <v>6</v>
      </c>
      <c r="DL96" s="2" t="s">
        <v>6</v>
      </c>
      <c r="DM96" s="2" t="s">
        <v>6</v>
      </c>
      <c r="DN96" s="2">
        <v>0</v>
      </c>
      <c r="DO96" s="2">
        <v>0</v>
      </c>
      <c r="DP96" s="2">
        <v>1</v>
      </c>
      <c r="DQ96" s="2">
        <v>1</v>
      </c>
      <c r="DR96" s="2"/>
      <c r="DS96" s="2"/>
      <c r="DT96" s="2"/>
      <c r="DU96" s="2">
        <v>1010</v>
      </c>
      <c r="DV96" s="2" t="s">
        <v>47</v>
      </c>
      <c r="DW96" s="2" t="s">
        <v>47</v>
      </c>
      <c r="DX96" s="2">
        <v>1</v>
      </c>
      <c r="DY96" s="2"/>
      <c r="DZ96" s="2"/>
      <c r="EA96" s="2"/>
      <c r="EB96" s="2"/>
      <c r="EC96" s="2"/>
      <c r="ED96" s="2"/>
      <c r="EE96" s="2">
        <v>32653291</v>
      </c>
      <c r="EF96" s="2">
        <v>20</v>
      </c>
      <c r="EG96" s="2" t="s">
        <v>48</v>
      </c>
      <c r="EH96" s="2">
        <v>0</v>
      </c>
      <c r="EI96" s="2" t="s">
        <v>6</v>
      </c>
      <c r="EJ96" s="2">
        <v>1</v>
      </c>
      <c r="EK96" s="2">
        <v>500001</v>
      </c>
      <c r="EL96" s="2" t="s">
        <v>62</v>
      </c>
      <c r="EM96" s="2" t="s">
        <v>63</v>
      </c>
      <c r="EN96" s="2"/>
      <c r="EO96" s="2" t="s">
        <v>6</v>
      </c>
      <c r="EP96" s="2"/>
      <c r="EQ96" s="2">
        <v>0</v>
      </c>
      <c r="ER96" s="2">
        <v>28.22</v>
      </c>
      <c r="ES96" s="2">
        <v>11422.67</v>
      </c>
      <c r="ET96" s="2">
        <v>0</v>
      </c>
      <c r="EU96" s="2">
        <v>0</v>
      </c>
      <c r="EV96" s="2">
        <v>0</v>
      </c>
      <c r="EW96" s="2">
        <v>0</v>
      </c>
      <c r="EX96" s="2">
        <v>0</v>
      </c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>
        <v>0</v>
      </c>
      <c r="FR96" s="2">
        <f t="shared" si="123"/>
        <v>0</v>
      </c>
      <c r="FS96" s="2">
        <v>0</v>
      </c>
      <c r="FT96" s="2"/>
      <c r="FU96" s="2"/>
      <c r="FV96" s="2"/>
      <c r="FW96" s="2"/>
      <c r="FX96" s="2">
        <v>0</v>
      </c>
      <c r="FY96" s="2">
        <v>0</v>
      </c>
      <c r="FZ96" s="2"/>
      <c r="GA96" s="2" t="s">
        <v>173</v>
      </c>
      <c r="GB96" s="2"/>
      <c r="GC96" s="2"/>
      <c r="GD96" s="2">
        <v>0</v>
      </c>
      <c r="GE96" s="2"/>
      <c r="GF96" s="2">
        <v>1897932488</v>
      </c>
      <c r="GG96" s="2">
        <v>2</v>
      </c>
      <c r="GH96" s="2">
        <v>4</v>
      </c>
      <c r="GI96" s="2">
        <v>-2</v>
      </c>
      <c r="GJ96" s="2">
        <v>0</v>
      </c>
      <c r="GK96" s="2">
        <f>ROUND(R96*(R12)/100,0)</f>
        <v>0</v>
      </c>
      <c r="GL96" s="2">
        <f t="shared" si="124"/>
        <v>0</v>
      </c>
      <c r="GM96" s="2">
        <f t="shared" si="125"/>
        <v>34268</v>
      </c>
      <c r="GN96" s="2">
        <f t="shared" si="126"/>
        <v>34268</v>
      </c>
      <c r="GO96" s="2">
        <f t="shared" si="127"/>
        <v>0</v>
      </c>
      <c r="GP96" s="2">
        <f t="shared" si="128"/>
        <v>0</v>
      </c>
      <c r="GQ96" s="2"/>
      <c r="GR96" s="2">
        <v>0</v>
      </c>
      <c r="GS96" s="2">
        <v>2</v>
      </c>
      <c r="GT96" s="2">
        <v>0</v>
      </c>
      <c r="GU96" s="2" t="s">
        <v>6</v>
      </c>
      <c r="GV96" s="2">
        <f t="shared" si="129"/>
        <v>0</v>
      </c>
      <c r="GW96" s="2">
        <v>1</v>
      </c>
      <c r="GX96" s="2">
        <f t="shared" si="130"/>
        <v>0</v>
      </c>
      <c r="GY96" s="2"/>
      <c r="GZ96" s="2"/>
      <c r="HA96" s="2">
        <v>0</v>
      </c>
      <c r="HB96" s="2">
        <v>0</v>
      </c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>
        <v>0</v>
      </c>
      <c r="IL96" s="2"/>
      <c r="IM96" s="2"/>
      <c r="IN96" s="2"/>
      <c r="IO96" s="2"/>
      <c r="IP96" s="2"/>
      <c r="IQ96" s="2"/>
      <c r="IR96" s="2"/>
      <c r="IS96" s="2"/>
      <c r="IT96" s="2"/>
      <c r="IU96" s="2"/>
    </row>
    <row r="97" spans="1:255" x14ac:dyDescent="0.2">
      <c r="A97">
        <v>18</v>
      </c>
      <c r="B97">
        <v>1</v>
      </c>
      <c r="C97">
        <v>97</v>
      </c>
      <c r="E97" t="s">
        <v>170</v>
      </c>
      <c r="F97" t="str">
        <f>'1.Смета.или.Акт'!B119</f>
        <v>Накладная</v>
      </c>
      <c r="G97" t="str">
        <f>'1.Смета.или.Акт'!C119</f>
        <v>Микропроцессорное устройство БЭМП РУ</v>
      </c>
      <c r="H97" t="s">
        <v>47</v>
      </c>
      <c r="I97">
        <f>I95*J97</f>
        <v>3</v>
      </c>
      <c r="J97">
        <v>0.5</v>
      </c>
      <c r="O97">
        <f t="shared" si="95"/>
        <v>257010</v>
      </c>
      <c r="P97">
        <f t="shared" si="96"/>
        <v>257010</v>
      </c>
      <c r="Q97">
        <f t="shared" si="97"/>
        <v>0</v>
      </c>
      <c r="R97">
        <f t="shared" si="98"/>
        <v>0</v>
      </c>
      <c r="S97">
        <f t="shared" si="99"/>
        <v>0</v>
      </c>
      <c r="T97">
        <f t="shared" si="100"/>
        <v>0</v>
      </c>
      <c r="U97">
        <f t="shared" si="101"/>
        <v>0</v>
      </c>
      <c r="V97">
        <f t="shared" si="102"/>
        <v>0</v>
      </c>
      <c r="W97">
        <f t="shared" si="103"/>
        <v>0</v>
      </c>
      <c r="X97">
        <f t="shared" si="104"/>
        <v>0</v>
      </c>
      <c r="Y97">
        <f t="shared" si="105"/>
        <v>0</v>
      </c>
      <c r="AA97">
        <v>34656858</v>
      </c>
      <c r="AB97">
        <f t="shared" si="106"/>
        <v>11422.67</v>
      </c>
      <c r="AC97">
        <f>ROUND((ES97),2)</f>
        <v>11422.67</v>
      </c>
      <c r="AD97">
        <f t="shared" si="107"/>
        <v>0</v>
      </c>
      <c r="AE97">
        <f t="shared" si="108"/>
        <v>0</v>
      </c>
      <c r="AF97">
        <f t="shared" si="131"/>
        <v>0</v>
      </c>
      <c r="AG97">
        <f t="shared" si="109"/>
        <v>0</v>
      </c>
      <c r="AH97">
        <f t="shared" si="132"/>
        <v>0</v>
      </c>
      <c r="AI97">
        <f t="shared" si="110"/>
        <v>0</v>
      </c>
      <c r="AJ97">
        <f t="shared" si="111"/>
        <v>0</v>
      </c>
      <c r="AK97">
        <v>11422.67</v>
      </c>
      <c r="AL97" s="59">
        <f>'1.Смета.или.Акт'!F119</f>
        <v>11422.67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1</v>
      </c>
      <c r="AW97">
        <v>1</v>
      </c>
      <c r="AZ97">
        <v>1</v>
      </c>
      <c r="BA97">
        <v>1</v>
      </c>
      <c r="BB97">
        <v>1</v>
      </c>
      <c r="BC97">
        <f>'1.Смета.или.Акт'!J119</f>
        <v>7.5</v>
      </c>
      <c r="BD97" t="s">
        <v>6</v>
      </c>
      <c r="BE97" t="s">
        <v>6</v>
      </c>
      <c r="BF97" t="s">
        <v>6</v>
      </c>
      <c r="BG97" t="s">
        <v>6</v>
      </c>
      <c r="BH97">
        <v>3</v>
      </c>
      <c r="BI97">
        <v>1</v>
      </c>
      <c r="BJ97" t="s">
        <v>172</v>
      </c>
      <c r="BM97">
        <v>500001</v>
      </c>
      <c r="BN97">
        <v>0</v>
      </c>
      <c r="BO97" t="s">
        <v>6</v>
      </c>
      <c r="BP97">
        <v>0</v>
      </c>
      <c r="BQ97">
        <v>20</v>
      </c>
      <c r="BR97">
        <v>0</v>
      </c>
      <c r="BS97">
        <v>1</v>
      </c>
      <c r="BT97">
        <v>1</v>
      </c>
      <c r="BU97">
        <v>1</v>
      </c>
      <c r="BV97">
        <v>1</v>
      </c>
      <c r="BW97">
        <v>1</v>
      </c>
      <c r="BX97">
        <v>1</v>
      </c>
      <c r="BY97" t="s">
        <v>6</v>
      </c>
      <c r="BZ97">
        <v>0</v>
      </c>
      <c r="CA97">
        <v>0</v>
      </c>
      <c r="CF97">
        <v>0</v>
      </c>
      <c r="CG97">
        <v>0</v>
      </c>
      <c r="CM97">
        <v>0</v>
      </c>
      <c r="CN97" t="s">
        <v>6</v>
      </c>
      <c r="CO97">
        <v>0</v>
      </c>
      <c r="CP97">
        <f t="shared" si="112"/>
        <v>257010</v>
      </c>
      <c r="CQ97">
        <f t="shared" si="113"/>
        <v>85670.024999999994</v>
      </c>
      <c r="CR97">
        <f t="shared" si="114"/>
        <v>0</v>
      </c>
      <c r="CS97">
        <f t="shared" si="115"/>
        <v>0</v>
      </c>
      <c r="CT97">
        <f t="shared" si="116"/>
        <v>0</v>
      </c>
      <c r="CU97">
        <f t="shared" si="117"/>
        <v>0</v>
      </c>
      <c r="CV97">
        <f t="shared" si="118"/>
        <v>0</v>
      </c>
      <c r="CW97">
        <f t="shared" si="119"/>
        <v>0</v>
      </c>
      <c r="CX97">
        <f t="shared" si="120"/>
        <v>0</v>
      </c>
      <c r="CY97">
        <f t="shared" si="121"/>
        <v>0</v>
      </c>
      <c r="CZ97">
        <f t="shared" si="122"/>
        <v>0</v>
      </c>
      <c r="DC97" t="s">
        <v>6</v>
      </c>
      <c r="DD97" t="s">
        <v>6</v>
      </c>
      <c r="DE97" t="s">
        <v>6</v>
      </c>
      <c r="DF97" t="s">
        <v>6</v>
      </c>
      <c r="DG97" t="s">
        <v>6</v>
      </c>
      <c r="DH97" t="s">
        <v>6</v>
      </c>
      <c r="DI97" t="s">
        <v>6</v>
      </c>
      <c r="DJ97" t="s">
        <v>6</v>
      </c>
      <c r="DK97" t="s">
        <v>6</v>
      </c>
      <c r="DL97" t="s">
        <v>6</v>
      </c>
      <c r="DM97" t="s">
        <v>6</v>
      </c>
      <c r="DN97">
        <v>0</v>
      </c>
      <c r="DO97">
        <v>0</v>
      </c>
      <c r="DP97">
        <v>1</v>
      </c>
      <c r="DQ97">
        <v>1</v>
      </c>
      <c r="DU97">
        <v>1010</v>
      </c>
      <c r="DV97" t="s">
        <v>47</v>
      </c>
      <c r="DW97" t="str">
        <f>'1.Смета.или.Акт'!D119</f>
        <v>шт.</v>
      </c>
      <c r="DX97">
        <v>1</v>
      </c>
      <c r="EE97">
        <v>32653291</v>
      </c>
      <c r="EF97">
        <v>20</v>
      </c>
      <c r="EG97" t="s">
        <v>48</v>
      </c>
      <c r="EH97">
        <v>0</v>
      </c>
      <c r="EI97" t="s">
        <v>6</v>
      </c>
      <c r="EJ97">
        <v>1</v>
      </c>
      <c r="EK97">
        <v>500001</v>
      </c>
      <c r="EL97" t="s">
        <v>62</v>
      </c>
      <c r="EM97" t="s">
        <v>63</v>
      </c>
      <c r="EO97" t="s">
        <v>6</v>
      </c>
      <c r="EQ97">
        <v>0</v>
      </c>
      <c r="ER97">
        <v>11422.67</v>
      </c>
      <c r="ES97" s="59">
        <f>'1.Смета.или.Акт'!F119</f>
        <v>11422.67</v>
      </c>
      <c r="ET97">
        <v>0</v>
      </c>
      <c r="EU97">
        <v>0</v>
      </c>
      <c r="EV97">
        <v>0</v>
      </c>
      <c r="EW97">
        <v>0</v>
      </c>
      <c r="EX97">
        <v>0</v>
      </c>
      <c r="EZ97">
        <v>5</v>
      </c>
      <c r="FC97">
        <v>0</v>
      </c>
      <c r="FD97">
        <v>18</v>
      </c>
      <c r="FF97">
        <v>85670</v>
      </c>
      <c r="FQ97">
        <v>0</v>
      </c>
      <c r="FR97">
        <f t="shared" si="123"/>
        <v>0</v>
      </c>
      <c r="FS97">
        <v>0</v>
      </c>
      <c r="FX97">
        <v>0</v>
      </c>
      <c r="FY97">
        <v>0</v>
      </c>
      <c r="GA97" t="s">
        <v>173</v>
      </c>
      <c r="GD97">
        <v>0</v>
      </c>
      <c r="GF97">
        <v>1897932488</v>
      </c>
      <c r="GG97">
        <v>2</v>
      </c>
      <c r="GH97">
        <v>3</v>
      </c>
      <c r="GI97">
        <v>4</v>
      </c>
      <c r="GJ97">
        <v>0</v>
      </c>
      <c r="GK97">
        <f>ROUND(R97*(S12)/100,0)</f>
        <v>0</v>
      </c>
      <c r="GL97">
        <f t="shared" si="124"/>
        <v>0</v>
      </c>
      <c r="GM97">
        <f t="shared" si="125"/>
        <v>257010</v>
      </c>
      <c r="GN97">
        <f t="shared" si="126"/>
        <v>257010</v>
      </c>
      <c r="GO97">
        <f t="shared" si="127"/>
        <v>0</v>
      </c>
      <c r="GP97">
        <f t="shared" si="128"/>
        <v>0</v>
      </c>
      <c r="GR97">
        <v>1</v>
      </c>
      <c r="GS97">
        <v>1</v>
      </c>
      <c r="GT97">
        <v>0</v>
      </c>
      <c r="GU97" t="s">
        <v>6</v>
      </c>
      <c r="GV97">
        <f t="shared" si="129"/>
        <v>0</v>
      </c>
      <c r="GW97">
        <v>1</v>
      </c>
      <c r="GX97">
        <f t="shared" si="130"/>
        <v>0</v>
      </c>
      <c r="HA97">
        <v>0</v>
      </c>
      <c r="HB97">
        <v>0</v>
      </c>
      <c r="IK97">
        <v>0</v>
      </c>
    </row>
    <row r="98" spans="1:255" x14ac:dyDescent="0.2">
      <c r="A98" s="2">
        <v>18</v>
      </c>
      <c r="B98" s="2">
        <v>1</v>
      </c>
      <c r="C98" s="2">
        <v>95</v>
      </c>
      <c r="D98" s="2"/>
      <c r="E98" s="2" t="s">
        <v>174</v>
      </c>
      <c r="F98" s="2" t="s">
        <v>45</v>
      </c>
      <c r="G98" s="2" t="s">
        <v>175</v>
      </c>
      <c r="H98" s="2" t="s">
        <v>47</v>
      </c>
      <c r="I98" s="2">
        <f>I94*J98</f>
        <v>3</v>
      </c>
      <c r="J98" s="2">
        <v>0.5</v>
      </c>
      <c r="K98" s="2"/>
      <c r="L98" s="2"/>
      <c r="M98" s="2"/>
      <c r="N98" s="2"/>
      <c r="O98" s="2">
        <f t="shared" si="95"/>
        <v>5000</v>
      </c>
      <c r="P98" s="2">
        <f t="shared" si="96"/>
        <v>5000</v>
      </c>
      <c r="Q98" s="2">
        <f t="shared" si="97"/>
        <v>0</v>
      </c>
      <c r="R98" s="2">
        <f t="shared" si="98"/>
        <v>0</v>
      </c>
      <c r="S98" s="2">
        <f t="shared" si="99"/>
        <v>0</v>
      </c>
      <c r="T98" s="2">
        <f t="shared" si="100"/>
        <v>0</v>
      </c>
      <c r="U98" s="2">
        <f t="shared" si="101"/>
        <v>0</v>
      </c>
      <c r="V98" s="2">
        <f t="shared" si="102"/>
        <v>0</v>
      </c>
      <c r="W98" s="2">
        <f t="shared" si="103"/>
        <v>0</v>
      </c>
      <c r="X98" s="2">
        <f t="shared" si="104"/>
        <v>0</v>
      </c>
      <c r="Y98" s="2">
        <f t="shared" si="105"/>
        <v>0</v>
      </c>
      <c r="Z98" s="2"/>
      <c r="AA98" s="2">
        <v>34656857</v>
      </c>
      <c r="AB98" s="2">
        <f t="shared" si="106"/>
        <v>1666.67</v>
      </c>
      <c r="AC98" s="2">
        <f>ROUND((ES98),2)</f>
        <v>1666.67</v>
      </c>
      <c r="AD98" s="2">
        <f t="shared" si="107"/>
        <v>0</v>
      </c>
      <c r="AE98" s="2">
        <f t="shared" si="108"/>
        <v>0</v>
      </c>
      <c r="AF98" s="2">
        <f t="shared" si="131"/>
        <v>0</v>
      </c>
      <c r="AG98" s="2">
        <f t="shared" si="109"/>
        <v>0</v>
      </c>
      <c r="AH98" s="2">
        <f t="shared" si="132"/>
        <v>0</v>
      </c>
      <c r="AI98" s="2">
        <f t="shared" si="110"/>
        <v>0</v>
      </c>
      <c r="AJ98" s="2">
        <f t="shared" si="111"/>
        <v>0</v>
      </c>
      <c r="AK98" s="2">
        <v>1666.67</v>
      </c>
      <c r="AL98" s="2">
        <v>1666.67</v>
      </c>
      <c r="AM98" s="2">
        <v>0</v>
      </c>
      <c r="AN98" s="2">
        <v>0</v>
      </c>
      <c r="AO98" s="2">
        <v>0</v>
      </c>
      <c r="AP98" s="2">
        <v>0</v>
      </c>
      <c r="AQ98" s="2">
        <v>0</v>
      </c>
      <c r="AR98" s="2">
        <v>0</v>
      </c>
      <c r="AS98" s="2">
        <v>0</v>
      </c>
      <c r="AT98" s="2">
        <v>106</v>
      </c>
      <c r="AU98" s="2">
        <v>65</v>
      </c>
      <c r="AV98" s="2">
        <v>1</v>
      </c>
      <c r="AW98" s="2">
        <v>1</v>
      </c>
      <c r="AX98" s="2"/>
      <c r="AY98" s="2"/>
      <c r="AZ98" s="2">
        <v>1</v>
      </c>
      <c r="BA98" s="2">
        <v>1</v>
      </c>
      <c r="BB98" s="2">
        <v>1</v>
      </c>
      <c r="BC98" s="2">
        <v>1</v>
      </c>
      <c r="BD98" s="2" t="s">
        <v>6</v>
      </c>
      <c r="BE98" s="2" t="s">
        <v>6</v>
      </c>
      <c r="BF98" s="2" t="s">
        <v>6</v>
      </c>
      <c r="BG98" s="2" t="s">
        <v>6</v>
      </c>
      <c r="BH98" s="2">
        <v>3</v>
      </c>
      <c r="BI98" s="2">
        <v>1</v>
      </c>
      <c r="BJ98" s="2" t="s">
        <v>6</v>
      </c>
      <c r="BK98" s="2"/>
      <c r="BL98" s="2"/>
      <c r="BM98" s="2">
        <v>0</v>
      </c>
      <c r="BN98" s="2">
        <v>0</v>
      </c>
      <c r="BO98" s="2" t="s">
        <v>6</v>
      </c>
      <c r="BP98" s="2">
        <v>0</v>
      </c>
      <c r="BQ98" s="2">
        <v>20</v>
      </c>
      <c r="BR98" s="2">
        <v>0</v>
      </c>
      <c r="BS98" s="2">
        <v>1</v>
      </c>
      <c r="BT98" s="2">
        <v>1</v>
      </c>
      <c r="BU98" s="2">
        <v>1</v>
      </c>
      <c r="BV98" s="2">
        <v>1</v>
      </c>
      <c r="BW98" s="2">
        <v>1</v>
      </c>
      <c r="BX98" s="2">
        <v>1</v>
      </c>
      <c r="BY98" s="2" t="s">
        <v>6</v>
      </c>
      <c r="BZ98" s="2">
        <v>106</v>
      </c>
      <c r="CA98" s="2">
        <v>65</v>
      </c>
      <c r="CB98" s="2"/>
      <c r="CC98" s="2"/>
      <c r="CD98" s="2"/>
      <c r="CE98" s="2"/>
      <c r="CF98" s="2">
        <v>0</v>
      </c>
      <c r="CG98" s="2">
        <v>0</v>
      </c>
      <c r="CH98" s="2"/>
      <c r="CI98" s="2"/>
      <c r="CJ98" s="2"/>
      <c r="CK98" s="2"/>
      <c r="CL98" s="2"/>
      <c r="CM98" s="2">
        <v>0</v>
      </c>
      <c r="CN98" s="2" t="s">
        <v>6</v>
      </c>
      <c r="CO98" s="2">
        <v>0</v>
      </c>
      <c r="CP98" s="2">
        <f t="shared" si="112"/>
        <v>5000</v>
      </c>
      <c r="CQ98" s="2">
        <f t="shared" si="113"/>
        <v>1666.67</v>
      </c>
      <c r="CR98" s="2">
        <f t="shared" si="114"/>
        <v>0</v>
      </c>
      <c r="CS98" s="2">
        <f t="shared" si="115"/>
        <v>0</v>
      </c>
      <c r="CT98" s="2">
        <f t="shared" si="116"/>
        <v>0</v>
      </c>
      <c r="CU98" s="2">
        <f t="shared" si="117"/>
        <v>0</v>
      </c>
      <c r="CV98" s="2">
        <f t="shared" si="118"/>
        <v>0</v>
      </c>
      <c r="CW98" s="2">
        <f t="shared" si="119"/>
        <v>0</v>
      </c>
      <c r="CX98" s="2">
        <f t="shared" si="120"/>
        <v>0</v>
      </c>
      <c r="CY98" s="2">
        <f t="shared" si="121"/>
        <v>0</v>
      </c>
      <c r="CZ98" s="2">
        <f t="shared" si="122"/>
        <v>0</v>
      </c>
      <c r="DA98" s="2"/>
      <c r="DB98" s="2"/>
      <c r="DC98" s="2" t="s">
        <v>6</v>
      </c>
      <c r="DD98" s="2" t="s">
        <v>6</v>
      </c>
      <c r="DE98" s="2" t="s">
        <v>6</v>
      </c>
      <c r="DF98" s="2" t="s">
        <v>6</v>
      </c>
      <c r="DG98" s="2" t="s">
        <v>6</v>
      </c>
      <c r="DH98" s="2" t="s">
        <v>6</v>
      </c>
      <c r="DI98" s="2" t="s">
        <v>6</v>
      </c>
      <c r="DJ98" s="2" t="s">
        <v>6</v>
      </c>
      <c r="DK98" s="2" t="s">
        <v>6</v>
      </c>
      <c r="DL98" s="2" t="s">
        <v>6</v>
      </c>
      <c r="DM98" s="2" t="s">
        <v>6</v>
      </c>
      <c r="DN98" s="2">
        <v>0</v>
      </c>
      <c r="DO98" s="2">
        <v>0</v>
      </c>
      <c r="DP98" s="2">
        <v>1</v>
      </c>
      <c r="DQ98" s="2">
        <v>1</v>
      </c>
      <c r="DR98" s="2"/>
      <c r="DS98" s="2"/>
      <c r="DT98" s="2"/>
      <c r="DU98" s="2">
        <v>1010</v>
      </c>
      <c r="DV98" s="2" t="s">
        <v>47</v>
      </c>
      <c r="DW98" s="2" t="s">
        <v>47</v>
      </c>
      <c r="DX98" s="2">
        <v>1</v>
      </c>
      <c r="DY98" s="2"/>
      <c r="DZ98" s="2"/>
      <c r="EA98" s="2"/>
      <c r="EB98" s="2"/>
      <c r="EC98" s="2"/>
      <c r="ED98" s="2"/>
      <c r="EE98" s="2">
        <v>32653299</v>
      </c>
      <c r="EF98" s="2">
        <v>20</v>
      </c>
      <c r="EG98" s="2" t="s">
        <v>48</v>
      </c>
      <c r="EH98" s="2">
        <v>0</v>
      </c>
      <c r="EI98" s="2" t="s">
        <v>6</v>
      </c>
      <c r="EJ98" s="2">
        <v>1</v>
      </c>
      <c r="EK98" s="2">
        <v>0</v>
      </c>
      <c r="EL98" s="2" t="s">
        <v>49</v>
      </c>
      <c r="EM98" s="2" t="s">
        <v>50</v>
      </c>
      <c r="EN98" s="2"/>
      <c r="EO98" s="2" t="s">
        <v>6</v>
      </c>
      <c r="EP98" s="2"/>
      <c r="EQ98" s="2">
        <v>0</v>
      </c>
      <c r="ER98" s="2">
        <v>1</v>
      </c>
      <c r="ES98" s="2">
        <v>1666.67</v>
      </c>
      <c r="ET98" s="2">
        <v>0</v>
      </c>
      <c r="EU98" s="2">
        <v>0</v>
      </c>
      <c r="EV98" s="2">
        <v>0</v>
      </c>
      <c r="EW98" s="2">
        <v>0</v>
      </c>
      <c r="EX98" s="2">
        <v>0</v>
      </c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>
        <v>0</v>
      </c>
      <c r="FR98" s="2">
        <f t="shared" si="123"/>
        <v>0</v>
      </c>
      <c r="FS98" s="2">
        <v>0</v>
      </c>
      <c r="FT98" s="2"/>
      <c r="FU98" s="2"/>
      <c r="FV98" s="2"/>
      <c r="FW98" s="2"/>
      <c r="FX98" s="2">
        <v>106</v>
      </c>
      <c r="FY98" s="2">
        <v>65</v>
      </c>
      <c r="FZ98" s="2"/>
      <c r="GA98" s="2" t="s">
        <v>176</v>
      </c>
      <c r="GB98" s="2"/>
      <c r="GC98" s="2"/>
      <c r="GD98" s="2">
        <v>0</v>
      </c>
      <c r="GE98" s="2"/>
      <c r="GF98" s="2">
        <v>-644695250</v>
      </c>
      <c r="GG98" s="2">
        <v>2</v>
      </c>
      <c r="GH98" s="2">
        <v>4</v>
      </c>
      <c r="GI98" s="2">
        <v>-2</v>
      </c>
      <c r="GJ98" s="2">
        <v>0</v>
      </c>
      <c r="GK98" s="2">
        <f>ROUND(R98*(R12)/100,0)</f>
        <v>0</v>
      </c>
      <c r="GL98" s="2">
        <f t="shared" si="124"/>
        <v>0</v>
      </c>
      <c r="GM98" s="2">
        <f t="shared" si="125"/>
        <v>5000</v>
      </c>
      <c r="GN98" s="2">
        <f t="shared" si="126"/>
        <v>5000</v>
      </c>
      <c r="GO98" s="2">
        <f t="shared" si="127"/>
        <v>0</v>
      </c>
      <c r="GP98" s="2">
        <f t="shared" si="128"/>
        <v>0</v>
      </c>
      <c r="GQ98" s="2"/>
      <c r="GR98" s="2">
        <v>0</v>
      </c>
      <c r="GS98" s="2">
        <v>2</v>
      </c>
      <c r="GT98" s="2">
        <v>0</v>
      </c>
      <c r="GU98" s="2" t="s">
        <v>6</v>
      </c>
      <c r="GV98" s="2">
        <f t="shared" si="129"/>
        <v>0</v>
      </c>
      <c r="GW98" s="2">
        <v>1</v>
      </c>
      <c r="GX98" s="2">
        <f t="shared" si="130"/>
        <v>0</v>
      </c>
      <c r="GY98" s="2"/>
      <c r="GZ98" s="2"/>
      <c r="HA98" s="2">
        <v>0</v>
      </c>
      <c r="HB98" s="2">
        <v>0</v>
      </c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>
        <v>0</v>
      </c>
      <c r="IL98" s="2"/>
      <c r="IM98" s="2"/>
      <c r="IN98" s="2"/>
      <c r="IO98" s="2"/>
      <c r="IP98" s="2"/>
      <c r="IQ98" s="2"/>
      <c r="IR98" s="2"/>
      <c r="IS98" s="2"/>
      <c r="IT98" s="2"/>
      <c r="IU98" s="2"/>
    </row>
    <row r="99" spans="1:255" x14ac:dyDescent="0.2">
      <c r="A99">
        <v>18</v>
      </c>
      <c r="B99">
        <v>1</v>
      </c>
      <c r="C99">
        <v>98</v>
      </c>
      <c r="E99" t="s">
        <v>174</v>
      </c>
      <c r="F99" t="str">
        <f>'1.Смета.или.Акт'!B121</f>
        <v>Накладная</v>
      </c>
      <c r="G99" t="str">
        <f>'1.Смета.или.Акт'!C121</f>
        <v>Блок питания БПНТ</v>
      </c>
      <c r="H99" t="s">
        <v>47</v>
      </c>
      <c r="I99">
        <f>I95*J99</f>
        <v>3</v>
      </c>
      <c r="J99">
        <v>0.5</v>
      </c>
      <c r="O99">
        <f t="shared" si="95"/>
        <v>37500</v>
      </c>
      <c r="P99">
        <f t="shared" si="96"/>
        <v>37500</v>
      </c>
      <c r="Q99">
        <f t="shared" si="97"/>
        <v>0</v>
      </c>
      <c r="R99">
        <f t="shared" si="98"/>
        <v>0</v>
      </c>
      <c r="S99">
        <f t="shared" si="99"/>
        <v>0</v>
      </c>
      <c r="T99">
        <f t="shared" si="100"/>
        <v>0</v>
      </c>
      <c r="U99">
        <f t="shared" si="101"/>
        <v>0</v>
      </c>
      <c r="V99">
        <f t="shared" si="102"/>
        <v>0</v>
      </c>
      <c r="W99">
        <f t="shared" si="103"/>
        <v>0</v>
      </c>
      <c r="X99">
        <f t="shared" si="104"/>
        <v>0</v>
      </c>
      <c r="Y99">
        <f t="shared" si="105"/>
        <v>0</v>
      </c>
      <c r="AA99">
        <v>34656858</v>
      </c>
      <c r="AB99">
        <f t="shared" si="106"/>
        <v>1666.67</v>
      </c>
      <c r="AC99">
        <f>ROUND((ES99),2)</f>
        <v>1666.67</v>
      </c>
      <c r="AD99">
        <f t="shared" si="107"/>
        <v>0</v>
      </c>
      <c r="AE99">
        <f t="shared" si="108"/>
        <v>0</v>
      </c>
      <c r="AF99">
        <f t="shared" si="131"/>
        <v>0</v>
      </c>
      <c r="AG99">
        <f t="shared" si="109"/>
        <v>0</v>
      </c>
      <c r="AH99">
        <f t="shared" si="132"/>
        <v>0</v>
      </c>
      <c r="AI99">
        <f t="shared" si="110"/>
        <v>0</v>
      </c>
      <c r="AJ99">
        <f t="shared" si="111"/>
        <v>0</v>
      </c>
      <c r="AK99">
        <v>1666.67</v>
      </c>
      <c r="AL99" s="59">
        <f>'1.Смета.или.Акт'!F121</f>
        <v>1666.67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90</v>
      </c>
      <c r="AU99">
        <v>52</v>
      </c>
      <c r="AV99">
        <v>1</v>
      </c>
      <c r="AW99">
        <v>1</v>
      </c>
      <c r="AZ99">
        <v>1</v>
      </c>
      <c r="BA99">
        <v>1</v>
      </c>
      <c r="BB99">
        <v>1</v>
      </c>
      <c r="BC99">
        <f>'1.Смета.или.Акт'!J121</f>
        <v>7.5</v>
      </c>
      <c r="BD99" t="s">
        <v>6</v>
      </c>
      <c r="BE99" t="s">
        <v>6</v>
      </c>
      <c r="BF99" t="s">
        <v>6</v>
      </c>
      <c r="BG99" t="s">
        <v>6</v>
      </c>
      <c r="BH99">
        <v>3</v>
      </c>
      <c r="BI99">
        <v>1</v>
      </c>
      <c r="BJ99" t="s">
        <v>6</v>
      </c>
      <c r="BM99">
        <v>0</v>
      </c>
      <c r="BN99">
        <v>0</v>
      </c>
      <c r="BO99" t="s">
        <v>6</v>
      </c>
      <c r="BP99">
        <v>0</v>
      </c>
      <c r="BQ99">
        <v>20</v>
      </c>
      <c r="BR99">
        <v>0</v>
      </c>
      <c r="BS99">
        <v>1</v>
      </c>
      <c r="BT99">
        <v>1</v>
      </c>
      <c r="BU99">
        <v>1</v>
      </c>
      <c r="BV99">
        <v>1</v>
      </c>
      <c r="BW99">
        <v>1</v>
      </c>
      <c r="BX99">
        <v>1</v>
      </c>
      <c r="BY99" t="s">
        <v>6</v>
      </c>
      <c r="BZ99">
        <v>106</v>
      </c>
      <c r="CA99">
        <v>65</v>
      </c>
      <c r="CF99">
        <v>0</v>
      </c>
      <c r="CG99">
        <v>0</v>
      </c>
      <c r="CM99">
        <v>0</v>
      </c>
      <c r="CN99" t="s">
        <v>6</v>
      </c>
      <c r="CO99">
        <v>0</v>
      </c>
      <c r="CP99">
        <f t="shared" si="112"/>
        <v>37500</v>
      </c>
      <c r="CQ99">
        <f t="shared" si="113"/>
        <v>12500.025000000001</v>
      </c>
      <c r="CR99">
        <f t="shared" si="114"/>
        <v>0</v>
      </c>
      <c r="CS99">
        <f t="shared" si="115"/>
        <v>0</v>
      </c>
      <c r="CT99">
        <f t="shared" si="116"/>
        <v>0</v>
      </c>
      <c r="CU99">
        <f t="shared" si="117"/>
        <v>0</v>
      </c>
      <c r="CV99">
        <f t="shared" si="118"/>
        <v>0</v>
      </c>
      <c r="CW99">
        <f t="shared" si="119"/>
        <v>0</v>
      </c>
      <c r="CX99">
        <f t="shared" si="120"/>
        <v>0</v>
      </c>
      <c r="CY99">
        <f t="shared" si="121"/>
        <v>0</v>
      </c>
      <c r="CZ99">
        <f t="shared" si="122"/>
        <v>0</v>
      </c>
      <c r="DC99" t="s">
        <v>6</v>
      </c>
      <c r="DD99" t="s">
        <v>6</v>
      </c>
      <c r="DE99" t="s">
        <v>6</v>
      </c>
      <c r="DF99" t="s">
        <v>6</v>
      </c>
      <c r="DG99" t="s">
        <v>6</v>
      </c>
      <c r="DH99" t="s">
        <v>6</v>
      </c>
      <c r="DI99" t="s">
        <v>6</v>
      </c>
      <c r="DJ99" t="s">
        <v>6</v>
      </c>
      <c r="DK99" t="s">
        <v>6</v>
      </c>
      <c r="DL99" t="s">
        <v>6</v>
      </c>
      <c r="DM99" t="s">
        <v>6</v>
      </c>
      <c r="DN99">
        <v>0</v>
      </c>
      <c r="DO99">
        <v>0</v>
      </c>
      <c r="DP99">
        <v>1</v>
      </c>
      <c r="DQ99">
        <v>1</v>
      </c>
      <c r="DU99">
        <v>1010</v>
      </c>
      <c r="DV99" t="s">
        <v>47</v>
      </c>
      <c r="DW99" t="str">
        <f>'1.Смета.или.Акт'!D121</f>
        <v>шт.</v>
      </c>
      <c r="DX99">
        <v>1</v>
      </c>
      <c r="EE99">
        <v>32653299</v>
      </c>
      <c r="EF99">
        <v>20</v>
      </c>
      <c r="EG99" t="s">
        <v>48</v>
      </c>
      <c r="EH99">
        <v>0</v>
      </c>
      <c r="EI99" t="s">
        <v>6</v>
      </c>
      <c r="EJ99">
        <v>1</v>
      </c>
      <c r="EK99">
        <v>0</v>
      </c>
      <c r="EL99" t="s">
        <v>49</v>
      </c>
      <c r="EM99" t="s">
        <v>50</v>
      </c>
      <c r="EO99" t="s">
        <v>6</v>
      </c>
      <c r="EQ99">
        <v>0</v>
      </c>
      <c r="ER99">
        <v>1811.59</v>
      </c>
      <c r="ES99" s="59">
        <f>'1.Смета.или.Акт'!F121</f>
        <v>1666.67</v>
      </c>
      <c r="ET99">
        <v>0</v>
      </c>
      <c r="EU99">
        <v>0</v>
      </c>
      <c r="EV99">
        <v>0</v>
      </c>
      <c r="EW99">
        <v>0</v>
      </c>
      <c r="EX99">
        <v>0</v>
      </c>
      <c r="EZ99">
        <v>5</v>
      </c>
      <c r="FC99">
        <v>0</v>
      </c>
      <c r="FD99">
        <v>18</v>
      </c>
      <c r="FF99">
        <v>12500</v>
      </c>
      <c r="FQ99">
        <v>0</v>
      </c>
      <c r="FR99">
        <f t="shared" si="123"/>
        <v>0</v>
      </c>
      <c r="FS99">
        <v>0</v>
      </c>
      <c r="FV99" t="s">
        <v>25</v>
      </c>
      <c r="FW99" t="s">
        <v>26</v>
      </c>
      <c r="FX99">
        <v>106</v>
      </c>
      <c r="FY99">
        <v>65</v>
      </c>
      <c r="GA99" t="s">
        <v>176</v>
      </c>
      <c r="GD99">
        <v>0</v>
      </c>
      <c r="GF99">
        <v>-644695250</v>
      </c>
      <c r="GG99">
        <v>2</v>
      </c>
      <c r="GH99">
        <v>3</v>
      </c>
      <c r="GI99">
        <v>4</v>
      </c>
      <c r="GJ99">
        <v>0</v>
      </c>
      <c r="GK99">
        <f>ROUND(R99*(S12)/100,0)</f>
        <v>0</v>
      </c>
      <c r="GL99">
        <f t="shared" si="124"/>
        <v>0</v>
      </c>
      <c r="GM99">
        <f t="shared" si="125"/>
        <v>37500</v>
      </c>
      <c r="GN99">
        <f t="shared" si="126"/>
        <v>37500</v>
      </c>
      <c r="GO99">
        <f t="shared" si="127"/>
        <v>0</v>
      </c>
      <c r="GP99">
        <f t="shared" si="128"/>
        <v>0</v>
      </c>
      <c r="GR99">
        <v>1</v>
      </c>
      <c r="GS99">
        <v>1</v>
      </c>
      <c r="GT99">
        <v>0</v>
      </c>
      <c r="GU99" t="s">
        <v>6</v>
      </c>
      <c r="GV99">
        <f t="shared" si="129"/>
        <v>0</v>
      </c>
      <c r="GW99">
        <v>1</v>
      </c>
      <c r="GX99">
        <f t="shared" si="130"/>
        <v>0</v>
      </c>
      <c r="HA99">
        <v>0</v>
      </c>
      <c r="HB99">
        <v>0</v>
      </c>
      <c r="IK99">
        <v>0</v>
      </c>
    </row>
    <row r="101" spans="1:255" x14ac:dyDescent="0.2">
      <c r="A101" s="3">
        <v>51</v>
      </c>
      <c r="B101" s="3">
        <f>B20</f>
        <v>1</v>
      </c>
      <c r="C101" s="3">
        <f>A20</f>
        <v>3</v>
      </c>
      <c r="D101" s="3">
        <f>ROW(A20)</f>
        <v>20</v>
      </c>
      <c r="E101" s="3"/>
      <c r="F101" s="3" t="str">
        <f>IF(F20&lt;&gt;"",F20,"")</f>
        <v>Новая локальная смета</v>
      </c>
      <c r="G101" s="3" t="str">
        <f>IF(G20&lt;&gt;"",G20,"")</f>
        <v>Новая локальная смета</v>
      </c>
      <c r="H101" s="3">
        <v>0</v>
      </c>
      <c r="I101" s="3"/>
      <c r="J101" s="3"/>
      <c r="K101" s="3"/>
      <c r="L101" s="3"/>
      <c r="M101" s="3"/>
      <c r="N101" s="3"/>
      <c r="O101" s="3">
        <f t="shared" ref="O101:T101" si="133">ROUND(AB101,0)</f>
        <v>42915</v>
      </c>
      <c r="P101" s="3">
        <f t="shared" si="133"/>
        <v>40915</v>
      </c>
      <c r="Q101" s="3">
        <f t="shared" si="133"/>
        <v>17</v>
      </c>
      <c r="R101" s="3">
        <f t="shared" si="133"/>
        <v>2</v>
      </c>
      <c r="S101" s="3">
        <f t="shared" si="133"/>
        <v>1983</v>
      </c>
      <c r="T101" s="3">
        <f t="shared" si="133"/>
        <v>0</v>
      </c>
      <c r="U101" s="3">
        <f>AH101</f>
        <v>170.56080000000003</v>
      </c>
      <c r="V101" s="3">
        <f>AI101</f>
        <v>0.15150000000000002</v>
      </c>
      <c r="W101" s="3">
        <f>ROUND(AJ101,0)</f>
        <v>0</v>
      </c>
      <c r="X101" s="3">
        <f>ROUND(AK101,0)</f>
        <v>1363</v>
      </c>
      <c r="Y101" s="3">
        <f>ROUND(AL101,0)</f>
        <v>867</v>
      </c>
      <c r="Z101" s="3"/>
      <c r="AA101" s="3"/>
      <c r="AB101" s="3">
        <f>ROUND(SUMIF(AA24:AA99,"=34656857",O24:O99),0)</f>
        <v>42915</v>
      </c>
      <c r="AC101" s="3">
        <f>ROUND(SUMIF(AA24:AA99,"=34656857",P24:P99),0)</f>
        <v>40915</v>
      </c>
      <c r="AD101" s="3">
        <f>ROUND(SUMIF(AA24:AA99,"=34656857",Q24:Q99),0)</f>
        <v>17</v>
      </c>
      <c r="AE101" s="3">
        <f>ROUND(SUMIF(AA24:AA99,"=34656857",R24:R99),0)</f>
        <v>2</v>
      </c>
      <c r="AF101" s="3">
        <f>ROUND(SUMIF(AA24:AA99,"=34656857",S24:S99),0)</f>
        <v>1983</v>
      </c>
      <c r="AG101" s="3">
        <f>ROUND(SUMIF(AA24:AA99,"=34656857",T24:T99),0)</f>
        <v>0</v>
      </c>
      <c r="AH101" s="3">
        <f>SUMIF(AA24:AA99,"=34656857",U24:U99)</f>
        <v>170.56080000000003</v>
      </c>
      <c r="AI101" s="3">
        <f>SUMIF(AA24:AA99,"=34656857",V24:V99)</f>
        <v>0.15150000000000002</v>
      </c>
      <c r="AJ101" s="3">
        <f>ROUND(SUMIF(AA24:AA99,"=34656857",W24:W99),0)</f>
        <v>0</v>
      </c>
      <c r="AK101" s="3">
        <f>ROUND(SUMIF(AA24:AA99,"=34656857",X24:X99),0)</f>
        <v>1363</v>
      </c>
      <c r="AL101" s="3">
        <f>ROUND(SUMIF(AA24:AA99,"=34656857",Y24:Y99),0)</f>
        <v>867</v>
      </c>
      <c r="AM101" s="3"/>
      <c r="AN101" s="3"/>
      <c r="AO101" s="3">
        <f t="shared" ref="AO101:BC101" si="134">ROUND(BX101,0)</f>
        <v>0</v>
      </c>
      <c r="AP101" s="3">
        <f t="shared" si="134"/>
        <v>0</v>
      </c>
      <c r="AQ101" s="3">
        <f t="shared" si="134"/>
        <v>0</v>
      </c>
      <c r="AR101" s="3">
        <f t="shared" si="134"/>
        <v>45145</v>
      </c>
      <c r="AS101" s="3">
        <f t="shared" si="134"/>
        <v>40915</v>
      </c>
      <c r="AT101" s="3">
        <f t="shared" si="134"/>
        <v>813</v>
      </c>
      <c r="AU101" s="3">
        <f t="shared" si="134"/>
        <v>3417</v>
      </c>
      <c r="AV101" s="3">
        <f t="shared" si="134"/>
        <v>40915</v>
      </c>
      <c r="AW101" s="3">
        <f t="shared" si="134"/>
        <v>40915</v>
      </c>
      <c r="AX101" s="3">
        <f t="shared" si="134"/>
        <v>0</v>
      </c>
      <c r="AY101" s="3">
        <f t="shared" si="134"/>
        <v>40915</v>
      </c>
      <c r="AZ101" s="3">
        <f t="shared" si="134"/>
        <v>0</v>
      </c>
      <c r="BA101" s="3">
        <f t="shared" si="134"/>
        <v>0</v>
      </c>
      <c r="BB101" s="3">
        <f t="shared" si="134"/>
        <v>0</v>
      </c>
      <c r="BC101" s="3">
        <f t="shared" si="134"/>
        <v>0</v>
      </c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>
        <f>ROUND(SUMIF(AA24:AA99,"=34656857",FQ24:FQ99),0)</f>
        <v>0</v>
      </c>
      <c r="BY101" s="3">
        <f>ROUND(SUMIF(AA24:AA99,"=34656857",FR24:FR99),0)</f>
        <v>0</v>
      </c>
      <c r="BZ101" s="3">
        <f>ROUND(SUMIF(AA24:AA99,"=34656857",GL24:GL99),0)</f>
        <v>0</v>
      </c>
      <c r="CA101" s="3">
        <f>ROUND(SUMIF(AA24:AA99,"=34656857",GM24:GM99),0)</f>
        <v>45145</v>
      </c>
      <c r="CB101" s="3">
        <f>ROUND(SUMIF(AA24:AA99,"=34656857",GN24:GN99),0)</f>
        <v>40915</v>
      </c>
      <c r="CC101" s="3">
        <f>ROUND(SUMIF(AA24:AA99,"=34656857",GO24:GO99),0)</f>
        <v>813</v>
      </c>
      <c r="CD101" s="3">
        <f>ROUND(SUMIF(AA24:AA99,"=34656857",GP24:GP99),0)</f>
        <v>3417</v>
      </c>
      <c r="CE101" s="3">
        <f>AC101-BX101</f>
        <v>40915</v>
      </c>
      <c r="CF101" s="3">
        <f>AC101-BY101</f>
        <v>40915</v>
      </c>
      <c r="CG101" s="3">
        <f>BX101-BZ101</f>
        <v>0</v>
      </c>
      <c r="CH101" s="3">
        <f>AC101-BX101-BY101+BZ101</f>
        <v>40915</v>
      </c>
      <c r="CI101" s="3">
        <f>BY101-BZ101</f>
        <v>0</v>
      </c>
      <c r="CJ101" s="3">
        <f>ROUND(SUMIF(AA24:AA99,"=34656857",GX24:GX99),0)</f>
        <v>0</v>
      </c>
      <c r="CK101" s="3">
        <f>ROUND(SUMIF(AA24:AA99,"=34656857",GY24:GY99),0)</f>
        <v>0</v>
      </c>
      <c r="CL101" s="3">
        <f>ROUND(SUMIF(AA24:AA99,"=34656857",GZ24:GZ99),0)</f>
        <v>0</v>
      </c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4">
        <f t="shared" ref="DG101:DL101" si="135">ROUND(DT101,0)</f>
        <v>343361</v>
      </c>
      <c r="DH101" s="4">
        <f t="shared" si="135"/>
        <v>306870</v>
      </c>
      <c r="DI101" s="4">
        <f t="shared" si="135"/>
        <v>216</v>
      </c>
      <c r="DJ101" s="4">
        <f t="shared" si="135"/>
        <v>35</v>
      </c>
      <c r="DK101" s="4">
        <f t="shared" si="135"/>
        <v>36275</v>
      </c>
      <c r="DL101" s="4">
        <f t="shared" si="135"/>
        <v>0</v>
      </c>
      <c r="DM101" s="4">
        <f>DZ101</f>
        <v>170.56080000000003</v>
      </c>
      <c r="DN101" s="4">
        <f>EA101</f>
        <v>0.15150000000000002</v>
      </c>
      <c r="DO101" s="4">
        <f>ROUND(EB101,0)</f>
        <v>0</v>
      </c>
      <c r="DP101" s="4">
        <f>ROUND(EC101,0)</f>
        <v>21115</v>
      </c>
      <c r="DQ101" s="4">
        <f>ROUND(ED101,0)</f>
        <v>12668</v>
      </c>
      <c r="DR101" s="4"/>
      <c r="DS101" s="4"/>
      <c r="DT101" s="4">
        <f>ROUND(SUMIF(AA24:AA99,"=34656858",O24:O99),0)</f>
        <v>343361</v>
      </c>
      <c r="DU101" s="4">
        <f>ROUND(SUMIF(AA24:AA99,"=34656858",P24:P99),0)</f>
        <v>306870</v>
      </c>
      <c r="DV101" s="4">
        <f>ROUND(SUMIF(AA24:AA99,"=34656858",Q24:Q99),0)</f>
        <v>216</v>
      </c>
      <c r="DW101" s="4">
        <f>ROUND(SUMIF(AA24:AA99,"=34656858",R24:R99),0)</f>
        <v>35</v>
      </c>
      <c r="DX101" s="4">
        <f>ROUND(SUMIF(AA24:AA99,"=34656858",S24:S99),0)</f>
        <v>36275</v>
      </c>
      <c r="DY101" s="4">
        <f>ROUND(SUMIF(AA24:AA99,"=34656858",T24:T99),0)</f>
        <v>0</v>
      </c>
      <c r="DZ101" s="4">
        <f>SUMIF(AA24:AA99,"=34656858",U24:U99)</f>
        <v>170.56080000000003</v>
      </c>
      <c r="EA101" s="4">
        <f>SUMIF(AA24:AA99,"=34656858",V24:V99)</f>
        <v>0.15150000000000002</v>
      </c>
      <c r="EB101" s="4">
        <f>ROUND(SUMIF(AA24:AA99,"=34656858",W24:W99),0)</f>
        <v>0</v>
      </c>
      <c r="EC101" s="4">
        <f>ROUND(SUMIF(AA24:AA99,"=34656858",X24:X99),0)</f>
        <v>21115</v>
      </c>
      <c r="ED101" s="4">
        <f>ROUND(SUMIF(AA24:AA99,"=34656858",Y24:Y99),0)</f>
        <v>12668</v>
      </c>
      <c r="EE101" s="4"/>
      <c r="EF101" s="4"/>
      <c r="EG101" s="4">
        <f t="shared" ref="EG101:EU101" si="136">ROUND(FP101,0)</f>
        <v>0</v>
      </c>
      <c r="EH101" s="4">
        <f t="shared" si="136"/>
        <v>0</v>
      </c>
      <c r="EI101" s="4">
        <f t="shared" si="136"/>
        <v>0</v>
      </c>
      <c r="EJ101" s="4">
        <f t="shared" si="136"/>
        <v>377144</v>
      </c>
      <c r="EK101" s="4">
        <f t="shared" si="136"/>
        <v>306870</v>
      </c>
      <c r="EL101" s="4">
        <f t="shared" si="136"/>
        <v>13241</v>
      </c>
      <c r="EM101" s="4">
        <f t="shared" si="136"/>
        <v>57033</v>
      </c>
      <c r="EN101" s="4">
        <f t="shared" si="136"/>
        <v>306870</v>
      </c>
      <c r="EO101" s="4">
        <f t="shared" si="136"/>
        <v>306870</v>
      </c>
      <c r="EP101" s="4">
        <f t="shared" si="136"/>
        <v>0</v>
      </c>
      <c r="EQ101" s="4">
        <f t="shared" si="136"/>
        <v>306870</v>
      </c>
      <c r="ER101" s="4">
        <f t="shared" si="136"/>
        <v>0</v>
      </c>
      <c r="ES101" s="4">
        <f t="shared" si="136"/>
        <v>0</v>
      </c>
      <c r="ET101" s="4">
        <f t="shared" si="136"/>
        <v>0</v>
      </c>
      <c r="EU101" s="4">
        <f t="shared" si="136"/>
        <v>0</v>
      </c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>
        <f>ROUND(SUMIF(AA24:AA99,"=34656858",FQ24:FQ99),0)</f>
        <v>0</v>
      </c>
      <c r="FQ101" s="4">
        <f>ROUND(SUMIF(AA24:AA99,"=34656858",FR24:FR99),0)</f>
        <v>0</v>
      </c>
      <c r="FR101" s="4">
        <f>ROUND(SUMIF(AA24:AA99,"=34656858",GL24:GL99),0)</f>
        <v>0</v>
      </c>
      <c r="FS101" s="4">
        <f>ROUND(SUMIF(AA24:AA99,"=34656858",GM24:GM99),0)</f>
        <v>377144</v>
      </c>
      <c r="FT101" s="4">
        <f>ROUND(SUMIF(AA24:AA99,"=34656858",GN24:GN99),0)</f>
        <v>306870</v>
      </c>
      <c r="FU101" s="4">
        <f>ROUND(SUMIF(AA24:AA99,"=34656858",GO24:GO99),0)</f>
        <v>13241</v>
      </c>
      <c r="FV101" s="4">
        <f>ROUND(SUMIF(AA24:AA99,"=34656858",GP24:GP99),0)</f>
        <v>57033</v>
      </c>
      <c r="FW101" s="4">
        <f>DU101-FP101</f>
        <v>306870</v>
      </c>
      <c r="FX101" s="4">
        <f>DU101-FQ101</f>
        <v>306870</v>
      </c>
      <c r="FY101" s="4">
        <f>FP101-FR101</f>
        <v>0</v>
      </c>
      <c r="FZ101" s="4">
        <f>DU101-FP101-FQ101+FR101</f>
        <v>306870</v>
      </c>
      <c r="GA101" s="4">
        <f>FQ101-FR101</f>
        <v>0</v>
      </c>
      <c r="GB101" s="4">
        <f>ROUND(SUMIF(AA24:AA99,"=34656858",GX24:GX99),0)</f>
        <v>0</v>
      </c>
      <c r="GC101" s="4">
        <f>ROUND(SUMIF(AA24:AA99,"=34656858",GY24:GY99),0)</f>
        <v>0</v>
      </c>
      <c r="GD101" s="4">
        <f>ROUND(SUMIF(AA24:AA99,"=34656858",GZ24:GZ99),0)</f>
        <v>0</v>
      </c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>
        <v>0</v>
      </c>
    </row>
    <row r="103" spans="1:255" x14ac:dyDescent="0.2">
      <c r="A103" s="5">
        <v>50</v>
      </c>
      <c r="B103" s="5">
        <v>0</v>
      </c>
      <c r="C103" s="5">
        <v>0</v>
      </c>
      <c r="D103" s="5">
        <v>1</v>
      </c>
      <c r="E103" s="5">
        <v>201</v>
      </c>
      <c r="F103" s="5">
        <f>ROUND(Source!O101,O103)</f>
        <v>42915</v>
      </c>
      <c r="G103" s="5" t="s">
        <v>177</v>
      </c>
      <c r="H103" s="5" t="s">
        <v>178</v>
      </c>
      <c r="I103" s="5"/>
      <c r="J103" s="5"/>
      <c r="K103" s="5">
        <v>201</v>
      </c>
      <c r="L103" s="5">
        <v>1</v>
      </c>
      <c r="M103" s="5">
        <v>3</v>
      </c>
      <c r="N103" s="5" t="s">
        <v>6</v>
      </c>
      <c r="O103" s="5">
        <v>0</v>
      </c>
      <c r="P103" s="5">
        <f>ROUND(Source!DG101,O103)</f>
        <v>343361</v>
      </c>
      <c r="Q103" s="5"/>
      <c r="R103" s="5"/>
      <c r="S103" s="5"/>
      <c r="T103" s="5"/>
      <c r="U103" s="5"/>
      <c r="V103" s="5"/>
      <c r="W103" s="5"/>
    </row>
    <row r="104" spans="1:255" x14ac:dyDescent="0.2">
      <c r="A104" s="5">
        <v>50</v>
      </c>
      <c r="B104" s="5">
        <v>0</v>
      </c>
      <c r="C104" s="5">
        <v>0</v>
      </c>
      <c r="D104" s="5">
        <v>1</v>
      </c>
      <c r="E104" s="5">
        <v>202</v>
      </c>
      <c r="F104" s="5">
        <f>ROUND(Source!P101,O104)</f>
        <v>40915</v>
      </c>
      <c r="G104" s="5" t="s">
        <v>179</v>
      </c>
      <c r="H104" s="5" t="s">
        <v>180</v>
      </c>
      <c r="I104" s="5"/>
      <c r="J104" s="5"/>
      <c r="K104" s="5">
        <v>202</v>
      </c>
      <c r="L104" s="5">
        <v>2</v>
      </c>
      <c r="M104" s="5">
        <v>3</v>
      </c>
      <c r="N104" s="5" t="s">
        <v>6</v>
      </c>
      <c r="O104" s="5">
        <v>0</v>
      </c>
      <c r="P104" s="5">
        <f>ROUND(Source!DH101,O104)</f>
        <v>306870</v>
      </c>
      <c r="Q104" s="5"/>
      <c r="R104" s="5"/>
      <c r="S104" s="5"/>
      <c r="T104" s="5"/>
      <c r="U104" s="5"/>
      <c r="V104" s="5"/>
      <c r="W104" s="5"/>
    </row>
    <row r="105" spans="1:255" x14ac:dyDescent="0.2">
      <c r="A105" s="5">
        <v>50</v>
      </c>
      <c r="B105" s="5">
        <v>0</v>
      </c>
      <c r="C105" s="5">
        <v>0</v>
      </c>
      <c r="D105" s="5">
        <v>1</v>
      </c>
      <c r="E105" s="5">
        <v>222</v>
      </c>
      <c r="F105" s="5">
        <f>ROUND(Source!AO101,O105)</f>
        <v>0</v>
      </c>
      <c r="G105" s="5" t="s">
        <v>181</v>
      </c>
      <c r="H105" s="5" t="s">
        <v>182</v>
      </c>
      <c r="I105" s="5"/>
      <c r="J105" s="5"/>
      <c r="K105" s="5">
        <v>222</v>
      </c>
      <c r="L105" s="5">
        <v>3</v>
      </c>
      <c r="M105" s="5">
        <v>3</v>
      </c>
      <c r="N105" s="5" t="s">
        <v>6</v>
      </c>
      <c r="O105" s="5">
        <v>0</v>
      </c>
      <c r="P105" s="5">
        <f>ROUND(Source!EG101,O105)</f>
        <v>0</v>
      </c>
      <c r="Q105" s="5"/>
      <c r="R105" s="5"/>
      <c r="S105" s="5"/>
      <c r="T105" s="5"/>
      <c r="U105" s="5"/>
      <c r="V105" s="5"/>
      <c r="W105" s="5"/>
    </row>
    <row r="106" spans="1:255" x14ac:dyDescent="0.2">
      <c r="A106" s="5">
        <v>50</v>
      </c>
      <c r="B106" s="5">
        <v>0</v>
      </c>
      <c r="C106" s="5">
        <v>0</v>
      </c>
      <c r="D106" s="5">
        <v>1</v>
      </c>
      <c r="E106" s="5">
        <v>225</v>
      </c>
      <c r="F106" s="5">
        <f>ROUND(Source!AV101,O106)</f>
        <v>40915</v>
      </c>
      <c r="G106" s="5" t="s">
        <v>183</v>
      </c>
      <c r="H106" s="5" t="s">
        <v>184</v>
      </c>
      <c r="I106" s="5"/>
      <c r="J106" s="5"/>
      <c r="K106" s="5">
        <v>225</v>
      </c>
      <c r="L106" s="5">
        <v>4</v>
      </c>
      <c r="M106" s="5">
        <v>3</v>
      </c>
      <c r="N106" s="5" t="s">
        <v>6</v>
      </c>
      <c r="O106" s="5">
        <v>0</v>
      </c>
      <c r="P106" s="5">
        <f>ROUND(Source!EN101,O106)</f>
        <v>306870</v>
      </c>
      <c r="Q106" s="5"/>
      <c r="R106" s="5"/>
      <c r="S106" s="5"/>
      <c r="T106" s="5"/>
      <c r="U106" s="5"/>
      <c r="V106" s="5"/>
      <c r="W106" s="5"/>
    </row>
    <row r="107" spans="1:255" x14ac:dyDescent="0.2">
      <c r="A107" s="5">
        <v>50</v>
      </c>
      <c r="B107" s="5">
        <v>0</v>
      </c>
      <c r="C107" s="5">
        <v>0</v>
      </c>
      <c r="D107" s="5">
        <v>1</v>
      </c>
      <c r="E107" s="5">
        <v>226</v>
      </c>
      <c r="F107" s="5">
        <f>ROUND(Source!AW101,O107)</f>
        <v>40915</v>
      </c>
      <c r="G107" s="5" t="s">
        <v>185</v>
      </c>
      <c r="H107" s="5" t="s">
        <v>186</v>
      </c>
      <c r="I107" s="5"/>
      <c r="J107" s="5"/>
      <c r="K107" s="5">
        <v>226</v>
      </c>
      <c r="L107" s="5">
        <v>5</v>
      </c>
      <c r="M107" s="5">
        <v>3</v>
      </c>
      <c r="N107" s="5" t="s">
        <v>6</v>
      </c>
      <c r="O107" s="5">
        <v>0</v>
      </c>
      <c r="P107" s="5">
        <f>ROUND(Source!EO101,O107)</f>
        <v>306870</v>
      </c>
      <c r="Q107" s="5"/>
      <c r="R107" s="5"/>
      <c r="S107" s="5"/>
      <c r="T107" s="5"/>
      <c r="U107" s="5"/>
      <c r="V107" s="5"/>
      <c r="W107" s="5"/>
    </row>
    <row r="108" spans="1:255" x14ac:dyDescent="0.2">
      <c r="A108" s="5">
        <v>50</v>
      </c>
      <c r="B108" s="5">
        <v>0</v>
      </c>
      <c r="C108" s="5">
        <v>0</v>
      </c>
      <c r="D108" s="5">
        <v>1</v>
      </c>
      <c r="E108" s="5">
        <v>227</v>
      </c>
      <c r="F108" s="5">
        <f>ROUND(Source!AX101,O108)</f>
        <v>0</v>
      </c>
      <c r="G108" s="5" t="s">
        <v>187</v>
      </c>
      <c r="H108" s="5" t="s">
        <v>188</v>
      </c>
      <c r="I108" s="5"/>
      <c r="J108" s="5"/>
      <c r="K108" s="5">
        <v>227</v>
      </c>
      <c r="L108" s="5">
        <v>6</v>
      </c>
      <c r="M108" s="5">
        <v>3</v>
      </c>
      <c r="N108" s="5" t="s">
        <v>6</v>
      </c>
      <c r="O108" s="5">
        <v>0</v>
      </c>
      <c r="P108" s="5">
        <f>ROUND(Source!EP101,O108)</f>
        <v>0</v>
      </c>
      <c r="Q108" s="5"/>
      <c r="R108" s="5"/>
      <c r="S108" s="5"/>
      <c r="T108" s="5"/>
      <c r="U108" s="5"/>
      <c r="V108" s="5"/>
      <c r="W108" s="5"/>
    </row>
    <row r="109" spans="1:255" x14ac:dyDescent="0.2">
      <c r="A109" s="5">
        <v>50</v>
      </c>
      <c r="B109" s="5">
        <v>0</v>
      </c>
      <c r="C109" s="5">
        <v>0</v>
      </c>
      <c r="D109" s="5">
        <v>1</v>
      </c>
      <c r="E109" s="5">
        <v>228</v>
      </c>
      <c r="F109" s="5">
        <f>ROUND(Source!AY101,O109)</f>
        <v>40915</v>
      </c>
      <c r="G109" s="5" t="s">
        <v>189</v>
      </c>
      <c r="H109" s="5" t="s">
        <v>190</v>
      </c>
      <c r="I109" s="5"/>
      <c r="J109" s="5"/>
      <c r="K109" s="5">
        <v>228</v>
      </c>
      <c r="L109" s="5">
        <v>7</v>
      </c>
      <c r="M109" s="5">
        <v>3</v>
      </c>
      <c r="N109" s="5" t="s">
        <v>6</v>
      </c>
      <c r="O109" s="5">
        <v>0</v>
      </c>
      <c r="P109" s="5">
        <f>ROUND(Source!EQ101,O109)</f>
        <v>306870</v>
      </c>
      <c r="Q109" s="5"/>
      <c r="R109" s="5"/>
      <c r="S109" s="5"/>
      <c r="T109" s="5"/>
      <c r="U109" s="5"/>
      <c r="V109" s="5"/>
      <c r="W109" s="5"/>
    </row>
    <row r="110" spans="1:255" x14ac:dyDescent="0.2">
      <c r="A110" s="5">
        <v>50</v>
      </c>
      <c r="B110" s="5">
        <v>0</v>
      </c>
      <c r="C110" s="5">
        <v>0</v>
      </c>
      <c r="D110" s="5">
        <v>1</v>
      </c>
      <c r="E110" s="5">
        <v>216</v>
      </c>
      <c r="F110" s="5">
        <f>ROUND(Source!AP101,O110)</f>
        <v>0</v>
      </c>
      <c r="G110" s="5" t="s">
        <v>191</v>
      </c>
      <c r="H110" s="5" t="s">
        <v>192</v>
      </c>
      <c r="I110" s="5"/>
      <c r="J110" s="5"/>
      <c r="K110" s="5">
        <v>216</v>
      </c>
      <c r="L110" s="5">
        <v>8</v>
      </c>
      <c r="M110" s="5">
        <v>3</v>
      </c>
      <c r="N110" s="5" t="s">
        <v>6</v>
      </c>
      <c r="O110" s="5">
        <v>0</v>
      </c>
      <c r="P110" s="5">
        <f>ROUND(Source!EH101,O110)</f>
        <v>0</v>
      </c>
      <c r="Q110" s="5"/>
      <c r="R110" s="5"/>
      <c r="S110" s="5"/>
      <c r="T110" s="5"/>
      <c r="U110" s="5"/>
      <c r="V110" s="5"/>
      <c r="W110" s="5"/>
    </row>
    <row r="111" spans="1:255" x14ac:dyDescent="0.2">
      <c r="A111" s="5">
        <v>50</v>
      </c>
      <c r="B111" s="5">
        <v>0</v>
      </c>
      <c r="C111" s="5">
        <v>0</v>
      </c>
      <c r="D111" s="5">
        <v>1</v>
      </c>
      <c r="E111" s="5">
        <v>223</v>
      </c>
      <c r="F111" s="5">
        <f>ROUND(Source!AQ101,O111)</f>
        <v>0</v>
      </c>
      <c r="G111" s="5" t="s">
        <v>193</v>
      </c>
      <c r="H111" s="5" t="s">
        <v>194</v>
      </c>
      <c r="I111" s="5"/>
      <c r="J111" s="5"/>
      <c r="K111" s="5">
        <v>223</v>
      </c>
      <c r="L111" s="5">
        <v>9</v>
      </c>
      <c r="M111" s="5">
        <v>3</v>
      </c>
      <c r="N111" s="5" t="s">
        <v>6</v>
      </c>
      <c r="O111" s="5">
        <v>0</v>
      </c>
      <c r="P111" s="5">
        <f>ROUND(Source!EI101,O111)</f>
        <v>0</v>
      </c>
      <c r="Q111" s="5"/>
      <c r="R111" s="5"/>
      <c r="S111" s="5"/>
      <c r="T111" s="5"/>
      <c r="U111" s="5"/>
      <c r="V111" s="5"/>
      <c r="W111" s="5"/>
    </row>
    <row r="112" spans="1:255" x14ac:dyDescent="0.2">
      <c r="A112" s="5">
        <v>50</v>
      </c>
      <c r="B112" s="5">
        <v>0</v>
      </c>
      <c r="C112" s="5">
        <v>0</v>
      </c>
      <c r="D112" s="5">
        <v>1</v>
      </c>
      <c r="E112" s="5">
        <v>229</v>
      </c>
      <c r="F112" s="5">
        <f>ROUND(Source!AZ101,O112)</f>
        <v>0</v>
      </c>
      <c r="G112" s="5" t="s">
        <v>195</v>
      </c>
      <c r="H112" s="5" t="s">
        <v>196</v>
      </c>
      <c r="I112" s="5"/>
      <c r="J112" s="5"/>
      <c r="K112" s="5">
        <v>229</v>
      </c>
      <c r="L112" s="5">
        <v>10</v>
      </c>
      <c r="M112" s="5">
        <v>3</v>
      </c>
      <c r="N112" s="5" t="s">
        <v>6</v>
      </c>
      <c r="O112" s="5">
        <v>0</v>
      </c>
      <c r="P112" s="5">
        <f>ROUND(Source!ER101,O112)</f>
        <v>0</v>
      </c>
      <c r="Q112" s="5"/>
      <c r="R112" s="5"/>
      <c r="S112" s="5"/>
      <c r="T112" s="5"/>
      <c r="U112" s="5"/>
      <c r="V112" s="5"/>
      <c r="W112" s="5"/>
    </row>
    <row r="113" spans="1:23" x14ac:dyDescent="0.2">
      <c r="A113" s="5">
        <v>50</v>
      </c>
      <c r="B113" s="5">
        <v>0</v>
      </c>
      <c r="C113" s="5">
        <v>0</v>
      </c>
      <c r="D113" s="5">
        <v>1</v>
      </c>
      <c r="E113" s="5">
        <v>203</v>
      </c>
      <c r="F113" s="5">
        <f>ROUND(Source!Q101,O113)</f>
        <v>17</v>
      </c>
      <c r="G113" s="5" t="s">
        <v>197</v>
      </c>
      <c r="H113" s="5" t="s">
        <v>198</v>
      </c>
      <c r="I113" s="5"/>
      <c r="J113" s="5"/>
      <c r="K113" s="5">
        <v>203</v>
      </c>
      <c r="L113" s="5">
        <v>11</v>
      </c>
      <c r="M113" s="5">
        <v>3</v>
      </c>
      <c r="N113" s="5" t="s">
        <v>6</v>
      </c>
      <c r="O113" s="5">
        <v>0</v>
      </c>
      <c r="P113" s="5">
        <f>ROUND(Source!DI101,O113)</f>
        <v>216</v>
      </c>
      <c r="Q113" s="5"/>
      <c r="R113" s="5"/>
      <c r="S113" s="5"/>
      <c r="T113" s="5"/>
      <c r="U113" s="5"/>
      <c r="V113" s="5"/>
      <c r="W113" s="5"/>
    </row>
    <row r="114" spans="1:23" x14ac:dyDescent="0.2">
      <c r="A114" s="5">
        <v>50</v>
      </c>
      <c r="B114" s="5">
        <v>0</v>
      </c>
      <c r="C114" s="5">
        <v>0</v>
      </c>
      <c r="D114" s="5">
        <v>1</v>
      </c>
      <c r="E114" s="5">
        <v>231</v>
      </c>
      <c r="F114" s="5">
        <f>ROUND(Source!BB101,O114)</f>
        <v>0</v>
      </c>
      <c r="G114" s="5" t="s">
        <v>199</v>
      </c>
      <c r="H114" s="5" t="s">
        <v>200</v>
      </c>
      <c r="I114" s="5"/>
      <c r="J114" s="5"/>
      <c r="K114" s="5">
        <v>231</v>
      </c>
      <c r="L114" s="5">
        <v>12</v>
      </c>
      <c r="M114" s="5">
        <v>3</v>
      </c>
      <c r="N114" s="5" t="s">
        <v>6</v>
      </c>
      <c r="O114" s="5">
        <v>0</v>
      </c>
      <c r="P114" s="5">
        <f>ROUND(Source!ET101,O114)</f>
        <v>0</v>
      </c>
      <c r="Q114" s="5"/>
      <c r="R114" s="5"/>
      <c r="S114" s="5"/>
      <c r="T114" s="5"/>
      <c r="U114" s="5"/>
      <c r="V114" s="5"/>
      <c r="W114" s="5"/>
    </row>
    <row r="115" spans="1:23" x14ac:dyDescent="0.2">
      <c r="A115" s="5">
        <v>50</v>
      </c>
      <c r="B115" s="5">
        <v>0</v>
      </c>
      <c r="C115" s="5">
        <v>0</v>
      </c>
      <c r="D115" s="5">
        <v>1</v>
      </c>
      <c r="E115" s="5">
        <v>204</v>
      </c>
      <c r="F115" s="5">
        <f>ROUND(Source!R101,O115)</f>
        <v>2</v>
      </c>
      <c r="G115" s="5" t="s">
        <v>201</v>
      </c>
      <c r="H115" s="5" t="s">
        <v>202</v>
      </c>
      <c r="I115" s="5"/>
      <c r="J115" s="5"/>
      <c r="K115" s="5">
        <v>204</v>
      </c>
      <c r="L115" s="5">
        <v>13</v>
      </c>
      <c r="M115" s="5">
        <v>3</v>
      </c>
      <c r="N115" s="5" t="s">
        <v>6</v>
      </c>
      <c r="O115" s="5">
        <v>0</v>
      </c>
      <c r="P115" s="5">
        <f>ROUND(Source!DJ101,O115)</f>
        <v>35</v>
      </c>
      <c r="Q115" s="5"/>
      <c r="R115" s="5"/>
      <c r="S115" s="5"/>
      <c r="T115" s="5"/>
      <c r="U115" s="5"/>
      <c r="V115" s="5"/>
      <c r="W115" s="5"/>
    </row>
    <row r="116" spans="1:23" x14ac:dyDescent="0.2">
      <c r="A116" s="5">
        <v>50</v>
      </c>
      <c r="B116" s="5">
        <v>0</v>
      </c>
      <c r="C116" s="5">
        <v>0</v>
      </c>
      <c r="D116" s="5">
        <v>1</v>
      </c>
      <c r="E116" s="5">
        <v>205</v>
      </c>
      <c r="F116" s="5">
        <f>ROUND(Source!S101,O116)</f>
        <v>1983</v>
      </c>
      <c r="G116" s="5" t="s">
        <v>203</v>
      </c>
      <c r="H116" s="5" t="s">
        <v>204</v>
      </c>
      <c r="I116" s="5"/>
      <c r="J116" s="5"/>
      <c r="K116" s="5">
        <v>205</v>
      </c>
      <c r="L116" s="5">
        <v>14</v>
      </c>
      <c r="M116" s="5">
        <v>3</v>
      </c>
      <c r="N116" s="5" t="s">
        <v>6</v>
      </c>
      <c r="O116" s="5">
        <v>0</v>
      </c>
      <c r="P116" s="5">
        <f>ROUND(Source!DK101,O116)</f>
        <v>36275</v>
      </c>
      <c r="Q116" s="5"/>
      <c r="R116" s="5"/>
      <c r="S116" s="5"/>
      <c r="T116" s="5"/>
      <c r="U116" s="5"/>
      <c r="V116" s="5"/>
      <c r="W116" s="5"/>
    </row>
    <row r="117" spans="1:23" x14ac:dyDescent="0.2">
      <c r="A117" s="5">
        <v>50</v>
      </c>
      <c r="B117" s="5">
        <v>0</v>
      </c>
      <c r="C117" s="5">
        <v>0</v>
      </c>
      <c r="D117" s="5">
        <v>1</v>
      </c>
      <c r="E117" s="5">
        <v>232</v>
      </c>
      <c r="F117" s="5">
        <f>ROUND(Source!BC101,O117)</f>
        <v>0</v>
      </c>
      <c r="G117" s="5" t="s">
        <v>205</v>
      </c>
      <c r="H117" s="5" t="s">
        <v>206</v>
      </c>
      <c r="I117" s="5"/>
      <c r="J117" s="5"/>
      <c r="K117" s="5">
        <v>232</v>
      </c>
      <c r="L117" s="5">
        <v>15</v>
      </c>
      <c r="M117" s="5">
        <v>3</v>
      </c>
      <c r="N117" s="5" t="s">
        <v>6</v>
      </c>
      <c r="O117" s="5">
        <v>0</v>
      </c>
      <c r="P117" s="5">
        <f>ROUND(Source!EU101,O117)</f>
        <v>0</v>
      </c>
      <c r="Q117" s="5"/>
      <c r="R117" s="5"/>
      <c r="S117" s="5"/>
      <c r="T117" s="5"/>
      <c r="U117" s="5"/>
      <c r="V117" s="5"/>
      <c r="W117" s="5"/>
    </row>
    <row r="118" spans="1:23" x14ac:dyDescent="0.2">
      <c r="A118" s="5">
        <v>50</v>
      </c>
      <c r="B118" s="5">
        <v>0</v>
      </c>
      <c r="C118" s="5">
        <v>0</v>
      </c>
      <c r="D118" s="5">
        <v>1</v>
      </c>
      <c r="E118" s="5">
        <v>214</v>
      </c>
      <c r="F118" s="5">
        <f>ROUND(Source!AS101,O118)</f>
        <v>40915</v>
      </c>
      <c r="G118" s="5" t="s">
        <v>207</v>
      </c>
      <c r="H118" s="5" t="s">
        <v>208</v>
      </c>
      <c r="I118" s="5"/>
      <c r="J118" s="5"/>
      <c r="K118" s="5">
        <v>214</v>
      </c>
      <c r="L118" s="5">
        <v>16</v>
      </c>
      <c r="M118" s="5">
        <v>3</v>
      </c>
      <c r="N118" s="5" t="s">
        <v>6</v>
      </c>
      <c r="O118" s="5">
        <v>0</v>
      </c>
      <c r="P118" s="5">
        <f>ROUND(Source!EK101,O118)</f>
        <v>306870</v>
      </c>
      <c r="Q118" s="5"/>
      <c r="R118" s="5"/>
      <c r="S118" s="5"/>
      <c r="T118" s="5"/>
      <c r="U118" s="5"/>
      <c r="V118" s="5"/>
      <c r="W118" s="5"/>
    </row>
    <row r="119" spans="1:23" x14ac:dyDescent="0.2">
      <c r="A119" s="5">
        <v>50</v>
      </c>
      <c r="B119" s="5">
        <v>0</v>
      </c>
      <c r="C119" s="5">
        <v>0</v>
      </c>
      <c r="D119" s="5">
        <v>1</v>
      </c>
      <c r="E119" s="5">
        <v>215</v>
      </c>
      <c r="F119" s="5">
        <f>ROUND(Source!AT101,O119)</f>
        <v>813</v>
      </c>
      <c r="G119" s="5" t="s">
        <v>209</v>
      </c>
      <c r="H119" s="5" t="s">
        <v>210</v>
      </c>
      <c r="I119" s="5"/>
      <c r="J119" s="5"/>
      <c r="K119" s="5">
        <v>215</v>
      </c>
      <c r="L119" s="5">
        <v>17</v>
      </c>
      <c r="M119" s="5">
        <v>3</v>
      </c>
      <c r="N119" s="5" t="s">
        <v>6</v>
      </c>
      <c r="O119" s="5">
        <v>0</v>
      </c>
      <c r="P119" s="5">
        <f>ROUND(Source!EL101,O119)</f>
        <v>13241</v>
      </c>
      <c r="Q119" s="5"/>
      <c r="R119" s="5"/>
      <c r="S119" s="5"/>
      <c r="T119" s="5"/>
      <c r="U119" s="5"/>
      <c r="V119" s="5"/>
      <c r="W119" s="5"/>
    </row>
    <row r="120" spans="1:23" x14ac:dyDescent="0.2">
      <c r="A120" s="5">
        <v>50</v>
      </c>
      <c r="B120" s="5">
        <v>0</v>
      </c>
      <c r="C120" s="5">
        <v>0</v>
      </c>
      <c r="D120" s="5">
        <v>1</v>
      </c>
      <c r="E120" s="5">
        <v>217</v>
      </c>
      <c r="F120" s="5">
        <f>ROUND(Source!AU101,O120)</f>
        <v>3417</v>
      </c>
      <c r="G120" s="5" t="s">
        <v>211</v>
      </c>
      <c r="H120" s="5" t="s">
        <v>212</v>
      </c>
      <c r="I120" s="5"/>
      <c r="J120" s="5"/>
      <c r="K120" s="5">
        <v>217</v>
      </c>
      <c r="L120" s="5">
        <v>18</v>
      </c>
      <c r="M120" s="5">
        <v>3</v>
      </c>
      <c r="N120" s="5" t="s">
        <v>6</v>
      </c>
      <c r="O120" s="5">
        <v>0</v>
      </c>
      <c r="P120" s="5">
        <f>ROUND(Source!EM101,O120)</f>
        <v>57033</v>
      </c>
      <c r="Q120" s="5"/>
      <c r="R120" s="5"/>
      <c r="S120" s="5"/>
      <c r="T120" s="5"/>
      <c r="U120" s="5"/>
      <c r="V120" s="5"/>
      <c r="W120" s="5"/>
    </row>
    <row r="121" spans="1:23" x14ac:dyDescent="0.2">
      <c r="A121" s="5">
        <v>50</v>
      </c>
      <c r="B121" s="5">
        <v>0</v>
      </c>
      <c r="C121" s="5">
        <v>0</v>
      </c>
      <c r="D121" s="5">
        <v>1</v>
      </c>
      <c r="E121" s="5">
        <v>230</v>
      </c>
      <c r="F121" s="5">
        <f>ROUND(Source!BA101,O121)</f>
        <v>0</v>
      </c>
      <c r="G121" s="5" t="s">
        <v>213</v>
      </c>
      <c r="H121" s="5" t="s">
        <v>214</v>
      </c>
      <c r="I121" s="5"/>
      <c r="J121" s="5"/>
      <c r="K121" s="5">
        <v>230</v>
      </c>
      <c r="L121" s="5">
        <v>19</v>
      </c>
      <c r="M121" s="5">
        <v>3</v>
      </c>
      <c r="N121" s="5" t="s">
        <v>6</v>
      </c>
      <c r="O121" s="5">
        <v>0</v>
      </c>
      <c r="P121" s="5">
        <f>ROUND(Source!ES101,O121)</f>
        <v>0</v>
      </c>
      <c r="Q121" s="5"/>
      <c r="R121" s="5"/>
      <c r="S121" s="5"/>
      <c r="T121" s="5"/>
      <c r="U121" s="5"/>
      <c r="V121" s="5"/>
      <c r="W121" s="5"/>
    </row>
    <row r="122" spans="1:23" x14ac:dyDescent="0.2">
      <c r="A122" s="5">
        <v>50</v>
      </c>
      <c r="B122" s="5">
        <v>0</v>
      </c>
      <c r="C122" s="5">
        <v>0</v>
      </c>
      <c r="D122" s="5">
        <v>1</v>
      </c>
      <c r="E122" s="5">
        <v>206</v>
      </c>
      <c r="F122" s="5">
        <f>ROUND(Source!T101,O122)</f>
        <v>0</v>
      </c>
      <c r="G122" s="5" t="s">
        <v>215</v>
      </c>
      <c r="H122" s="5" t="s">
        <v>216</v>
      </c>
      <c r="I122" s="5"/>
      <c r="J122" s="5"/>
      <c r="K122" s="5">
        <v>206</v>
      </c>
      <c r="L122" s="5">
        <v>20</v>
      </c>
      <c r="M122" s="5">
        <v>3</v>
      </c>
      <c r="N122" s="5" t="s">
        <v>6</v>
      </c>
      <c r="O122" s="5">
        <v>0</v>
      </c>
      <c r="P122" s="5">
        <f>ROUND(Source!DL101,O122)</f>
        <v>0</v>
      </c>
      <c r="Q122" s="5"/>
      <c r="R122" s="5"/>
      <c r="S122" s="5"/>
      <c r="T122" s="5"/>
      <c r="U122" s="5"/>
      <c r="V122" s="5"/>
      <c r="W122" s="5"/>
    </row>
    <row r="123" spans="1:23" x14ac:dyDescent="0.2">
      <c r="A123" s="5">
        <v>50</v>
      </c>
      <c r="B123" s="5">
        <v>0</v>
      </c>
      <c r="C123" s="5">
        <v>0</v>
      </c>
      <c r="D123" s="5">
        <v>1</v>
      </c>
      <c r="E123" s="5">
        <v>207</v>
      </c>
      <c r="F123" s="5">
        <f>Source!U101</f>
        <v>170.56080000000003</v>
      </c>
      <c r="G123" s="5" t="s">
        <v>217</v>
      </c>
      <c r="H123" s="5" t="s">
        <v>218</v>
      </c>
      <c r="I123" s="5"/>
      <c r="J123" s="5"/>
      <c r="K123" s="5">
        <v>207</v>
      </c>
      <c r="L123" s="5">
        <v>21</v>
      </c>
      <c r="M123" s="5">
        <v>3</v>
      </c>
      <c r="N123" s="5" t="s">
        <v>6</v>
      </c>
      <c r="O123" s="5">
        <v>-1</v>
      </c>
      <c r="P123" s="5">
        <f>Source!DM101</f>
        <v>170.56080000000003</v>
      </c>
      <c r="Q123" s="5"/>
      <c r="R123" s="5"/>
      <c r="S123" s="5"/>
      <c r="T123" s="5"/>
      <c r="U123" s="5"/>
      <c r="V123" s="5"/>
      <c r="W123" s="5"/>
    </row>
    <row r="124" spans="1:23" x14ac:dyDescent="0.2">
      <c r="A124" s="5">
        <v>50</v>
      </c>
      <c r="B124" s="5">
        <v>0</v>
      </c>
      <c r="C124" s="5">
        <v>0</v>
      </c>
      <c r="D124" s="5">
        <v>1</v>
      </c>
      <c r="E124" s="5">
        <v>208</v>
      </c>
      <c r="F124" s="5">
        <f>Source!V101</f>
        <v>0.15150000000000002</v>
      </c>
      <c r="G124" s="5" t="s">
        <v>219</v>
      </c>
      <c r="H124" s="5" t="s">
        <v>220</v>
      </c>
      <c r="I124" s="5"/>
      <c r="J124" s="5"/>
      <c r="K124" s="5">
        <v>208</v>
      </c>
      <c r="L124" s="5">
        <v>22</v>
      </c>
      <c r="M124" s="5">
        <v>3</v>
      </c>
      <c r="N124" s="5" t="s">
        <v>6</v>
      </c>
      <c r="O124" s="5">
        <v>-1</v>
      </c>
      <c r="P124" s="5">
        <f>Source!DN101</f>
        <v>0.15150000000000002</v>
      </c>
      <c r="Q124" s="5"/>
      <c r="R124" s="5"/>
      <c r="S124" s="5"/>
      <c r="T124" s="5"/>
      <c r="U124" s="5"/>
      <c r="V124" s="5"/>
      <c r="W124" s="5"/>
    </row>
    <row r="125" spans="1:23" x14ac:dyDescent="0.2">
      <c r="A125" s="5">
        <v>50</v>
      </c>
      <c r="B125" s="5">
        <v>0</v>
      </c>
      <c r="C125" s="5">
        <v>0</v>
      </c>
      <c r="D125" s="5">
        <v>1</v>
      </c>
      <c r="E125" s="5">
        <v>209</v>
      </c>
      <c r="F125" s="5">
        <f>ROUND(Source!W101,O125)</f>
        <v>0</v>
      </c>
      <c r="G125" s="5" t="s">
        <v>221</v>
      </c>
      <c r="H125" s="5" t="s">
        <v>222</v>
      </c>
      <c r="I125" s="5"/>
      <c r="J125" s="5"/>
      <c r="K125" s="5">
        <v>209</v>
      </c>
      <c r="L125" s="5">
        <v>23</v>
      </c>
      <c r="M125" s="5">
        <v>3</v>
      </c>
      <c r="N125" s="5" t="s">
        <v>6</v>
      </c>
      <c r="O125" s="5">
        <v>0</v>
      </c>
      <c r="P125" s="5">
        <f>ROUND(Source!DO101,O125)</f>
        <v>0</v>
      </c>
      <c r="Q125" s="5"/>
      <c r="R125" s="5"/>
      <c r="S125" s="5"/>
      <c r="T125" s="5"/>
      <c r="U125" s="5"/>
      <c r="V125" s="5"/>
      <c r="W125" s="5"/>
    </row>
    <row r="126" spans="1:23" x14ac:dyDescent="0.2">
      <c r="A126" s="5">
        <v>50</v>
      </c>
      <c r="B126" s="5">
        <v>0</v>
      </c>
      <c r="C126" s="5">
        <v>0</v>
      </c>
      <c r="D126" s="5">
        <v>1</v>
      </c>
      <c r="E126" s="5">
        <v>210</v>
      </c>
      <c r="F126" s="5">
        <f>ROUND(Source!X101,O126)</f>
        <v>1363</v>
      </c>
      <c r="G126" s="5" t="s">
        <v>223</v>
      </c>
      <c r="H126" s="5" t="s">
        <v>224</v>
      </c>
      <c r="I126" s="5"/>
      <c r="J126" s="5"/>
      <c r="K126" s="5">
        <v>210</v>
      </c>
      <c r="L126" s="5">
        <v>24</v>
      </c>
      <c r="M126" s="5">
        <v>3</v>
      </c>
      <c r="N126" s="5" t="s">
        <v>6</v>
      </c>
      <c r="O126" s="5">
        <v>0</v>
      </c>
      <c r="P126" s="5">
        <f>ROUND(Source!DP101,O126)</f>
        <v>21115</v>
      </c>
      <c r="Q126" s="5"/>
      <c r="R126" s="5"/>
      <c r="S126" s="5"/>
      <c r="T126" s="5"/>
      <c r="U126" s="5"/>
      <c r="V126" s="5"/>
      <c r="W126" s="5"/>
    </row>
    <row r="127" spans="1:23" x14ac:dyDescent="0.2">
      <c r="A127" s="5">
        <v>50</v>
      </c>
      <c r="B127" s="5">
        <v>0</v>
      </c>
      <c r="C127" s="5">
        <v>0</v>
      </c>
      <c r="D127" s="5">
        <v>1</v>
      </c>
      <c r="E127" s="5">
        <v>211</v>
      </c>
      <c r="F127" s="5">
        <f>ROUND(Source!Y101,O127)</f>
        <v>867</v>
      </c>
      <c r="G127" s="5" t="s">
        <v>225</v>
      </c>
      <c r="H127" s="5" t="s">
        <v>226</v>
      </c>
      <c r="I127" s="5"/>
      <c r="J127" s="5"/>
      <c r="K127" s="5">
        <v>211</v>
      </c>
      <c r="L127" s="5">
        <v>25</v>
      </c>
      <c r="M127" s="5">
        <v>3</v>
      </c>
      <c r="N127" s="5" t="s">
        <v>6</v>
      </c>
      <c r="O127" s="5">
        <v>0</v>
      </c>
      <c r="P127" s="5">
        <f>ROUND(Source!DQ101,O127)</f>
        <v>12668</v>
      </c>
      <c r="Q127" s="5"/>
      <c r="R127" s="5"/>
      <c r="S127" s="5"/>
      <c r="T127" s="5"/>
      <c r="U127" s="5"/>
      <c r="V127" s="5"/>
      <c r="W127" s="5"/>
    </row>
    <row r="128" spans="1:23" x14ac:dyDescent="0.2">
      <c r="A128" s="5">
        <v>50</v>
      </c>
      <c r="B128" s="5">
        <v>0</v>
      </c>
      <c r="C128" s="5">
        <v>0</v>
      </c>
      <c r="D128" s="5">
        <v>1</v>
      </c>
      <c r="E128" s="5">
        <v>224</v>
      </c>
      <c r="F128" s="5">
        <f>ROUND(Source!AR101,O128)</f>
        <v>45145</v>
      </c>
      <c r="G128" s="5" t="s">
        <v>227</v>
      </c>
      <c r="H128" s="5" t="s">
        <v>228</v>
      </c>
      <c r="I128" s="5"/>
      <c r="J128" s="5"/>
      <c r="K128" s="5">
        <v>224</v>
      </c>
      <c r="L128" s="5">
        <v>26</v>
      </c>
      <c r="M128" s="5">
        <v>3</v>
      </c>
      <c r="N128" s="5" t="s">
        <v>6</v>
      </c>
      <c r="O128" s="5">
        <v>0</v>
      </c>
      <c r="P128" s="5">
        <f>ROUND(Source!EJ101,O128)</f>
        <v>377144</v>
      </c>
      <c r="Q128" s="5"/>
      <c r="R128" s="5"/>
      <c r="S128" s="5"/>
      <c r="T128" s="5"/>
      <c r="U128" s="5"/>
      <c r="V128" s="5"/>
      <c r="W128" s="5"/>
    </row>
    <row r="130" spans="1:206" x14ac:dyDescent="0.2">
      <c r="A130" s="3">
        <v>51</v>
      </c>
      <c r="B130" s="3">
        <f>B12</f>
        <v>193</v>
      </c>
      <c r="C130" s="3">
        <f>A12</f>
        <v>1</v>
      </c>
      <c r="D130" s="3">
        <f>ROW(A12)</f>
        <v>12</v>
      </c>
      <c r="E130" s="3"/>
      <c r="F130" s="3" t="str">
        <f>IF(F12&lt;&gt;"",F12,"")</f>
        <v>Новый объект</v>
      </c>
      <c r="G130" s="3" t="str">
        <f>IF(G12&lt;&gt;"",G12,"")</f>
        <v>Микропроцессорная защита  МПЗ с БЭМП на 3 ячейки</v>
      </c>
      <c r="H130" s="3">
        <v>0</v>
      </c>
      <c r="I130" s="3"/>
      <c r="J130" s="3"/>
      <c r="K130" s="3"/>
      <c r="L130" s="3"/>
      <c r="M130" s="3"/>
      <c r="N130" s="3"/>
      <c r="O130" s="3">
        <f t="shared" ref="O130:T130" si="137">ROUND(O101,0)</f>
        <v>42915</v>
      </c>
      <c r="P130" s="3">
        <f t="shared" si="137"/>
        <v>40915</v>
      </c>
      <c r="Q130" s="3">
        <f t="shared" si="137"/>
        <v>17</v>
      </c>
      <c r="R130" s="3">
        <f t="shared" si="137"/>
        <v>2</v>
      </c>
      <c r="S130" s="3">
        <f t="shared" si="137"/>
        <v>1983</v>
      </c>
      <c r="T130" s="3">
        <f t="shared" si="137"/>
        <v>0</v>
      </c>
      <c r="U130" s="3">
        <f>U101</f>
        <v>170.56080000000003</v>
      </c>
      <c r="V130" s="3">
        <f>V101</f>
        <v>0.15150000000000002</v>
      </c>
      <c r="W130" s="3">
        <f>ROUND(W101,0)</f>
        <v>0</v>
      </c>
      <c r="X130" s="3">
        <f>ROUND(X101,0)</f>
        <v>1363</v>
      </c>
      <c r="Y130" s="3">
        <f>ROUND(Y101,0)</f>
        <v>867</v>
      </c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>
        <f t="shared" ref="AO130:BC130" si="138">ROUND(AO101,0)</f>
        <v>0</v>
      </c>
      <c r="AP130" s="3">
        <f t="shared" si="138"/>
        <v>0</v>
      </c>
      <c r="AQ130" s="3">
        <f t="shared" si="138"/>
        <v>0</v>
      </c>
      <c r="AR130" s="3">
        <f t="shared" si="138"/>
        <v>45145</v>
      </c>
      <c r="AS130" s="3">
        <f t="shared" si="138"/>
        <v>40915</v>
      </c>
      <c r="AT130" s="3">
        <f t="shared" si="138"/>
        <v>813</v>
      </c>
      <c r="AU130" s="3">
        <f t="shared" si="138"/>
        <v>3417</v>
      </c>
      <c r="AV130" s="3">
        <f t="shared" si="138"/>
        <v>40915</v>
      </c>
      <c r="AW130" s="3">
        <f t="shared" si="138"/>
        <v>40915</v>
      </c>
      <c r="AX130" s="3">
        <f t="shared" si="138"/>
        <v>0</v>
      </c>
      <c r="AY130" s="3">
        <f t="shared" si="138"/>
        <v>40915</v>
      </c>
      <c r="AZ130" s="3">
        <f t="shared" si="138"/>
        <v>0</v>
      </c>
      <c r="BA130" s="3">
        <f t="shared" si="138"/>
        <v>0</v>
      </c>
      <c r="BB130" s="3">
        <f t="shared" si="138"/>
        <v>0</v>
      </c>
      <c r="BC130" s="3">
        <f t="shared" si="138"/>
        <v>0</v>
      </c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4">
        <f t="shared" ref="DG130:DL130" si="139">ROUND(DG101,0)</f>
        <v>343361</v>
      </c>
      <c r="DH130" s="4">
        <f t="shared" si="139"/>
        <v>306870</v>
      </c>
      <c r="DI130" s="4">
        <f t="shared" si="139"/>
        <v>216</v>
      </c>
      <c r="DJ130" s="4">
        <f t="shared" si="139"/>
        <v>35</v>
      </c>
      <c r="DK130" s="4">
        <f t="shared" si="139"/>
        <v>36275</v>
      </c>
      <c r="DL130" s="4">
        <f t="shared" si="139"/>
        <v>0</v>
      </c>
      <c r="DM130" s="4">
        <f>DM101</f>
        <v>170.56080000000003</v>
      </c>
      <c r="DN130" s="4">
        <f>DN101</f>
        <v>0.15150000000000002</v>
      </c>
      <c r="DO130" s="4">
        <f>ROUND(DO101,0)</f>
        <v>0</v>
      </c>
      <c r="DP130" s="4">
        <f>ROUND(DP101,0)</f>
        <v>21115</v>
      </c>
      <c r="DQ130" s="4">
        <f>ROUND(DQ101,0)</f>
        <v>12668</v>
      </c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>
        <f t="shared" ref="EG130:EU130" si="140">ROUND(EG101,0)</f>
        <v>0</v>
      </c>
      <c r="EH130" s="4">
        <f t="shared" si="140"/>
        <v>0</v>
      </c>
      <c r="EI130" s="4">
        <f t="shared" si="140"/>
        <v>0</v>
      </c>
      <c r="EJ130" s="4">
        <f t="shared" si="140"/>
        <v>377144</v>
      </c>
      <c r="EK130" s="4">
        <f t="shared" si="140"/>
        <v>306870</v>
      </c>
      <c r="EL130" s="4">
        <f t="shared" si="140"/>
        <v>13241</v>
      </c>
      <c r="EM130" s="4">
        <f t="shared" si="140"/>
        <v>57033</v>
      </c>
      <c r="EN130" s="4">
        <f t="shared" si="140"/>
        <v>306870</v>
      </c>
      <c r="EO130" s="4">
        <f t="shared" si="140"/>
        <v>306870</v>
      </c>
      <c r="EP130" s="4">
        <f t="shared" si="140"/>
        <v>0</v>
      </c>
      <c r="EQ130" s="4">
        <f t="shared" si="140"/>
        <v>306870</v>
      </c>
      <c r="ER130" s="4">
        <f t="shared" si="140"/>
        <v>0</v>
      </c>
      <c r="ES130" s="4">
        <f t="shared" si="140"/>
        <v>0</v>
      </c>
      <c r="ET130" s="4">
        <f t="shared" si="140"/>
        <v>0</v>
      </c>
      <c r="EU130" s="4">
        <f t="shared" si="140"/>
        <v>0</v>
      </c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>
        <v>0</v>
      </c>
    </row>
    <row r="132" spans="1:206" x14ac:dyDescent="0.2">
      <c r="A132" s="5">
        <v>50</v>
      </c>
      <c r="B132" s="5">
        <v>0</v>
      </c>
      <c r="C132" s="5">
        <v>0</v>
      </c>
      <c r="D132" s="5">
        <v>1</v>
      </c>
      <c r="E132" s="5">
        <v>201</v>
      </c>
      <c r="F132" s="5">
        <f>ROUND(Source!O130,O132)</f>
        <v>42915</v>
      </c>
      <c r="G132" s="5" t="s">
        <v>177</v>
      </c>
      <c r="H132" s="5" t="s">
        <v>178</v>
      </c>
      <c r="I132" s="5"/>
      <c r="J132" s="5"/>
      <c r="K132" s="5">
        <v>201</v>
      </c>
      <c r="L132" s="5">
        <v>1</v>
      </c>
      <c r="M132" s="5">
        <v>3</v>
      </c>
      <c r="N132" s="5" t="s">
        <v>6</v>
      </c>
      <c r="O132" s="5">
        <v>0</v>
      </c>
      <c r="P132" s="5">
        <f>ROUND(Source!DG130,O132)</f>
        <v>343361</v>
      </c>
      <c r="Q132" s="5"/>
      <c r="R132" s="5"/>
      <c r="S132" s="5"/>
      <c r="T132" s="5"/>
      <c r="U132" s="5"/>
      <c r="V132" s="5"/>
      <c r="W132" s="5"/>
    </row>
    <row r="133" spans="1:206" x14ac:dyDescent="0.2">
      <c r="A133" s="5">
        <v>50</v>
      </c>
      <c r="B133" s="5">
        <v>0</v>
      </c>
      <c r="C133" s="5">
        <v>0</v>
      </c>
      <c r="D133" s="5">
        <v>1</v>
      </c>
      <c r="E133" s="5">
        <v>202</v>
      </c>
      <c r="F133" s="5">
        <f>ROUND(Source!P130,O133)</f>
        <v>40915</v>
      </c>
      <c r="G133" s="5" t="s">
        <v>179</v>
      </c>
      <c r="H133" s="5" t="s">
        <v>180</v>
      </c>
      <c r="I133" s="5"/>
      <c r="J133" s="5"/>
      <c r="K133" s="5">
        <v>202</v>
      </c>
      <c r="L133" s="5">
        <v>2</v>
      </c>
      <c r="M133" s="5">
        <v>3</v>
      </c>
      <c r="N133" s="5" t="s">
        <v>6</v>
      </c>
      <c r="O133" s="5">
        <v>0</v>
      </c>
      <c r="P133" s="5">
        <f>ROUND(Source!DH130,O133)</f>
        <v>306870</v>
      </c>
      <c r="Q133" s="5"/>
      <c r="R133" s="5"/>
      <c r="S133" s="5"/>
      <c r="T133" s="5"/>
      <c r="U133" s="5"/>
      <c r="V133" s="5"/>
      <c r="W133" s="5"/>
    </row>
    <row r="134" spans="1:206" x14ac:dyDescent="0.2">
      <c r="A134" s="5">
        <v>50</v>
      </c>
      <c r="B134" s="5">
        <v>0</v>
      </c>
      <c r="C134" s="5">
        <v>0</v>
      </c>
      <c r="D134" s="5">
        <v>1</v>
      </c>
      <c r="E134" s="5">
        <v>222</v>
      </c>
      <c r="F134" s="5">
        <f>ROUND(Source!AO130,O134)</f>
        <v>0</v>
      </c>
      <c r="G134" s="5" t="s">
        <v>181</v>
      </c>
      <c r="H134" s="5" t="s">
        <v>182</v>
      </c>
      <c r="I134" s="5"/>
      <c r="J134" s="5"/>
      <c r="K134" s="5">
        <v>222</v>
      </c>
      <c r="L134" s="5">
        <v>3</v>
      </c>
      <c r="M134" s="5">
        <v>3</v>
      </c>
      <c r="N134" s="5" t="s">
        <v>6</v>
      </c>
      <c r="O134" s="5">
        <v>0</v>
      </c>
      <c r="P134" s="5">
        <f>ROUND(Source!EG130,O134)</f>
        <v>0</v>
      </c>
      <c r="Q134" s="5"/>
      <c r="R134" s="5"/>
      <c r="S134" s="5"/>
      <c r="T134" s="5"/>
      <c r="U134" s="5"/>
      <c r="V134" s="5"/>
      <c r="W134" s="5"/>
    </row>
    <row r="135" spans="1:206" x14ac:dyDescent="0.2">
      <c r="A135" s="5">
        <v>50</v>
      </c>
      <c r="B135" s="5">
        <v>0</v>
      </c>
      <c r="C135" s="5">
        <v>0</v>
      </c>
      <c r="D135" s="5">
        <v>1</v>
      </c>
      <c r="E135" s="5">
        <v>225</v>
      </c>
      <c r="F135" s="5">
        <f>ROUND(Source!AV130,O135)</f>
        <v>40915</v>
      </c>
      <c r="G135" s="5" t="s">
        <v>183</v>
      </c>
      <c r="H135" s="5" t="s">
        <v>184</v>
      </c>
      <c r="I135" s="5"/>
      <c r="J135" s="5"/>
      <c r="K135" s="5">
        <v>225</v>
      </c>
      <c r="L135" s="5">
        <v>4</v>
      </c>
      <c r="M135" s="5">
        <v>3</v>
      </c>
      <c r="N135" s="5" t="s">
        <v>6</v>
      </c>
      <c r="O135" s="5">
        <v>0</v>
      </c>
      <c r="P135" s="5">
        <f>ROUND(Source!EN130,O135)</f>
        <v>306870</v>
      </c>
      <c r="Q135" s="5"/>
      <c r="R135" s="5"/>
      <c r="S135" s="5"/>
      <c r="T135" s="5"/>
      <c r="U135" s="5"/>
      <c r="V135" s="5"/>
      <c r="W135" s="5"/>
    </row>
    <row r="136" spans="1:206" x14ac:dyDescent="0.2">
      <c r="A136" s="5">
        <v>50</v>
      </c>
      <c r="B136" s="5">
        <v>0</v>
      </c>
      <c r="C136" s="5">
        <v>0</v>
      </c>
      <c r="D136" s="5">
        <v>1</v>
      </c>
      <c r="E136" s="5">
        <v>226</v>
      </c>
      <c r="F136" s="5">
        <f>ROUND(Source!AW130,O136)</f>
        <v>40915</v>
      </c>
      <c r="G136" s="5" t="s">
        <v>185</v>
      </c>
      <c r="H136" s="5" t="s">
        <v>186</v>
      </c>
      <c r="I136" s="5"/>
      <c r="J136" s="5"/>
      <c r="K136" s="5">
        <v>226</v>
      </c>
      <c r="L136" s="5">
        <v>5</v>
      </c>
      <c r="M136" s="5">
        <v>3</v>
      </c>
      <c r="N136" s="5" t="s">
        <v>6</v>
      </c>
      <c r="O136" s="5">
        <v>0</v>
      </c>
      <c r="P136" s="5">
        <f>ROUND(Source!EO130,O136)</f>
        <v>306870</v>
      </c>
      <c r="Q136" s="5"/>
      <c r="R136" s="5"/>
      <c r="S136" s="5"/>
      <c r="T136" s="5"/>
      <c r="U136" s="5"/>
      <c r="V136" s="5"/>
      <c r="W136" s="5"/>
    </row>
    <row r="137" spans="1:206" x14ac:dyDescent="0.2">
      <c r="A137" s="5">
        <v>50</v>
      </c>
      <c r="B137" s="5">
        <v>0</v>
      </c>
      <c r="C137" s="5">
        <v>0</v>
      </c>
      <c r="D137" s="5">
        <v>1</v>
      </c>
      <c r="E137" s="5">
        <v>227</v>
      </c>
      <c r="F137" s="5">
        <f>ROUND(Source!AX130,O137)</f>
        <v>0</v>
      </c>
      <c r="G137" s="5" t="s">
        <v>187</v>
      </c>
      <c r="H137" s="5" t="s">
        <v>188</v>
      </c>
      <c r="I137" s="5"/>
      <c r="J137" s="5"/>
      <c r="K137" s="5">
        <v>227</v>
      </c>
      <c r="L137" s="5">
        <v>6</v>
      </c>
      <c r="M137" s="5">
        <v>3</v>
      </c>
      <c r="N137" s="5" t="s">
        <v>6</v>
      </c>
      <c r="O137" s="5">
        <v>0</v>
      </c>
      <c r="P137" s="5">
        <f>ROUND(Source!EP130,O137)</f>
        <v>0</v>
      </c>
      <c r="Q137" s="5"/>
      <c r="R137" s="5"/>
      <c r="S137" s="5"/>
      <c r="T137" s="5"/>
      <c r="U137" s="5"/>
      <c r="V137" s="5"/>
      <c r="W137" s="5"/>
    </row>
    <row r="138" spans="1:206" x14ac:dyDescent="0.2">
      <c r="A138" s="5">
        <v>50</v>
      </c>
      <c r="B138" s="5">
        <v>0</v>
      </c>
      <c r="C138" s="5">
        <v>0</v>
      </c>
      <c r="D138" s="5">
        <v>1</v>
      </c>
      <c r="E138" s="5">
        <v>228</v>
      </c>
      <c r="F138" s="5">
        <f>ROUND(Source!AY130,O138)</f>
        <v>40915</v>
      </c>
      <c r="G138" s="5" t="s">
        <v>189</v>
      </c>
      <c r="H138" s="5" t="s">
        <v>190</v>
      </c>
      <c r="I138" s="5"/>
      <c r="J138" s="5"/>
      <c r="K138" s="5">
        <v>228</v>
      </c>
      <c r="L138" s="5">
        <v>7</v>
      </c>
      <c r="M138" s="5">
        <v>3</v>
      </c>
      <c r="N138" s="5" t="s">
        <v>6</v>
      </c>
      <c r="O138" s="5">
        <v>0</v>
      </c>
      <c r="P138" s="5">
        <f>ROUND(Source!EQ130,O138)</f>
        <v>306870</v>
      </c>
      <c r="Q138" s="5"/>
      <c r="R138" s="5"/>
      <c r="S138" s="5"/>
      <c r="T138" s="5"/>
      <c r="U138" s="5"/>
      <c r="V138" s="5"/>
      <c r="W138" s="5"/>
    </row>
    <row r="139" spans="1:206" x14ac:dyDescent="0.2">
      <c r="A139" s="5">
        <v>50</v>
      </c>
      <c r="B139" s="5">
        <v>0</v>
      </c>
      <c r="C139" s="5">
        <v>0</v>
      </c>
      <c r="D139" s="5">
        <v>1</v>
      </c>
      <c r="E139" s="5">
        <v>216</v>
      </c>
      <c r="F139" s="5">
        <f>ROUND(Source!AP130,O139)</f>
        <v>0</v>
      </c>
      <c r="G139" s="5" t="s">
        <v>191</v>
      </c>
      <c r="H139" s="5" t="s">
        <v>192</v>
      </c>
      <c r="I139" s="5"/>
      <c r="J139" s="5"/>
      <c r="K139" s="5">
        <v>216</v>
      </c>
      <c r="L139" s="5">
        <v>8</v>
      </c>
      <c r="M139" s="5">
        <v>3</v>
      </c>
      <c r="N139" s="5" t="s">
        <v>6</v>
      </c>
      <c r="O139" s="5">
        <v>0</v>
      </c>
      <c r="P139" s="5">
        <f>ROUND(Source!EH130,O139)</f>
        <v>0</v>
      </c>
      <c r="Q139" s="5"/>
      <c r="R139" s="5"/>
      <c r="S139" s="5"/>
      <c r="T139" s="5"/>
      <c r="U139" s="5"/>
      <c r="V139" s="5"/>
      <c r="W139" s="5"/>
    </row>
    <row r="140" spans="1:206" x14ac:dyDescent="0.2">
      <c r="A140" s="5">
        <v>50</v>
      </c>
      <c r="B140" s="5">
        <v>0</v>
      </c>
      <c r="C140" s="5">
        <v>0</v>
      </c>
      <c r="D140" s="5">
        <v>1</v>
      </c>
      <c r="E140" s="5">
        <v>223</v>
      </c>
      <c r="F140" s="5">
        <f>ROUND(Source!AQ130,O140)</f>
        <v>0</v>
      </c>
      <c r="G140" s="5" t="s">
        <v>193</v>
      </c>
      <c r="H140" s="5" t="s">
        <v>194</v>
      </c>
      <c r="I140" s="5"/>
      <c r="J140" s="5"/>
      <c r="K140" s="5">
        <v>223</v>
      </c>
      <c r="L140" s="5">
        <v>9</v>
      </c>
      <c r="M140" s="5">
        <v>3</v>
      </c>
      <c r="N140" s="5" t="s">
        <v>6</v>
      </c>
      <c r="O140" s="5">
        <v>0</v>
      </c>
      <c r="P140" s="5">
        <f>ROUND(Source!EI130,O140)</f>
        <v>0</v>
      </c>
      <c r="Q140" s="5"/>
      <c r="R140" s="5"/>
      <c r="S140" s="5"/>
      <c r="T140" s="5"/>
      <c r="U140" s="5"/>
      <c r="V140" s="5"/>
      <c r="W140" s="5"/>
    </row>
    <row r="141" spans="1:206" x14ac:dyDescent="0.2">
      <c r="A141" s="5">
        <v>50</v>
      </c>
      <c r="B141" s="5">
        <v>0</v>
      </c>
      <c r="C141" s="5">
        <v>0</v>
      </c>
      <c r="D141" s="5">
        <v>1</v>
      </c>
      <c r="E141" s="5">
        <v>229</v>
      </c>
      <c r="F141" s="5">
        <f>ROUND(Source!AZ130,O141)</f>
        <v>0</v>
      </c>
      <c r="G141" s="5" t="s">
        <v>195</v>
      </c>
      <c r="H141" s="5" t="s">
        <v>196</v>
      </c>
      <c r="I141" s="5"/>
      <c r="J141" s="5"/>
      <c r="K141" s="5">
        <v>229</v>
      </c>
      <c r="L141" s="5">
        <v>10</v>
      </c>
      <c r="M141" s="5">
        <v>3</v>
      </c>
      <c r="N141" s="5" t="s">
        <v>6</v>
      </c>
      <c r="O141" s="5">
        <v>0</v>
      </c>
      <c r="P141" s="5">
        <f>ROUND(Source!ER130,O141)</f>
        <v>0</v>
      </c>
      <c r="Q141" s="5"/>
      <c r="R141" s="5"/>
      <c r="S141" s="5"/>
      <c r="T141" s="5"/>
      <c r="U141" s="5"/>
      <c r="V141" s="5"/>
      <c r="W141" s="5"/>
    </row>
    <row r="142" spans="1:206" x14ac:dyDescent="0.2">
      <c r="A142" s="5">
        <v>50</v>
      </c>
      <c r="B142" s="5">
        <v>0</v>
      </c>
      <c r="C142" s="5">
        <v>0</v>
      </c>
      <c r="D142" s="5">
        <v>1</v>
      </c>
      <c r="E142" s="5">
        <v>203</v>
      </c>
      <c r="F142" s="5">
        <f>ROUND(Source!Q130,O142)</f>
        <v>17</v>
      </c>
      <c r="G142" s="5" t="s">
        <v>197</v>
      </c>
      <c r="H142" s="5" t="s">
        <v>198</v>
      </c>
      <c r="I142" s="5"/>
      <c r="J142" s="5"/>
      <c r="K142" s="5">
        <v>203</v>
      </c>
      <c r="L142" s="5">
        <v>11</v>
      </c>
      <c r="M142" s="5">
        <v>3</v>
      </c>
      <c r="N142" s="5" t="s">
        <v>6</v>
      </c>
      <c r="O142" s="5">
        <v>0</v>
      </c>
      <c r="P142" s="5">
        <f>ROUND(Source!DI130,O142)</f>
        <v>216</v>
      </c>
      <c r="Q142" s="5"/>
      <c r="R142" s="5"/>
      <c r="S142" s="5"/>
      <c r="T142" s="5"/>
      <c r="U142" s="5"/>
      <c r="V142" s="5"/>
      <c r="W142" s="5"/>
    </row>
    <row r="143" spans="1:206" x14ac:dyDescent="0.2">
      <c r="A143" s="5">
        <v>50</v>
      </c>
      <c r="B143" s="5">
        <v>0</v>
      </c>
      <c r="C143" s="5">
        <v>0</v>
      </c>
      <c r="D143" s="5">
        <v>1</v>
      </c>
      <c r="E143" s="5">
        <v>231</v>
      </c>
      <c r="F143" s="5">
        <f>ROUND(Source!BB130,O143)</f>
        <v>0</v>
      </c>
      <c r="G143" s="5" t="s">
        <v>199</v>
      </c>
      <c r="H143" s="5" t="s">
        <v>200</v>
      </c>
      <c r="I143" s="5"/>
      <c r="J143" s="5"/>
      <c r="K143" s="5">
        <v>231</v>
      </c>
      <c r="L143" s="5">
        <v>12</v>
      </c>
      <c r="M143" s="5">
        <v>3</v>
      </c>
      <c r="N143" s="5" t="s">
        <v>6</v>
      </c>
      <c r="O143" s="5">
        <v>0</v>
      </c>
      <c r="P143" s="5">
        <f>ROUND(Source!ET130,O143)</f>
        <v>0</v>
      </c>
      <c r="Q143" s="5"/>
      <c r="R143" s="5"/>
      <c r="S143" s="5"/>
      <c r="T143" s="5"/>
      <c r="U143" s="5"/>
      <c r="V143" s="5"/>
      <c r="W143" s="5"/>
    </row>
    <row r="144" spans="1:206" x14ac:dyDescent="0.2">
      <c r="A144" s="5">
        <v>50</v>
      </c>
      <c r="B144" s="5">
        <v>0</v>
      </c>
      <c r="C144" s="5">
        <v>0</v>
      </c>
      <c r="D144" s="5">
        <v>1</v>
      </c>
      <c r="E144" s="5">
        <v>204</v>
      </c>
      <c r="F144" s="5">
        <f>ROUND(Source!R130,O144)</f>
        <v>2</v>
      </c>
      <c r="G144" s="5" t="s">
        <v>201</v>
      </c>
      <c r="H144" s="5" t="s">
        <v>202</v>
      </c>
      <c r="I144" s="5"/>
      <c r="J144" s="5"/>
      <c r="K144" s="5">
        <v>204</v>
      </c>
      <c r="L144" s="5">
        <v>13</v>
      </c>
      <c r="M144" s="5">
        <v>3</v>
      </c>
      <c r="N144" s="5" t="s">
        <v>6</v>
      </c>
      <c r="O144" s="5">
        <v>0</v>
      </c>
      <c r="P144" s="5">
        <f>ROUND(Source!DJ130,O144)</f>
        <v>35</v>
      </c>
      <c r="Q144" s="5"/>
      <c r="R144" s="5"/>
      <c r="S144" s="5"/>
      <c r="T144" s="5"/>
      <c r="U144" s="5"/>
      <c r="V144" s="5"/>
      <c r="W144" s="5"/>
    </row>
    <row r="145" spans="1:23" x14ac:dyDescent="0.2">
      <c r="A145" s="5">
        <v>50</v>
      </c>
      <c r="B145" s="5">
        <v>0</v>
      </c>
      <c r="C145" s="5">
        <v>0</v>
      </c>
      <c r="D145" s="5">
        <v>1</v>
      </c>
      <c r="E145" s="5">
        <v>205</v>
      </c>
      <c r="F145" s="5">
        <f>ROUND(Source!S130,O145)</f>
        <v>1983</v>
      </c>
      <c r="G145" s="5" t="s">
        <v>203</v>
      </c>
      <c r="H145" s="5" t="s">
        <v>204</v>
      </c>
      <c r="I145" s="5"/>
      <c r="J145" s="5"/>
      <c r="K145" s="5">
        <v>205</v>
      </c>
      <c r="L145" s="5">
        <v>14</v>
      </c>
      <c r="M145" s="5">
        <v>3</v>
      </c>
      <c r="N145" s="5" t="s">
        <v>6</v>
      </c>
      <c r="O145" s="5">
        <v>0</v>
      </c>
      <c r="P145" s="5">
        <f>ROUND(Source!DK130,O145)</f>
        <v>36275</v>
      </c>
      <c r="Q145" s="5"/>
      <c r="R145" s="5"/>
      <c r="S145" s="5"/>
      <c r="T145" s="5"/>
      <c r="U145" s="5"/>
      <c r="V145" s="5"/>
      <c r="W145" s="5"/>
    </row>
    <row r="146" spans="1:23" x14ac:dyDescent="0.2">
      <c r="A146" s="5">
        <v>50</v>
      </c>
      <c r="B146" s="5">
        <v>0</v>
      </c>
      <c r="C146" s="5">
        <v>0</v>
      </c>
      <c r="D146" s="5">
        <v>1</v>
      </c>
      <c r="E146" s="5">
        <v>232</v>
      </c>
      <c r="F146" s="5">
        <f>ROUND(Source!BC130,O146)</f>
        <v>0</v>
      </c>
      <c r="G146" s="5" t="s">
        <v>205</v>
      </c>
      <c r="H146" s="5" t="s">
        <v>206</v>
      </c>
      <c r="I146" s="5"/>
      <c r="J146" s="5"/>
      <c r="K146" s="5">
        <v>232</v>
      </c>
      <c r="L146" s="5">
        <v>15</v>
      </c>
      <c r="M146" s="5">
        <v>3</v>
      </c>
      <c r="N146" s="5" t="s">
        <v>6</v>
      </c>
      <c r="O146" s="5">
        <v>0</v>
      </c>
      <c r="P146" s="5">
        <f>ROUND(Source!EU130,O146)</f>
        <v>0</v>
      </c>
      <c r="Q146" s="5"/>
      <c r="R146" s="5"/>
      <c r="S146" s="5"/>
      <c r="T146" s="5"/>
      <c r="U146" s="5"/>
      <c r="V146" s="5"/>
      <c r="W146" s="5"/>
    </row>
    <row r="147" spans="1:23" x14ac:dyDescent="0.2">
      <c r="A147" s="5">
        <v>50</v>
      </c>
      <c r="B147" s="5">
        <v>0</v>
      </c>
      <c r="C147" s="5">
        <v>0</v>
      </c>
      <c r="D147" s="5">
        <v>1</v>
      </c>
      <c r="E147" s="5">
        <v>214</v>
      </c>
      <c r="F147" s="5">
        <f>ROUND(Source!AS130,O147)</f>
        <v>40915</v>
      </c>
      <c r="G147" s="5" t="s">
        <v>207</v>
      </c>
      <c r="H147" s="5" t="s">
        <v>208</v>
      </c>
      <c r="I147" s="5"/>
      <c r="J147" s="5"/>
      <c r="K147" s="5">
        <v>214</v>
      </c>
      <c r="L147" s="5">
        <v>16</v>
      </c>
      <c r="M147" s="5">
        <v>3</v>
      </c>
      <c r="N147" s="5" t="s">
        <v>6</v>
      </c>
      <c r="O147" s="5">
        <v>0</v>
      </c>
      <c r="P147" s="5">
        <f>ROUND(Source!EK130,O147)</f>
        <v>306870</v>
      </c>
      <c r="Q147" s="5"/>
      <c r="R147" s="5"/>
      <c r="S147" s="5"/>
      <c r="T147" s="5"/>
      <c r="U147" s="5"/>
      <c r="V147" s="5"/>
      <c r="W147" s="5"/>
    </row>
    <row r="148" spans="1:23" x14ac:dyDescent="0.2">
      <c r="A148" s="5">
        <v>50</v>
      </c>
      <c r="B148" s="5">
        <v>0</v>
      </c>
      <c r="C148" s="5">
        <v>0</v>
      </c>
      <c r="D148" s="5">
        <v>1</v>
      </c>
      <c r="E148" s="5">
        <v>215</v>
      </c>
      <c r="F148" s="5">
        <f>ROUND(Source!AT130,O148)</f>
        <v>813</v>
      </c>
      <c r="G148" s="5" t="s">
        <v>209</v>
      </c>
      <c r="H148" s="5" t="s">
        <v>210</v>
      </c>
      <c r="I148" s="5"/>
      <c r="J148" s="5"/>
      <c r="K148" s="5">
        <v>215</v>
      </c>
      <c r="L148" s="5">
        <v>17</v>
      </c>
      <c r="M148" s="5">
        <v>3</v>
      </c>
      <c r="N148" s="5" t="s">
        <v>6</v>
      </c>
      <c r="O148" s="5">
        <v>0</v>
      </c>
      <c r="P148" s="5">
        <f>ROUND(Source!EL130,O148)</f>
        <v>13241</v>
      </c>
      <c r="Q148" s="5"/>
      <c r="R148" s="5"/>
      <c r="S148" s="5"/>
      <c r="T148" s="5"/>
      <c r="U148" s="5"/>
      <c r="V148" s="5"/>
      <c r="W148" s="5"/>
    </row>
    <row r="149" spans="1:23" x14ac:dyDescent="0.2">
      <c r="A149" s="5">
        <v>50</v>
      </c>
      <c r="B149" s="5">
        <v>0</v>
      </c>
      <c r="C149" s="5">
        <v>0</v>
      </c>
      <c r="D149" s="5">
        <v>1</v>
      </c>
      <c r="E149" s="5">
        <v>217</v>
      </c>
      <c r="F149" s="5">
        <f>ROUND(Source!AU130,O149)</f>
        <v>3417</v>
      </c>
      <c r="G149" s="5" t="s">
        <v>211</v>
      </c>
      <c r="H149" s="5" t="s">
        <v>212</v>
      </c>
      <c r="I149" s="5"/>
      <c r="J149" s="5"/>
      <c r="K149" s="5">
        <v>217</v>
      </c>
      <c r="L149" s="5">
        <v>18</v>
      </c>
      <c r="M149" s="5">
        <v>3</v>
      </c>
      <c r="N149" s="5" t="s">
        <v>6</v>
      </c>
      <c r="O149" s="5">
        <v>0</v>
      </c>
      <c r="P149" s="5">
        <f>ROUND(Source!EM130,O149)</f>
        <v>57033</v>
      </c>
      <c r="Q149" s="5"/>
      <c r="R149" s="5"/>
      <c r="S149" s="5"/>
      <c r="T149" s="5"/>
      <c r="U149" s="5"/>
      <c r="V149" s="5"/>
      <c r="W149" s="5"/>
    </row>
    <row r="150" spans="1:23" x14ac:dyDescent="0.2">
      <c r="A150" s="5">
        <v>50</v>
      </c>
      <c r="B150" s="5">
        <v>0</v>
      </c>
      <c r="C150" s="5">
        <v>0</v>
      </c>
      <c r="D150" s="5">
        <v>1</v>
      </c>
      <c r="E150" s="5">
        <v>230</v>
      </c>
      <c r="F150" s="5">
        <f>ROUND(Source!BA130,O150)</f>
        <v>0</v>
      </c>
      <c r="G150" s="5" t="s">
        <v>213</v>
      </c>
      <c r="H150" s="5" t="s">
        <v>214</v>
      </c>
      <c r="I150" s="5"/>
      <c r="J150" s="5"/>
      <c r="K150" s="5">
        <v>230</v>
      </c>
      <c r="L150" s="5">
        <v>19</v>
      </c>
      <c r="M150" s="5">
        <v>3</v>
      </c>
      <c r="N150" s="5" t="s">
        <v>6</v>
      </c>
      <c r="O150" s="5">
        <v>0</v>
      </c>
      <c r="P150" s="5">
        <f>ROUND(Source!ES130,O150)</f>
        <v>0</v>
      </c>
      <c r="Q150" s="5"/>
      <c r="R150" s="5"/>
      <c r="S150" s="5"/>
      <c r="T150" s="5"/>
      <c r="U150" s="5"/>
      <c r="V150" s="5"/>
      <c r="W150" s="5"/>
    </row>
    <row r="151" spans="1:23" x14ac:dyDescent="0.2">
      <c r="A151" s="5">
        <v>50</v>
      </c>
      <c r="B151" s="5">
        <v>0</v>
      </c>
      <c r="C151" s="5">
        <v>0</v>
      </c>
      <c r="D151" s="5">
        <v>1</v>
      </c>
      <c r="E151" s="5">
        <v>206</v>
      </c>
      <c r="F151" s="5">
        <f>ROUND(Source!T130,O151)</f>
        <v>0</v>
      </c>
      <c r="G151" s="5" t="s">
        <v>215</v>
      </c>
      <c r="H151" s="5" t="s">
        <v>216</v>
      </c>
      <c r="I151" s="5"/>
      <c r="J151" s="5"/>
      <c r="K151" s="5">
        <v>206</v>
      </c>
      <c r="L151" s="5">
        <v>20</v>
      </c>
      <c r="M151" s="5">
        <v>3</v>
      </c>
      <c r="N151" s="5" t="s">
        <v>6</v>
      </c>
      <c r="O151" s="5">
        <v>0</v>
      </c>
      <c r="P151" s="5">
        <f>ROUND(Source!DL130,O151)</f>
        <v>0</v>
      </c>
      <c r="Q151" s="5"/>
      <c r="R151" s="5"/>
      <c r="S151" s="5"/>
      <c r="T151" s="5"/>
      <c r="U151" s="5"/>
      <c r="V151" s="5"/>
      <c r="W151" s="5"/>
    </row>
    <row r="152" spans="1:23" x14ac:dyDescent="0.2">
      <c r="A152" s="5">
        <v>50</v>
      </c>
      <c r="B152" s="5">
        <v>0</v>
      </c>
      <c r="C152" s="5">
        <v>0</v>
      </c>
      <c r="D152" s="5">
        <v>1</v>
      </c>
      <c r="E152" s="5">
        <v>207</v>
      </c>
      <c r="F152" s="5">
        <f>Source!U130</f>
        <v>170.56080000000003</v>
      </c>
      <c r="G152" s="5" t="s">
        <v>217</v>
      </c>
      <c r="H152" s="5" t="s">
        <v>218</v>
      </c>
      <c r="I152" s="5"/>
      <c r="J152" s="5"/>
      <c r="K152" s="5">
        <v>207</v>
      </c>
      <c r="L152" s="5">
        <v>21</v>
      </c>
      <c r="M152" s="5">
        <v>3</v>
      </c>
      <c r="N152" s="5" t="s">
        <v>6</v>
      </c>
      <c r="O152" s="5">
        <v>-1</v>
      </c>
      <c r="P152" s="5">
        <f>Source!DM130</f>
        <v>170.56080000000003</v>
      </c>
      <c r="Q152" s="5"/>
      <c r="R152" s="5"/>
      <c r="S152" s="5"/>
      <c r="T152" s="5"/>
      <c r="U152" s="5"/>
      <c r="V152" s="5"/>
      <c r="W152" s="5"/>
    </row>
    <row r="153" spans="1:23" x14ac:dyDescent="0.2">
      <c r="A153" s="5">
        <v>50</v>
      </c>
      <c r="B153" s="5">
        <v>0</v>
      </c>
      <c r="C153" s="5">
        <v>0</v>
      </c>
      <c r="D153" s="5">
        <v>1</v>
      </c>
      <c r="E153" s="5">
        <v>208</v>
      </c>
      <c r="F153" s="5">
        <f>Source!V130</f>
        <v>0.15150000000000002</v>
      </c>
      <c r="G153" s="5" t="s">
        <v>219</v>
      </c>
      <c r="H153" s="5" t="s">
        <v>220</v>
      </c>
      <c r="I153" s="5"/>
      <c r="J153" s="5"/>
      <c r="K153" s="5">
        <v>208</v>
      </c>
      <c r="L153" s="5">
        <v>22</v>
      </c>
      <c r="M153" s="5">
        <v>3</v>
      </c>
      <c r="N153" s="5" t="s">
        <v>6</v>
      </c>
      <c r="O153" s="5">
        <v>-1</v>
      </c>
      <c r="P153" s="5">
        <f>Source!DN130</f>
        <v>0.15150000000000002</v>
      </c>
      <c r="Q153" s="5"/>
      <c r="R153" s="5"/>
      <c r="S153" s="5"/>
      <c r="T153" s="5"/>
      <c r="U153" s="5"/>
      <c r="V153" s="5"/>
      <c r="W153" s="5"/>
    </row>
    <row r="154" spans="1:23" x14ac:dyDescent="0.2">
      <c r="A154" s="5">
        <v>50</v>
      </c>
      <c r="B154" s="5">
        <v>0</v>
      </c>
      <c r="C154" s="5">
        <v>0</v>
      </c>
      <c r="D154" s="5">
        <v>1</v>
      </c>
      <c r="E154" s="5">
        <v>209</v>
      </c>
      <c r="F154" s="5">
        <f>ROUND(Source!W130,O154)</f>
        <v>0</v>
      </c>
      <c r="G154" s="5" t="s">
        <v>221</v>
      </c>
      <c r="H154" s="5" t="s">
        <v>222</v>
      </c>
      <c r="I154" s="5"/>
      <c r="J154" s="5"/>
      <c r="K154" s="5">
        <v>209</v>
      </c>
      <c r="L154" s="5">
        <v>23</v>
      </c>
      <c r="M154" s="5">
        <v>3</v>
      </c>
      <c r="N154" s="5" t="s">
        <v>6</v>
      </c>
      <c r="O154" s="5">
        <v>0</v>
      </c>
      <c r="P154" s="5">
        <f>ROUND(Source!DO130,O154)</f>
        <v>0</v>
      </c>
      <c r="Q154" s="5"/>
      <c r="R154" s="5"/>
      <c r="S154" s="5"/>
      <c r="T154" s="5"/>
      <c r="U154" s="5"/>
      <c r="V154" s="5"/>
      <c r="W154" s="5"/>
    </row>
    <row r="155" spans="1:23" x14ac:dyDescent="0.2">
      <c r="A155" s="5">
        <v>50</v>
      </c>
      <c r="B155" s="5">
        <v>0</v>
      </c>
      <c r="C155" s="5">
        <v>0</v>
      </c>
      <c r="D155" s="5">
        <v>1</v>
      </c>
      <c r="E155" s="5">
        <v>210</v>
      </c>
      <c r="F155" s="5">
        <f>ROUND(Source!X130,O155)</f>
        <v>1363</v>
      </c>
      <c r="G155" s="5" t="s">
        <v>223</v>
      </c>
      <c r="H155" s="5" t="s">
        <v>224</v>
      </c>
      <c r="I155" s="5"/>
      <c r="J155" s="5"/>
      <c r="K155" s="5">
        <v>210</v>
      </c>
      <c r="L155" s="5">
        <v>24</v>
      </c>
      <c r="M155" s="5">
        <v>3</v>
      </c>
      <c r="N155" s="5" t="s">
        <v>6</v>
      </c>
      <c r="O155" s="5">
        <v>0</v>
      </c>
      <c r="P155" s="5">
        <f>ROUND(Source!DP130,O155)</f>
        <v>21115</v>
      </c>
      <c r="Q155" s="5"/>
      <c r="R155" s="5"/>
      <c r="S155" s="5"/>
      <c r="T155" s="5"/>
      <c r="U155" s="5"/>
      <c r="V155" s="5"/>
      <c r="W155" s="5"/>
    </row>
    <row r="156" spans="1:23" x14ac:dyDescent="0.2">
      <c r="A156" s="5">
        <v>50</v>
      </c>
      <c r="B156" s="5">
        <v>0</v>
      </c>
      <c r="C156" s="5">
        <v>0</v>
      </c>
      <c r="D156" s="5">
        <v>1</v>
      </c>
      <c r="E156" s="5">
        <v>211</v>
      </c>
      <c r="F156" s="5">
        <f>ROUND(Source!Y130,O156)</f>
        <v>867</v>
      </c>
      <c r="G156" s="5" t="s">
        <v>225</v>
      </c>
      <c r="H156" s="5" t="s">
        <v>226</v>
      </c>
      <c r="I156" s="5"/>
      <c r="J156" s="5"/>
      <c r="K156" s="5">
        <v>211</v>
      </c>
      <c r="L156" s="5">
        <v>25</v>
      </c>
      <c r="M156" s="5">
        <v>3</v>
      </c>
      <c r="N156" s="5" t="s">
        <v>6</v>
      </c>
      <c r="O156" s="5">
        <v>0</v>
      </c>
      <c r="P156" s="5">
        <f>ROUND(Source!DQ130,O156)</f>
        <v>12668</v>
      </c>
      <c r="Q156" s="5"/>
      <c r="R156" s="5"/>
      <c r="S156" s="5"/>
      <c r="T156" s="5"/>
      <c r="U156" s="5"/>
      <c r="V156" s="5"/>
      <c r="W156" s="5"/>
    </row>
    <row r="157" spans="1:23" x14ac:dyDescent="0.2">
      <c r="A157" s="5">
        <v>50</v>
      </c>
      <c r="B157" s="5">
        <v>0</v>
      </c>
      <c r="C157" s="5">
        <v>0</v>
      </c>
      <c r="D157" s="5">
        <v>1</v>
      </c>
      <c r="E157" s="5">
        <v>224</v>
      </c>
      <c r="F157" s="5">
        <f>ROUND(Source!AR130,O157)</f>
        <v>45145</v>
      </c>
      <c r="G157" s="5" t="s">
        <v>227</v>
      </c>
      <c r="H157" s="5" t="s">
        <v>228</v>
      </c>
      <c r="I157" s="5"/>
      <c r="J157" s="5"/>
      <c r="K157" s="5">
        <v>224</v>
      </c>
      <c r="L157" s="5">
        <v>26</v>
      </c>
      <c r="M157" s="5">
        <v>3</v>
      </c>
      <c r="N157" s="5" t="s">
        <v>6</v>
      </c>
      <c r="O157" s="5">
        <v>0</v>
      </c>
      <c r="P157" s="5">
        <f>ROUND(Source!EJ130,O157)</f>
        <v>377144</v>
      </c>
      <c r="Q157" s="5"/>
      <c r="R157" s="5"/>
      <c r="S157" s="5"/>
      <c r="T157" s="5"/>
      <c r="U157" s="5"/>
      <c r="V157" s="5"/>
      <c r="W157" s="5"/>
    </row>
    <row r="160" spans="1:23" x14ac:dyDescent="0.2">
      <c r="A160">
        <v>70</v>
      </c>
      <c r="B160">
        <v>1</v>
      </c>
      <c r="D160">
        <v>1</v>
      </c>
      <c r="E160" t="s">
        <v>229</v>
      </c>
      <c r="F160" t="s">
        <v>230</v>
      </c>
      <c r="G160">
        <v>1</v>
      </c>
      <c r="H160">
        <v>0</v>
      </c>
      <c r="I160" t="s">
        <v>231</v>
      </c>
      <c r="J160">
        <v>0</v>
      </c>
      <c r="K160">
        <v>0</v>
      </c>
      <c r="L160" t="s">
        <v>6</v>
      </c>
      <c r="M160" t="s">
        <v>6</v>
      </c>
      <c r="N160">
        <v>0</v>
      </c>
      <c r="O160">
        <v>1</v>
      </c>
    </row>
    <row r="161" spans="1:15" x14ac:dyDescent="0.2">
      <c r="A161">
        <v>70</v>
      </c>
      <c r="B161">
        <v>1</v>
      </c>
      <c r="D161">
        <v>2</v>
      </c>
      <c r="E161" t="s">
        <v>232</v>
      </c>
      <c r="F161" t="s">
        <v>233</v>
      </c>
      <c r="G161">
        <v>0</v>
      </c>
      <c r="H161">
        <v>0</v>
      </c>
      <c r="I161" t="s">
        <v>231</v>
      </c>
      <c r="J161">
        <v>0</v>
      </c>
      <c r="K161">
        <v>0</v>
      </c>
      <c r="L161" t="s">
        <v>6</v>
      </c>
      <c r="M161" t="s">
        <v>6</v>
      </c>
      <c r="N161">
        <v>0</v>
      </c>
      <c r="O161">
        <v>0</v>
      </c>
    </row>
    <row r="162" spans="1:15" x14ac:dyDescent="0.2">
      <c r="A162">
        <v>70</v>
      </c>
      <c r="B162">
        <v>1</v>
      </c>
      <c r="D162">
        <v>3</v>
      </c>
      <c r="E162" t="s">
        <v>234</v>
      </c>
      <c r="F162" t="s">
        <v>235</v>
      </c>
      <c r="G162">
        <v>0</v>
      </c>
      <c r="H162">
        <v>0</v>
      </c>
      <c r="I162" t="s">
        <v>231</v>
      </c>
      <c r="J162">
        <v>0</v>
      </c>
      <c r="K162">
        <v>0</v>
      </c>
      <c r="L162" t="s">
        <v>6</v>
      </c>
      <c r="M162" t="s">
        <v>6</v>
      </c>
      <c r="N162">
        <v>0</v>
      </c>
      <c r="O162">
        <v>0</v>
      </c>
    </row>
    <row r="163" spans="1:15" x14ac:dyDescent="0.2">
      <c r="A163">
        <v>70</v>
      </c>
      <c r="B163">
        <v>1</v>
      </c>
      <c r="D163">
        <v>4</v>
      </c>
      <c r="E163" t="s">
        <v>236</v>
      </c>
      <c r="F163" t="s">
        <v>237</v>
      </c>
      <c r="G163">
        <v>0</v>
      </c>
      <c r="H163">
        <v>0</v>
      </c>
      <c r="I163" t="s">
        <v>231</v>
      </c>
      <c r="J163">
        <v>0</v>
      </c>
      <c r="K163">
        <v>0</v>
      </c>
      <c r="L163" t="s">
        <v>6</v>
      </c>
      <c r="M163" t="s">
        <v>6</v>
      </c>
      <c r="N163">
        <v>0</v>
      </c>
      <c r="O163">
        <v>0</v>
      </c>
    </row>
    <row r="164" spans="1:15" x14ac:dyDescent="0.2">
      <c r="A164">
        <v>70</v>
      </c>
      <c r="B164">
        <v>1</v>
      </c>
      <c r="D164">
        <v>5</v>
      </c>
      <c r="E164" t="s">
        <v>238</v>
      </c>
      <c r="F164" t="s">
        <v>239</v>
      </c>
      <c r="G164">
        <v>0</v>
      </c>
      <c r="H164">
        <v>0</v>
      </c>
      <c r="I164" t="s">
        <v>231</v>
      </c>
      <c r="J164">
        <v>0</v>
      </c>
      <c r="K164">
        <v>0</v>
      </c>
      <c r="L164" t="s">
        <v>6</v>
      </c>
      <c r="M164" t="s">
        <v>6</v>
      </c>
      <c r="N164">
        <v>0</v>
      </c>
      <c r="O164">
        <v>0</v>
      </c>
    </row>
    <row r="165" spans="1:15" x14ac:dyDescent="0.2">
      <c r="A165">
        <v>70</v>
      </c>
      <c r="B165">
        <v>1</v>
      </c>
      <c r="D165">
        <v>6</v>
      </c>
      <c r="E165" t="s">
        <v>240</v>
      </c>
      <c r="F165" t="s">
        <v>241</v>
      </c>
      <c r="G165">
        <v>0</v>
      </c>
      <c r="H165">
        <v>0</v>
      </c>
      <c r="I165" t="s">
        <v>231</v>
      </c>
      <c r="J165">
        <v>0</v>
      </c>
      <c r="K165">
        <v>0</v>
      </c>
      <c r="L165" t="s">
        <v>6</v>
      </c>
      <c r="M165" t="s">
        <v>6</v>
      </c>
      <c r="N165">
        <v>0</v>
      </c>
      <c r="O165">
        <v>0</v>
      </c>
    </row>
    <row r="166" spans="1:15" x14ac:dyDescent="0.2">
      <c r="A166">
        <v>70</v>
      </c>
      <c r="B166">
        <v>1</v>
      </c>
      <c r="D166">
        <v>7</v>
      </c>
      <c r="E166" t="s">
        <v>242</v>
      </c>
      <c r="F166" t="s">
        <v>243</v>
      </c>
      <c r="G166">
        <v>0</v>
      </c>
      <c r="H166">
        <v>0</v>
      </c>
      <c r="I166" t="s">
        <v>231</v>
      </c>
      <c r="J166">
        <v>0</v>
      </c>
      <c r="K166">
        <v>0</v>
      </c>
      <c r="L166" t="s">
        <v>6</v>
      </c>
      <c r="M166" t="s">
        <v>6</v>
      </c>
      <c r="N166">
        <v>0</v>
      </c>
      <c r="O166">
        <v>0</v>
      </c>
    </row>
    <row r="167" spans="1:15" x14ac:dyDescent="0.2">
      <c r="A167">
        <v>70</v>
      </c>
      <c r="B167">
        <v>1</v>
      </c>
      <c r="D167">
        <v>8</v>
      </c>
      <c r="E167" t="s">
        <v>244</v>
      </c>
      <c r="F167" t="s">
        <v>245</v>
      </c>
      <c r="G167">
        <v>0</v>
      </c>
      <c r="H167">
        <v>0</v>
      </c>
      <c r="I167" t="s">
        <v>231</v>
      </c>
      <c r="J167">
        <v>0</v>
      </c>
      <c r="K167">
        <v>0</v>
      </c>
      <c r="L167" t="s">
        <v>6</v>
      </c>
      <c r="M167" t="s">
        <v>6</v>
      </c>
      <c r="N167">
        <v>0</v>
      </c>
      <c r="O167">
        <v>0</v>
      </c>
    </row>
    <row r="168" spans="1:15" x14ac:dyDescent="0.2">
      <c r="A168">
        <v>70</v>
      </c>
      <c r="B168">
        <v>1</v>
      </c>
      <c r="D168">
        <v>9</v>
      </c>
      <c r="E168" t="s">
        <v>246</v>
      </c>
      <c r="F168" t="s">
        <v>247</v>
      </c>
      <c r="G168">
        <v>0</v>
      </c>
      <c r="H168">
        <v>0</v>
      </c>
      <c r="I168" t="s">
        <v>231</v>
      </c>
      <c r="J168">
        <v>0</v>
      </c>
      <c r="K168">
        <v>0</v>
      </c>
      <c r="L168" t="s">
        <v>6</v>
      </c>
      <c r="M168" t="s">
        <v>6</v>
      </c>
      <c r="N168">
        <v>0</v>
      </c>
      <c r="O168">
        <v>0</v>
      </c>
    </row>
    <row r="169" spans="1:15" x14ac:dyDescent="0.2">
      <c r="A169">
        <v>70</v>
      </c>
      <c r="B169">
        <v>1</v>
      </c>
      <c r="D169">
        <v>1</v>
      </c>
      <c r="E169" t="s">
        <v>248</v>
      </c>
      <c r="F169" t="s">
        <v>249</v>
      </c>
      <c r="G169">
        <v>1</v>
      </c>
      <c r="H169">
        <v>1</v>
      </c>
      <c r="I169" t="s">
        <v>231</v>
      </c>
      <c r="J169">
        <v>0</v>
      </c>
      <c r="K169">
        <v>0</v>
      </c>
      <c r="L169" t="s">
        <v>6</v>
      </c>
      <c r="M169" t="s">
        <v>6</v>
      </c>
      <c r="N169">
        <v>0</v>
      </c>
      <c r="O169">
        <v>1</v>
      </c>
    </row>
    <row r="170" spans="1:15" x14ac:dyDescent="0.2">
      <c r="A170">
        <v>70</v>
      </c>
      <c r="B170">
        <v>1</v>
      </c>
      <c r="D170">
        <v>2</v>
      </c>
      <c r="E170" t="s">
        <v>250</v>
      </c>
      <c r="F170" t="s">
        <v>251</v>
      </c>
      <c r="G170">
        <v>1</v>
      </c>
      <c r="H170">
        <v>1</v>
      </c>
      <c r="I170" t="s">
        <v>231</v>
      </c>
      <c r="J170">
        <v>0</v>
      </c>
      <c r="K170">
        <v>0</v>
      </c>
      <c r="L170" t="s">
        <v>6</v>
      </c>
      <c r="M170" t="s">
        <v>6</v>
      </c>
      <c r="N170">
        <v>0</v>
      </c>
      <c r="O170">
        <v>1</v>
      </c>
    </row>
    <row r="171" spans="1:15" x14ac:dyDescent="0.2">
      <c r="A171">
        <v>70</v>
      </c>
      <c r="B171">
        <v>1</v>
      </c>
      <c r="D171">
        <v>3</v>
      </c>
      <c r="E171" t="s">
        <v>252</v>
      </c>
      <c r="F171" t="s">
        <v>253</v>
      </c>
      <c r="G171">
        <v>1</v>
      </c>
      <c r="H171">
        <v>0</v>
      </c>
      <c r="I171" t="s">
        <v>231</v>
      </c>
      <c r="J171">
        <v>0</v>
      </c>
      <c r="K171">
        <v>0</v>
      </c>
      <c r="L171" t="s">
        <v>6</v>
      </c>
      <c r="M171" t="s">
        <v>6</v>
      </c>
      <c r="N171">
        <v>0</v>
      </c>
      <c r="O171">
        <v>1</v>
      </c>
    </row>
    <row r="172" spans="1:15" x14ac:dyDescent="0.2">
      <c r="A172">
        <v>70</v>
      </c>
      <c r="B172">
        <v>1</v>
      </c>
      <c r="D172">
        <v>4</v>
      </c>
      <c r="E172" t="s">
        <v>254</v>
      </c>
      <c r="F172" t="s">
        <v>255</v>
      </c>
      <c r="G172">
        <v>1</v>
      </c>
      <c r="H172">
        <v>0</v>
      </c>
      <c r="I172" t="s">
        <v>231</v>
      </c>
      <c r="J172">
        <v>0</v>
      </c>
      <c r="K172">
        <v>0</v>
      </c>
      <c r="L172" t="s">
        <v>6</v>
      </c>
      <c r="M172" t="s">
        <v>6</v>
      </c>
      <c r="N172">
        <v>0</v>
      </c>
      <c r="O172">
        <v>1</v>
      </c>
    </row>
    <row r="173" spans="1:15" x14ac:dyDescent="0.2">
      <c r="A173">
        <v>70</v>
      </c>
      <c r="B173">
        <v>1</v>
      </c>
      <c r="D173">
        <v>5</v>
      </c>
      <c r="E173" t="s">
        <v>256</v>
      </c>
      <c r="F173" t="s">
        <v>257</v>
      </c>
      <c r="G173">
        <v>1</v>
      </c>
      <c r="H173">
        <v>0</v>
      </c>
      <c r="I173" t="s">
        <v>231</v>
      </c>
      <c r="J173">
        <v>0</v>
      </c>
      <c r="K173">
        <v>0</v>
      </c>
      <c r="L173" t="s">
        <v>6</v>
      </c>
      <c r="M173" t="s">
        <v>6</v>
      </c>
      <c r="N173">
        <v>0</v>
      </c>
      <c r="O173">
        <v>0.85</v>
      </c>
    </row>
    <row r="174" spans="1:15" x14ac:dyDescent="0.2">
      <c r="A174">
        <v>70</v>
      </c>
      <c r="B174">
        <v>1</v>
      </c>
      <c r="D174">
        <v>6</v>
      </c>
      <c r="E174" t="s">
        <v>258</v>
      </c>
      <c r="F174" t="s">
        <v>259</v>
      </c>
      <c r="G174">
        <v>1</v>
      </c>
      <c r="H174">
        <v>0</v>
      </c>
      <c r="I174" t="s">
        <v>231</v>
      </c>
      <c r="J174">
        <v>0</v>
      </c>
      <c r="K174">
        <v>0</v>
      </c>
      <c r="L174" t="s">
        <v>6</v>
      </c>
      <c r="M174" t="s">
        <v>6</v>
      </c>
      <c r="N174">
        <v>0</v>
      </c>
      <c r="O174">
        <v>0.8</v>
      </c>
    </row>
    <row r="175" spans="1:15" x14ac:dyDescent="0.2">
      <c r="A175">
        <v>70</v>
      </c>
      <c r="B175">
        <v>1</v>
      </c>
      <c r="D175">
        <v>7</v>
      </c>
      <c r="E175" t="s">
        <v>260</v>
      </c>
      <c r="F175" t="s">
        <v>261</v>
      </c>
      <c r="G175">
        <v>1</v>
      </c>
      <c r="H175">
        <v>0</v>
      </c>
      <c r="I175" t="s">
        <v>231</v>
      </c>
      <c r="J175">
        <v>0</v>
      </c>
      <c r="K175">
        <v>0</v>
      </c>
      <c r="L175" t="s">
        <v>6</v>
      </c>
      <c r="M175" t="s">
        <v>6</v>
      </c>
      <c r="N175">
        <v>0</v>
      </c>
      <c r="O175">
        <v>1</v>
      </c>
    </row>
    <row r="176" spans="1:15" x14ac:dyDescent="0.2">
      <c r="A176">
        <v>70</v>
      </c>
      <c r="B176">
        <v>1</v>
      </c>
      <c r="D176">
        <v>8</v>
      </c>
      <c r="E176" t="s">
        <v>262</v>
      </c>
      <c r="F176" t="s">
        <v>263</v>
      </c>
      <c r="G176">
        <v>1</v>
      </c>
      <c r="H176">
        <v>0.8</v>
      </c>
      <c r="I176" t="s">
        <v>231</v>
      </c>
      <c r="J176">
        <v>0</v>
      </c>
      <c r="K176">
        <v>0</v>
      </c>
      <c r="L176" t="s">
        <v>6</v>
      </c>
      <c r="M176" t="s">
        <v>6</v>
      </c>
      <c r="N176">
        <v>0</v>
      </c>
      <c r="O176">
        <v>1</v>
      </c>
    </row>
    <row r="177" spans="1:15" x14ac:dyDescent="0.2">
      <c r="A177">
        <v>70</v>
      </c>
      <c r="B177">
        <v>1</v>
      </c>
      <c r="D177">
        <v>9</v>
      </c>
      <c r="E177" t="s">
        <v>264</v>
      </c>
      <c r="F177" t="s">
        <v>265</v>
      </c>
      <c r="G177">
        <v>1</v>
      </c>
      <c r="H177">
        <v>0.85</v>
      </c>
      <c r="I177" t="s">
        <v>231</v>
      </c>
      <c r="J177">
        <v>0</v>
      </c>
      <c r="K177">
        <v>0</v>
      </c>
      <c r="L177" t="s">
        <v>6</v>
      </c>
      <c r="M177" t="s">
        <v>6</v>
      </c>
      <c r="N177">
        <v>0</v>
      </c>
      <c r="O177">
        <v>1</v>
      </c>
    </row>
    <row r="178" spans="1:15" x14ac:dyDescent="0.2">
      <c r="A178">
        <v>70</v>
      </c>
      <c r="B178">
        <v>1</v>
      </c>
      <c r="D178">
        <v>10</v>
      </c>
      <c r="E178" t="s">
        <v>266</v>
      </c>
      <c r="F178" t="s">
        <v>267</v>
      </c>
      <c r="G178">
        <v>1</v>
      </c>
      <c r="H178">
        <v>0</v>
      </c>
      <c r="I178" t="s">
        <v>231</v>
      </c>
      <c r="J178">
        <v>0</v>
      </c>
      <c r="K178">
        <v>0</v>
      </c>
      <c r="L178" t="s">
        <v>6</v>
      </c>
      <c r="M178" t="s">
        <v>6</v>
      </c>
      <c r="N178">
        <v>0</v>
      </c>
      <c r="O178">
        <v>1</v>
      </c>
    </row>
    <row r="179" spans="1:15" x14ac:dyDescent="0.2">
      <c r="A179">
        <v>70</v>
      </c>
      <c r="B179">
        <v>1</v>
      </c>
      <c r="D179">
        <v>11</v>
      </c>
      <c r="E179" t="s">
        <v>268</v>
      </c>
      <c r="F179" t="s">
        <v>269</v>
      </c>
      <c r="G179">
        <v>1</v>
      </c>
      <c r="H179">
        <v>0</v>
      </c>
      <c r="I179" t="s">
        <v>231</v>
      </c>
      <c r="J179">
        <v>0</v>
      </c>
      <c r="K179">
        <v>0</v>
      </c>
      <c r="L179" t="s">
        <v>6</v>
      </c>
      <c r="M179" t="s">
        <v>6</v>
      </c>
      <c r="N179">
        <v>0</v>
      </c>
      <c r="O179">
        <v>0.94</v>
      </c>
    </row>
    <row r="180" spans="1:15" x14ac:dyDescent="0.2">
      <c r="A180">
        <v>70</v>
      </c>
      <c r="B180">
        <v>1</v>
      </c>
      <c r="D180">
        <v>12</v>
      </c>
      <c r="E180" t="s">
        <v>270</v>
      </c>
      <c r="F180" t="s">
        <v>271</v>
      </c>
      <c r="G180">
        <v>1</v>
      </c>
      <c r="H180">
        <v>0</v>
      </c>
      <c r="I180" t="s">
        <v>231</v>
      </c>
      <c r="J180">
        <v>0</v>
      </c>
      <c r="K180">
        <v>0</v>
      </c>
      <c r="L180" t="s">
        <v>6</v>
      </c>
      <c r="M180" t="s">
        <v>6</v>
      </c>
      <c r="N180">
        <v>0</v>
      </c>
      <c r="O180">
        <v>0.9</v>
      </c>
    </row>
    <row r="181" spans="1:15" x14ac:dyDescent="0.2">
      <c r="A181">
        <v>70</v>
      </c>
      <c r="B181">
        <v>1</v>
      </c>
      <c r="D181">
        <v>13</v>
      </c>
      <c r="E181" t="s">
        <v>272</v>
      </c>
      <c r="F181" t="s">
        <v>273</v>
      </c>
      <c r="G181">
        <v>0.6</v>
      </c>
      <c r="H181">
        <v>0</v>
      </c>
      <c r="I181" t="s">
        <v>231</v>
      </c>
      <c r="J181">
        <v>0</v>
      </c>
      <c r="K181">
        <v>0</v>
      </c>
      <c r="L181" t="s">
        <v>6</v>
      </c>
      <c r="M181" t="s">
        <v>6</v>
      </c>
      <c r="N181">
        <v>0</v>
      </c>
      <c r="O181">
        <v>0.6</v>
      </c>
    </row>
    <row r="182" spans="1:15" x14ac:dyDescent="0.2">
      <c r="A182">
        <v>70</v>
      </c>
      <c r="B182">
        <v>1</v>
      </c>
      <c r="D182">
        <v>14</v>
      </c>
      <c r="E182" t="s">
        <v>274</v>
      </c>
      <c r="F182" t="s">
        <v>275</v>
      </c>
      <c r="G182">
        <v>1</v>
      </c>
      <c r="H182">
        <v>0</v>
      </c>
      <c r="I182" t="s">
        <v>231</v>
      </c>
      <c r="J182">
        <v>0</v>
      </c>
      <c r="K182">
        <v>0</v>
      </c>
      <c r="L182" t="s">
        <v>6</v>
      </c>
      <c r="M182" t="s">
        <v>6</v>
      </c>
      <c r="N182">
        <v>0</v>
      </c>
      <c r="O182">
        <v>1</v>
      </c>
    </row>
    <row r="183" spans="1:15" x14ac:dyDescent="0.2">
      <c r="A183">
        <v>70</v>
      </c>
      <c r="B183">
        <v>1</v>
      </c>
      <c r="D183">
        <v>15</v>
      </c>
      <c r="E183" t="s">
        <v>276</v>
      </c>
      <c r="F183" t="s">
        <v>277</v>
      </c>
      <c r="G183">
        <v>1.2</v>
      </c>
      <c r="H183">
        <v>0</v>
      </c>
      <c r="I183" t="s">
        <v>231</v>
      </c>
      <c r="J183">
        <v>0</v>
      </c>
      <c r="K183">
        <v>0</v>
      </c>
      <c r="L183" t="s">
        <v>6</v>
      </c>
      <c r="M183" t="s">
        <v>6</v>
      </c>
      <c r="N183">
        <v>0</v>
      </c>
      <c r="O183">
        <v>1.2</v>
      </c>
    </row>
    <row r="184" spans="1:15" x14ac:dyDescent="0.2">
      <c r="A184">
        <v>70</v>
      </c>
      <c r="B184">
        <v>1</v>
      </c>
      <c r="D184">
        <v>16</v>
      </c>
      <c r="E184" t="s">
        <v>278</v>
      </c>
      <c r="F184" t="s">
        <v>279</v>
      </c>
      <c r="G184">
        <v>1</v>
      </c>
      <c r="H184">
        <v>0</v>
      </c>
      <c r="I184" t="s">
        <v>231</v>
      </c>
      <c r="J184">
        <v>0</v>
      </c>
      <c r="K184">
        <v>0</v>
      </c>
      <c r="L184" t="s">
        <v>6</v>
      </c>
      <c r="M184" t="s">
        <v>6</v>
      </c>
      <c r="N184">
        <v>0</v>
      </c>
      <c r="O184">
        <v>1</v>
      </c>
    </row>
    <row r="185" spans="1:15" x14ac:dyDescent="0.2">
      <c r="A185">
        <v>70</v>
      </c>
      <c r="B185">
        <v>1</v>
      </c>
      <c r="D185">
        <v>17</v>
      </c>
      <c r="E185" t="s">
        <v>280</v>
      </c>
      <c r="F185" t="s">
        <v>281</v>
      </c>
      <c r="G185">
        <v>1</v>
      </c>
      <c r="H185">
        <v>0</v>
      </c>
      <c r="I185" t="s">
        <v>231</v>
      </c>
      <c r="J185">
        <v>0</v>
      </c>
      <c r="K185">
        <v>0</v>
      </c>
      <c r="L185" t="s">
        <v>6</v>
      </c>
      <c r="M185" t="s">
        <v>6</v>
      </c>
      <c r="N185">
        <v>0</v>
      </c>
      <c r="O185">
        <v>1</v>
      </c>
    </row>
    <row r="186" spans="1:15" x14ac:dyDescent="0.2">
      <c r="A186">
        <v>70</v>
      </c>
      <c r="B186">
        <v>1</v>
      </c>
      <c r="D186">
        <v>18</v>
      </c>
      <c r="E186" t="s">
        <v>282</v>
      </c>
      <c r="F186" t="s">
        <v>283</v>
      </c>
      <c r="G186">
        <v>1</v>
      </c>
      <c r="H186">
        <v>0</v>
      </c>
      <c r="I186" t="s">
        <v>231</v>
      </c>
      <c r="J186">
        <v>0</v>
      </c>
      <c r="K186">
        <v>0</v>
      </c>
      <c r="L186" t="s">
        <v>6</v>
      </c>
      <c r="M186" t="s">
        <v>6</v>
      </c>
      <c r="N186">
        <v>0</v>
      </c>
      <c r="O186">
        <v>1</v>
      </c>
    </row>
    <row r="187" spans="1:15" x14ac:dyDescent="0.2">
      <c r="A187">
        <v>70</v>
      </c>
      <c r="B187">
        <v>1</v>
      </c>
      <c r="D187">
        <v>19</v>
      </c>
      <c r="E187" t="s">
        <v>284</v>
      </c>
      <c r="F187" t="s">
        <v>281</v>
      </c>
      <c r="G187">
        <v>1</v>
      </c>
      <c r="H187">
        <v>0</v>
      </c>
      <c r="I187" t="s">
        <v>231</v>
      </c>
      <c r="J187">
        <v>0</v>
      </c>
      <c r="K187">
        <v>0</v>
      </c>
      <c r="L187" t="s">
        <v>6</v>
      </c>
      <c r="M187" t="s">
        <v>6</v>
      </c>
      <c r="N187">
        <v>0</v>
      </c>
      <c r="O187">
        <v>1</v>
      </c>
    </row>
    <row r="188" spans="1:15" x14ac:dyDescent="0.2">
      <c r="A188">
        <v>70</v>
      </c>
      <c r="B188">
        <v>1</v>
      </c>
      <c r="D188">
        <v>20</v>
      </c>
      <c r="E188" t="s">
        <v>285</v>
      </c>
      <c r="F188" t="s">
        <v>283</v>
      </c>
      <c r="G188">
        <v>1</v>
      </c>
      <c r="H188">
        <v>0</v>
      </c>
      <c r="I188" t="s">
        <v>231</v>
      </c>
      <c r="J188">
        <v>0</v>
      </c>
      <c r="K188">
        <v>0</v>
      </c>
      <c r="L188" t="s">
        <v>6</v>
      </c>
      <c r="M188" t="s">
        <v>6</v>
      </c>
      <c r="N188">
        <v>0</v>
      </c>
      <c r="O188">
        <v>1</v>
      </c>
    </row>
    <row r="189" spans="1:15" x14ac:dyDescent="0.2">
      <c r="A189">
        <v>70</v>
      </c>
      <c r="B189">
        <v>1</v>
      </c>
      <c r="D189">
        <v>21</v>
      </c>
      <c r="E189" t="s">
        <v>286</v>
      </c>
      <c r="F189" t="s">
        <v>287</v>
      </c>
      <c r="G189">
        <v>0</v>
      </c>
      <c r="H189">
        <v>0</v>
      </c>
      <c r="I189" t="s">
        <v>231</v>
      </c>
      <c r="J189">
        <v>0</v>
      </c>
      <c r="K189">
        <v>0</v>
      </c>
      <c r="L189" t="s">
        <v>6</v>
      </c>
      <c r="M189" t="s">
        <v>6</v>
      </c>
      <c r="N189">
        <v>0</v>
      </c>
      <c r="O189">
        <v>0</v>
      </c>
    </row>
    <row r="191" spans="1:15" x14ac:dyDescent="0.2">
      <c r="A191">
        <v>-1</v>
      </c>
    </row>
    <row r="193" spans="1:34" x14ac:dyDescent="0.2">
      <c r="A193" s="4">
        <v>75</v>
      </c>
      <c r="B193" s="4" t="s">
        <v>288</v>
      </c>
      <c r="C193" s="4">
        <v>2000</v>
      </c>
      <c r="D193" s="4">
        <v>0</v>
      </c>
      <c r="E193" s="4">
        <v>1</v>
      </c>
      <c r="F193" s="4">
        <v>0</v>
      </c>
      <c r="G193" s="4">
        <v>0</v>
      </c>
      <c r="H193" s="4">
        <v>1</v>
      </c>
      <c r="I193" s="4">
        <v>0</v>
      </c>
      <c r="J193" s="4">
        <v>4</v>
      </c>
      <c r="K193" s="4">
        <v>0</v>
      </c>
      <c r="L193" s="4">
        <v>0</v>
      </c>
      <c r="M193" s="4">
        <v>0</v>
      </c>
      <c r="N193" s="4">
        <v>34656857</v>
      </c>
      <c r="O193" s="4">
        <v>1</v>
      </c>
    </row>
    <row r="194" spans="1:34" x14ac:dyDescent="0.2">
      <c r="A194" s="4">
        <v>75</v>
      </c>
      <c r="B194" s="4" t="s">
        <v>289</v>
      </c>
      <c r="C194" s="4">
        <v>2018</v>
      </c>
      <c r="D194" s="4">
        <v>1</v>
      </c>
      <c r="E194" s="4">
        <v>0</v>
      </c>
      <c r="F194" s="4">
        <v>0</v>
      </c>
      <c r="G194" s="4">
        <v>0</v>
      </c>
      <c r="H194" s="4">
        <v>1</v>
      </c>
      <c r="I194" s="4">
        <v>0</v>
      </c>
      <c r="J194" s="4">
        <v>4</v>
      </c>
      <c r="K194" s="4">
        <v>0</v>
      </c>
      <c r="L194" s="4">
        <v>0</v>
      </c>
      <c r="M194" s="4">
        <v>1</v>
      </c>
      <c r="N194" s="4">
        <v>34656858</v>
      </c>
      <c r="O194" s="4">
        <v>2</v>
      </c>
    </row>
    <row r="195" spans="1:34" x14ac:dyDescent="0.2">
      <c r="A195" s="6">
        <v>3</v>
      </c>
      <c r="B195" s="6" t="s">
        <v>290</v>
      </c>
      <c r="C195" s="6">
        <v>12.5</v>
      </c>
      <c r="D195" s="6">
        <v>7.5</v>
      </c>
      <c r="E195" s="6">
        <v>12.5</v>
      </c>
      <c r="F195" s="6">
        <v>18.3</v>
      </c>
      <c r="G195" s="6">
        <v>18.3</v>
      </c>
      <c r="H195" s="6">
        <v>7.5</v>
      </c>
      <c r="I195" s="6">
        <v>18.3</v>
      </c>
      <c r="J195" s="6">
        <v>2</v>
      </c>
      <c r="K195" s="6">
        <v>18.3</v>
      </c>
      <c r="L195" s="6">
        <v>12.5</v>
      </c>
      <c r="M195" s="6">
        <v>12.5</v>
      </c>
      <c r="N195" s="6">
        <v>7.5</v>
      </c>
      <c r="O195" s="6">
        <v>7.5</v>
      </c>
      <c r="P195" s="6">
        <v>18.3</v>
      </c>
      <c r="Q195" s="6">
        <v>18.3</v>
      </c>
      <c r="R195" s="6">
        <v>12.5</v>
      </c>
      <c r="S195" s="6" t="s">
        <v>6</v>
      </c>
      <c r="T195" s="6" t="s">
        <v>6</v>
      </c>
      <c r="U195" s="6" t="s">
        <v>6</v>
      </c>
      <c r="V195" s="6" t="s">
        <v>6</v>
      </c>
      <c r="W195" s="6" t="s">
        <v>6</v>
      </c>
      <c r="X195" s="6" t="s">
        <v>6</v>
      </c>
      <c r="Y195" s="6" t="s">
        <v>6</v>
      </c>
      <c r="Z195" s="6" t="s">
        <v>6</v>
      </c>
      <c r="AA195" s="6" t="s">
        <v>6</v>
      </c>
      <c r="AB195" s="6" t="s">
        <v>6</v>
      </c>
      <c r="AC195" s="6" t="s">
        <v>6</v>
      </c>
      <c r="AD195" s="6" t="s">
        <v>6</v>
      </c>
      <c r="AE195" s="6" t="s">
        <v>6</v>
      </c>
      <c r="AF195" s="6" t="s">
        <v>6</v>
      </c>
      <c r="AG195" s="6" t="s">
        <v>6</v>
      </c>
      <c r="AH195" s="6" t="s">
        <v>6</v>
      </c>
    </row>
    <row r="199" spans="1:34" x14ac:dyDescent="0.2">
      <c r="A199">
        <v>65</v>
      </c>
      <c r="C199">
        <v>1</v>
      </c>
      <c r="D199">
        <v>0</v>
      </c>
      <c r="E199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291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21738</v>
      </c>
      <c r="M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4</v>
      </c>
      <c r="G12" s="1" t="s">
        <v>5</v>
      </c>
      <c r="H12" s="1" t="s">
        <v>6</v>
      </c>
      <c r="I12" s="1">
        <v>0</v>
      </c>
      <c r="J12" s="1" t="s">
        <v>6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6</v>
      </c>
      <c r="V12" s="1">
        <v>0</v>
      </c>
      <c r="W12" s="1" t="s">
        <v>6</v>
      </c>
      <c r="X12" s="1" t="s">
        <v>6</v>
      </c>
      <c r="Y12" s="1" t="s">
        <v>6</v>
      </c>
      <c r="Z12" s="1" t="s">
        <v>6</v>
      </c>
      <c r="AA12" s="1" t="s">
        <v>6</v>
      </c>
      <c r="AB12" s="1" t="s">
        <v>6</v>
      </c>
      <c r="AC12" s="1" t="s">
        <v>6</v>
      </c>
      <c r="AD12" s="1" t="s">
        <v>6</v>
      </c>
      <c r="AE12" s="1" t="s">
        <v>6</v>
      </c>
      <c r="AF12" s="1" t="s">
        <v>6</v>
      </c>
      <c r="AG12" s="1" t="s">
        <v>6</v>
      </c>
      <c r="AH12" s="1" t="s">
        <v>6</v>
      </c>
      <c r="AI12" s="1" t="s">
        <v>6</v>
      </c>
      <c r="AJ12" s="1" t="s">
        <v>6</v>
      </c>
      <c r="AK12" s="1"/>
      <c r="AL12" s="1" t="s">
        <v>6</v>
      </c>
      <c r="AM12" s="1" t="s">
        <v>6</v>
      </c>
      <c r="AN12" s="1" t="s">
        <v>6</v>
      </c>
      <c r="AO12" s="1"/>
      <c r="AP12" s="1" t="s">
        <v>6</v>
      </c>
      <c r="AQ12" s="1" t="s">
        <v>6</v>
      </c>
      <c r="AR12" s="1" t="s">
        <v>6</v>
      </c>
      <c r="AS12" s="1"/>
      <c r="AT12" s="1"/>
      <c r="AU12" s="1"/>
      <c r="AV12" s="1"/>
      <c r="AW12" s="1"/>
      <c r="AX12" s="1" t="s">
        <v>6</v>
      </c>
      <c r="AY12" s="1" t="s">
        <v>6</v>
      </c>
      <c r="AZ12" s="1" t="s">
        <v>6</v>
      </c>
      <c r="BA12" s="1"/>
      <c r="BB12" s="1"/>
      <c r="BC12" s="1"/>
      <c r="BD12" s="1"/>
      <c r="BE12" s="1"/>
      <c r="BF12" s="1"/>
      <c r="BG12" s="1"/>
      <c r="BH12" s="1" t="s">
        <v>7</v>
      </c>
      <c r="BI12" s="1" t="s">
        <v>8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0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9</v>
      </c>
      <c r="BZ12" s="1" t="s">
        <v>10</v>
      </c>
      <c r="CA12" s="1" t="s">
        <v>11</v>
      </c>
      <c r="CB12" s="1" t="s">
        <v>11</v>
      </c>
      <c r="CC12" s="1" t="s">
        <v>11</v>
      </c>
      <c r="CD12" s="1" t="s">
        <v>11</v>
      </c>
      <c r="CE12" s="1" t="s">
        <v>12</v>
      </c>
      <c r="CF12" s="1">
        <v>0</v>
      </c>
      <c r="CG12" s="1">
        <v>0</v>
      </c>
      <c r="CH12" s="1">
        <v>565769</v>
      </c>
      <c r="CI12" s="1" t="s">
        <v>6</v>
      </c>
      <c r="CJ12" s="1" t="s">
        <v>6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34656857</v>
      </c>
      <c r="E14" s="1">
        <v>34656858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13</v>
      </c>
      <c r="D16" s="7" t="s">
        <v>13</v>
      </c>
      <c r="E16" s="8">
        <f>(Source!F118)/1000</f>
        <v>40.914999999999999</v>
      </c>
      <c r="F16" s="8">
        <f>(Source!F119)/1000</f>
        <v>0.81299999999999994</v>
      </c>
      <c r="G16" s="8">
        <f>(Source!F110)/1000</f>
        <v>0</v>
      </c>
      <c r="H16" s="8">
        <f>(Source!F120)/1000+(Source!F121)/1000</f>
        <v>3.4169999999999998</v>
      </c>
      <c r="I16" s="8">
        <f>E16+F16+G16+H16</f>
        <v>45.145000000000003</v>
      </c>
      <c r="J16" s="8">
        <f>(Source!F116)/1000</f>
        <v>1.9830000000000001</v>
      </c>
      <c r="T16" s="9">
        <f>(Source!P118)/1000</f>
        <v>306.87</v>
      </c>
      <c r="U16" s="9">
        <f>(Source!P119)/1000</f>
        <v>13.241</v>
      </c>
      <c r="V16" s="9">
        <f>(Source!P110)/1000</f>
        <v>0</v>
      </c>
      <c r="W16" s="9">
        <f>(Source!P120)/1000+(Source!P121)/1000</f>
        <v>57.033000000000001</v>
      </c>
      <c r="X16" s="9">
        <f>T16+U16+V16+W16</f>
        <v>377.14400000000001</v>
      </c>
      <c r="Y16" s="9">
        <f>(Source!P116)/1000</f>
        <v>36.274999999999999</v>
      </c>
      <c r="AI16" s="7">
        <v>0</v>
      </c>
      <c r="AJ16" s="7">
        <v>0</v>
      </c>
      <c r="AK16" s="7" t="s">
        <v>6</v>
      </c>
      <c r="AL16" s="7" t="s">
        <v>6</v>
      </c>
      <c r="AM16" s="7" t="s">
        <v>6</v>
      </c>
      <c r="AN16" s="7">
        <v>0</v>
      </c>
      <c r="AO16" s="7" t="s">
        <v>6</v>
      </c>
      <c r="AP16" s="7" t="s">
        <v>6</v>
      </c>
      <c r="AT16" s="8">
        <v>42915</v>
      </c>
      <c r="AU16" s="8">
        <v>40915</v>
      </c>
      <c r="AV16" s="8">
        <v>0</v>
      </c>
      <c r="AW16" s="8">
        <v>0</v>
      </c>
      <c r="AX16" s="8">
        <v>0</v>
      </c>
      <c r="AY16" s="8">
        <v>17</v>
      </c>
      <c r="AZ16" s="8">
        <v>2</v>
      </c>
      <c r="BA16" s="8">
        <v>1983</v>
      </c>
      <c r="BB16" s="8">
        <v>40915</v>
      </c>
      <c r="BC16" s="8">
        <v>813</v>
      </c>
      <c r="BD16" s="8">
        <v>3417</v>
      </c>
      <c r="BE16" s="8">
        <v>0</v>
      </c>
      <c r="BF16" s="8">
        <v>170.56080000000003</v>
      </c>
      <c r="BG16" s="8">
        <v>0.1515</v>
      </c>
      <c r="BH16" s="8">
        <v>0</v>
      </c>
      <c r="BI16" s="8">
        <v>1363</v>
      </c>
      <c r="BJ16" s="8">
        <v>867</v>
      </c>
      <c r="BK16" s="8">
        <v>45145</v>
      </c>
      <c r="BR16" s="9">
        <v>343361</v>
      </c>
      <c r="BS16" s="9">
        <v>306870</v>
      </c>
      <c r="BT16" s="9">
        <v>0</v>
      </c>
      <c r="BU16" s="9">
        <v>0</v>
      </c>
      <c r="BV16" s="9">
        <v>0</v>
      </c>
      <c r="BW16" s="9">
        <v>216</v>
      </c>
      <c r="BX16" s="9">
        <v>35</v>
      </c>
      <c r="BY16" s="9">
        <v>36275</v>
      </c>
      <c r="BZ16" s="9">
        <v>306870</v>
      </c>
      <c r="CA16" s="9">
        <v>13241</v>
      </c>
      <c r="CB16" s="9">
        <v>57033</v>
      </c>
      <c r="CC16" s="9">
        <v>0</v>
      </c>
      <c r="CD16" s="9">
        <v>170.56080000000003</v>
      </c>
      <c r="CE16" s="9">
        <v>0.1515</v>
      </c>
      <c r="CF16" s="9">
        <v>0</v>
      </c>
      <c r="CG16" s="9">
        <v>21115</v>
      </c>
      <c r="CH16" s="9">
        <v>12668</v>
      </c>
      <c r="CI16" s="9">
        <v>377144</v>
      </c>
    </row>
    <row r="18" spans="1:40" x14ac:dyDescent="0.2">
      <c r="A18">
        <v>51</v>
      </c>
      <c r="E18" s="10">
        <f>SUMIF(A16:A17,3,E16:E17)</f>
        <v>40.914999999999999</v>
      </c>
      <c r="F18" s="10">
        <f>SUMIF(A16:A17,3,F16:F17)</f>
        <v>0.81299999999999994</v>
      </c>
      <c r="G18" s="10">
        <f>SUMIF(A16:A17,3,G16:G17)</f>
        <v>0</v>
      </c>
      <c r="H18" s="10">
        <f>SUMIF(A16:A17,3,H16:H17)</f>
        <v>3.4169999999999998</v>
      </c>
      <c r="I18" s="10">
        <f>SUMIF(A16:A17,3,I16:I17)</f>
        <v>45.145000000000003</v>
      </c>
      <c r="J18" s="10">
        <f>SUMIF(A16:A17,3,J16:J17)</f>
        <v>1.9830000000000001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306.87</v>
      </c>
      <c r="U18" s="3">
        <f>SUMIF(A16:A17,3,U16:U17)</f>
        <v>13.241</v>
      </c>
      <c r="V18" s="3">
        <f>SUMIF(A16:A17,3,V16:V17)</f>
        <v>0</v>
      </c>
      <c r="W18" s="3">
        <f>SUMIF(A16:A17,3,W16:W17)</f>
        <v>57.033000000000001</v>
      </c>
      <c r="X18" s="3">
        <f>SUMIF(A16:A17,3,X16:X17)</f>
        <v>377.14400000000001</v>
      </c>
      <c r="Y18" s="3">
        <f>SUMIF(A16:A17,3,Y16:Y17)</f>
        <v>36.274999999999999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42915</v>
      </c>
      <c r="G20" s="5" t="s">
        <v>177</v>
      </c>
      <c r="H20" s="5" t="s">
        <v>178</v>
      </c>
      <c r="I20" s="5"/>
      <c r="J20" s="5"/>
      <c r="K20" s="5">
        <v>201</v>
      </c>
      <c r="L20" s="5">
        <v>1</v>
      </c>
      <c r="M20" s="5">
        <v>3</v>
      </c>
      <c r="N20" s="5" t="s">
        <v>6</v>
      </c>
      <c r="O20" s="5">
        <v>0</v>
      </c>
      <c r="P20" s="5">
        <v>343361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40915</v>
      </c>
      <c r="G21" s="5" t="s">
        <v>179</v>
      </c>
      <c r="H21" s="5" t="s">
        <v>180</v>
      </c>
      <c r="I21" s="5"/>
      <c r="J21" s="5"/>
      <c r="K21" s="5">
        <v>202</v>
      </c>
      <c r="L21" s="5">
        <v>2</v>
      </c>
      <c r="M21" s="5">
        <v>3</v>
      </c>
      <c r="N21" s="5" t="s">
        <v>6</v>
      </c>
      <c r="O21" s="5">
        <v>0</v>
      </c>
      <c r="P21" s="5">
        <v>306870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181</v>
      </c>
      <c r="H22" s="5" t="s">
        <v>182</v>
      </c>
      <c r="I22" s="5"/>
      <c r="J22" s="5"/>
      <c r="K22" s="5">
        <v>222</v>
      </c>
      <c r="L22" s="5">
        <v>3</v>
      </c>
      <c r="M22" s="5">
        <v>3</v>
      </c>
      <c r="N22" s="5" t="s">
        <v>6</v>
      </c>
      <c r="O22" s="5">
        <v>0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40915</v>
      </c>
      <c r="G23" s="5" t="s">
        <v>183</v>
      </c>
      <c r="H23" s="5" t="s">
        <v>184</v>
      </c>
      <c r="I23" s="5"/>
      <c r="J23" s="5"/>
      <c r="K23" s="5">
        <v>225</v>
      </c>
      <c r="L23" s="5">
        <v>4</v>
      </c>
      <c r="M23" s="5">
        <v>3</v>
      </c>
      <c r="N23" s="5" t="s">
        <v>6</v>
      </c>
      <c r="O23" s="5">
        <v>0</v>
      </c>
      <c r="P23" s="5">
        <v>306870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40915</v>
      </c>
      <c r="G24" s="5" t="s">
        <v>185</v>
      </c>
      <c r="H24" s="5" t="s">
        <v>186</v>
      </c>
      <c r="I24" s="5"/>
      <c r="J24" s="5"/>
      <c r="K24" s="5">
        <v>226</v>
      </c>
      <c r="L24" s="5">
        <v>5</v>
      </c>
      <c r="M24" s="5">
        <v>3</v>
      </c>
      <c r="N24" s="5" t="s">
        <v>6</v>
      </c>
      <c r="O24" s="5">
        <v>0</v>
      </c>
      <c r="P24" s="5">
        <v>306870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187</v>
      </c>
      <c r="H25" s="5" t="s">
        <v>188</v>
      </c>
      <c r="I25" s="5"/>
      <c r="J25" s="5"/>
      <c r="K25" s="5">
        <v>227</v>
      </c>
      <c r="L25" s="5">
        <v>6</v>
      </c>
      <c r="M25" s="5">
        <v>3</v>
      </c>
      <c r="N25" s="5" t="s">
        <v>6</v>
      </c>
      <c r="O25" s="5">
        <v>0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40915</v>
      </c>
      <c r="G26" s="5" t="s">
        <v>189</v>
      </c>
      <c r="H26" s="5" t="s">
        <v>190</v>
      </c>
      <c r="I26" s="5"/>
      <c r="J26" s="5"/>
      <c r="K26" s="5">
        <v>228</v>
      </c>
      <c r="L26" s="5">
        <v>7</v>
      </c>
      <c r="M26" s="5">
        <v>3</v>
      </c>
      <c r="N26" s="5" t="s">
        <v>6</v>
      </c>
      <c r="O26" s="5">
        <v>0</v>
      </c>
      <c r="P26" s="5">
        <v>306870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191</v>
      </c>
      <c r="H27" s="5" t="s">
        <v>192</v>
      </c>
      <c r="I27" s="5"/>
      <c r="J27" s="5"/>
      <c r="K27" s="5">
        <v>216</v>
      </c>
      <c r="L27" s="5">
        <v>8</v>
      </c>
      <c r="M27" s="5">
        <v>3</v>
      </c>
      <c r="N27" s="5" t="s">
        <v>6</v>
      </c>
      <c r="O27" s="5">
        <v>0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193</v>
      </c>
      <c r="H28" s="5" t="s">
        <v>194</v>
      </c>
      <c r="I28" s="5"/>
      <c r="J28" s="5"/>
      <c r="K28" s="5">
        <v>223</v>
      </c>
      <c r="L28" s="5">
        <v>9</v>
      </c>
      <c r="M28" s="5">
        <v>3</v>
      </c>
      <c r="N28" s="5" t="s">
        <v>6</v>
      </c>
      <c r="O28" s="5">
        <v>0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195</v>
      </c>
      <c r="H29" s="5" t="s">
        <v>196</v>
      </c>
      <c r="I29" s="5"/>
      <c r="J29" s="5"/>
      <c r="K29" s="5">
        <v>229</v>
      </c>
      <c r="L29" s="5">
        <v>10</v>
      </c>
      <c r="M29" s="5">
        <v>3</v>
      </c>
      <c r="N29" s="5" t="s">
        <v>6</v>
      </c>
      <c r="O29" s="5">
        <v>0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17</v>
      </c>
      <c r="G30" s="5" t="s">
        <v>197</v>
      </c>
      <c r="H30" s="5" t="s">
        <v>198</v>
      </c>
      <c r="I30" s="5"/>
      <c r="J30" s="5"/>
      <c r="K30" s="5">
        <v>203</v>
      </c>
      <c r="L30" s="5">
        <v>11</v>
      </c>
      <c r="M30" s="5">
        <v>3</v>
      </c>
      <c r="N30" s="5" t="s">
        <v>6</v>
      </c>
      <c r="O30" s="5">
        <v>0</v>
      </c>
      <c r="P30" s="5">
        <v>216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199</v>
      </c>
      <c r="H31" s="5" t="s">
        <v>200</v>
      </c>
      <c r="I31" s="5"/>
      <c r="J31" s="5"/>
      <c r="K31" s="5">
        <v>231</v>
      </c>
      <c r="L31" s="5">
        <v>12</v>
      </c>
      <c r="M31" s="5">
        <v>3</v>
      </c>
      <c r="N31" s="5" t="s">
        <v>6</v>
      </c>
      <c r="O31" s="5">
        <v>0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2</v>
      </c>
      <c r="G32" s="5" t="s">
        <v>201</v>
      </c>
      <c r="H32" s="5" t="s">
        <v>202</v>
      </c>
      <c r="I32" s="5"/>
      <c r="J32" s="5"/>
      <c r="K32" s="5">
        <v>204</v>
      </c>
      <c r="L32" s="5">
        <v>13</v>
      </c>
      <c r="M32" s="5">
        <v>3</v>
      </c>
      <c r="N32" s="5" t="s">
        <v>6</v>
      </c>
      <c r="O32" s="5">
        <v>0</v>
      </c>
      <c r="P32" s="5">
        <v>35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1983</v>
      </c>
      <c r="G33" s="5" t="s">
        <v>203</v>
      </c>
      <c r="H33" s="5" t="s">
        <v>204</v>
      </c>
      <c r="I33" s="5"/>
      <c r="J33" s="5"/>
      <c r="K33" s="5">
        <v>205</v>
      </c>
      <c r="L33" s="5">
        <v>14</v>
      </c>
      <c r="M33" s="5">
        <v>3</v>
      </c>
      <c r="N33" s="5" t="s">
        <v>6</v>
      </c>
      <c r="O33" s="5">
        <v>0</v>
      </c>
      <c r="P33" s="5">
        <v>36275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205</v>
      </c>
      <c r="H34" s="5" t="s">
        <v>206</v>
      </c>
      <c r="I34" s="5"/>
      <c r="J34" s="5"/>
      <c r="K34" s="5">
        <v>232</v>
      </c>
      <c r="L34" s="5">
        <v>15</v>
      </c>
      <c r="M34" s="5">
        <v>3</v>
      </c>
      <c r="N34" s="5" t="s">
        <v>6</v>
      </c>
      <c r="O34" s="5">
        <v>0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40915</v>
      </c>
      <c r="G35" s="5" t="s">
        <v>207</v>
      </c>
      <c r="H35" s="5" t="s">
        <v>208</v>
      </c>
      <c r="I35" s="5"/>
      <c r="J35" s="5"/>
      <c r="K35" s="5">
        <v>214</v>
      </c>
      <c r="L35" s="5">
        <v>16</v>
      </c>
      <c r="M35" s="5">
        <v>3</v>
      </c>
      <c r="N35" s="5" t="s">
        <v>6</v>
      </c>
      <c r="O35" s="5">
        <v>0</v>
      </c>
      <c r="P35" s="5">
        <v>306870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813</v>
      </c>
      <c r="G36" s="5" t="s">
        <v>209</v>
      </c>
      <c r="H36" s="5" t="s">
        <v>210</v>
      </c>
      <c r="I36" s="5"/>
      <c r="J36" s="5"/>
      <c r="K36" s="5">
        <v>215</v>
      </c>
      <c r="L36" s="5">
        <v>17</v>
      </c>
      <c r="M36" s="5">
        <v>3</v>
      </c>
      <c r="N36" s="5" t="s">
        <v>6</v>
      </c>
      <c r="O36" s="5">
        <v>0</v>
      </c>
      <c r="P36" s="5">
        <v>13241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3417</v>
      </c>
      <c r="G37" s="5" t="s">
        <v>211</v>
      </c>
      <c r="H37" s="5" t="s">
        <v>212</v>
      </c>
      <c r="I37" s="5"/>
      <c r="J37" s="5"/>
      <c r="K37" s="5">
        <v>217</v>
      </c>
      <c r="L37" s="5">
        <v>18</v>
      </c>
      <c r="M37" s="5">
        <v>3</v>
      </c>
      <c r="N37" s="5" t="s">
        <v>6</v>
      </c>
      <c r="O37" s="5">
        <v>0</v>
      </c>
      <c r="P37" s="5">
        <v>57033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213</v>
      </c>
      <c r="H38" s="5" t="s">
        <v>214</v>
      </c>
      <c r="I38" s="5"/>
      <c r="J38" s="5"/>
      <c r="K38" s="5">
        <v>230</v>
      </c>
      <c r="L38" s="5">
        <v>19</v>
      </c>
      <c r="M38" s="5">
        <v>3</v>
      </c>
      <c r="N38" s="5" t="s">
        <v>6</v>
      </c>
      <c r="O38" s="5">
        <v>0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215</v>
      </c>
      <c r="H39" s="5" t="s">
        <v>216</v>
      </c>
      <c r="I39" s="5"/>
      <c r="J39" s="5"/>
      <c r="K39" s="5">
        <v>206</v>
      </c>
      <c r="L39" s="5">
        <v>20</v>
      </c>
      <c r="M39" s="5">
        <v>3</v>
      </c>
      <c r="N39" s="5" t="s">
        <v>6</v>
      </c>
      <c r="O39" s="5">
        <v>0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170.56080000000003</v>
      </c>
      <c r="G40" s="5" t="s">
        <v>217</v>
      </c>
      <c r="H40" s="5" t="s">
        <v>218</v>
      </c>
      <c r="I40" s="5"/>
      <c r="J40" s="5"/>
      <c r="K40" s="5">
        <v>207</v>
      </c>
      <c r="L40" s="5">
        <v>21</v>
      </c>
      <c r="M40" s="5">
        <v>3</v>
      </c>
      <c r="N40" s="5" t="s">
        <v>6</v>
      </c>
      <c r="O40" s="5">
        <v>-1</v>
      </c>
      <c r="P40" s="5">
        <v>170.56080000000003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0.1515</v>
      </c>
      <c r="G41" s="5" t="s">
        <v>219</v>
      </c>
      <c r="H41" s="5" t="s">
        <v>220</v>
      </c>
      <c r="I41" s="5"/>
      <c r="J41" s="5"/>
      <c r="K41" s="5">
        <v>208</v>
      </c>
      <c r="L41" s="5">
        <v>22</v>
      </c>
      <c r="M41" s="5">
        <v>3</v>
      </c>
      <c r="N41" s="5" t="s">
        <v>6</v>
      </c>
      <c r="O41" s="5">
        <v>-1</v>
      </c>
      <c r="P41" s="5">
        <v>0.1515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221</v>
      </c>
      <c r="H42" s="5" t="s">
        <v>222</v>
      </c>
      <c r="I42" s="5"/>
      <c r="J42" s="5"/>
      <c r="K42" s="5">
        <v>209</v>
      </c>
      <c r="L42" s="5">
        <v>23</v>
      </c>
      <c r="M42" s="5">
        <v>3</v>
      </c>
      <c r="N42" s="5" t="s">
        <v>6</v>
      </c>
      <c r="O42" s="5">
        <v>0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1363</v>
      </c>
      <c r="G43" s="5" t="s">
        <v>223</v>
      </c>
      <c r="H43" s="5" t="s">
        <v>224</v>
      </c>
      <c r="I43" s="5"/>
      <c r="J43" s="5"/>
      <c r="K43" s="5">
        <v>210</v>
      </c>
      <c r="L43" s="5">
        <v>24</v>
      </c>
      <c r="M43" s="5">
        <v>3</v>
      </c>
      <c r="N43" s="5" t="s">
        <v>6</v>
      </c>
      <c r="O43" s="5">
        <v>0</v>
      </c>
      <c r="P43" s="5">
        <v>21115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867</v>
      </c>
      <c r="G44" s="5" t="s">
        <v>225</v>
      </c>
      <c r="H44" s="5" t="s">
        <v>226</v>
      </c>
      <c r="I44" s="5"/>
      <c r="J44" s="5"/>
      <c r="K44" s="5">
        <v>211</v>
      </c>
      <c r="L44" s="5">
        <v>25</v>
      </c>
      <c r="M44" s="5">
        <v>3</v>
      </c>
      <c r="N44" s="5" t="s">
        <v>6</v>
      </c>
      <c r="O44" s="5">
        <v>0</v>
      </c>
      <c r="P44" s="5">
        <v>12668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45145</v>
      </c>
      <c r="G45" s="5" t="s">
        <v>227</v>
      </c>
      <c r="H45" s="5" t="s">
        <v>228</v>
      </c>
      <c r="I45" s="5"/>
      <c r="J45" s="5"/>
      <c r="K45" s="5">
        <v>224</v>
      </c>
      <c r="L45" s="5">
        <v>26</v>
      </c>
      <c r="M45" s="5">
        <v>3</v>
      </c>
      <c r="N45" s="5" t="s">
        <v>6</v>
      </c>
      <c r="O45" s="5">
        <v>0</v>
      </c>
      <c r="P45" s="5">
        <v>377144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288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34656857</v>
      </c>
      <c r="O50" s="4">
        <v>1</v>
      </c>
    </row>
    <row r="51" spans="1:34" x14ac:dyDescent="0.2">
      <c r="A51" s="4">
        <v>75</v>
      </c>
      <c r="B51" s="4" t="s">
        <v>289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34656858</v>
      </c>
      <c r="O51" s="4">
        <v>2</v>
      </c>
    </row>
    <row r="52" spans="1:34" x14ac:dyDescent="0.2">
      <c r="A52" s="6">
        <v>3</v>
      </c>
      <c r="B52" s="6" t="s">
        <v>290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6</v>
      </c>
      <c r="T52" s="6" t="s">
        <v>6</v>
      </c>
      <c r="U52" s="6" t="s">
        <v>6</v>
      </c>
      <c r="V52" s="6" t="s">
        <v>6</v>
      </c>
      <c r="W52" s="6" t="s">
        <v>6</v>
      </c>
      <c r="X52" s="6" t="s">
        <v>6</v>
      </c>
      <c r="Y52" s="6" t="s">
        <v>6</v>
      </c>
      <c r="Z52" s="6" t="s">
        <v>6</v>
      </c>
      <c r="AA52" s="6" t="s">
        <v>6</v>
      </c>
      <c r="AB52" s="6" t="s">
        <v>6</v>
      </c>
      <c r="AC52" s="6" t="s">
        <v>6</v>
      </c>
      <c r="AD52" s="6" t="s">
        <v>6</v>
      </c>
      <c r="AE52" s="6" t="s">
        <v>6</v>
      </c>
      <c r="AF52" s="6" t="s">
        <v>6</v>
      </c>
      <c r="AG52" s="6" t="s">
        <v>6</v>
      </c>
      <c r="AH52" s="6" t="s">
        <v>6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98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6" x14ac:dyDescent="0.2">
      <c r="A1">
        <f>ROW(Source!A24)</f>
        <v>24</v>
      </c>
      <c r="B1">
        <v>34656857</v>
      </c>
      <c r="C1">
        <v>34656920</v>
      </c>
      <c r="D1">
        <v>32163326</v>
      </c>
      <c r="E1">
        <v>1</v>
      </c>
      <c r="F1">
        <v>1</v>
      </c>
      <c r="G1">
        <v>1</v>
      </c>
      <c r="H1">
        <v>1</v>
      </c>
      <c r="I1" t="s">
        <v>292</v>
      </c>
      <c r="J1" t="s">
        <v>6</v>
      </c>
      <c r="K1" t="s">
        <v>293</v>
      </c>
      <c r="L1">
        <v>1191</v>
      </c>
      <c r="N1">
        <v>1013</v>
      </c>
      <c r="O1" t="s">
        <v>294</v>
      </c>
      <c r="P1" t="s">
        <v>294</v>
      </c>
      <c r="Q1">
        <v>1</v>
      </c>
      <c r="W1">
        <v>0</v>
      </c>
      <c r="X1">
        <v>-1309109184</v>
      </c>
      <c r="Y1">
        <v>7.0200000000000005</v>
      </c>
      <c r="AA1">
        <v>0</v>
      </c>
      <c r="AB1">
        <v>0</v>
      </c>
      <c r="AC1">
        <v>0</v>
      </c>
      <c r="AD1">
        <v>9.17</v>
      </c>
      <c r="AE1">
        <v>0</v>
      </c>
      <c r="AF1">
        <v>0</v>
      </c>
      <c r="AG1">
        <v>0</v>
      </c>
      <c r="AH1">
        <v>9.17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1</v>
      </c>
      <c r="AQ1">
        <v>0</v>
      </c>
      <c r="AR1">
        <v>0</v>
      </c>
      <c r="AS1" t="s">
        <v>6</v>
      </c>
      <c r="AT1">
        <v>5.4</v>
      </c>
      <c r="AU1" t="s">
        <v>20</v>
      </c>
      <c r="AV1">
        <v>1</v>
      </c>
      <c r="AW1">
        <v>2</v>
      </c>
      <c r="AX1">
        <v>34656923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21.060000000000002</v>
      </c>
      <c r="CY1">
        <f t="shared" ref="CY1:CY15" si="0">AD1</f>
        <v>9.17</v>
      </c>
      <c r="CZ1">
        <f t="shared" ref="CZ1:CZ15" si="1">AH1</f>
        <v>9.17</v>
      </c>
      <c r="DA1">
        <f t="shared" ref="DA1:DA15" si="2">AL1</f>
        <v>1</v>
      </c>
      <c r="DB1">
        <v>0</v>
      </c>
    </row>
    <row r="2" spans="1:106" x14ac:dyDescent="0.2">
      <c r="A2">
        <f>ROW(Source!A24)</f>
        <v>24</v>
      </c>
      <c r="B2">
        <v>34656857</v>
      </c>
      <c r="C2">
        <v>34656920</v>
      </c>
      <c r="D2">
        <v>32163330</v>
      </c>
      <c r="E2">
        <v>1</v>
      </c>
      <c r="F2">
        <v>1</v>
      </c>
      <c r="G2">
        <v>1</v>
      </c>
      <c r="H2">
        <v>1</v>
      </c>
      <c r="I2" t="s">
        <v>295</v>
      </c>
      <c r="J2" t="s">
        <v>6</v>
      </c>
      <c r="K2" t="s">
        <v>296</v>
      </c>
      <c r="L2">
        <v>1191</v>
      </c>
      <c r="N2">
        <v>1013</v>
      </c>
      <c r="O2" t="s">
        <v>294</v>
      </c>
      <c r="P2" t="s">
        <v>294</v>
      </c>
      <c r="Q2">
        <v>1</v>
      </c>
      <c r="W2">
        <v>0</v>
      </c>
      <c r="X2">
        <v>1776637054</v>
      </c>
      <c r="Y2">
        <v>16.38</v>
      </c>
      <c r="AA2">
        <v>0</v>
      </c>
      <c r="AB2">
        <v>0</v>
      </c>
      <c r="AC2">
        <v>0</v>
      </c>
      <c r="AD2">
        <v>12.69</v>
      </c>
      <c r="AE2">
        <v>0</v>
      </c>
      <c r="AF2">
        <v>0</v>
      </c>
      <c r="AG2">
        <v>0</v>
      </c>
      <c r="AH2">
        <v>12.69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1</v>
      </c>
      <c r="AQ2">
        <v>0</v>
      </c>
      <c r="AR2">
        <v>0</v>
      </c>
      <c r="AS2" t="s">
        <v>6</v>
      </c>
      <c r="AT2">
        <v>12.6</v>
      </c>
      <c r="AU2" t="s">
        <v>20</v>
      </c>
      <c r="AV2">
        <v>1</v>
      </c>
      <c r="AW2">
        <v>2</v>
      </c>
      <c r="AX2">
        <v>34656924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49.14</v>
      </c>
      <c r="CY2">
        <f t="shared" si="0"/>
        <v>12.69</v>
      </c>
      <c r="CZ2">
        <f t="shared" si="1"/>
        <v>12.69</v>
      </c>
      <c r="DA2">
        <f t="shared" si="2"/>
        <v>1</v>
      </c>
      <c r="DB2">
        <v>0</v>
      </c>
    </row>
    <row r="3" spans="1:106" x14ac:dyDescent="0.2">
      <c r="A3">
        <f>ROW(Source!A25)</f>
        <v>25</v>
      </c>
      <c r="B3">
        <v>34656858</v>
      </c>
      <c r="C3">
        <v>34656920</v>
      </c>
      <c r="D3">
        <v>32163326</v>
      </c>
      <c r="E3">
        <v>1</v>
      </c>
      <c r="F3">
        <v>1</v>
      </c>
      <c r="G3">
        <v>1</v>
      </c>
      <c r="H3">
        <v>1</v>
      </c>
      <c r="I3" t="s">
        <v>292</v>
      </c>
      <c r="J3" t="s">
        <v>6</v>
      </c>
      <c r="K3" t="s">
        <v>293</v>
      </c>
      <c r="L3">
        <v>1191</v>
      </c>
      <c r="N3">
        <v>1013</v>
      </c>
      <c r="O3" t="s">
        <v>294</v>
      </c>
      <c r="P3" t="s">
        <v>294</v>
      </c>
      <c r="Q3">
        <v>1</v>
      </c>
      <c r="W3">
        <v>0</v>
      </c>
      <c r="X3">
        <v>-1309109184</v>
      </c>
      <c r="Y3">
        <v>7.0200000000000005</v>
      </c>
      <c r="AA3">
        <v>0</v>
      </c>
      <c r="AB3">
        <v>0</v>
      </c>
      <c r="AC3">
        <v>0</v>
      </c>
      <c r="AD3">
        <v>167.81</v>
      </c>
      <c r="AE3">
        <v>0</v>
      </c>
      <c r="AF3">
        <v>0</v>
      </c>
      <c r="AG3">
        <v>0</v>
      </c>
      <c r="AH3">
        <v>9.17</v>
      </c>
      <c r="AI3">
        <v>1</v>
      </c>
      <c r="AJ3">
        <v>1</v>
      </c>
      <c r="AK3">
        <v>1</v>
      </c>
      <c r="AL3">
        <v>18.3</v>
      </c>
      <c r="AN3">
        <v>0</v>
      </c>
      <c r="AO3">
        <v>1</v>
      </c>
      <c r="AP3">
        <v>1</v>
      </c>
      <c r="AQ3">
        <v>0</v>
      </c>
      <c r="AR3">
        <v>0</v>
      </c>
      <c r="AS3" t="s">
        <v>6</v>
      </c>
      <c r="AT3">
        <v>5.4</v>
      </c>
      <c r="AU3" t="s">
        <v>20</v>
      </c>
      <c r="AV3">
        <v>1</v>
      </c>
      <c r="AW3">
        <v>2</v>
      </c>
      <c r="AX3">
        <v>34656923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Y3*Source!I25</f>
        <v>21.060000000000002</v>
      </c>
      <c r="CY3">
        <f t="shared" si="0"/>
        <v>167.81</v>
      </c>
      <c r="CZ3">
        <f t="shared" si="1"/>
        <v>9.17</v>
      </c>
      <c r="DA3">
        <f t="shared" si="2"/>
        <v>18.3</v>
      </c>
      <c r="DB3">
        <v>0</v>
      </c>
    </row>
    <row r="4" spans="1:106" x14ac:dyDescent="0.2">
      <c r="A4">
        <f>ROW(Source!A25)</f>
        <v>25</v>
      </c>
      <c r="B4">
        <v>34656858</v>
      </c>
      <c r="C4">
        <v>34656920</v>
      </c>
      <c r="D4">
        <v>32163330</v>
      </c>
      <c r="E4">
        <v>1</v>
      </c>
      <c r="F4">
        <v>1</v>
      </c>
      <c r="G4">
        <v>1</v>
      </c>
      <c r="H4">
        <v>1</v>
      </c>
      <c r="I4" t="s">
        <v>295</v>
      </c>
      <c r="J4" t="s">
        <v>6</v>
      </c>
      <c r="K4" t="s">
        <v>296</v>
      </c>
      <c r="L4">
        <v>1191</v>
      </c>
      <c r="N4">
        <v>1013</v>
      </c>
      <c r="O4" t="s">
        <v>294</v>
      </c>
      <c r="P4" t="s">
        <v>294</v>
      </c>
      <c r="Q4">
        <v>1</v>
      </c>
      <c r="W4">
        <v>0</v>
      </c>
      <c r="X4">
        <v>1776637054</v>
      </c>
      <c r="Y4">
        <v>16.38</v>
      </c>
      <c r="AA4">
        <v>0</v>
      </c>
      <c r="AB4">
        <v>0</v>
      </c>
      <c r="AC4">
        <v>0</v>
      </c>
      <c r="AD4">
        <v>232.23</v>
      </c>
      <c r="AE4">
        <v>0</v>
      </c>
      <c r="AF4">
        <v>0</v>
      </c>
      <c r="AG4">
        <v>0</v>
      </c>
      <c r="AH4">
        <v>12.69</v>
      </c>
      <c r="AI4">
        <v>1</v>
      </c>
      <c r="AJ4">
        <v>1</v>
      </c>
      <c r="AK4">
        <v>1</v>
      </c>
      <c r="AL4">
        <v>18.3</v>
      </c>
      <c r="AN4">
        <v>0</v>
      </c>
      <c r="AO4">
        <v>1</v>
      </c>
      <c r="AP4">
        <v>1</v>
      </c>
      <c r="AQ4">
        <v>0</v>
      </c>
      <c r="AR4">
        <v>0</v>
      </c>
      <c r="AS4" t="s">
        <v>6</v>
      </c>
      <c r="AT4">
        <v>12.6</v>
      </c>
      <c r="AU4" t="s">
        <v>20</v>
      </c>
      <c r="AV4">
        <v>1</v>
      </c>
      <c r="AW4">
        <v>2</v>
      </c>
      <c r="AX4">
        <v>34656924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Y4*Source!I25</f>
        <v>49.14</v>
      </c>
      <c r="CY4">
        <f t="shared" si="0"/>
        <v>232.23</v>
      </c>
      <c r="CZ4">
        <f t="shared" si="1"/>
        <v>12.69</v>
      </c>
      <c r="DA4">
        <f t="shared" si="2"/>
        <v>18.3</v>
      </c>
      <c r="DB4">
        <v>0</v>
      </c>
    </row>
    <row r="5" spans="1:106" x14ac:dyDescent="0.2">
      <c r="A5">
        <f>ROW(Source!A26)</f>
        <v>26</v>
      </c>
      <c r="B5">
        <v>34656857</v>
      </c>
      <c r="C5">
        <v>34656925</v>
      </c>
      <c r="D5">
        <v>32163577</v>
      </c>
      <c r="E5">
        <v>1</v>
      </c>
      <c r="F5">
        <v>1</v>
      </c>
      <c r="G5">
        <v>1</v>
      </c>
      <c r="H5">
        <v>1</v>
      </c>
      <c r="I5" t="s">
        <v>297</v>
      </c>
      <c r="J5" t="s">
        <v>6</v>
      </c>
      <c r="K5" t="s">
        <v>298</v>
      </c>
      <c r="L5">
        <v>1191</v>
      </c>
      <c r="N5">
        <v>1013</v>
      </c>
      <c r="O5" t="s">
        <v>294</v>
      </c>
      <c r="P5" t="s">
        <v>294</v>
      </c>
      <c r="Q5">
        <v>1</v>
      </c>
      <c r="W5">
        <v>0</v>
      </c>
      <c r="X5">
        <v>1197411217</v>
      </c>
      <c r="Y5">
        <v>4.32</v>
      </c>
      <c r="AA5">
        <v>0</v>
      </c>
      <c r="AB5">
        <v>0</v>
      </c>
      <c r="AC5">
        <v>0</v>
      </c>
      <c r="AD5">
        <v>9.6199999999999992</v>
      </c>
      <c r="AE5">
        <v>0</v>
      </c>
      <c r="AF5">
        <v>0</v>
      </c>
      <c r="AG5">
        <v>0</v>
      </c>
      <c r="AH5">
        <v>9.6199999999999992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1</v>
      </c>
      <c r="AQ5">
        <v>0</v>
      </c>
      <c r="AR5">
        <v>0</v>
      </c>
      <c r="AS5" t="s">
        <v>6</v>
      </c>
      <c r="AT5">
        <v>4.32</v>
      </c>
      <c r="AU5" t="s">
        <v>6</v>
      </c>
      <c r="AV5">
        <v>1</v>
      </c>
      <c r="AW5">
        <v>2</v>
      </c>
      <c r="AX5">
        <v>34656929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Y5*Source!I26</f>
        <v>12.96</v>
      </c>
      <c r="CY5">
        <f t="shared" si="0"/>
        <v>9.6199999999999992</v>
      </c>
      <c r="CZ5">
        <f t="shared" si="1"/>
        <v>9.6199999999999992</v>
      </c>
      <c r="DA5">
        <f t="shared" si="2"/>
        <v>1</v>
      </c>
      <c r="DB5">
        <v>0</v>
      </c>
    </row>
    <row r="6" spans="1:106" x14ac:dyDescent="0.2">
      <c r="A6">
        <f>ROW(Source!A26)</f>
        <v>26</v>
      </c>
      <c r="B6">
        <v>34656857</v>
      </c>
      <c r="C6">
        <v>34656925</v>
      </c>
      <c r="D6">
        <v>32163326</v>
      </c>
      <c r="E6">
        <v>1</v>
      </c>
      <c r="F6">
        <v>1</v>
      </c>
      <c r="G6">
        <v>1</v>
      </c>
      <c r="H6">
        <v>1</v>
      </c>
      <c r="I6" t="s">
        <v>292</v>
      </c>
      <c r="J6" t="s">
        <v>6</v>
      </c>
      <c r="K6" t="s">
        <v>293</v>
      </c>
      <c r="L6">
        <v>1191</v>
      </c>
      <c r="N6">
        <v>1013</v>
      </c>
      <c r="O6" t="s">
        <v>294</v>
      </c>
      <c r="P6" t="s">
        <v>294</v>
      </c>
      <c r="Q6">
        <v>1</v>
      </c>
      <c r="W6">
        <v>0</v>
      </c>
      <c r="X6">
        <v>-1309109184</v>
      </c>
      <c r="Y6">
        <v>4.32</v>
      </c>
      <c r="AA6">
        <v>0</v>
      </c>
      <c r="AB6">
        <v>0</v>
      </c>
      <c r="AC6">
        <v>0</v>
      </c>
      <c r="AD6">
        <v>9.17</v>
      </c>
      <c r="AE6">
        <v>0</v>
      </c>
      <c r="AF6">
        <v>0</v>
      </c>
      <c r="AG6">
        <v>0</v>
      </c>
      <c r="AH6">
        <v>9.17</v>
      </c>
      <c r="AI6">
        <v>1</v>
      </c>
      <c r="AJ6">
        <v>1</v>
      </c>
      <c r="AK6">
        <v>1</v>
      </c>
      <c r="AL6">
        <v>1</v>
      </c>
      <c r="AN6">
        <v>0</v>
      </c>
      <c r="AO6">
        <v>1</v>
      </c>
      <c r="AP6">
        <v>1</v>
      </c>
      <c r="AQ6">
        <v>0</v>
      </c>
      <c r="AR6">
        <v>0</v>
      </c>
      <c r="AS6" t="s">
        <v>6</v>
      </c>
      <c r="AT6">
        <v>4.32</v>
      </c>
      <c r="AU6" t="s">
        <v>6</v>
      </c>
      <c r="AV6">
        <v>1</v>
      </c>
      <c r="AW6">
        <v>2</v>
      </c>
      <c r="AX6">
        <v>34656930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Y6*Source!I26</f>
        <v>12.96</v>
      </c>
      <c r="CY6">
        <f t="shared" si="0"/>
        <v>9.17</v>
      </c>
      <c r="CZ6">
        <f t="shared" si="1"/>
        <v>9.17</v>
      </c>
      <c r="DA6">
        <f t="shared" si="2"/>
        <v>1</v>
      </c>
      <c r="DB6">
        <v>0</v>
      </c>
    </row>
    <row r="7" spans="1:106" x14ac:dyDescent="0.2">
      <c r="A7">
        <f>ROW(Source!A26)</f>
        <v>26</v>
      </c>
      <c r="B7">
        <v>34656857</v>
      </c>
      <c r="C7">
        <v>34656925</v>
      </c>
      <c r="D7">
        <v>32163380</v>
      </c>
      <c r="E7">
        <v>1</v>
      </c>
      <c r="F7">
        <v>1</v>
      </c>
      <c r="G7">
        <v>1</v>
      </c>
      <c r="H7">
        <v>1</v>
      </c>
      <c r="I7" t="s">
        <v>299</v>
      </c>
      <c r="J7" t="s">
        <v>6</v>
      </c>
      <c r="K7" t="s">
        <v>300</v>
      </c>
      <c r="L7">
        <v>1191</v>
      </c>
      <c r="N7">
        <v>1013</v>
      </c>
      <c r="O7" t="s">
        <v>294</v>
      </c>
      <c r="P7" t="s">
        <v>294</v>
      </c>
      <c r="Q7">
        <v>1</v>
      </c>
      <c r="W7">
        <v>0</v>
      </c>
      <c r="X7">
        <v>1818203118</v>
      </c>
      <c r="Y7">
        <v>12.96</v>
      </c>
      <c r="AA7">
        <v>0</v>
      </c>
      <c r="AB7">
        <v>0</v>
      </c>
      <c r="AC7">
        <v>0</v>
      </c>
      <c r="AD7">
        <v>14.09</v>
      </c>
      <c r="AE7">
        <v>0</v>
      </c>
      <c r="AF7">
        <v>0</v>
      </c>
      <c r="AG7">
        <v>0</v>
      </c>
      <c r="AH7">
        <v>14.09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1</v>
      </c>
      <c r="AQ7">
        <v>0</v>
      </c>
      <c r="AR7">
        <v>0</v>
      </c>
      <c r="AS7" t="s">
        <v>6</v>
      </c>
      <c r="AT7">
        <v>12.96</v>
      </c>
      <c r="AU7" t="s">
        <v>6</v>
      </c>
      <c r="AV7">
        <v>1</v>
      </c>
      <c r="AW7">
        <v>2</v>
      </c>
      <c r="AX7">
        <v>34656931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Y7*Source!I26</f>
        <v>38.880000000000003</v>
      </c>
      <c r="CY7">
        <f t="shared" si="0"/>
        <v>14.09</v>
      </c>
      <c r="CZ7">
        <f t="shared" si="1"/>
        <v>14.09</v>
      </c>
      <c r="DA7">
        <f t="shared" si="2"/>
        <v>1</v>
      </c>
      <c r="DB7">
        <v>0</v>
      </c>
    </row>
    <row r="8" spans="1:106" x14ac:dyDescent="0.2">
      <c r="A8">
        <f>ROW(Source!A27)</f>
        <v>27</v>
      </c>
      <c r="B8">
        <v>34656858</v>
      </c>
      <c r="C8">
        <v>34656925</v>
      </c>
      <c r="D8">
        <v>32163577</v>
      </c>
      <c r="E8">
        <v>1</v>
      </c>
      <c r="F8">
        <v>1</v>
      </c>
      <c r="G8">
        <v>1</v>
      </c>
      <c r="H8">
        <v>1</v>
      </c>
      <c r="I8" t="s">
        <v>297</v>
      </c>
      <c r="J8" t="s">
        <v>6</v>
      </c>
      <c r="K8" t="s">
        <v>298</v>
      </c>
      <c r="L8">
        <v>1191</v>
      </c>
      <c r="N8">
        <v>1013</v>
      </c>
      <c r="O8" t="s">
        <v>294</v>
      </c>
      <c r="P8" t="s">
        <v>294</v>
      </c>
      <c r="Q8">
        <v>1</v>
      </c>
      <c r="W8">
        <v>0</v>
      </c>
      <c r="X8">
        <v>1197411217</v>
      </c>
      <c r="Y8">
        <v>4.32</v>
      </c>
      <c r="AA8">
        <v>0</v>
      </c>
      <c r="AB8">
        <v>0</v>
      </c>
      <c r="AC8">
        <v>0</v>
      </c>
      <c r="AD8">
        <v>176.05</v>
      </c>
      <c r="AE8">
        <v>0</v>
      </c>
      <c r="AF8">
        <v>0</v>
      </c>
      <c r="AG8">
        <v>0</v>
      </c>
      <c r="AH8">
        <v>9.6199999999999992</v>
      </c>
      <c r="AI8">
        <v>1</v>
      </c>
      <c r="AJ8">
        <v>1</v>
      </c>
      <c r="AK8">
        <v>1</v>
      </c>
      <c r="AL8">
        <v>18.3</v>
      </c>
      <c r="AN8">
        <v>0</v>
      </c>
      <c r="AO8">
        <v>1</v>
      </c>
      <c r="AP8">
        <v>1</v>
      </c>
      <c r="AQ8">
        <v>0</v>
      </c>
      <c r="AR8">
        <v>0</v>
      </c>
      <c r="AS8" t="s">
        <v>6</v>
      </c>
      <c r="AT8">
        <v>4.32</v>
      </c>
      <c r="AU8" t="s">
        <v>6</v>
      </c>
      <c r="AV8">
        <v>1</v>
      </c>
      <c r="AW8">
        <v>2</v>
      </c>
      <c r="AX8">
        <v>34656929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Y8*Source!I27</f>
        <v>12.96</v>
      </c>
      <c r="CY8">
        <f t="shared" si="0"/>
        <v>176.05</v>
      </c>
      <c r="CZ8">
        <f t="shared" si="1"/>
        <v>9.6199999999999992</v>
      </c>
      <c r="DA8">
        <f t="shared" si="2"/>
        <v>18.3</v>
      </c>
      <c r="DB8">
        <v>0</v>
      </c>
    </row>
    <row r="9" spans="1:106" x14ac:dyDescent="0.2">
      <c r="A9">
        <f>ROW(Source!A27)</f>
        <v>27</v>
      </c>
      <c r="B9">
        <v>34656858</v>
      </c>
      <c r="C9">
        <v>34656925</v>
      </c>
      <c r="D9">
        <v>32163326</v>
      </c>
      <c r="E9">
        <v>1</v>
      </c>
      <c r="F9">
        <v>1</v>
      </c>
      <c r="G9">
        <v>1</v>
      </c>
      <c r="H9">
        <v>1</v>
      </c>
      <c r="I9" t="s">
        <v>292</v>
      </c>
      <c r="J9" t="s">
        <v>6</v>
      </c>
      <c r="K9" t="s">
        <v>293</v>
      </c>
      <c r="L9">
        <v>1191</v>
      </c>
      <c r="N9">
        <v>1013</v>
      </c>
      <c r="O9" t="s">
        <v>294</v>
      </c>
      <c r="P9" t="s">
        <v>294</v>
      </c>
      <c r="Q9">
        <v>1</v>
      </c>
      <c r="W9">
        <v>0</v>
      </c>
      <c r="X9">
        <v>-1309109184</v>
      </c>
      <c r="Y9">
        <v>4.32</v>
      </c>
      <c r="AA9">
        <v>0</v>
      </c>
      <c r="AB9">
        <v>0</v>
      </c>
      <c r="AC9">
        <v>0</v>
      </c>
      <c r="AD9">
        <v>167.81</v>
      </c>
      <c r="AE9">
        <v>0</v>
      </c>
      <c r="AF9">
        <v>0</v>
      </c>
      <c r="AG9">
        <v>0</v>
      </c>
      <c r="AH9">
        <v>9.17</v>
      </c>
      <c r="AI9">
        <v>1</v>
      </c>
      <c r="AJ9">
        <v>1</v>
      </c>
      <c r="AK9">
        <v>1</v>
      </c>
      <c r="AL9">
        <v>18.3</v>
      </c>
      <c r="AN9">
        <v>0</v>
      </c>
      <c r="AO9">
        <v>1</v>
      </c>
      <c r="AP9">
        <v>1</v>
      </c>
      <c r="AQ9">
        <v>0</v>
      </c>
      <c r="AR9">
        <v>0</v>
      </c>
      <c r="AS9" t="s">
        <v>6</v>
      </c>
      <c r="AT9">
        <v>4.32</v>
      </c>
      <c r="AU9" t="s">
        <v>6</v>
      </c>
      <c r="AV9">
        <v>1</v>
      </c>
      <c r="AW9">
        <v>2</v>
      </c>
      <c r="AX9">
        <v>34656930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Y9*Source!I27</f>
        <v>12.96</v>
      </c>
      <c r="CY9">
        <f t="shared" si="0"/>
        <v>167.81</v>
      </c>
      <c r="CZ9">
        <f t="shared" si="1"/>
        <v>9.17</v>
      </c>
      <c r="DA9">
        <f t="shared" si="2"/>
        <v>18.3</v>
      </c>
      <c r="DB9">
        <v>0</v>
      </c>
    </row>
    <row r="10" spans="1:106" x14ac:dyDescent="0.2">
      <c r="A10">
        <f>ROW(Source!A27)</f>
        <v>27</v>
      </c>
      <c r="B10">
        <v>34656858</v>
      </c>
      <c r="C10">
        <v>34656925</v>
      </c>
      <c r="D10">
        <v>32163380</v>
      </c>
      <c r="E10">
        <v>1</v>
      </c>
      <c r="F10">
        <v>1</v>
      </c>
      <c r="G10">
        <v>1</v>
      </c>
      <c r="H10">
        <v>1</v>
      </c>
      <c r="I10" t="s">
        <v>299</v>
      </c>
      <c r="J10" t="s">
        <v>6</v>
      </c>
      <c r="K10" t="s">
        <v>300</v>
      </c>
      <c r="L10">
        <v>1191</v>
      </c>
      <c r="N10">
        <v>1013</v>
      </c>
      <c r="O10" t="s">
        <v>294</v>
      </c>
      <c r="P10" t="s">
        <v>294</v>
      </c>
      <c r="Q10">
        <v>1</v>
      </c>
      <c r="W10">
        <v>0</v>
      </c>
      <c r="X10">
        <v>1818203118</v>
      </c>
      <c r="Y10">
        <v>12.96</v>
      </c>
      <c r="AA10">
        <v>0</v>
      </c>
      <c r="AB10">
        <v>0</v>
      </c>
      <c r="AC10">
        <v>0</v>
      </c>
      <c r="AD10">
        <v>257.85000000000002</v>
      </c>
      <c r="AE10">
        <v>0</v>
      </c>
      <c r="AF10">
        <v>0</v>
      </c>
      <c r="AG10">
        <v>0</v>
      </c>
      <c r="AH10">
        <v>14.09</v>
      </c>
      <c r="AI10">
        <v>1</v>
      </c>
      <c r="AJ10">
        <v>1</v>
      </c>
      <c r="AK10">
        <v>1</v>
      </c>
      <c r="AL10">
        <v>18.3</v>
      </c>
      <c r="AN10">
        <v>0</v>
      </c>
      <c r="AO10">
        <v>1</v>
      </c>
      <c r="AP10">
        <v>1</v>
      </c>
      <c r="AQ10">
        <v>0</v>
      </c>
      <c r="AR10">
        <v>0</v>
      </c>
      <c r="AS10" t="s">
        <v>6</v>
      </c>
      <c r="AT10">
        <v>12.96</v>
      </c>
      <c r="AU10" t="s">
        <v>6</v>
      </c>
      <c r="AV10">
        <v>1</v>
      </c>
      <c r="AW10">
        <v>2</v>
      </c>
      <c r="AX10">
        <v>34656931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Y10*Source!I27</f>
        <v>38.880000000000003</v>
      </c>
      <c r="CY10">
        <f t="shared" si="0"/>
        <v>257.85000000000002</v>
      </c>
      <c r="CZ10">
        <f t="shared" si="1"/>
        <v>14.09</v>
      </c>
      <c r="DA10">
        <f t="shared" si="2"/>
        <v>18.3</v>
      </c>
      <c r="DB10">
        <v>0</v>
      </c>
    </row>
    <row r="11" spans="1:106" x14ac:dyDescent="0.2">
      <c r="A11">
        <f>ROW(Source!A28)</f>
        <v>28</v>
      </c>
      <c r="B11">
        <v>34656857</v>
      </c>
      <c r="C11">
        <v>34656932</v>
      </c>
      <c r="D11">
        <v>32163324</v>
      </c>
      <c r="E11">
        <v>1</v>
      </c>
      <c r="F11">
        <v>1</v>
      </c>
      <c r="G11">
        <v>1</v>
      </c>
      <c r="H11">
        <v>1</v>
      </c>
      <c r="I11" t="s">
        <v>301</v>
      </c>
      <c r="J11" t="s">
        <v>6</v>
      </c>
      <c r="K11" t="s">
        <v>302</v>
      </c>
      <c r="L11">
        <v>1191</v>
      </c>
      <c r="N11">
        <v>1013</v>
      </c>
      <c r="O11" t="s">
        <v>294</v>
      </c>
      <c r="P11" t="s">
        <v>294</v>
      </c>
      <c r="Q11">
        <v>1</v>
      </c>
      <c r="W11">
        <v>0</v>
      </c>
      <c r="X11">
        <v>217730700</v>
      </c>
      <c r="Y11">
        <v>0.65</v>
      </c>
      <c r="AA11">
        <v>0</v>
      </c>
      <c r="AB11">
        <v>0</v>
      </c>
      <c r="AC11">
        <v>0</v>
      </c>
      <c r="AD11">
        <v>11.09</v>
      </c>
      <c r="AE11">
        <v>0</v>
      </c>
      <c r="AF11">
        <v>0</v>
      </c>
      <c r="AG11">
        <v>0</v>
      </c>
      <c r="AH11">
        <v>11.09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1</v>
      </c>
      <c r="AP11">
        <v>1</v>
      </c>
      <c r="AQ11">
        <v>0</v>
      </c>
      <c r="AR11">
        <v>0</v>
      </c>
      <c r="AS11" t="s">
        <v>6</v>
      </c>
      <c r="AT11">
        <v>0.65</v>
      </c>
      <c r="AU11" t="s">
        <v>6</v>
      </c>
      <c r="AV11">
        <v>1</v>
      </c>
      <c r="AW11">
        <v>2</v>
      </c>
      <c r="AX11">
        <v>34656935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Y11*Source!I28</f>
        <v>1.9500000000000002</v>
      </c>
      <c r="CY11">
        <f t="shared" si="0"/>
        <v>11.09</v>
      </c>
      <c r="CZ11">
        <f t="shared" si="1"/>
        <v>11.09</v>
      </c>
      <c r="DA11">
        <f t="shared" si="2"/>
        <v>1</v>
      </c>
      <c r="DB11">
        <v>0</v>
      </c>
    </row>
    <row r="12" spans="1:106" x14ac:dyDescent="0.2">
      <c r="A12">
        <f>ROW(Source!A28)</f>
        <v>28</v>
      </c>
      <c r="B12">
        <v>34656857</v>
      </c>
      <c r="C12">
        <v>34656932</v>
      </c>
      <c r="D12">
        <v>32163330</v>
      </c>
      <c r="E12">
        <v>1</v>
      </c>
      <c r="F12">
        <v>1</v>
      </c>
      <c r="G12">
        <v>1</v>
      </c>
      <c r="H12">
        <v>1</v>
      </c>
      <c r="I12" t="s">
        <v>295</v>
      </c>
      <c r="J12" t="s">
        <v>6</v>
      </c>
      <c r="K12" t="s">
        <v>296</v>
      </c>
      <c r="L12">
        <v>1191</v>
      </c>
      <c r="N12">
        <v>1013</v>
      </c>
      <c r="O12" t="s">
        <v>294</v>
      </c>
      <c r="P12" t="s">
        <v>294</v>
      </c>
      <c r="Q12">
        <v>1</v>
      </c>
      <c r="W12">
        <v>0</v>
      </c>
      <c r="X12">
        <v>1776637054</v>
      </c>
      <c r="Y12">
        <v>0.97</v>
      </c>
      <c r="AA12">
        <v>0</v>
      </c>
      <c r="AB12">
        <v>0</v>
      </c>
      <c r="AC12">
        <v>0</v>
      </c>
      <c r="AD12">
        <v>12.69</v>
      </c>
      <c r="AE12">
        <v>0</v>
      </c>
      <c r="AF12">
        <v>0</v>
      </c>
      <c r="AG12">
        <v>0</v>
      </c>
      <c r="AH12">
        <v>12.69</v>
      </c>
      <c r="AI12">
        <v>1</v>
      </c>
      <c r="AJ12">
        <v>1</v>
      </c>
      <c r="AK12">
        <v>1</v>
      </c>
      <c r="AL12">
        <v>1</v>
      </c>
      <c r="AN12">
        <v>0</v>
      </c>
      <c r="AO12">
        <v>1</v>
      </c>
      <c r="AP12">
        <v>1</v>
      </c>
      <c r="AQ12">
        <v>0</v>
      </c>
      <c r="AR12">
        <v>0</v>
      </c>
      <c r="AS12" t="s">
        <v>6</v>
      </c>
      <c r="AT12">
        <v>0.97</v>
      </c>
      <c r="AU12" t="s">
        <v>6</v>
      </c>
      <c r="AV12">
        <v>1</v>
      </c>
      <c r="AW12">
        <v>2</v>
      </c>
      <c r="AX12">
        <v>34656936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Y12*Source!I28</f>
        <v>2.91</v>
      </c>
      <c r="CY12">
        <f t="shared" si="0"/>
        <v>12.69</v>
      </c>
      <c r="CZ12">
        <f t="shared" si="1"/>
        <v>12.69</v>
      </c>
      <c r="DA12">
        <f t="shared" si="2"/>
        <v>1</v>
      </c>
      <c r="DB12">
        <v>0</v>
      </c>
    </row>
    <row r="13" spans="1:106" x14ac:dyDescent="0.2">
      <c r="A13">
        <f>ROW(Source!A29)</f>
        <v>29</v>
      </c>
      <c r="B13">
        <v>34656858</v>
      </c>
      <c r="C13">
        <v>34656932</v>
      </c>
      <c r="D13">
        <v>32163324</v>
      </c>
      <c r="E13">
        <v>1</v>
      </c>
      <c r="F13">
        <v>1</v>
      </c>
      <c r="G13">
        <v>1</v>
      </c>
      <c r="H13">
        <v>1</v>
      </c>
      <c r="I13" t="s">
        <v>301</v>
      </c>
      <c r="J13" t="s">
        <v>6</v>
      </c>
      <c r="K13" t="s">
        <v>302</v>
      </c>
      <c r="L13">
        <v>1191</v>
      </c>
      <c r="N13">
        <v>1013</v>
      </c>
      <c r="O13" t="s">
        <v>294</v>
      </c>
      <c r="P13" t="s">
        <v>294</v>
      </c>
      <c r="Q13">
        <v>1</v>
      </c>
      <c r="W13">
        <v>0</v>
      </c>
      <c r="X13">
        <v>217730700</v>
      </c>
      <c r="Y13">
        <v>0.65</v>
      </c>
      <c r="AA13">
        <v>0</v>
      </c>
      <c r="AB13">
        <v>0</v>
      </c>
      <c r="AC13">
        <v>0</v>
      </c>
      <c r="AD13">
        <v>202.95</v>
      </c>
      <c r="AE13">
        <v>0</v>
      </c>
      <c r="AF13">
        <v>0</v>
      </c>
      <c r="AG13">
        <v>0</v>
      </c>
      <c r="AH13">
        <v>11.09</v>
      </c>
      <c r="AI13">
        <v>1</v>
      </c>
      <c r="AJ13">
        <v>1</v>
      </c>
      <c r="AK13">
        <v>1</v>
      </c>
      <c r="AL13">
        <v>18.3</v>
      </c>
      <c r="AN13">
        <v>0</v>
      </c>
      <c r="AO13">
        <v>1</v>
      </c>
      <c r="AP13">
        <v>1</v>
      </c>
      <c r="AQ13">
        <v>0</v>
      </c>
      <c r="AR13">
        <v>0</v>
      </c>
      <c r="AS13" t="s">
        <v>6</v>
      </c>
      <c r="AT13">
        <v>0.65</v>
      </c>
      <c r="AU13" t="s">
        <v>6</v>
      </c>
      <c r="AV13">
        <v>1</v>
      </c>
      <c r="AW13">
        <v>2</v>
      </c>
      <c r="AX13">
        <v>34656935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Y13*Source!I29</f>
        <v>1.9500000000000002</v>
      </c>
      <c r="CY13">
        <f t="shared" si="0"/>
        <v>202.95</v>
      </c>
      <c r="CZ13">
        <f t="shared" si="1"/>
        <v>11.09</v>
      </c>
      <c r="DA13">
        <f t="shared" si="2"/>
        <v>18.3</v>
      </c>
      <c r="DB13">
        <v>0</v>
      </c>
    </row>
    <row r="14" spans="1:106" x14ac:dyDescent="0.2">
      <c r="A14">
        <f>ROW(Source!A29)</f>
        <v>29</v>
      </c>
      <c r="B14">
        <v>34656858</v>
      </c>
      <c r="C14">
        <v>34656932</v>
      </c>
      <c r="D14">
        <v>32163330</v>
      </c>
      <c r="E14">
        <v>1</v>
      </c>
      <c r="F14">
        <v>1</v>
      </c>
      <c r="G14">
        <v>1</v>
      </c>
      <c r="H14">
        <v>1</v>
      </c>
      <c r="I14" t="s">
        <v>295</v>
      </c>
      <c r="J14" t="s">
        <v>6</v>
      </c>
      <c r="K14" t="s">
        <v>296</v>
      </c>
      <c r="L14">
        <v>1191</v>
      </c>
      <c r="N14">
        <v>1013</v>
      </c>
      <c r="O14" t="s">
        <v>294</v>
      </c>
      <c r="P14" t="s">
        <v>294</v>
      </c>
      <c r="Q14">
        <v>1</v>
      </c>
      <c r="W14">
        <v>0</v>
      </c>
      <c r="X14">
        <v>1776637054</v>
      </c>
      <c r="Y14">
        <v>0.97</v>
      </c>
      <c r="AA14">
        <v>0</v>
      </c>
      <c r="AB14">
        <v>0</v>
      </c>
      <c r="AC14">
        <v>0</v>
      </c>
      <c r="AD14">
        <v>232.23</v>
      </c>
      <c r="AE14">
        <v>0</v>
      </c>
      <c r="AF14">
        <v>0</v>
      </c>
      <c r="AG14">
        <v>0</v>
      </c>
      <c r="AH14">
        <v>12.69</v>
      </c>
      <c r="AI14">
        <v>1</v>
      </c>
      <c r="AJ14">
        <v>1</v>
      </c>
      <c r="AK14">
        <v>1</v>
      </c>
      <c r="AL14">
        <v>18.3</v>
      </c>
      <c r="AN14">
        <v>0</v>
      </c>
      <c r="AO14">
        <v>1</v>
      </c>
      <c r="AP14">
        <v>1</v>
      </c>
      <c r="AQ14">
        <v>0</v>
      </c>
      <c r="AR14">
        <v>0</v>
      </c>
      <c r="AS14" t="s">
        <v>6</v>
      </c>
      <c r="AT14">
        <v>0.97</v>
      </c>
      <c r="AU14" t="s">
        <v>6</v>
      </c>
      <c r="AV14">
        <v>1</v>
      </c>
      <c r="AW14">
        <v>2</v>
      </c>
      <c r="AX14">
        <v>34656936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Y14*Source!I29</f>
        <v>2.91</v>
      </c>
      <c r="CY14">
        <f t="shared" si="0"/>
        <v>232.23</v>
      </c>
      <c r="CZ14">
        <f t="shared" si="1"/>
        <v>12.69</v>
      </c>
      <c r="DA14">
        <f t="shared" si="2"/>
        <v>18.3</v>
      </c>
      <c r="DB14">
        <v>0</v>
      </c>
    </row>
    <row r="15" spans="1:106" x14ac:dyDescent="0.2">
      <c r="A15">
        <f>ROW(Source!A30)</f>
        <v>30</v>
      </c>
      <c r="B15">
        <v>34656857</v>
      </c>
      <c r="C15">
        <v>34656937</v>
      </c>
      <c r="D15">
        <v>31757860</v>
      </c>
      <c r="E15">
        <v>1</v>
      </c>
      <c r="F15">
        <v>1</v>
      </c>
      <c r="G15">
        <v>1</v>
      </c>
      <c r="H15">
        <v>1</v>
      </c>
      <c r="I15" t="s">
        <v>303</v>
      </c>
      <c r="J15" t="s">
        <v>6</v>
      </c>
      <c r="K15" t="s">
        <v>304</v>
      </c>
      <c r="L15">
        <v>1191</v>
      </c>
      <c r="N15">
        <v>1013</v>
      </c>
      <c r="O15" t="s">
        <v>294</v>
      </c>
      <c r="P15" t="s">
        <v>294</v>
      </c>
      <c r="Q15">
        <v>1</v>
      </c>
      <c r="W15">
        <v>0</v>
      </c>
      <c r="X15">
        <v>1446053411</v>
      </c>
      <c r="Y15">
        <v>9.27</v>
      </c>
      <c r="AA15">
        <v>0</v>
      </c>
      <c r="AB15">
        <v>0</v>
      </c>
      <c r="AC15">
        <v>0</v>
      </c>
      <c r="AD15">
        <v>11.09</v>
      </c>
      <c r="AE15">
        <v>0</v>
      </c>
      <c r="AF15">
        <v>0</v>
      </c>
      <c r="AG15">
        <v>0</v>
      </c>
      <c r="AH15">
        <v>11.09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1</v>
      </c>
      <c r="AQ15">
        <v>0</v>
      </c>
      <c r="AR15">
        <v>0</v>
      </c>
      <c r="AS15" t="s">
        <v>6</v>
      </c>
      <c r="AT15">
        <v>9.27</v>
      </c>
      <c r="AU15" t="s">
        <v>6</v>
      </c>
      <c r="AV15">
        <v>1</v>
      </c>
      <c r="AW15">
        <v>2</v>
      </c>
      <c r="AX15">
        <v>34656945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Y15*Source!I30</f>
        <v>11.123999999999999</v>
      </c>
      <c r="CY15">
        <f t="shared" si="0"/>
        <v>11.09</v>
      </c>
      <c r="CZ15">
        <f t="shared" si="1"/>
        <v>11.09</v>
      </c>
      <c r="DA15">
        <f t="shared" si="2"/>
        <v>1</v>
      </c>
      <c r="DB15">
        <v>0</v>
      </c>
    </row>
    <row r="16" spans="1:106" x14ac:dyDescent="0.2">
      <c r="A16">
        <f>ROW(Source!A30)</f>
        <v>30</v>
      </c>
      <c r="B16">
        <v>34656857</v>
      </c>
      <c r="C16">
        <v>34656937</v>
      </c>
      <c r="D16">
        <v>0</v>
      </c>
      <c r="E16">
        <v>0</v>
      </c>
      <c r="F16">
        <v>1</v>
      </c>
      <c r="G16">
        <v>1</v>
      </c>
      <c r="H16">
        <v>3</v>
      </c>
      <c r="I16" t="s">
        <v>45</v>
      </c>
      <c r="J16" t="s">
        <v>61</v>
      </c>
      <c r="K16" t="s">
        <v>60</v>
      </c>
      <c r="L16">
        <v>1301</v>
      </c>
      <c r="N16">
        <v>1003</v>
      </c>
      <c r="O16" t="s">
        <v>54</v>
      </c>
      <c r="P16" t="s">
        <v>54</v>
      </c>
      <c r="Q16">
        <v>1</v>
      </c>
      <c r="W16">
        <v>0</v>
      </c>
      <c r="X16">
        <v>1078867451</v>
      </c>
      <c r="Y16">
        <v>50</v>
      </c>
      <c r="AA16">
        <v>1.87</v>
      </c>
      <c r="AB16">
        <v>0</v>
      </c>
      <c r="AC16">
        <v>0</v>
      </c>
      <c r="AD16">
        <v>0</v>
      </c>
      <c r="AE16">
        <v>1.87</v>
      </c>
      <c r="AF16">
        <v>0</v>
      </c>
      <c r="AG16">
        <v>0</v>
      </c>
      <c r="AH16">
        <v>0</v>
      </c>
      <c r="AI16">
        <v>1</v>
      </c>
      <c r="AJ16">
        <v>1</v>
      </c>
      <c r="AK16">
        <v>1</v>
      </c>
      <c r="AL16">
        <v>1</v>
      </c>
      <c r="AN16">
        <v>0</v>
      </c>
      <c r="AO16">
        <v>0</v>
      </c>
      <c r="AP16">
        <v>0</v>
      </c>
      <c r="AQ16">
        <v>0</v>
      </c>
      <c r="AR16">
        <v>0</v>
      </c>
      <c r="AS16" t="s">
        <v>6</v>
      </c>
      <c r="AT16">
        <v>50</v>
      </c>
      <c r="AU16" t="s">
        <v>6</v>
      </c>
      <c r="AV16">
        <v>0</v>
      </c>
      <c r="AW16">
        <v>1</v>
      </c>
      <c r="AX16">
        <v>-1</v>
      </c>
      <c r="AY16">
        <v>0</v>
      </c>
      <c r="AZ16">
        <v>0</v>
      </c>
      <c r="BA16" t="s">
        <v>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Y16*Source!I30</f>
        <v>60</v>
      </c>
      <c r="CY16">
        <f t="shared" ref="CY16:CY21" si="3">AA16</f>
        <v>1.87</v>
      </c>
      <c r="CZ16">
        <f t="shared" ref="CZ16:CZ21" si="4">AE16</f>
        <v>1.87</v>
      </c>
      <c r="DA16">
        <f t="shared" ref="DA16:DA21" si="5">AI16</f>
        <v>1</v>
      </c>
      <c r="DB16">
        <v>0</v>
      </c>
    </row>
    <row r="17" spans="1:106" x14ac:dyDescent="0.2">
      <c r="A17">
        <f>ROW(Source!A30)</f>
        <v>30</v>
      </c>
      <c r="B17">
        <v>34656857</v>
      </c>
      <c r="C17">
        <v>34656937</v>
      </c>
      <c r="D17">
        <v>0</v>
      </c>
      <c r="E17">
        <v>0</v>
      </c>
      <c r="F17">
        <v>1</v>
      </c>
      <c r="G17">
        <v>1</v>
      </c>
      <c r="H17">
        <v>3</v>
      </c>
      <c r="I17" t="s">
        <v>45</v>
      </c>
      <c r="J17" t="s">
        <v>67</v>
      </c>
      <c r="K17" t="s">
        <v>66</v>
      </c>
      <c r="L17">
        <v>1301</v>
      </c>
      <c r="N17">
        <v>1003</v>
      </c>
      <c r="O17" t="s">
        <v>54</v>
      </c>
      <c r="P17" t="s">
        <v>54</v>
      </c>
      <c r="Q17">
        <v>1</v>
      </c>
      <c r="W17">
        <v>0</v>
      </c>
      <c r="X17">
        <v>-347094406</v>
      </c>
      <c r="Y17">
        <v>22.5</v>
      </c>
      <c r="AA17">
        <v>2.16</v>
      </c>
      <c r="AB17">
        <v>0</v>
      </c>
      <c r="AC17">
        <v>0</v>
      </c>
      <c r="AD17">
        <v>0</v>
      </c>
      <c r="AE17">
        <v>2.16</v>
      </c>
      <c r="AF17">
        <v>0</v>
      </c>
      <c r="AG17">
        <v>0</v>
      </c>
      <c r="AH17">
        <v>0</v>
      </c>
      <c r="AI17">
        <v>1</v>
      </c>
      <c r="AJ17">
        <v>1</v>
      </c>
      <c r="AK17">
        <v>1</v>
      </c>
      <c r="AL17">
        <v>1</v>
      </c>
      <c r="AN17">
        <v>0</v>
      </c>
      <c r="AO17">
        <v>0</v>
      </c>
      <c r="AP17">
        <v>0</v>
      </c>
      <c r="AQ17">
        <v>0</v>
      </c>
      <c r="AR17">
        <v>0</v>
      </c>
      <c r="AS17" t="s">
        <v>6</v>
      </c>
      <c r="AT17">
        <v>22.5</v>
      </c>
      <c r="AU17" t="s">
        <v>6</v>
      </c>
      <c r="AV17">
        <v>0</v>
      </c>
      <c r="AW17">
        <v>1</v>
      </c>
      <c r="AX17">
        <v>-1</v>
      </c>
      <c r="AY17">
        <v>0</v>
      </c>
      <c r="AZ17">
        <v>0</v>
      </c>
      <c r="BA17" t="s">
        <v>6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Y17*Source!I30</f>
        <v>27</v>
      </c>
      <c r="CY17">
        <f t="shared" si="3"/>
        <v>2.16</v>
      </c>
      <c r="CZ17">
        <f t="shared" si="4"/>
        <v>2.16</v>
      </c>
      <c r="DA17">
        <f t="shared" si="5"/>
        <v>1</v>
      </c>
      <c r="DB17">
        <v>0</v>
      </c>
    </row>
    <row r="18" spans="1:106" x14ac:dyDescent="0.2">
      <c r="A18">
        <f>ROW(Source!A30)</f>
        <v>30</v>
      </c>
      <c r="B18">
        <v>34656857</v>
      </c>
      <c r="C18">
        <v>34656937</v>
      </c>
      <c r="D18">
        <v>0</v>
      </c>
      <c r="E18">
        <v>0</v>
      </c>
      <c r="F18">
        <v>1</v>
      </c>
      <c r="G18">
        <v>1</v>
      </c>
      <c r="H18">
        <v>3</v>
      </c>
      <c r="I18" t="s">
        <v>45</v>
      </c>
      <c r="J18" t="s">
        <v>6</v>
      </c>
      <c r="K18" t="s">
        <v>70</v>
      </c>
      <c r="L18">
        <v>1301</v>
      </c>
      <c r="N18">
        <v>1003</v>
      </c>
      <c r="O18" t="s">
        <v>54</v>
      </c>
      <c r="P18" t="s">
        <v>54</v>
      </c>
      <c r="Q18">
        <v>1</v>
      </c>
      <c r="W18">
        <v>0</v>
      </c>
      <c r="X18">
        <v>-564594927</v>
      </c>
      <c r="Y18">
        <v>10</v>
      </c>
      <c r="AA18">
        <v>4.01</v>
      </c>
      <c r="AB18">
        <v>0</v>
      </c>
      <c r="AC18">
        <v>0</v>
      </c>
      <c r="AD18">
        <v>0</v>
      </c>
      <c r="AE18">
        <v>4.01</v>
      </c>
      <c r="AF18">
        <v>0</v>
      </c>
      <c r="AG18">
        <v>0</v>
      </c>
      <c r="AH18">
        <v>0</v>
      </c>
      <c r="AI18">
        <v>1</v>
      </c>
      <c r="AJ18">
        <v>1</v>
      </c>
      <c r="AK18">
        <v>1</v>
      </c>
      <c r="AL18">
        <v>1</v>
      </c>
      <c r="AN18">
        <v>0</v>
      </c>
      <c r="AO18">
        <v>0</v>
      </c>
      <c r="AP18">
        <v>0</v>
      </c>
      <c r="AQ18">
        <v>0</v>
      </c>
      <c r="AR18">
        <v>0</v>
      </c>
      <c r="AS18" t="s">
        <v>6</v>
      </c>
      <c r="AT18">
        <v>10</v>
      </c>
      <c r="AU18" t="s">
        <v>6</v>
      </c>
      <c r="AV18">
        <v>0</v>
      </c>
      <c r="AW18">
        <v>1</v>
      </c>
      <c r="AX18">
        <v>-1</v>
      </c>
      <c r="AY18">
        <v>0</v>
      </c>
      <c r="AZ18">
        <v>0</v>
      </c>
      <c r="BA18" t="s">
        <v>6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Y18*Source!I30</f>
        <v>12</v>
      </c>
      <c r="CY18">
        <f t="shared" si="3"/>
        <v>4.01</v>
      </c>
      <c r="CZ18">
        <f t="shared" si="4"/>
        <v>4.01</v>
      </c>
      <c r="DA18">
        <f t="shared" si="5"/>
        <v>1</v>
      </c>
      <c r="DB18">
        <v>0</v>
      </c>
    </row>
    <row r="19" spans="1:106" x14ac:dyDescent="0.2">
      <c r="A19">
        <f>ROW(Source!A30)</f>
        <v>30</v>
      </c>
      <c r="B19">
        <v>34656857</v>
      </c>
      <c r="C19">
        <v>34656937</v>
      </c>
      <c r="D19">
        <v>0</v>
      </c>
      <c r="E19">
        <v>0</v>
      </c>
      <c r="F19">
        <v>1</v>
      </c>
      <c r="G19">
        <v>1</v>
      </c>
      <c r="H19">
        <v>3</v>
      </c>
      <c r="I19" t="s">
        <v>45</v>
      </c>
      <c r="J19" t="s">
        <v>6</v>
      </c>
      <c r="K19" t="s">
        <v>57</v>
      </c>
      <c r="L19">
        <v>1301</v>
      </c>
      <c r="N19">
        <v>1003</v>
      </c>
      <c r="O19" t="s">
        <v>54</v>
      </c>
      <c r="P19" t="s">
        <v>54</v>
      </c>
      <c r="Q19">
        <v>1</v>
      </c>
      <c r="W19">
        <v>0</v>
      </c>
      <c r="X19">
        <v>1684530896</v>
      </c>
      <c r="Y19">
        <v>5</v>
      </c>
      <c r="AA19">
        <v>2.06</v>
      </c>
      <c r="AB19">
        <v>0</v>
      </c>
      <c r="AC19">
        <v>0</v>
      </c>
      <c r="AD19">
        <v>0</v>
      </c>
      <c r="AE19">
        <v>2.06</v>
      </c>
      <c r="AF19">
        <v>0</v>
      </c>
      <c r="AG19">
        <v>0</v>
      </c>
      <c r="AH19">
        <v>0</v>
      </c>
      <c r="AI19">
        <v>1</v>
      </c>
      <c r="AJ19">
        <v>1</v>
      </c>
      <c r="AK19">
        <v>1</v>
      </c>
      <c r="AL19">
        <v>1</v>
      </c>
      <c r="AN19">
        <v>0</v>
      </c>
      <c r="AO19">
        <v>0</v>
      </c>
      <c r="AP19">
        <v>0</v>
      </c>
      <c r="AQ19">
        <v>0</v>
      </c>
      <c r="AR19">
        <v>0</v>
      </c>
      <c r="AS19" t="s">
        <v>6</v>
      </c>
      <c r="AT19">
        <v>5</v>
      </c>
      <c r="AU19" t="s">
        <v>6</v>
      </c>
      <c r="AV19">
        <v>0</v>
      </c>
      <c r="AW19">
        <v>1</v>
      </c>
      <c r="AX19">
        <v>-1</v>
      </c>
      <c r="AY19">
        <v>0</v>
      </c>
      <c r="AZ19">
        <v>0</v>
      </c>
      <c r="BA19" t="s">
        <v>6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Y19*Source!I30</f>
        <v>6</v>
      </c>
      <c r="CY19">
        <f t="shared" si="3"/>
        <v>2.06</v>
      </c>
      <c r="CZ19">
        <f t="shared" si="4"/>
        <v>2.06</v>
      </c>
      <c r="DA19">
        <f t="shared" si="5"/>
        <v>1</v>
      </c>
      <c r="DB19">
        <v>0</v>
      </c>
    </row>
    <row r="20" spans="1:106" x14ac:dyDescent="0.2">
      <c r="A20">
        <f>ROW(Source!A30)</f>
        <v>30</v>
      </c>
      <c r="B20">
        <v>34656857</v>
      </c>
      <c r="C20">
        <v>34656937</v>
      </c>
      <c r="D20">
        <v>0</v>
      </c>
      <c r="E20">
        <v>0</v>
      </c>
      <c r="F20">
        <v>1</v>
      </c>
      <c r="G20">
        <v>1</v>
      </c>
      <c r="H20">
        <v>3</v>
      </c>
      <c r="I20" t="s">
        <v>45</v>
      </c>
      <c r="J20" t="s">
        <v>6</v>
      </c>
      <c r="K20" t="s">
        <v>53</v>
      </c>
      <c r="L20">
        <v>1301</v>
      </c>
      <c r="N20">
        <v>1003</v>
      </c>
      <c r="O20" t="s">
        <v>54</v>
      </c>
      <c r="P20" t="s">
        <v>54</v>
      </c>
      <c r="Q20">
        <v>1</v>
      </c>
      <c r="W20">
        <v>0</v>
      </c>
      <c r="X20">
        <v>-737810051</v>
      </c>
      <c r="Y20">
        <v>17.5</v>
      </c>
      <c r="AA20">
        <v>2.11</v>
      </c>
      <c r="AB20">
        <v>0</v>
      </c>
      <c r="AC20">
        <v>0</v>
      </c>
      <c r="AD20">
        <v>0</v>
      </c>
      <c r="AE20">
        <v>2.11</v>
      </c>
      <c r="AF20">
        <v>0</v>
      </c>
      <c r="AG20">
        <v>0</v>
      </c>
      <c r="AH20">
        <v>0</v>
      </c>
      <c r="AI20">
        <v>1</v>
      </c>
      <c r="AJ20">
        <v>1</v>
      </c>
      <c r="AK20">
        <v>1</v>
      </c>
      <c r="AL20">
        <v>1</v>
      </c>
      <c r="AN20">
        <v>0</v>
      </c>
      <c r="AO20">
        <v>0</v>
      </c>
      <c r="AP20">
        <v>0</v>
      </c>
      <c r="AQ20">
        <v>0</v>
      </c>
      <c r="AR20">
        <v>0</v>
      </c>
      <c r="AS20" t="s">
        <v>6</v>
      </c>
      <c r="AT20">
        <v>17.5</v>
      </c>
      <c r="AU20" t="s">
        <v>6</v>
      </c>
      <c r="AV20">
        <v>0</v>
      </c>
      <c r="AW20">
        <v>1</v>
      </c>
      <c r="AX20">
        <v>-1</v>
      </c>
      <c r="AY20">
        <v>0</v>
      </c>
      <c r="AZ20">
        <v>0</v>
      </c>
      <c r="BA20" t="s">
        <v>6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Y20*Source!I30</f>
        <v>21</v>
      </c>
      <c r="CY20">
        <f t="shared" si="3"/>
        <v>2.11</v>
      </c>
      <c r="CZ20">
        <f t="shared" si="4"/>
        <v>2.11</v>
      </c>
      <c r="DA20">
        <f t="shared" si="5"/>
        <v>1</v>
      </c>
      <c r="DB20">
        <v>0</v>
      </c>
    </row>
    <row r="21" spans="1:106" x14ac:dyDescent="0.2">
      <c r="A21">
        <f>ROW(Source!A30)</f>
        <v>30</v>
      </c>
      <c r="B21">
        <v>34656857</v>
      </c>
      <c r="C21">
        <v>34656937</v>
      </c>
      <c r="D21">
        <v>0</v>
      </c>
      <c r="E21">
        <v>0</v>
      </c>
      <c r="F21">
        <v>1</v>
      </c>
      <c r="G21">
        <v>1</v>
      </c>
      <c r="H21">
        <v>3</v>
      </c>
      <c r="I21" t="s">
        <v>45</v>
      </c>
      <c r="J21" t="s">
        <v>6</v>
      </c>
      <c r="K21" t="s">
        <v>46</v>
      </c>
      <c r="L21">
        <v>1354</v>
      </c>
      <c r="N21">
        <v>1010</v>
      </c>
      <c r="O21" t="s">
        <v>47</v>
      </c>
      <c r="P21" t="s">
        <v>47</v>
      </c>
      <c r="Q21">
        <v>1</v>
      </c>
      <c r="W21">
        <v>0</v>
      </c>
      <c r="X21">
        <v>-163586836</v>
      </c>
      <c r="Y21">
        <v>2.5</v>
      </c>
      <c r="AA21">
        <v>7.64</v>
      </c>
      <c r="AB21">
        <v>0</v>
      </c>
      <c r="AC21">
        <v>0</v>
      </c>
      <c r="AD21">
        <v>0</v>
      </c>
      <c r="AE21">
        <v>7.64</v>
      </c>
      <c r="AF21">
        <v>0</v>
      </c>
      <c r="AG21">
        <v>0</v>
      </c>
      <c r="AH21">
        <v>0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0</v>
      </c>
      <c r="AP21">
        <v>0</v>
      </c>
      <c r="AQ21">
        <v>0</v>
      </c>
      <c r="AR21">
        <v>0</v>
      </c>
      <c r="AS21" t="s">
        <v>6</v>
      </c>
      <c r="AT21">
        <v>2.5</v>
      </c>
      <c r="AU21" t="s">
        <v>6</v>
      </c>
      <c r="AV21">
        <v>0</v>
      </c>
      <c r="AW21">
        <v>1</v>
      </c>
      <c r="AX21">
        <v>-1</v>
      </c>
      <c r="AY21">
        <v>0</v>
      </c>
      <c r="AZ21">
        <v>0</v>
      </c>
      <c r="BA21" t="s">
        <v>6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Y21*Source!I30</f>
        <v>3</v>
      </c>
      <c r="CY21">
        <f t="shared" si="3"/>
        <v>7.64</v>
      </c>
      <c r="CZ21">
        <f t="shared" si="4"/>
        <v>7.64</v>
      </c>
      <c r="DA21">
        <f t="shared" si="5"/>
        <v>1</v>
      </c>
      <c r="DB21">
        <v>0</v>
      </c>
    </row>
    <row r="22" spans="1:106" x14ac:dyDescent="0.2">
      <c r="A22">
        <f>ROW(Source!A31)</f>
        <v>31</v>
      </c>
      <c r="B22">
        <v>34656858</v>
      </c>
      <c r="C22">
        <v>34656937</v>
      </c>
      <c r="D22">
        <v>31757860</v>
      </c>
      <c r="E22">
        <v>1</v>
      </c>
      <c r="F22">
        <v>1</v>
      </c>
      <c r="G22">
        <v>1</v>
      </c>
      <c r="H22">
        <v>1</v>
      </c>
      <c r="I22" t="s">
        <v>303</v>
      </c>
      <c r="J22" t="s">
        <v>6</v>
      </c>
      <c r="K22" t="s">
        <v>304</v>
      </c>
      <c r="L22">
        <v>1191</v>
      </c>
      <c r="N22">
        <v>1013</v>
      </c>
      <c r="O22" t="s">
        <v>294</v>
      </c>
      <c r="P22" t="s">
        <v>294</v>
      </c>
      <c r="Q22">
        <v>1</v>
      </c>
      <c r="W22">
        <v>0</v>
      </c>
      <c r="X22">
        <v>1446053411</v>
      </c>
      <c r="Y22">
        <v>9.27</v>
      </c>
      <c r="AA22">
        <v>0</v>
      </c>
      <c r="AB22">
        <v>0</v>
      </c>
      <c r="AC22">
        <v>0</v>
      </c>
      <c r="AD22">
        <v>202.95</v>
      </c>
      <c r="AE22">
        <v>0</v>
      </c>
      <c r="AF22">
        <v>0</v>
      </c>
      <c r="AG22">
        <v>0</v>
      </c>
      <c r="AH22">
        <v>11.09</v>
      </c>
      <c r="AI22">
        <v>1</v>
      </c>
      <c r="AJ22">
        <v>1</v>
      </c>
      <c r="AK22">
        <v>1</v>
      </c>
      <c r="AL22">
        <v>18.3</v>
      </c>
      <c r="AN22">
        <v>0</v>
      </c>
      <c r="AO22">
        <v>1</v>
      </c>
      <c r="AP22">
        <v>1</v>
      </c>
      <c r="AQ22">
        <v>0</v>
      </c>
      <c r="AR22">
        <v>0</v>
      </c>
      <c r="AS22" t="s">
        <v>6</v>
      </c>
      <c r="AT22">
        <v>9.27</v>
      </c>
      <c r="AU22" t="s">
        <v>6</v>
      </c>
      <c r="AV22">
        <v>1</v>
      </c>
      <c r="AW22">
        <v>2</v>
      </c>
      <c r="AX22">
        <v>34656945</v>
      </c>
      <c r="AY22">
        <v>1</v>
      </c>
      <c r="AZ22">
        <v>0</v>
      </c>
      <c r="BA22">
        <v>19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Y22*Source!I31</f>
        <v>11.123999999999999</v>
      </c>
      <c r="CY22">
        <f>AD22</f>
        <v>202.95</v>
      </c>
      <c r="CZ22">
        <f>AH22</f>
        <v>11.09</v>
      </c>
      <c r="DA22">
        <f>AL22</f>
        <v>18.3</v>
      </c>
      <c r="DB22">
        <v>0</v>
      </c>
    </row>
    <row r="23" spans="1:106" x14ac:dyDescent="0.2">
      <c r="A23">
        <f>ROW(Source!A31)</f>
        <v>31</v>
      </c>
      <c r="B23">
        <v>34656858</v>
      </c>
      <c r="C23">
        <v>34656937</v>
      </c>
      <c r="D23">
        <v>0</v>
      </c>
      <c r="E23">
        <v>0</v>
      </c>
      <c r="F23">
        <v>1</v>
      </c>
      <c r="G23">
        <v>1</v>
      </c>
      <c r="H23">
        <v>3</v>
      </c>
      <c r="I23" t="s">
        <v>45</v>
      </c>
      <c r="J23" t="s">
        <v>61</v>
      </c>
      <c r="K23" t="s">
        <v>60</v>
      </c>
      <c r="L23">
        <v>1301</v>
      </c>
      <c r="N23">
        <v>1003</v>
      </c>
      <c r="O23" t="s">
        <v>54</v>
      </c>
      <c r="P23" t="s">
        <v>54</v>
      </c>
      <c r="Q23">
        <v>1</v>
      </c>
      <c r="W23">
        <v>0</v>
      </c>
      <c r="X23">
        <v>1078867451</v>
      </c>
      <c r="Y23">
        <v>50</v>
      </c>
      <c r="AA23">
        <v>14.05</v>
      </c>
      <c r="AB23">
        <v>0</v>
      </c>
      <c r="AC23">
        <v>0</v>
      </c>
      <c r="AD23">
        <v>0</v>
      </c>
      <c r="AE23">
        <v>1.87</v>
      </c>
      <c r="AF23">
        <v>0</v>
      </c>
      <c r="AG23">
        <v>0</v>
      </c>
      <c r="AH23">
        <v>0</v>
      </c>
      <c r="AI23">
        <v>7.5</v>
      </c>
      <c r="AJ23">
        <v>1</v>
      </c>
      <c r="AK23">
        <v>1</v>
      </c>
      <c r="AL23">
        <v>1</v>
      </c>
      <c r="AN23">
        <v>0</v>
      </c>
      <c r="AO23">
        <v>0</v>
      </c>
      <c r="AP23">
        <v>0</v>
      </c>
      <c r="AQ23">
        <v>0</v>
      </c>
      <c r="AR23">
        <v>0</v>
      </c>
      <c r="AS23" t="s">
        <v>6</v>
      </c>
      <c r="AT23">
        <v>50</v>
      </c>
      <c r="AU23" t="s">
        <v>6</v>
      </c>
      <c r="AV23">
        <v>0</v>
      </c>
      <c r="AW23">
        <v>1</v>
      </c>
      <c r="AX23">
        <v>-1</v>
      </c>
      <c r="AY23">
        <v>0</v>
      </c>
      <c r="AZ23">
        <v>0</v>
      </c>
      <c r="BA23" t="s">
        <v>6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Y23*Source!I31</f>
        <v>60</v>
      </c>
      <c r="CY23">
        <f t="shared" ref="CY23:CY28" si="6">AA23</f>
        <v>14.05</v>
      </c>
      <c r="CZ23">
        <f t="shared" ref="CZ23:CZ28" si="7">AE23</f>
        <v>1.87</v>
      </c>
      <c r="DA23">
        <f t="shared" ref="DA23:DA28" si="8">AI23</f>
        <v>7.5</v>
      </c>
      <c r="DB23">
        <v>0</v>
      </c>
    </row>
    <row r="24" spans="1:106" x14ac:dyDescent="0.2">
      <c r="A24">
        <f>ROW(Source!A31)</f>
        <v>31</v>
      </c>
      <c r="B24">
        <v>34656858</v>
      </c>
      <c r="C24">
        <v>34656937</v>
      </c>
      <c r="D24">
        <v>0</v>
      </c>
      <c r="E24">
        <v>0</v>
      </c>
      <c r="F24">
        <v>1</v>
      </c>
      <c r="G24">
        <v>1</v>
      </c>
      <c r="H24">
        <v>3</v>
      </c>
      <c r="I24" t="s">
        <v>45</v>
      </c>
      <c r="J24" t="s">
        <v>67</v>
      </c>
      <c r="K24" t="s">
        <v>66</v>
      </c>
      <c r="L24">
        <v>1301</v>
      </c>
      <c r="N24">
        <v>1003</v>
      </c>
      <c r="O24" t="s">
        <v>54</v>
      </c>
      <c r="P24" t="s">
        <v>54</v>
      </c>
      <c r="Q24">
        <v>1</v>
      </c>
      <c r="W24">
        <v>0</v>
      </c>
      <c r="X24">
        <v>-347094406</v>
      </c>
      <c r="Y24">
        <v>22.5</v>
      </c>
      <c r="AA24">
        <v>16.22</v>
      </c>
      <c r="AB24">
        <v>0</v>
      </c>
      <c r="AC24">
        <v>0</v>
      </c>
      <c r="AD24">
        <v>0</v>
      </c>
      <c r="AE24">
        <v>2.16</v>
      </c>
      <c r="AF24">
        <v>0</v>
      </c>
      <c r="AG24">
        <v>0</v>
      </c>
      <c r="AH24">
        <v>0</v>
      </c>
      <c r="AI24">
        <v>7.5</v>
      </c>
      <c r="AJ24">
        <v>1</v>
      </c>
      <c r="AK24">
        <v>1</v>
      </c>
      <c r="AL24">
        <v>1</v>
      </c>
      <c r="AN24">
        <v>0</v>
      </c>
      <c r="AO24">
        <v>0</v>
      </c>
      <c r="AP24">
        <v>0</v>
      </c>
      <c r="AQ24">
        <v>0</v>
      </c>
      <c r="AR24">
        <v>0</v>
      </c>
      <c r="AS24" t="s">
        <v>6</v>
      </c>
      <c r="AT24">
        <v>22.5</v>
      </c>
      <c r="AU24" t="s">
        <v>6</v>
      </c>
      <c r="AV24">
        <v>0</v>
      </c>
      <c r="AW24">
        <v>1</v>
      </c>
      <c r="AX24">
        <v>-1</v>
      </c>
      <c r="AY24">
        <v>0</v>
      </c>
      <c r="AZ24">
        <v>0</v>
      </c>
      <c r="BA24" t="s">
        <v>6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Y24*Source!I31</f>
        <v>27</v>
      </c>
      <c r="CY24">
        <f t="shared" si="6"/>
        <v>16.22</v>
      </c>
      <c r="CZ24">
        <f t="shared" si="7"/>
        <v>2.16</v>
      </c>
      <c r="DA24">
        <f t="shared" si="8"/>
        <v>7.5</v>
      </c>
      <c r="DB24">
        <v>0</v>
      </c>
    </row>
    <row r="25" spans="1:106" x14ac:dyDescent="0.2">
      <c r="A25">
        <f>ROW(Source!A31)</f>
        <v>31</v>
      </c>
      <c r="B25">
        <v>34656858</v>
      </c>
      <c r="C25">
        <v>34656937</v>
      </c>
      <c r="D25">
        <v>0</v>
      </c>
      <c r="E25">
        <v>0</v>
      </c>
      <c r="F25">
        <v>1</v>
      </c>
      <c r="G25">
        <v>1</v>
      </c>
      <c r="H25">
        <v>3</v>
      </c>
      <c r="I25" t="s">
        <v>45</v>
      </c>
      <c r="J25" t="s">
        <v>6</v>
      </c>
      <c r="K25" t="s">
        <v>70</v>
      </c>
      <c r="L25">
        <v>1301</v>
      </c>
      <c r="N25">
        <v>1003</v>
      </c>
      <c r="O25" t="s">
        <v>54</v>
      </c>
      <c r="P25" t="s">
        <v>54</v>
      </c>
      <c r="Q25">
        <v>1</v>
      </c>
      <c r="W25">
        <v>0</v>
      </c>
      <c r="X25">
        <v>-564594927</v>
      </c>
      <c r="Y25">
        <v>10</v>
      </c>
      <c r="AA25">
        <v>30.06</v>
      </c>
      <c r="AB25">
        <v>0</v>
      </c>
      <c r="AC25">
        <v>0</v>
      </c>
      <c r="AD25">
        <v>0</v>
      </c>
      <c r="AE25">
        <v>4.01</v>
      </c>
      <c r="AF25">
        <v>0</v>
      </c>
      <c r="AG25">
        <v>0</v>
      </c>
      <c r="AH25">
        <v>0</v>
      </c>
      <c r="AI25">
        <v>7.5</v>
      </c>
      <c r="AJ25">
        <v>1</v>
      </c>
      <c r="AK25">
        <v>1</v>
      </c>
      <c r="AL25">
        <v>1</v>
      </c>
      <c r="AN25">
        <v>0</v>
      </c>
      <c r="AO25">
        <v>0</v>
      </c>
      <c r="AP25">
        <v>0</v>
      </c>
      <c r="AQ25">
        <v>0</v>
      </c>
      <c r="AR25">
        <v>0</v>
      </c>
      <c r="AS25" t="s">
        <v>6</v>
      </c>
      <c r="AT25">
        <v>10</v>
      </c>
      <c r="AU25" t="s">
        <v>6</v>
      </c>
      <c r="AV25">
        <v>0</v>
      </c>
      <c r="AW25">
        <v>1</v>
      </c>
      <c r="AX25">
        <v>-1</v>
      </c>
      <c r="AY25">
        <v>0</v>
      </c>
      <c r="AZ25">
        <v>0</v>
      </c>
      <c r="BA25" t="s">
        <v>6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Y25*Source!I31</f>
        <v>12</v>
      </c>
      <c r="CY25">
        <f t="shared" si="6"/>
        <v>30.06</v>
      </c>
      <c r="CZ25">
        <f t="shared" si="7"/>
        <v>4.01</v>
      </c>
      <c r="DA25">
        <f t="shared" si="8"/>
        <v>7.5</v>
      </c>
      <c r="DB25">
        <v>0</v>
      </c>
    </row>
    <row r="26" spans="1:106" x14ac:dyDescent="0.2">
      <c r="A26">
        <f>ROW(Source!A31)</f>
        <v>31</v>
      </c>
      <c r="B26">
        <v>34656858</v>
      </c>
      <c r="C26">
        <v>34656937</v>
      </c>
      <c r="D26">
        <v>0</v>
      </c>
      <c r="E26">
        <v>0</v>
      </c>
      <c r="F26">
        <v>1</v>
      </c>
      <c r="G26">
        <v>1</v>
      </c>
      <c r="H26">
        <v>3</v>
      </c>
      <c r="I26" t="s">
        <v>45</v>
      </c>
      <c r="J26" t="s">
        <v>6</v>
      </c>
      <c r="K26" t="s">
        <v>57</v>
      </c>
      <c r="L26">
        <v>1301</v>
      </c>
      <c r="N26">
        <v>1003</v>
      </c>
      <c r="O26" t="s">
        <v>54</v>
      </c>
      <c r="P26" t="s">
        <v>54</v>
      </c>
      <c r="Q26">
        <v>1</v>
      </c>
      <c r="W26">
        <v>0</v>
      </c>
      <c r="X26">
        <v>1684530896</v>
      </c>
      <c r="Y26">
        <v>5</v>
      </c>
      <c r="AA26">
        <v>15.45</v>
      </c>
      <c r="AB26">
        <v>0</v>
      </c>
      <c r="AC26">
        <v>0</v>
      </c>
      <c r="AD26">
        <v>0</v>
      </c>
      <c r="AE26">
        <v>2.06</v>
      </c>
      <c r="AF26">
        <v>0</v>
      </c>
      <c r="AG26">
        <v>0</v>
      </c>
      <c r="AH26">
        <v>0</v>
      </c>
      <c r="AI26">
        <v>7.5</v>
      </c>
      <c r="AJ26">
        <v>1</v>
      </c>
      <c r="AK26">
        <v>1</v>
      </c>
      <c r="AL26">
        <v>1</v>
      </c>
      <c r="AN26">
        <v>0</v>
      </c>
      <c r="AO26">
        <v>0</v>
      </c>
      <c r="AP26">
        <v>0</v>
      </c>
      <c r="AQ26">
        <v>0</v>
      </c>
      <c r="AR26">
        <v>0</v>
      </c>
      <c r="AS26" t="s">
        <v>6</v>
      </c>
      <c r="AT26">
        <v>5</v>
      </c>
      <c r="AU26" t="s">
        <v>6</v>
      </c>
      <c r="AV26">
        <v>0</v>
      </c>
      <c r="AW26">
        <v>1</v>
      </c>
      <c r="AX26">
        <v>-1</v>
      </c>
      <c r="AY26">
        <v>0</v>
      </c>
      <c r="AZ26">
        <v>0</v>
      </c>
      <c r="BA26" t="s">
        <v>6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Y26*Source!I31</f>
        <v>6</v>
      </c>
      <c r="CY26">
        <f t="shared" si="6"/>
        <v>15.45</v>
      </c>
      <c r="CZ26">
        <f t="shared" si="7"/>
        <v>2.06</v>
      </c>
      <c r="DA26">
        <f t="shared" si="8"/>
        <v>7.5</v>
      </c>
      <c r="DB26">
        <v>0</v>
      </c>
    </row>
    <row r="27" spans="1:106" x14ac:dyDescent="0.2">
      <c r="A27">
        <f>ROW(Source!A31)</f>
        <v>31</v>
      </c>
      <c r="B27">
        <v>34656858</v>
      </c>
      <c r="C27">
        <v>34656937</v>
      </c>
      <c r="D27">
        <v>0</v>
      </c>
      <c r="E27">
        <v>0</v>
      </c>
      <c r="F27">
        <v>1</v>
      </c>
      <c r="G27">
        <v>1</v>
      </c>
      <c r="H27">
        <v>3</v>
      </c>
      <c r="I27" t="s">
        <v>45</v>
      </c>
      <c r="J27" t="s">
        <v>6</v>
      </c>
      <c r="K27" t="s">
        <v>53</v>
      </c>
      <c r="L27">
        <v>1301</v>
      </c>
      <c r="N27">
        <v>1003</v>
      </c>
      <c r="O27" t="s">
        <v>54</v>
      </c>
      <c r="P27" t="s">
        <v>54</v>
      </c>
      <c r="Q27">
        <v>1</v>
      </c>
      <c r="W27">
        <v>0</v>
      </c>
      <c r="X27">
        <v>-737810051</v>
      </c>
      <c r="Y27">
        <v>17.5</v>
      </c>
      <c r="AA27">
        <v>15.81</v>
      </c>
      <c r="AB27">
        <v>0</v>
      </c>
      <c r="AC27">
        <v>0</v>
      </c>
      <c r="AD27">
        <v>0</v>
      </c>
      <c r="AE27">
        <v>2.11</v>
      </c>
      <c r="AF27">
        <v>0</v>
      </c>
      <c r="AG27">
        <v>0</v>
      </c>
      <c r="AH27">
        <v>0</v>
      </c>
      <c r="AI27">
        <v>7.5</v>
      </c>
      <c r="AJ27">
        <v>1</v>
      </c>
      <c r="AK27">
        <v>1</v>
      </c>
      <c r="AL27">
        <v>1</v>
      </c>
      <c r="AN27">
        <v>0</v>
      </c>
      <c r="AO27">
        <v>0</v>
      </c>
      <c r="AP27">
        <v>0</v>
      </c>
      <c r="AQ27">
        <v>0</v>
      </c>
      <c r="AR27">
        <v>0</v>
      </c>
      <c r="AS27" t="s">
        <v>6</v>
      </c>
      <c r="AT27">
        <v>17.5</v>
      </c>
      <c r="AU27" t="s">
        <v>6</v>
      </c>
      <c r="AV27">
        <v>0</v>
      </c>
      <c r="AW27">
        <v>1</v>
      </c>
      <c r="AX27">
        <v>-1</v>
      </c>
      <c r="AY27">
        <v>0</v>
      </c>
      <c r="AZ27">
        <v>0</v>
      </c>
      <c r="BA27" t="s">
        <v>6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Y27*Source!I31</f>
        <v>21</v>
      </c>
      <c r="CY27">
        <f t="shared" si="6"/>
        <v>15.81</v>
      </c>
      <c r="CZ27">
        <f t="shared" si="7"/>
        <v>2.11</v>
      </c>
      <c r="DA27">
        <f t="shared" si="8"/>
        <v>7.5</v>
      </c>
      <c r="DB27">
        <v>0</v>
      </c>
    </row>
    <row r="28" spans="1:106" x14ac:dyDescent="0.2">
      <c r="A28">
        <f>ROW(Source!A31)</f>
        <v>31</v>
      </c>
      <c r="B28">
        <v>34656858</v>
      </c>
      <c r="C28">
        <v>34656937</v>
      </c>
      <c r="D28">
        <v>0</v>
      </c>
      <c r="E28">
        <v>0</v>
      </c>
      <c r="F28">
        <v>1</v>
      </c>
      <c r="G28">
        <v>1</v>
      </c>
      <c r="H28">
        <v>3</v>
      </c>
      <c r="I28" t="s">
        <v>45</v>
      </c>
      <c r="J28" t="s">
        <v>6</v>
      </c>
      <c r="K28" t="s">
        <v>46</v>
      </c>
      <c r="L28">
        <v>1354</v>
      </c>
      <c r="N28">
        <v>1010</v>
      </c>
      <c r="O28" t="s">
        <v>47</v>
      </c>
      <c r="P28" t="s">
        <v>47</v>
      </c>
      <c r="Q28">
        <v>1</v>
      </c>
      <c r="W28">
        <v>0</v>
      </c>
      <c r="X28">
        <v>-163586836</v>
      </c>
      <c r="Y28">
        <v>2.5</v>
      </c>
      <c r="AA28">
        <v>57.32</v>
      </c>
      <c r="AB28">
        <v>0</v>
      </c>
      <c r="AC28">
        <v>0</v>
      </c>
      <c r="AD28">
        <v>0</v>
      </c>
      <c r="AE28">
        <v>7.64</v>
      </c>
      <c r="AF28">
        <v>0</v>
      </c>
      <c r="AG28">
        <v>0</v>
      </c>
      <c r="AH28">
        <v>0</v>
      </c>
      <c r="AI28">
        <v>7.5</v>
      </c>
      <c r="AJ28">
        <v>1</v>
      </c>
      <c r="AK28">
        <v>1</v>
      </c>
      <c r="AL28">
        <v>1</v>
      </c>
      <c r="AN28">
        <v>0</v>
      </c>
      <c r="AO28">
        <v>0</v>
      </c>
      <c r="AP28">
        <v>0</v>
      </c>
      <c r="AQ28">
        <v>0</v>
      </c>
      <c r="AR28">
        <v>0</v>
      </c>
      <c r="AS28" t="s">
        <v>6</v>
      </c>
      <c r="AT28">
        <v>2.5</v>
      </c>
      <c r="AU28" t="s">
        <v>6</v>
      </c>
      <c r="AV28">
        <v>0</v>
      </c>
      <c r="AW28">
        <v>1</v>
      </c>
      <c r="AX28">
        <v>-1</v>
      </c>
      <c r="AY28">
        <v>0</v>
      </c>
      <c r="AZ28">
        <v>0</v>
      </c>
      <c r="BA28" t="s">
        <v>6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Y28*Source!I31</f>
        <v>3</v>
      </c>
      <c r="CY28">
        <f t="shared" si="6"/>
        <v>57.32</v>
      </c>
      <c r="CZ28">
        <f t="shared" si="7"/>
        <v>7.64</v>
      </c>
      <c r="DA28">
        <f t="shared" si="8"/>
        <v>7.5</v>
      </c>
      <c r="DB28">
        <v>0</v>
      </c>
    </row>
    <row r="29" spans="1:106" x14ac:dyDescent="0.2">
      <c r="A29">
        <f>ROW(Source!A44)</f>
        <v>44</v>
      </c>
      <c r="B29">
        <v>34656857</v>
      </c>
      <c r="C29">
        <v>34656955</v>
      </c>
      <c r="D29">
        <v>31725395</v>
      </c>
      <c r="E29">
        <v>1</v>
      </c>
      <c r="F29">
        <v>1</v>
      </c>
      <c r="G29">
        <v>1</v>
      </c>
      <c r="H29">
        <v>1</v>
      </c>
      <c r="I29" t="s">
        <v>305</v>
      </c>
      <c r="J29" t="s">
        <v>6</v>
      </c>
      <c r="K29" t="s">
        <v>306</v>
      </c>
      <c r="L29">
        <v>1191</v>
      </c>
      <c r="N29">
        <v>1013</v>
      </c>
      <c r="O29" t="s">
        <v>294</v>
      </c>
      <c r="P29" t="s">
        <v>294</v>
      </c>
      <c r="Q29">
        <v>1</v>
      </c>
      <c r="W29">
        <v>0</v>
      </c>
      <c r="X29">
        <v>912892513</v>
      </c>
      <c r="Y29">
        <v>3.58</v>
      </c>
      <c r="AA29">
        <v>0</v>
      </c>
      <c r="AB29">
        <v>0</v>
      </c>
      <c r="AC29">
        <v>0</v>
      </c>
      <c r="AD29">
        <v>9.92</v>
      </c>
      <c r="AE29">
        <v>0</v>
      </c>
      <c r="AF29">
        <v>0</v>
      </c>
      <c r="AG29">
        <v>0</v>
      </c>
      <c r="AH29">
        <v>9.92</v>
      </c>
      <c r="AI29">
        <v>1</v>
      </c>
      <c r="AJ29">
        <v>1</v>
      </c>
      <c r="AK29">
        <v>1</v>
      </c>
      <c r="AL29">
        <v>1</v>
      </c>
      <c r="AN29">
        <v>0</v>
      </c>
      <c r="AO29">
        <v>1</v>
      </c>
      <c r="AP29">
        <v>1</v>
      </c>
      <c r="AQ29">
        <v>0</v>
      </c>
      <c r="AR29">
        <v>0</v>
      </c>
      <c r="AS29" t="s">
        <v>6</v>
      </c>
      <c r="AT29">
        <v>3.58</v>
      </c>
      <c r="AU29" t="s">
        <v>6</v>
      </c>
      <c r="AV29">
        <v>1</v>
      </c>
      <c r="AW29">
        <v>2</v>
      </c>
      <c r="AX29">
        <v>34656965</v>
      </c>
      <c r="AY29">
        <v>1</v>
      </c>
      <c r="AZ29">
        <v>0</v>
      </c>
      <c r="BA29">
        <v>23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Y29*Source!I44</f>
        <v>10.74</v>
      </c>
      <c r="CY29">
        <f>AD29</f>
        <v>9.92</v>
      </c>
      <c r="CZ29">
        <f>AH29</f>
        <v>9.92</v>
      </c>
      <c r="DA29">
        <f>AL29</f>
        <v>1</v>
      </c>
      <c r="DB29">
        <v>0</v>
      </c>
    </row>
    <row r="30" spans="1:106" x14ac:dyDescent="0.2">
      <c r="A30">
        <f>ROW(Source!A44)</f>
        <v>44</v>
      </c>
      <c r="B30">
        <v>34656857</v>
      </c>
      <c r="C30">
        <v>34656955</v>
      </c>
      <c r="D30">
        <v>31709492</v>
      </c>
      <c r="E30">
        <v>1</v>
      </c>
      <c r="F30">
        <v>1</v>
      </c>
      <c r="G30">
        <v>1</v>
      </c>
      <c r="H30">
        <v>1</v>
      </c>
      <c r="I30" t="s">
        <v>307</v>
      </c>
      <c r="J30" t="s">
        <v>6</v>
      </c>
      <c r="K30" t="s">
        <v>308</v>
      </c>
      <c r="L30">
        <v>1191</v>
      </c>
      <c r="N30">
        <v>1013</v>
      </c>
      <c r="O30" t="s">
        <v>294</v>
      </c>
      <c r="P30" t="s">
        <v>294</v>
      </c>
      <c r="Q30">
        <v>1</v>
      </c>
      <c r="W30">
        <v>0</v>
      </c>
      <c r="X30">
        <v>-1417349443</v>
      </c>
      <c r="Y30">
        <v>0.05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1</v>
      </c>
      <c r="AJ30">
        <v>1</v>
      </c>
      <c r="AK30">
        <v>1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6</v>
      </c>
      <c r="AT30">
        <v>0.05</v>
      </c>
      <c r="AU30" t="s">
        <v>6</v>
      </c>
      <c r="AV30">
        <v>2</v>
      </c>
      <c r="AW30">
        <v>2</v>
      </c>
      <c r="AX30">
        <v>34656966</v>
      </c>
      <c r="AY30">
        <v>1</v>
      </c>
      <c r="AZ30">
        <v>0</v>
      </c>
      <c r="BA30">
        <v>24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Y30*Source!I44</f>
        <v>0.15000000000000002</v>
      </c>
      <c r="CY30">
        <f>AD30</f>
        <v>0</v>
      </c>
      <c r="CZ30">
        <f>AH30</f>
        <v>0</v>
      </c>
      <c r="DA30">
        <f>AL30</f>
        <v>1</v>
      </c>
      <c r="DB30">
        <v>0</v>
      </c>
    </row>
    <row r="31" spans="1:106" x14ac:dyDescent="0.2">
      <c r="A31">
        <f>ROW(Source!A44)</f>
        <v>44</v>
      </c>
      <c r="B31">
        <v>34656857</v>
      </c>
      <c r="C31">
        <v>34656955</v>
      </c>
      <c r="D31">
        <v>31526753</v>
      </c>
      <c r="E31">
        <v>1</v>
      </c>
      <c r="F31">
        <v>1</v>
      </c>
      <c r="G31">
        <v>1</v>
      </c>
      <c r="H31">
        <v>2</v>
      </c>
      <c r="I31" t="s">
        <v>309</v>
      </c>
      <c r="J31" t="s">
        <v>310</v>
      </c>
      <c r="K31" t="s">
        <v>311</v>
      </c>
      <c r="L31">
        <v>1368</v>
      </c>
      <c r="N31">
        <v>1011</v>
      </c>
      <c r="O31" t="s">
        <v>312</v>
      </c>
      <c r="P31" t="s">
        <v>312</v>
      </c>
      <c r="Q31">
        <v>1</v>
      </c>
      <c r="W31">
        <v>0</v>
      </c>
      <c r="X31">
        <v>-1718674368</v>
      </c>
      <c r="Y31">
        <v>0.03</v>
      </c>
      <c r="AA31">
        <v>0</v>
      </c>
      <c r="AB31">
        <v>111.99</v>
      </c>
      <c r="AC31">
        <v>13.5</v>
      </c>
      <c r="AD31">
        <v>0</v>
      </c>
      <c r="AE31">
        <v>0</v>
      </c>
      <c r="AF31">
        <v>111.99</v>
      </c>
      <c r="AG31">
        <v>13.5</v>
      </c>
      <c r="AH31">
        <v>0</v>
      </c>
      <c r="AI31">
        <v>1</v>
      </c>
      <c r="AJ31">
        <v>1</v>
      </c>
      <c r="AK31">
        <v>1</v>
      </c>
      <c r="AL31">
        <v>1</v>
      </c>
      <c r="AN31">
        <v>0</v>
      </c>
      <c r="AO31">
        <v>1</v>
      </c>
      <c r="AP31">
        <v>1</v>
      </c>
      <c r="AQ31">
        <v>0</v>
      </c>
      <c r="AR31">
        <v>0</v>
      </c>
      <c r="AS31" t="s">
        <v>6</v>
      </c>
      <c r="AT31">
        <v>0.03</v>
      </c>
      <c r="AU31" t="s">
        <v>6</v>
      </c>
      <c r="AV31">
        <v>0</v>
      </c>
      <c r="AW31">
        <v>2</v>
      </c>
      <c r="AX31">
        <v>34656967</v>
      </c>
      <c r="AY31">
        <v>1</v>
      </c>
      <c r="AZ31">
        <v>0</v>
      </c>
      <c r="BA31">
        <v>25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Y31*Source!I44</f>
        <v>0.09</v>
      </c>
      <c r="CY31">
        <f>AB31</f>
        <v>111.99</v>
      </c>
      <c r="CZ31">
        <f>AF31</f>
        <v>111.99</v>
      </c>
      <c r="DA31">
        <f>AJ31</f>
        <v>1</v>
      </c>
      <c r="DB31">
        <v>0</v>
      </c>
    </row>
    <row r="32" spans="1:106" x14ac:dyDescent="0.2">
      <c r="A32">
        <f>ROW(Source!A44)</f>
        <v>44</v>
      </c>
      <c r="B32">
        <v>34656857</v>
      </c>
      <c r="C32">
        <v>34656955</v>
      </c>
      <c r="D32">
        <v>31528142</v>
      </c>
      <c r="E32">
        <v>1</v>
      </c>
      <c r="F32">
        <v>1</v>
      </c>
      <c r="G32">
        <v>1</v>
      </c>
      <c r="H32">
        <v>2</v>
      </c>
      <c r="I32" t="s">
        <v>313</v>
      </c>
      <c r="J32" t="s">
        <v>314</v>
      </c>
      <c r="K32" t="s">
        <v>315</v>
      </c>
      <c r="L32">
        <v>1368</v>
      </c>
      <c r="N32">
        <v>1011</v>
      </c>
      <c r="O32" t="s">
        <v>312</v>
      </c>
      <c r="P32" t="s">
        <v>312</v>
      </c>
      <c r="Q32">
        <v>1</v>
      </c>
      <c r="W32">
        <v>0</v>
      </c>
      <c r="X32">
        <v>1372534845</v>
      </c>
      <c r="Y32">
        <v>0.02</v>
      </c>
      <c r="AA32">
        <v>0</v>
      </c>
      <c r="AB32">
        <v>65.709999999999994</v>
      </c>
      <c r="AC32">
        <v>11.6</v>
      </c>
      <c r="AD32">
        <v>0</v>
      </c>
      <c r="AE32">
        <v>0</v>
      </c>
      <c r="AF32">
        <v>65.709999999999994</v>
      </c>
      <c r="AG32">
        <v>11.6</v>
      </c>
      <c r="AH32">
        <v>0</v>
      </c>
      <c r="AI32">
        <v>1</v>
      </c>
      <c r="AJ32">
        <v>1</v>
      </c>
      <c r="AK32">
        <v>1</v>
      </c>
      <c r="AL32">
        <v>1</v>
      </c>
      <c r="AN32">
        <v>0</v>
      </c>
      <c r="AO32">
        <v>1</v>
      </c>
      <c r="AP32">
        <v>1</v>
      </c>
      <c r="AQ32">
        <v>0</v>
      </c>
      <c r="AR32">
        <v>0</v>
      </c>
      <c r="AS32" t="s">
        <v>6</v>
      </c>
      <c r="AT32">
        <v>0.02</v>
      </c>
      <c r="AU32" t="s">
        <v>6</v>
      </c>
      <c r="AV32">
        <v>0</v>
      </c>
      <c r="AW32">
        <v>2</v>
      </c>
      <c r="AX32">
        <v>34656968</v>
      </c>
      <c r="AY32">
        <v>1</v>
      </c>
      <c r="AZ32">
        <v>0</v>
      </c>
      <c r="BA32">
        <v>26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Y32*Source!I44</f>
        <v>0.06</v>
      </c>
      <c r="CY32">
        <f>AB32</f>
        <v>65.709999999999994</v>
      </c>
      <c r="CZ32">
        <f>AF32</f>
        <v>65.709999999999994</v>
      </c>
      <c r="DA32">
        <f>AJ32</f>
        <v>1</v>
      </c>
      <c r="DB32">
        <v>0</v>
      </c>
    </row>
    <row r="33" spans="1:106" x14ac:dyDescent="0.2">
      <c r="A33">
        <f>ROW(Source!A44)</f>
        <v>44</v>
      </c>
      <c r="B33">
        <v>34656857</v>
      </c>
      <c r="C33">
        <v>34656955</v>
      </c>
      <c r="D33">
        <v>31449183</v>
      </c>
      <c r="E33">
        <v>1</v>
      </c>
      <c r="F33">
        <v>1</v>
      </c>
      <c r="G33">
        <v>1</v>
      </c>
      <c r="H33">
        <v>3</v>
      </c>
      <c r="I33" t="s">
        <v>83</v>
      </c>
      <c r="J33" t="s">
        <v>86</v>
      </c>
      <c r="K33" t="s">
        <v>84</v>
      </c>
      <c r="L33">
        <v>1355</v>
      </c>
      <c r="N33">
        <v>1010</v>
      </c>
      <c r="O33" t="s">
        <v>85</v>
      </c>
      <c r="P33" t="s">
        <v>85</v>
      </c>
      <c r="Q33">
        <v>100</v>
      </c>
      <c r="W33">
        <v>0</v>
      </c>
      <c r="X33">
        <v>1794244060</v>
      </c>
      <c r="Y33">
        <v>0</v>
      </c>
      <c r="AA33">
        <v>86</v>
      </c>
      <c r="AB33">
        <v>0</v>
      </c>
      <c r="AC33">
        <v>0</v>
      </c>
      <c r="AD33">
        <v>0</v>
      </c>
      <c r="AE33">
        <v>86</v>
      </c>
      <c r="AF33">
        <v>0</v>
      </c>
      <c r="AG33">
        <v>0</v>
      </c>
      <c r="AH33">
        <v>0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0</v>
      </c>
      <c r="AP33">
        <v>0</v>
      </c>
      <c r="AQ33">
        <v>0</v>
      </c>
      <c r="AR33">
        <v>0</v>
      </c>
      <c r="AS33" t="s">
        <v>6</v>
      </c>
      <c r="AT33">
        <v>0</v>
      </c>
      <c r="AU33" t="s">
        <v>6</v>
      </c>
      <c r="AV33">
        <v>0</v>
      </c>
      <c r="AW33">
        <v>2</v>
      </c>
      <c r="AX33">
        <v>34656970</v>
      </c>
      <c r="AY33">
        <v>1</v>
      </c>
      <c r="AZ33">
        <v>6144</v>
      </c>
      <c r="BA33">
        <v>28</v>
      </c>
      <c r="BB33">
        <v>3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Y33*Source!I44</f>
        <v>0</v>
      </c>
      <c r="CY33">
        <f>AA33</f>
        <v>86</v>
      </c>
      <c r="CZ33">
        <f>AE33</f>
        <v>86</v>
      </c>
      <c r="DA33">
        <f>AI33</f>
        <v>1</v>
      </c>
      <c r="DB33">
        <v>0</v>
      </c>
    </row>
    <row r="34" spans="1:106" x14ac:dyDescent="0.2">
      <c r="A34">
        <f>ROW(Source!A44)</f>
        <v>44</v>
      </c>
      <c r="B34">
        <v>34656857</v>
      </c>
      <c r="C34">
        <v>34656955</v>
      </c>
      <c r="D34">
        <v>31482923</v>
      </c>
      <c r="E34">
        <v>1</v>
      </c>
      <c r="F34">
        <v>1</v>
      </c>
      <c r="G34">
        <v>1</v>
      </c>
      <c r="H34">
        <v>3</v>
      </c>
      <c r="I34" t="s">
        <v>88</v>
      </c>
      <c r="J34" t="s">
        <v>91</v>
      </c>
      <c r="K34" t="s">
        <v>89</v>
      </c>
      <c r="L34">
        <v>1346</v>
      </c>
      <c r="N34">
        <v>1009</v>
      </c>
      <c r="O34" t="s">
        <v>90</v>
      </c>
      <c r="P34" t="s">
        <v>90</v>
      </c>
      <c r="Q34">
        <v>1</v>
      </c>
      <c r="W34">
        <v>0</v>
      </c>
      <c r="X34">
        <v>210558753</v>
      </c>
      <c r="Y34">
        <v>0</v>
      </c>
      <c r="AA34">
        <v>28.6</v>
      </c>
      <c r="AB34">
        <v>0</v>
      </c>
      <c r="AC34">
        <v>0</v>
      </c>
      <c r="AD34">
        <v>0</v>
      </c>
      <c r="AE34">
        <v>28.6</v>
      </c>
      <c r="AF34">
        <v>0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0</v>
      </c>
      <c r="AP34">
        <v>0</v>
      </c>
      <c r="AQ34">
        <v>0</v>
      </c>
      <c r="AR34">
        <v>0</v>
      </c>
      <c r="AS34" t="s">
        <v>6</v>
      </c>
      <c r="AT34">
        <v>0</v>
      </c>
      <c r="AU34" t="s">
        <v>6</v>
      </c>
      <c r="AV34">
        <v>0</v>
      </c>
      <c r="AW34">
        <v>2</v>
      </c>
      <c r="AX34">
        <v>34656971</v>
      </c>
      <c r="AY34">
        <v>1</v>
      </c>
      <c r="AZ34">
        <v>6144</v>
      </c>
      <c r="BA34">
        <v>29</v>
      </c>
      <c r="BB34">
        <v>3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Y34*Source!I44</f>
        <v>0</v>
      </c>
      <c r="CY34">
        <f>AA34</f>
        <v>28.6</v>
      </c>
      <c r="CZ34">
        <f>AE34</f>
        <v>28.6</v>
      </c>
      <c r="DA34">
        <f>AI34</f>
        <v>1</v>
      </c>
      <c r="DB34">
        <v>0</v>
      </c>
    </row>
    <row r="35" spans="1:106" x14ac:dyDescent="0.2">
      <c r="A35">
        <f>ROW(Source!A44)</f>
        <v>44</v>
      </c>
      <c r="B35">
        <v>34656857</v>
      </c>
      <c r="C35">
        <v>34656955</v>
      </c>
      <c r="D35">
        <v>31482960</v>
      </c>
      <c r="E35">
        <v>1</v>
      </c>
      <c r="F35">
        <v>1</v>
      </c>
      <c r="G35">
        <v>1</v>
      </c>
      <c r="H35">
        <v>3</v>
      </c>
      <c r="I35" t="s">
        <v>93</v>
      </c>
      <c r="J35" t="s">
        <v>96</v>
      </c>
      <c r="K35" t="s">
        <v>94</v>
      </c>
      <c r="L35">
        <v>1348</v>
      </c>
      <c r="N35">
        <v>1009</v>
      </c>
      <c r="O35" t="s">
        <v>95</v>
      </c>
      <c r="P35" t="s">
        <v>95</v>
      </c>
      <c r="Q35">
        <v>1000</v>
      </c>
      <c r="W35">
        <v>0</v>
      </c>
      <c r="X35">
        <v>-108263514</v>
      </c>
      <c r="Y35">
        <v>0</v>
      </c>
      <c r="AA35">
        <v>7826.9</v>
      </c>
      <c r="AB35">
        <v>0</v>
      </c>
      <c r="AC35">
        <v>0</v>
      </c>
      <c r="AD35">
        <v>0</v>
      </c>
      <c r="AE35">
        <v>7826.9</v>
      </c>
      <c r="AF35">
        <v>0</v>
      </c>
      <c r="AG35">
        <v>0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0</v>
      </c>
      <c r="AP35">
        <v>0</v>
      </c>
      <c r="AQ35">
        <v>0</v>
      </c>
      <c r="AR35">
        <v>0</v>
      </c>
      <c r="AS35" t="s">
        <v>6</v>
      </c>
      <c r="AT35">
        <v>0</v>
      </c>
      <c r="AU35" t="s">
        <v>6</v>
      </c>
      <c r="AV35">
        <v>0</v>
      </c>
      <c r="AW35">
        <v>2</v>
      </c>
      <c r="AX35">
        <v>34656972</v>
      </c>
      <c r="AY35">
        <v>1</v>
      </c>
      <c r="AZ35">
        <v>6144</v>
      </c>
      <c r="BA35">
        <v>30</v>
      </c>
      <c r="BB35">
        <v>3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Y35*Source!I44</f>
        <v>0</v>
      </c>
      <c r="CY35">
        <f>AA35</f>
        <v>7826.9</v>
      </c>
      <c r="CZ35">
        <f>AE35</f>
        <v>7826.9</v>
      </c>
      <c r="DA35">
        <f>AI35</f>
        <v>1</v>
      </c>
      <c r="DB35">
        <v>0</v>
      </c>
    </row>
    <row r="36" spans="1:106" x14ac:dyDescent="0.2">
      <c r="A36">
        <f>ROW(Source!A44)</f>
        <v>44</v>
      </c>
      <c r="B36">
        <v>34656857</v>
      </c>
      <c r="C36">
        <v>34656955</v>
      </c>
      <c r="D36">
        <v>31443668</v>
      </c>
      <c r="E36">
        <v>17</v>
      </c>
      <c r="F36">
        <v>1</v>
      </c>
      <c r="G36">
        <v>1</v>
      </c>
      <c r="H36">
        <v>3</v>
      </c>
      <c r="I36" t="s">
        <v>98</v>
      </c>
      <c r="J36" t="s">
        <v>6</v>
      </c>
      <c r="K36" t="s">
        <v>99</v>
      </c>
      <c r="L36">
        <v>1374</v>
      </c>
      <c r="N36">
        <v>1013</v>
      </c>
      <c r="O36" t="s">
        <v>100</v>
      </c>
      <c r="P36" t="s">
        <v>100</v>
      </c>
      <c r="Q36">
        <v>1</v>
      </c>
      <c r="W36">
        <v>0</v>
      </c>
      <c r="X36">
        <v>-1731369543</v>
      </c>
      <c r="Y36">
        <v>0</v>
      </c>
      <c r="AA36">
        <v>1</v>
      </c>
      <c r="AB36">
        <v>0</v>
      </c>
      <c r="AC36">
        <v>0</v>
      </c>
      <c r="AD36">
        <v>0</v>
      </c>
      <c r="AE36">
        <v>1</v>
      </c>
      <c r="AF36">
        <v>0</v>
      </c>
      <c r="AG36">
        <v>0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0</v>
      </c>
      <c r="AP36">
        <v>0</v>
      </c>
      <c r="AQ36">
        <v>0</v>
      </c>
      <c r="AR36">
        <v>0</v>
      </c>
      <c r="AS36" t="s">
        <v>6</v>
      </c>
      <c r="AT36">
        <v>0</v>
      </c>
      <c r="AU36" t="s">
        <v>6</v>
      </c>
      <c r="AV36">
        <v>0</v>
      </c>
      <c r="AW36">
        <v>2</v>
      </c>
      <c r="AX36">
        <v>34656973</v>
      </c>
      <c r="AY36">
        <v>1</v>
      </c>
      <c r="AZ36">
        <v>6144</v>
      </c>
      <c r="BA36">
        <v>31</v>
      </c>
      <c r="BB36">
        <v>3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Y36*Source!I44</f>
        <v>0</v>
      </c>
      <c r="CY36">
        <f>AA36</f>
        <v>1</v>
      </c>
      <c r="CZ36">
        <f>AE36</f>
        <v>1</v>
      </c>
      <c r="DA36">
        <f>AI36</f>
        <v>1</v>
      </c>
      <c r="DB36">
        <v>0</v>
      </c>
    </row>
    <row r="37" spans="1:106" x14ac:dyDescent="0.2">
      <c r="A37">
        <f>ROW(Source!A44)</f>
        <v>44</v>
      </c>
      <c r="B37">
        <v>34656857</v>
      </c>
      <c r="C37">
        <v>34656955</v>
      </c>
      <c r="D37">
        <v>0</v>
      </c>
      <c r="E37">
        <v>0</v>
      </c>
      <c r="F37">
        <v>1</v>
      </c>
      <c r="G37">
        <v>1</v>
      </c>
      <c r="H37">
        <v>3</v>
      </c>
      <c r="I37" t="s">
        <v>45</v>
      </c>
      <c r="J37" t="s">
        <v>80</v>
      </c>
      <c r="K37" t="s">
        <v>79</v>
      </c>
      <c r="L37">
        <v>1354</v>
      </c>
      <c r="N37">
        <v>1010</v>
      </c>
      <c r="O37" t="s">
        <v>47</v>
      </c>
      <c r="P37" t="s">
        <v>47</v>
      </c>
      <c r="Q37">
        <v>1</v>
      </c>
      <c r="W37">
        <v>0</v>
      </c>
      <c r="X37">
        <v>-1313554023</v>
      </c>
      <c r="Y37">
        <v>1</v>
      </c>
      <c r="AA37">
        <v>418.87</v>
      </c>
      <c r="AB37">
        <v>0</v>
      </c>
      <c r="AC37">
        <v>0</v>
      </c>
      <c r="AD37">
        <v>0</v>
      </c>
      <c r="AE37">
        <v>418.87</v>
      </c>
      <c r="AF37">
        <v>0</v>
      </c>
      <c r="AG37">
        <v>0</v>
      </c>
      <c r="AH37">
        <v>0</v>
      </c>
      <c r="AI37">
        <v>1</v>
      </c>
      <c r="AJ37">
        <v>1</v>
      </c>
      <c r="AK37">
        <v>1</v>
      </c>
      <c r="AL37">
        <v>1</v>
      </c>
      <c r="AN37">
        <v>0</v>
      </c>
      <c r="AO37">
        <v>0</v>
      </c>
      <c r="AP37">
        <v>0</v>
      </c>
      <c r="AQ37">
        <v>0</v>
      </c>
      <c r="AR37">
        <v>0</v>
      </c>
      <c r="AS37" t="s">
        <v>6</v>
      </c>
      <c r="AT37">
        <v>1</v>
      </c>
      <c r="AU37" t="s">
        <v>6</v>
      </c>
      <c r="AV37">
        <v>0</v>
      </c>
      <c r="AW37">
        <v>1</v>
      </c>
      <c r="AX37">
        <v>-1</v>
      </c>
      <c r="AY37">
        <v>0</v>
      </c>
      <c r="AZ37">
        <v>0</v>
      </c>
      <c r="BA37" t="s">
        <v>6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Y37*Source!I44</f>
        <v>3</v>
      </c>
      <c r="CY37">
        <f>AA37</f>
        <v>418.87</v>
      </c>
      <c r="CZ37">
        <f>AE37</f>
        <v>418.87</v>
      </c>
      <c r="DA37">
        <f>AI37</f>
        <v>1</v>
      </c>
      <c r="DB37">
        <v>0</v>
      </c>
    </row>
    <row r="38" spans="1:106" x14ac:dyDescent="0.2">
      <c r="A38">
        <f>ROW(Source!A45)</f>
        <v>45</v>
      </c>
      <c r="B38">
        <v>34656858</v>
      </c>
      <c r="C38">
        <v>34656955</v>
      </c>
      <c r="D38">
        <v>31725395</v>
      </c>
      <c r="E38">
        <v>1</v>
      </c>
      <c r="F38">
        <v>1</v>
      </c>
      <c r="G38">
        <v>1</v>
      </c>
      <c r="H38">
        <v>1</v>
      </c>
      <c r="I38" t="s">
        <v>305</v>
      </c>
      <c r="J38" t="s">
        <v>6</v>
      </c>
      <c r="K38" t="s">
        <v>306</v>
      </c>
      <c r="L38">
        <v>1191</v>
      </c>
      <c r="N38">
        <v>1013</v>
      </c>
      <c r="O38" t="s">
        <v>294</v>
      </c>
      <c r="P38" t="s">
        <v>294</v>
      </c>
      <c r="Q38">
        <v>1</v>
      </c>
      <c r="W38">
        <v>0</v>
      </c>
      <c r="X38">
        <v>912892513</v>
      </c>
      <c r="Y38">
        <v>3.58</v>
      </c>
      <c r="AA38">
        <v>0</v>
      </c>
      <c r="AB38">
        <v>0</v>
      </c>
      <c r="AC38">
        <v>0</v>
      </c>
      <c r="AD38">
        <v>181.54</v>
      </c>
      <c r="AE38">
        <v>0</v>
      </c>
      <c r="AF38">
        <v>0</v>
      </c>
      <c r="AG38">
        <v>0</v>
      </c>
      <c r="AH38">
        <v>9.92</v>
      </c>
      <c r="AI38">
        <v>1</v>
      </c>
      <c r="AJ38">
        <v>1</v>
      </c>
      <c r="AK38">
        <v>1</v>
      </c>
      <c r="AL38">
        <v>18.3</v>
      </c>
      <c r="AN38">
        <v>0</v>
      </c>
      <c r="AO38">
        <v>1</v>
      </c>
      <c r="AP38">
        <v>1</v>
      </c>
      <c r="AQ38">
        <v>0</v>
      </c>
      <c r="AR38">
        <v>0</v>
      </c>
      <c r="AS38" t="s">
        <v>6</v>
      </c>
      <c r="AT38">
        <v>3.58</v>
      </c>
      <c r="AU38" t="s">
        <v>6</v>
      </c>
      <c r="AV38">
        <v>1</v>
      </c>
      <c r="AW38">
        <v>2</v>
      </c>
      <c r="AX38">
        <v>34656965</v>
      </c>
      <c r="AY38">
        <v>1</v>
      </c>
      <c r="AZ38">
        <v>0</v>
      </c>
      <c r="BA38">
        <v>32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Y38*Source!I45</f>
        <v>10.74</v>
      </c>
      <c r="CY38">
        <f>AD38</f>
        <v>181.54</v>
      </c>
      <c r="CZ38">
        <f>AH38</f>
        <v>9.92</v>
      </c>
      <c r="DA38">
        <f>AL38</f>
        <v>18.3</v>
      </c>
      <c r="DB38">
        <v>0</v>
      </c>
    </row>
    <row r="39" spans="1:106" x14ac:dyDescent="0.2">
      <c r="A39">
        <f>ROW(Source!A45)</f>
        <v>45</v>
      </c>
      <c r="B39">
        <v>34656858</v>
      </c>
      <c r="C39">
        <v>34656955</v>
      </c>
      <c r="D39">
        <v>31709492</v>
      </c>
      <c r="E39">
        <v>1</v>
      </c>
      <c r="F39">
        <v>1</v>
      </c>
      <c r="G39">
        <v>1</v>
      </c>
      <c r="H39">
        <v>1</v>
      </c>
      <c r="I39" t="s">
        <v>307</v>
      </c>
      <c r="J39" t="s">
        <v>6</v>
      </c>
      <c r="K39" t="s">
        <v>308</v>
      </c>
      <c r="L39">
        <v>1191</v>
      </c>
      <c r="N39">
        <v>1013</v>
      </c>
      <c r="O39" t="s">
        <v>294</v>
      </c>
      <c r="P39" t="s">
        <v>294</v>
      </c>
      <c r="Q39">
        <v>1</v>
      </c>
      <c r="W39">
        <v>0</v>
      </c>
      <c r="X39">
        <v>-1417349443</v>
      </c>
      <c r="Y39">
        <v>0.05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1</v>
      </c>
      <c r="AJ39">
        <v>1</v>
      </c>
      <c r="AK39">
        <v>18.3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S39" t="s">
        <v>6</v>
      </c>
      <c r="AT39">
        <v>0.05</v>
      </c>
      <c r="AU39" t="s">
        <v>6</v>
      </c>
      <c r="AV39">
        <v>2</v>
      </c>
      <c r="AW39">
        <v>2</v>
      </c>
      <c r="AX39">
        <v>34656966</v>
      </c>
      <c r="AY39">
        <v>1</v>
      </c>
      <c r="AZ39">
        <v>0</v>
      </c>
      <c r="BA39">
        <v>33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Y39*Source!I45</f>
        <v>0.15000000000000002</v>
      </c>
      <c r="CY39">
        <f>AD39</f>
        <v>0</v>
      </c>
      <c r="CZ39">
        <f>AH39</f>
        <v>0</v>
      </c>
      <c r="DA39">
        <f>AL39</f>
        <v>1</v>
      </c>
      <c r="DB39">
        <v>0</v>
      </c>
    </row>
    <row r="40" spans="1:106" x14ac:dyDescent="0.2">
      <c r="A40">
        <f>ROW(Source!A45)</f>
        <v>45</v>
      </c>
      <c r="B40">
        <v>34656858</v>
      </c>
      <c r="C40">
        <v>34656955</v>
      </c>
      <c r="D40">
        <v>31526753</v>
      </c>
      <c r="E40">
        <v>1</v>
      </c>
      <c r="F40">
        <v>1</v>
      </c>
      <c r="G40">
        <v>1</v>
      </c>
      <c r="H40">
        <v>2</v>
      </c>
      <c r="I40" t="s">
        <v>309</v>
      </c>
      <c r="J40" t="s">
        <v>310</v>
      </c>
      <c r="K40" t="s">
        <v>311</v>
      </c>
      <c r="L40">
        <v>1368</v>
      </c>
      <c r="N40">
        <v>1011</v>
      </c>
      <c r="O40" t="s">
        <v>312</v>
      </c>
      <c r="P40" t="s">
        <v>312</v>
      </c>
      <c r="Q40">
        <v>1</v>
      </c>
      <c r="W40">
        <v>0</v>
      </c>
      <c r="X40">
        <v>-1718674368</v>
      </c>
      <c r="Y40">
        <v>0.03</v>
      </c>
      <c r="AA40">
        <v>0</v>
      </c>
      <c r="AB40">
        <v>1399.88</v>
      </c>
      <c r="AC40">
        <v>247.05</v>
      </c>
      <c r="AD40">
        <v>0</v>
      </c>
      <c r="AE40">
        <v>0</v>
      </c>
      <c r="AF40">
        <v>111.99</v>
      </c>
      <c r="AG40">
        <v>13.5</v>
      </c>
      <c r="AH40">
        <v>0</v>
      </c>
      <c r="AI40">
        <v>1</v>
      </c>
      <c r="AJ40">
        <v>12.5</v>
      </c>
      <c r="AK40">
        <v>18.3</v>
      </c>
      <c r="AL40">
        <v>1</v>
      </c>
      <c r="AN40">
        <v>0</v>
      </c>
      <c r="AO40">
        <v>1</v>
      </c>
      <c r="AP40">
        <v>1</v>
      </c>
      <c r="AQ40">
        <v>0</v>
      </c>
      <c r="AR40">
        <v>0</v>
      </c>
      <c r="AS40" t="s">
        <v>6</v>
      </c>
      <c r="AT40">
        <v>0.03</v>
      </c>
      <c r="AU40" t="s">
        <v>6</v>
      </c>
      <c r="AV40">
        <v>0</v>
      </c>
      <c r="AW40">
        <v>2</v>
      </c>
      <c r="AX40">
        <v>34656967</v>
      </c>
      <c r="AY40">
        <v>1</v>
      </c>
      <c r="AZ40">
        <v>0</v>
      </c>
      <c r="BA40">
        <v>34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Y40*Source!I45</f>
        <v>0.09</v>
      </c>
      <c r="CY40">
        <f>AB40</f>
        <v>1399.88</v>
      </c>
      <c r="CZ40">
        <f>AF40</f>
        <v>111.99</v>
      </c>
      <c r="DA40">
        <f>AJ40</f>
        <v>12.5</v>
      </c>
      <c r="DB40">
        <v>0</v>
      </c>
    </row>
    <row r="41" spans="1:106" x14ac:dyDescent="0.2">
      <c r="A41">
        <f>ROW(Source!A45)</f>
        <v>45</v>
      </c>
      <c r="B41">
        <v>34656858</v>
      </c>
      <c r="C41">
        <v>34656955</v>
      </c>
      <c r="D41">
        <v>31528142</v>
      </c>
      <c r="E41">
        <v>1</v>
      </c>
      <c r="F41">
        <v>1</v>
      </c>
      <c r="G41">
        <v>1</v>
      </c>
      <c r="H41">
        <v>2</v>
      </c>
      <c r="I41" t="s">
        <v>313</v>
      </c>
      <c r="J41" t="s">
        <v>314</v>
      </c>
      <c r="K41" t="s">
        <v>315</v>
      </c>
      <c r="L41">
        <v>1368</v>
      </c>
      <c r="N41">
        <v>1011</v>
      </c>
      <c r="O41" t="s">
        <v>312</v>
      </c>
      <c r="P41" t="s">
        <v>312</v>
      </c>
      <c r="Q41">
        <v>1</v>
      </c>
      <c r="W41">
        <v>0</v>
      </c>
      <c r="X41">
        <v>1372534845</v>
      </c>
      <c r="Y41">
        <v>0.02</v>
      </c>
      <c r="AA41">
        <v>0</v>
      </c>
      <c r="AB41">
        <v>821.38</v>
      </c>
      <c r="AC41">
        <v>212.28</v>
      </c>
      <c r="AD41">
        <v>0</v>
      </c>
      <c r="AE41">
        <v>0</v>
      </c>
      <c r="AF41">
        <v>65.709999999999994</v>
      </c>
      <c r="AG41">
        <v>11.6</v>
      </c>
      <c r="AH41">
        <v>0</v>
      </c>
      <c r="AI41">
        <v>1</v>
      </c>
      <c r="AJ41">
        <v>12.5</v>
      </c>
      <c r="AK41">
        <v>18.3</v>
      </c>
      <c r="AL41">
        <v>1</v>
      </c>
      <c r="AN41">
        <v>0</v>
      </c>
      <c r="AO41">
        <v>1</v>
      </c>
      <c r="AP41">
        <v>1</v>
      </c>
      <c r="AQ41">
        <v>0</v>
      </c>
      <c r="AR41">
        <v>0</v>
      </c>
      <c r="AS41" t="s">
        <v>6</v>
      </c>
      <c r="AT41">
        <v>0.02</v>
      </c>
      <c r="AU41" t="s">
        <v>6</v>
      </c>
      <c r="AV41">
        <v>0</v>
      </c>
      <c r="AW41">
        <v>2</v>
      </c>
      <c r="AX41">
        <v>34656968</v>
      </c>
      <c r="AY41">
        <v>1</v>
      </c>
      <c r="AZ41">
        <v>0</v>
      </c>
      <c r="BA41">
        <v>35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Y41*Source!I45</f>
        <v>0.06</v>
      </c>
      <c r="CY41">
        <f>AB41</f>
        <v>821.38</v>
      </c>
      <c r="CZ41">
        <f>AF41</f>
        <v>65.709999999999994</v>
      </c>
      <c r="DA41">
        <f>AJ41</f>
        <v>12.5</v>
      </c>
      <c r="DB41">
        <v>0</v>
      </c>
    </row>
    <row r="42" spans="1:106" x14ac:dyDescent="0.2">
      <c r="A42">
        <f>ROW(Source!A45)</f>
        <v>45</v>
      </c>
      <c r="B42">
        <v>34656858</v>
      </c>
      <c r="C42">
        <v>34656955</v>
      </c>
      <c r="D42">
        <v>31449183</v>
      </c>
      <c r="E42">
        <v>1</v>
      </c>
      <c r="F42">
        <v>1</v>
      </c>
      <c r="G42">
        <v>1</v>
      </c>
      <c r="H42">
        <v>3</v>
      </c>
      <c r="I42" t="s">
        <v>83</v>
      </c>
      <c r="J42" t="s">
        <v>86</v>
      </c>
      <c r="K42" t="s">
        <v>84</v>
      </c>
      <c r="L42">
        <v>1355</v>
      </c>
      <c r="N42">
        <v>1010</v>
      </c>
      <c r="O42" t="s">
        <v>85</v>
      </c>
      <c r="P42" t="s">
        <v>85</v>
      </c>
      <c r="Q42">
        <v>100</v>
      </c>
      <c r="W42">
        <v>0</v>
      </c>
      <c r="X42">
        <v>1794244060</v>
      </c>
      <c r="Y42">
        <v>0</v>
      </c>
      <c r="AA42">
        <v>645</v>
      </c>
      <c r="AB42">
        <v>0</v>
      </c>
      <c r="AC42">
        <v>0</v>
      </c>
      <c r="AD42">
        <v>0</v>
      </c>
      <c r="AE42">
        <v>86</v>
      </c>
      <c r="AF42">
        <v>0</v>
      </c>
      <c r="AG42">
        <v>0</v>
      </c>
      <c r="AH42">
        <v>0</v>
      </c>
      <c r="AI42">
        <v>7.5</v>
      </c>
      <c r="AJ42">
        <v>1</v>
      </c>
      <c r="AK42">
        <v>1</v>
      </c>
      <c r="AL42">
        <v>1</v>
      </c>
      <c r="AN42">
        <v>0</v>
      </c>
      <c r="AO42">
        <v>0</v>
      </c>
      <c r="AP42">
        <v>0</v>
      </c>
      <c r="AQ42">
        <v>0</v>
      </c>
      <c r="AR42">
        <v>0</v>
      </c>
      <c r="AS42" t="s">
        <v>6</v>
      </c>
      <c r="AT42">
        <v>0</v>
      </c>
      <c r="AU42" t="s">
        <v>6</v>
      </c>
      <c r="AV42">
        <v>0</v>
      </c>
      <c r="AW42">
        <v>2</v>
      </c>
      <c r="AX42">
        <v>34656970</v>
      </c>
      <c r="AY42">
        <v>1</v>
      </c>
      <c r="AZ42">
        <v>6144</v>
      </c>
      <c r="BA42">
        <v>37</v>
      </c>
      <c r="BB42">
        <v>3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Y42*Source!I45</f>
        <v>0</v>
      </c>
      <c r="CY42">
        <f>AA42</f>
        <v>645</v>
      </c>
      <c r="CZ42">
        <f>AE42</f>
        <v>86</v>
      </c>
      <c r="DA42">
        <f>AI42</f>
        <v>7.5</v>
      </c>
      <c r="DB42">
        <v>0</v>
      </c>
    </row>
    <row r="43" spans="1:106" x14ac:dyDescent="0.2">
      <c r="A43">
        <f>ROW(Source!A45)</f>
        <v>45</v>
      </c>
      <c r="B43">
        <v>34656858</v>
      </c>
      <c r="C43">
        <v>34656955</v>
      </c>
      <c r="D43">
        <v>31482923</v>
      </c>
      <c r="E43">
        <v>1</v>
      </c>
      <c r="F43">
        <v>1</v>
      </c>
      <c r="G43">
        <v>1</v>
      </c>
      <c r="H43">
        <v>3</v>
      </c>
      <c r="I43" t="s">
        <v>88</v>
      </c>
      <c r="J43" t="s">
        <v>91</v>
      </c>
      <c r="K43" t="s">
        <v>89</v>
      </c>
      <c r="L43">
        <v>1346</v>
      </c>
      <c r="N43">
        <v>1009</v>
      </c>
      <c r="O43" t="s">
        <v>90</v>
      </c>
      <c r="P43" t="s">
        <v>90</v>
      </c>
      <c r="Q43">
        <v>1</v>
      </c>
      <c r="W43">
        <v>0</v>
      </c>
      <c r="X43">
        <v>210558753</v>
      </c>
      <c r="Y43">
        <v>0</v>
      </c>
      <c r="AA43">
        <v>214.5</v>
      </c>
      <c r="AB43">
        <v>0</v>
      </c>
      <c r="AC43">
        <v>0</v>
      </c>
      <c r="AD43">
        <v>0</v>
      </c>
      <c r="AE43">
        <v>28.6</v>
      </c>
      <c r="AF43">
        <v>0</v>
      </c>
      <c r="AG43">
        <v>0</v>
      </c>
      <c r="AH43">
        <v>0</v>
      </c>
      <c r="AI43">
        <v>7.5</v>
      </c>
      <c r="AJ43">
        <v>1</v>
      </c>
      <c r="AK43">
        <v>1</v>
      </c>
      <c r="AL43">
        <v>1</v>
      </c>
      <c r="AN43">
        <v>0</v>
      </c>
      <c r="AO43">
        <v>0</v>
      </c>
      <c r="AP43">
        <v>0</v>
      </c>
      <c r="AQ43">
        <v>0</v>
      </c>
      <c r="AR43">
        <v>0</v>
      </c>
      <c r="AS43" t="s">
        <v>6</v>
      </c>
      <c r="AT43">
        <v>0</v>
      </c>
      <c r="AU43" t="s">
        <v>6</v>
      </c>
      <c r="AV43">
        <v>0</v>
      </c>
      <c r="AW43">
        <v>2</v>
      </c>
      <c r="AX43">
        <v>34656971</v>
      </c>
      <c r="AY43">
        <v>1</v>
      </c>
      <c r="AZ43">
        <v>6144</v>
      </c>
      <c r="BA43">
        <v>38</v>
      </c>
      <c r="BB43">
        <v>3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Y43*Source!I45</f>
        <v>0</v>
      </c>
      <c r="CY43">
        <f>AA43</f>
        <v>214.5</v>
      </c>
      <c r="CZ43">
        <f>AE43</f>
        <v>28.6</v>
      </c>
      <c r="DA43">
        <f>AI43</f>
        <v>7.5</v>
      </c>
      <c r="DB43">
        <v>0</v>
      </c>
    </row>
    <row r="44" spans="1:106" x14ac:dyDescent="0.2">
      <c r="A44">
        <f>ROW(Source!A45)</f>
        <v>45</v>
      </c>
      <c r="B44">
        <v>34656858</v>
      </c>
      <c r="C44">
        <v>34656955</v>
      </c>
      <c r="D44">
        <v>31482960</v>
      </c>
      <c r="E44">
        <v>1</v>
      </c>
      <c r="F44">
        <v>1</v>
      </c>
      <c r="G44">
        <v>1</v>
      </c>
      <c r="H44">
        <v>3</v>
      </c>
      <c r="I44" t="s">
        <v>93</v>
      </c>
      <c r="J44" t="s">
        <v>96</v>
      </c>
      <c r="K44" t="s">
        <v>94</v>
      </c>
      <c r="L44">
        <v>1348</v>
      </c>
      <c r="N44">
        <v>1009</v>
      </c>
      <c r="O44" t="s">
        <v>95</v>
      </c>
      <c r="P44" t="s">
        <v>95</v>
      </c>
      <c r="Q44">
        <v>1000</v>
      </c>
      <c r="W44">
        <v>0</v>
      </c>
      <c r="X44">
        <v>-108263514</v>
      </c>
      <c r="Y44">
        <v>0</v>
      </c>
      <c r="AA44">
        <v>58701.75</v>
      </c>
      <c r="AB44">
        <v>0</v>
      </c>
      <c r="AC44">
        <v>0</v>
      </c>
      <c r="AD44">
        <v>0</v>
      </c>
      <c r="AE44">
        <v>7826.9</v>
      </c>
      <c r="AF44">
        <v>0</v>
      </c>
      <c r="AG44">
        <v>0</v>
      </c>
      <c r="AH44">
        <v>0</v>
      </c>
      <c r="AI44">
        <v>7.5</v>
      </c>
      <c r="AJ44">
        <v>1</v>
      </c>
      <c r="AK44">
        <v>1</v>
      </c>
      <c r="AL44">
        <v>1</v>
      </c>
      <c r="AN44">
        <v>0</v>
      </c>
      <c r="AO44">
        <v>0</v>
      </c>
      <c r="AP44">
        <v>0</v>
      </c>
      <c r="AQ44">
        <v>0</v>
      </c>
      <c r="AR44">
        <v>0</v>
      </c>
      <c r="AS44" t="s">
        <v>6</v>
      </c>
      <c r="AT44">
        <v>0</v>
      </c>
      <c r="AU44" t="s">
        <v>6</v>
      </c>
      <c r="AV44">
        <v>0</v>
      </c>
      <c r="AW44">
        <v>2</v>
      </c>
      <c r="AX44">
        <v>34656972</v>
      </c>
      <c r="AY44">
        <v>1</v>
      </c>
      <c r="AZ44">
        <v>6144</v>
      </c>
      <c r="BA44">
        <v>39</v>
      </c>
      <c r="BB44">
        <v>3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Y44*Source!I45</f>
        <v>0</v>
      </c>
      <c r="CY44">
        <f>AA44</f>
        <v>58701.75</v>
      </c>
      <c r="CZ44">
        <f>AE44</f>
        <v>7826.9</v>
      </c>
      <c r="DA44">
        <f>AI44</f>
        <v>7.5</v>
      </c>
      <c r="DB44">
        <v>0</v>
      </c>
    </row>
    <row r="45" spans="1:106" x14ac:dyDescent="0.2">
      <c r="A45">
        <f>ROW(Source!A45)</f>
        <v>45</v>
      </c>
      <c r="B45">
        <v>34656858</v>
      </c>
      <c r="C45">
        <v>34656955</v>
      </c>
      <c r="D45">
        <v>31443668</v>
      </c>
      <c r="E45">
        <v>17</v>
      </c>
      <c r="F45">
        <v>1</v>
      </c>
      <c r="G45">
        <v>1</v>
      </c>
      <c r="H45">
        <v>3</v>
      </c>
      <c r="I45" t="s">
        <v>98</v>
      </c>
      <c r="J45" t="s">
        <v>6</v>
      </c>
      <c r="K45" t="s">
        <v>99</v>
      </c>
      <c r="L45">
        <v>1374</v>
      </c>
      <c r="N45">
        <v>1013</v>
      </c>
      <c r="O45" t="s">
        <v>100</v>
      </c>
      <c r="P45" t="s">
        <v>100</v>
      </c>
      <c r="Q45">
        <v>1</v>
      </c>
      <c r="W45">
        <v>0</v>
      </c>
      <c r="X45">
        <v>-1731369543</v>
      </c>
      <c r="Y45">
        <v>0</v>
      </c>
      <c r="AA45">
        <v>7.5</v>
      </c>
      <c r="AB45">
        <v>0</v>
      </c>
      <c r="AC45">
        <v>0</v>
      </c>
      <c r="AD45">
        <v>0</v>
      </c>
      <c r="AE45">
        <v>1</v>
      </c>
      <c r="AF45">
        <v>0</v>
      </c>
      <c r="AG45">
        <v>0</v>
      </c>
      <c r="AH45">
        <v>0</v>
      </c>
      <c r="AI45">
        <v>7.5</v>
      </c>
      <c r="AJ45">
        <v>1</v>
      </c>
      <c r="AK45">
        <v>1</v>
      </c>
      <c r="AL45">
        <v>1</v>
      </c>
      <c r="AN45">
        <v>0</v>
      </c>
      <c r="AO45">
        <v>0</v>
      </c>
      <c r="AP45">
        <v>0</v>
      </c>
      <c r="AQ45">
        <v>0</v>
      </c>
      <c r="AR45">
        <v>0</v>
      </c>
      <c r="AS45" t="s">
        <v>6</v>
      </c>
      <c r="AT45">
        <v>0</v>
      </c>
      <c r="AU45" t="s">
        <v>6</v>
      </c>
      <c r="AV45">
        <v>0</v>
      </c>
      <c r="AW45">
        <v>2</v>
      </c>
      <c r="AX45">
        <v>34656973</v>
      </c>
      <c r="AY45">
        <v>1</v>
      </c>
      <c r="AZ45">
        <v>6144</v>
      </c>
      <c r="BA45">
        <v>40</v>
      </c>
      <c r="BB45">
        <v>3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Y45*Source!I45</f>
        <v>0</v>
      </c>
      <c r="CY45">
        <f>AA45</f>
        <v>7.5</v>
      </c>
      <c r="CZ45">
        <f>AE45</f>
        <v>1</v>
      </c>
      <c r="DA45">
        <f>AI45</f>
        <v>7.5</v>
      </c>
      <c r="DB45">
        <v>0</v>
      </c>
    </row>
    <row r="46" spans="1:106" x14ac:dyDescent="0.2">
      <c r="A46">
        <f>ROW(Source!A45)</f>
        <v>45</v>
      </c>
      <c r="B46">
        <v>34656858</v>
      </c>
      <c r="C46">
        <v>34656955</v>
      </c>
      <c r="D46">
        <v>0</v>
      </c>
      <c r="E46">
        <v>0</v>
      </c>
      <c r="F46">
        <v>1</v>
      </c>
      <c r="G46">
        <v>1</v>
      </c>
      <c r="H46">
        <v>3</v>
      </c>
      <c r="I46" t="s">
        <v>45</v>
      </c>
      <c r="J46" t="s">
        <v>80</v>
      </c>
      <c r="K46" t="s">
        <v>79</v>
      </c>
      <c r="L46">
        <v>1354</v>
      </c>
      <c r="N46">
        <v>1010</v>
      </c>
      <c r="O46" t="s">
        <v>47</v>
      </c>
      <c r="P46" t="s">
        <v>47</v>
      </c>
      <c r="Q46">
        <v>1</v>
      </c>
      <c r="W46">
        <v>0</v>
      </c>
      <c r="X46">
        <v>-1313554023</v>
      </c>
      <c r="Y46">
        <v>1</v>
      </c>
      <c r="AA46">
        <v>3141.49</v>
      </c>
      <c r="AB46">
        <v>0</v>
      </c>
      <c r="AC46">
        <v>0</v>
      </c>
      <c r="AD46">
        <v>0</v>
      </c>
      <c r="AE46">
        <v>418.87</v>
      </c>
      <c r="AF46">
        <v>0</v>
      </c>
      <c r="AG46">
        <v>0</v>
      </c>
      <c r="AH46">
        <v>0</v>
      </c>
      <c r="AI46">
        <v>7.5</v>
      </c>
      <c r="AJ46">
        <v>1</v>
      </c>
      <c r="AK46">
        <v>1</v>
      </c>
      <c r="AL46">
        <v>1</v>
      </c>
      <c r="AN46">
        <v>0</v>
      </c>
      <c r="AO46">
        <v>0</v>
      </c>
      <c r="AP46">
        <v>0</v>
      </c>
      <c r="AQ46">
        <v>0</v>
      </c>
      <c r="AR46">
        <v>0</v>
      </c>
      <c r="AS46" t="s">
        <v>6</v>
      </c>
      <c r="AT46">
        <v>1</v>
      </c>
      <c r="AU46" t="s">
        <v>6</v>
      </c>
      <c r="AV46">
        <v>0</v>
      </c>
      <c r="AW46">
        <v>1</v>
      </c>
      <c r="AX46">
        <v>-1</v>
      </c>
      <c r="AY46">
        <v>0</v>
      </c>
      <c r="AZ46">
        <v>0</v>
      </c>
      <c r="BA46" t="s">
        <v>6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Y46*Source!I45</f>
        <v>3</v>
      </c>
      <c r="CY46">
        <f>AA46</f>
        <v>3141.49</v>
      </c>
      <c r="CZ46">
        <f>AE46</f>
        <v>418.87</v>
      </c>
      <c r="DA46">
        <f>AI46</f>
        <v>7.5</v>
      </c>
      <c r="DB46">
        <v>0</v>
      </c>
    </row>
    <row r="47" spans="1:106" x14ac:dyDescent="0.2">
      <c r="A47">
        <f>ROW(Source!A56)</f>
        <v>56</v>
      </c>
      <c r="B47">
        <v>34656857</v>
      </c>
      <c r="C47">
        <v>34656979</v>
      </c>
      <c r="D47">
        <v>31725395</v>
      </c>
      <c r="E47">
        <v>1</v>
      </c>
      <c r="F47">
        <v>1</v>
      </c>
      <c r="G47">
        <v>1</v>
      </c>
      <c r="H47">
        <v>1</v>
      </c>
      <c r="I47" t="s">
        <v>305</v>
      </c>
      <c r="J47" t="s">
        <v>6</v>
      </c>
      <c r="K47" t="s">
        <v>306</v>
      </c>
      <c r="L47">
        <v>1191</v>
      </c>
      <c r="N47">
        <v>1013</v>
      </c>
      <c r="O47" t="s">
        <v>294</v>
      </c>
      <c r="P47" t="s">
        <v>294</v>
      </c>
      <c r="Q47">
        <v>1</v>
      </c>
      <c r="W47">
        <v>0</v>
      </c>
      <c r="X47">
        <v>912892513</v>
      </c>
      <c r="Y47">
        <v>34.56</v>
      </c>
      <c r="AA47">
        <v>0</v>
      </c>
      <c r="AB47">
        <v>0</v>
      </c>
      <c r="AC47">
        <v>0</v>
      </c>
      <c r="AD47">
        <v>9.92</v>
      </c>
      <c r="AE47">
        <v>0</v>
      </c>
      <c r="AF47">
        <v>0</v>
      </c>
      <c r="AG47">
        <v>0</v>
      </c>
      <c r="AH47">
        <v>9.92</v>
      </c>
      <c r="AI47">
        <v>1</v>
      </c>
      <c r="AJ47">
        <v>1</v>
      </c>
      <c r="AK47">
        <v>1</v>
      </c>
      <c r="AL47">
        <v>1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6</v>
      </c>
      <c r="AT47">
        <v>34.56</v>
      </c>
      <c r="AU47" t="s">
        <v>6</v>
      </c>
      <c r="AV47">
        <v>1</v>
      </c>
      <c r="AW47">
        <v>2</v>
      </c>
      <c r="AX47">
        <v>34656989</v>
      </c>
      <c r="AY47">
        <v>1</v>
      </c>
      <c r="AZ47">
        <v>0</v>
      </c>
      <c r="BA47">
        <v>41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Y47*Source!I56</f>
        <v>1.0367999999999999</v>
      </c>
      <c r="CY47">
        <f>AD47</f>
        <v>9.92</v>
      </c>
      <c r="CZ47">
        <f>AH47</f>
        <v>9.92</v>
      </c>
      <c r="DA47">
        <f>AL47</f>
        <v>1</v>
      </c>
      <c r="DB47">
        <v>0</v>
      </c>
    </row>
    <row r="48" spans="1:106" x14ac:dyDescent="0.2">
      <c r="A48">
        <f>ROW(Source!A56)</f>
        <v>56</v>
      </c>
      <c r="B48">
        <v>34656857</v>
      </c>
      <c r="C48">
        <v>34656979</v>
      </c>
      <c r="D48">
        <v>31709492</v>
      </c>
      <c r="E48">
        <v>1</v>
      </c>
      <c r="F48">
        <v>1</v>
      </c>
      <c r="G48">
        <v>1</v>
      </c>
      <c r="H48">
        <v>1</v>
      </c>
      <c r="I48" t="s">
        <v>307</v>
      </c>
      <c r="J48" t="s">
        <v>6</v>
      </c>
      <c r="K48" t="s">
        <v>308</v>
      </c>
      <c r="L48">
        <v>1191</v>
      </c>
      <c r="N48">
        <v>1013</v>
      </c>
      <c r="O48" t="s">
        <v>294</v>
      </c>
      <c r="P48" t="s">
        <v>294</v>
      </c>
      <c r="Q48">
        <v>1</v>
      </c>
      <c r="W48">
        <v>0</v>
      </c>
      <c r="X48">
        <v>-1417349443</v>
      </c>
      <c r="Y48">
        <v>0.05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1</v>
      </c>
      <c r="AJ48">
        <v>1</v>
      </c>
      <c r="AK48">
        <v>1</v>
      </c>
      <c r="AL48">
        <v>1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6</v>
      </c>
      <c r="AT48">
        <v>0.05</v>
      </c>
      <c r="AU48" t="s">
        <v>6</v>
      </c>
      <c r="AV48">
        <v>2</v>
      </c>
      <c r="AW48">
        <v>2</v>
      </c>
      <c r="AX48">
        <v>34656990</v>
      </c>
      <c r="AY48">
        <v>1</v>
      </c>
      <c r="AZ48">
        <v>0</v>
      </c>
      <c r="BA48">
        <v>42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Y48*Source!I56</f>
        <v>1.5E-3</v>
      </c>
      <c r="CY48">
        <f>AD48</f>
        <v>0</v>
      </c>
      <c r="CZ48">
        <f>AH48</f>
        <v>0</v>
      </c>
      <c r="DA48">
        <f>AL48</f>
        <v>1</v>
      </c>
      <c r="DB48">
        <v>0</v>
      </c>
    </row>
    <row r="49" spans="1:106" x14ac:dyDescent="0.2">
      <c r="A49">
        <f>ROW(Source!A56)</f>
        <v>56</v>
      </c>
      <c r="B49">
        <v>34656857</v>
      </c>
      <c r="C49">
        <v>34656979</v>
      </c>
      <c r="D49">
        <v>31526753</v>
      </c>
      <c r="E49">
        <v>1</v>
      </c>
      <c r="F49">
        <v>1</v>
      </c>
      <c r="G49">
        <v>1</v>
      </c>
      <c r="H49">
        <v>2</v>
      </c>
      <c r="I49" t="s">
        <v>309</v>
      </c>
      <c r="J49" t="s">
        <v>310</v>
      </c>
      <c r="K49" t="s">
        <v>311</v>
      </c>
      <c r="L49">
        <v>1368</v>
      </c>
      <c r="N49">
        <v>1011</v>
      </c>
      <c r="O49" t="s">
        <v>312</v>
      </c>
      <c r="P49" t="s">
        <v>312</v>
      </c>
      <c r="Q49">
        <v>1</v>
      </c>
      <c r="W49">
        <v>0</v>
      </c>
      <c r="X49">
        <v>-1718674368</v>
      </c>
      <c r="Y49">
        <v>0.03</v>
      </c>
      <c r="AA49">
        <v>0</v>
      </c>
      <c r="AB49">
        <v>111.99</v>
      </c>
      <c r="AC49">
        <v>13.5</v>
      </c>
      <c r="AD49">
        <v>0</v>
      </c>
      <c r="AE49">
        <v>0</v>
      </c>
      <c r="AF49">
        <v>111.99</v>
      </c>
      <c r="AG49">
        <v>13.5</v>
      </c>
      <c r="AH49">
        <v>0</v>
      </c>
      <c r="AI49">
        <v>1</v>
      </c>
      <c r="AJ49">
        <v>1</v>
      </c>
      <c r="AK49">
        <v>1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6</v>
      </c>
      <c r="AT49">
        <v>0.03</v>
      </c>
      <c r="AU49" t="s">
        <v>6</v>
      </c>
      <c r="AV49">
        <v>0</v>
      </c>
      <c r="AW49">
        <v>2</v>
      </c>
      <c r="AX49">
        <v>34656991</v>
      </c>
      <c r="AY49">
        <v>1</v>
      </c>
      <c r="AZ49">
        <v>0</v>
      </c>
      <c r="BA49">
        <v>43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Y49*Source!I56</f>
        <v>8.9999999999999998E-4</v>
      </c>
      <c r="CY49">
        <f>AB49</f>
        <v>111.99</v>
      </c>
      <c r="CZ49">
        <f>AF49</f>
        <v>111.99</v>
      </c>
      <c r="DA49">
        <f>AJ49</f>
        <v>1</v>
      </c>
      <c r="DB49">
        <v>0</v>
      </c>
    </row>
    <row r="50" spans="1:106" x14ac:dyDescent="0.2">
      <c r="A50">
        <f>ROW(Source!A56)</f>
        <v>56</v>
      </c>
      <c r="B50">
        <v>34656857</v>
      </c>
      <c r="C50">
        <v>34656979</v>
      </c>
      <c r="D50">
        <v>31528142</v>
      </c>
      <c r="E50">
        <v>1</v>
      </c>
      <c r="F50">
        <v>1</v>
      </c>
      <c r="G50">
        <v>1</v>
      </c>
      <c r="H50">
        <v>2</v>
      </c>
      <c r="I50" t="s">
        <v>313</v>
      </c>
      <c r="J50" t="s">
        <v>314</v>
      </c>
      <c r="K50" t="s">
        <v>315</v>
      </c>
      <c r="L50">
        <v>1368</v>
      </c>
      <c r="N50">
        <v>1011</v>
      </c>
      <c r="O50" t="s">
        <v>312</v>
      </c>
      <c r="P50" t="s">
        <v>312</v>
      </c>
      <c r="Q50">
        <v>1</v>
      </c>
      <c r="W50">
        <v>0</v>
      </c>
      <c r="X50">
        <v>1372534845</v>
      </c>
      <c r="Y50">
        <v>0.02</v>
      </c>
      <c r="AA50">
        <v>0</v>
      </c>
      <c r="AB50">
        <v>65.709999999999994</v>
      </c>
      <c r="AC50">
        <v>11.6</v>
      </c>
      <c r="AD50">
        <v>0</v>
      </c>
      <c r="AE50">
        <v>0</v>
      </c>
      <c r="AF50">
        <v>65.709999999999994</v>
      </c>
      <c r="AG50">
        <v>11.6</v>
      </c>
      <c r="AH50">
        <v>0</v>
      </c>
      <c r="AI50">
        <v>1</v>
      </c>
      <c r="AJ50">
        <v>1</v>
      </c>
      <c r="AK50">
        <v>1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S50" t="s">
        <v>6</v>
      </c>
      <c r="AT50">
        <v>0.02</v>
      </c>
      <c r="AU50" t="s">
        <v>6</v>
      </c>
      <c r="AV50">
        <v>0</v>
      </c>
      <c r="AW50">
        <v>2</v>
      </c>
      <c r="AX50">
        <v>34656992</v>
      </c>
      <c r="AY50">
        <v>1</v>
      </c>
      <c r="AZ50">
        <v>0</v>
      </c>
      <c r="BA50">
        <v>44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Y50*Source!I56</f>
        <v>5.9999999999999995E-4</v>
      </c>
      <c r="CY50">
        <f>AB50</f>
        <v>65.709999999999994</v>
      </c>
      <c r="CZ50">
        <f>AF50</f>
        <v>65.709999999999994</v>
      </c>
      <c r="DA50">
        <f>AJ50</f>
        <v>1</v>
      </c>
      <c r="DB50">
        <v>0</v>
      </c>
    </row>
    <row r="51" spans="1:106" x14ac:dyDescent="0.2">
      <c r="A51">
        <f>ROW(Source!A56)</f>
        <v>56</v>
      </c>
      <c r="B51">
        <v>34656857</v>
      </c>
      <c r="C51">
        <v>34656979</v>
      </c>
      <c r="D51">
        <v>31449183</v>
      </c>
      <c r="E51">
        <v>1</v>
      </c>
      <c r="F51">
        <v>1</v>
      </c>
      <c r="G51">
        <v>1</v>
      </c>
      <c r="H51">
        <v>3</v>
      </c>
      <c r="I51" t="s">
        <v>83</v>
      </c>
      <c r="J51" t="s">
        <v>86</v>
      </c>
      <c r="K51" t="s">
        <v>84</v>
      </c>
      <c r="L51">
        <v>1355</v>
      </c>
      <c r="N51">
        <v>1010</v>
      </c>
      <c r="O51" t="s">
        <v>85</v>
      </c>
      <c r="P51" t="s">
        <v>85</v>
      </c>
      <c r="Q51">
        <v>100</v>
      </c>
      <c r="W51">
        <v>0</v>
      </c>
      <c r="X51">
        <v>1794244060</v>
      </c>
      <c r="Y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1</v>
      </c>
      <c r="AJ51">
        <v>1</v>
      </c>
      <c r="AK51">
        <v>1</v>
      </c>
      <c r="AL51">
        <v>1</v>
      </c>
      <c r="AN51">
        <v>0</v>
      </c>
      <c r="AO51">
        <v>0</v>
      </c>
      <c r="AP51">
        <v>0</v>
      </c>
      <c r="AQ51">
        <v>0</v>
      </c>
      <c r="AR51">
        <v>0</v>
      </c>
      <c r="AS51" t="s">
        <v>6</v>
      </c>
      <c r="AT51">
        <v>0</v>
      </c>
      <c r="AU51" t="s">
        <v>6</v>
      </c>
      <c r="AV51">
        <v>0</v>
      </c>
      <c r="AW51">
        <v>2</v>
      </c>
      <c r="AX51">
        <v>34656994</v>
      </c>
      <c r="AY51">
        <v>2</v>
      </c>
      <c r="AZ51">
        <v>22528</v>
      </c>
      <c r="BA51">
        <v>46</v>
      </c>
      <c r="BB51">
        <v>3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Y51*Source!I56</f>
        <v>0</v>
      </c>
      <c r="CY51">
        <f>AA51</f>
        <v>0</v>
      </c>
      <c r="CZ51">
        <f>AE51</f>
        <v>0</v>
      </c>
      <c r="DA51">
        <f>AI51</f>
        <v>1</v>
      </c>
      <c r="DB51">
        <v>0</v>
      </c>
    </row>
    <row r="52" spans="1:106" x14ac:dyDescent="0.2">
      <c r="A52">
        <f>ROW(Source!A56)</f>
        <v>56</v>
      </c>
      <c r="B52">
        <v>34656857</v>
      </c>
      <c r="C52">
        <v>34656979</v>
      </c>
      <c r="D52">
        <v>31449543</v>
      </c>
      <c r="E52">
        <v>1</v>
      </c>
      <c r="F52">
        <v>1</v>
      </c>
      <c r="G52">
        <v>1</v>
      </c>
      <c r="H52">
        <v>3</v>
      </c>
      <c r="I52" t="s">
        <v>112</v>
      </c>
      <c r="J52" t="s">
        <v>114</v>
      </c>
      <c r="K52" t="s">
        <v>113</v>
      </c>
      <c r="L52">
        <v>1348</v>
      </c>
      <c r="N52">
        <v>1009</v>
      </c>
      <c r="O52" t="s">
        <v>95</v>
      </c>
      <c r="P52" t="s">
        <v>95</v>
      </c>
      <c r="Q52">
        <v>1000</v>
      </c>
      <c r="W52">
        <v>0</v>
      </c>
      <c r="X52">
        <v>797358079</v>
      </c>
      <c r="Y52">
        <v>0</v>
      </c>
      <c r="AA52">
        <v>29800</v>
      </c>
      <c r="AB52">
        <v>0</v>
      </c>
      <c r="AC52">
        <v>0</v>
      </c>
      <c r="AD52">
        <v>0</v>
      </c>
      <c r="AE52">
        <v>29800</v>
      </c>
      <c r="AF52">
        <v>0</v>
      </c>
      <c r="AG52">
        <v>0</v>
      </c>
      <c r="AH52">
        <v>0</v>
      </c>
      <c r="AI52">
        <v>1</v>
      </c>
      <c r="AJ52">
        <v>1</v>
      </c>
      <c r="AK52">
        <v>1</v>
      </c>
      <c r="AL52">
        <v>1</v>
      </c>
      <c r="AN52">
        <v>0</v>
      </c>
      <c r="AO52">
        <v>0</v>
      </c>
      <c r="AP52">
        <v>0</v>
      </c>
      <c r="AQ52">
        <v>0</v>
      </c>
      <c r="AR52">
        <v>0</v>
      </c>
      <c r="AS52" t="s">
        <v>6</v>
      </c>
      <c r="AT52">
        <v>0</v>
      </c>
      <c r="AU52" t="s">
        <v>6</v>
      </c>
      <c r="AV52">
        <v>0</v>
      </c>
      <c r="AW52">
        <v>2</v>
      </c>
      <c r="AX52">
        <v>34656995</v>
      </c>
      <c r="AY52">
        <v>1</v>
      </c>
      <c r="AZ52">
        <v>6144</v>
      </c>
      <c r="BA52">
        <v>47</v>
      </c>
      <c r="BB52">
        <v>3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Y52*Source!I56</f>
        <v>0</v>
      </c>
      <c r="CY52">
        <f>AA52</f>
        <v>29800</v>
      </c>
      <c r="CZ52">
        <f>AE52</f>
        <v>29800</v>
      </c>
      <c r="DA52">
        <f>AI52</f>
        <v>1</v>
      </c>
      <c r="DB52">
        <v>0</v>
      </c>
    </row>
    <row r="53" spans="1:106" x14ac:dyDescent="0.2">
      <c r="A53">
        <f>ROW(Source!A56)</f>
        <v>56</v>
      </c>
      <c r="B53">
        <v>34656857</v>
      </c>
      <c r="C53">
        <v>34656979</v>
      </c>
      <c r="D53">
        <v>31449547</v>
      </c>
      <c r="E53">
        <v>1</v>
      </c>
      <c r="F53">
        <v>1</v>
      </c>
      <c r="G53">
        <v>1</v>
      </c>
      <c r="H53">
        <v>3</v>
      </c>
      <c r="I53" t="s">
        <v>116</v>
      </c>
      <c r="J53" t="s">
        <v>118</v>
      </c>
      <c r="K53" t="s">
        <v>117</v>
      </c>
      <c r="L53">
        <v>1348</v>
      </c>
      <c r="N53">
        <v>1009</v>
      </c>
      <c r="O53" t="s">
        <v>95</v>
      </c>
      <c r="P53" t="s">
        <v>95</v>
      </c>
      <c r="Q53">
        <v>1000</v>
      </c>
      <c r="W53">
        <v>0</v>
      </c>
      <c r="X53">
        <v>-1755229539</v>
      </c>
      <c r="Y53">
        <v>0</v>
      </c>
      <c r="AA53">
        <v>12430</v>
      </c>
      <c r="AB53">
        <v>0</v>
      </c>
      <c r="AC53">
        <v>0</v>
      </c>
      <c r="AD53">
        <v>0</v>
      </c>
      <c r="AE53">
        <v>12430</v>
      </c>
      <c r="AF53">
        <v>0</v>
      </c>
      <c r="AG53">
        <v>0</v>
      </c>
      <c r="AH53">
        <v>0</v>
      </c>
      <c r="AI53">
        <v>1</v>
      </c>
      <c r="AJ53">
        <v>1</v>
      </c>
      <c r="AK53">
        <v>1</v>
      </c>
      <c r="AL53">
        <v>1</v>
      </c>
      <c r="AN53">
        <v>0</v>
      </c>
      <c r="AO53">
        <v>0</v>
      </c>
      <c r="AP53">
        <v>0</v>
      </c>
      <c r="AQ53">
        <v>0</v>
      </c>
      <c r="AR53">
        <v>0</v>
      </c>
      <c r="AS53" t="s">
        <v>6</v>
      </c>
      <c r="AT53">
        <v>0</v>
      </c>
      <c r="AU53" t="s">
        <v>6</v>
      </c>
      <c r="AV53">
        <v>0</v>
      </c>
      <c r="AW53">
        <v>2</v>
      </c>
      <c r="AX53">
        <v>34656996</v>
      </c>
      <c r="AY53">
        <v>1</v>
      </c>
      <c r="AZ53">
        <v>6144</v>
      </c>
      <c r="BA53">
        <v>48</v>
      </c>
      <c r="BB53">
        <v>3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Y53*Source!I56</f>
        <v>0</v>
      </c>
      <c r="CY53">
        <f>AA53</f>
        <v>12430</v>
      </c>
      <c r="CZ53">
        <f>AE53</f>
        <v>12430</v>
      </c>
      <c r="DA53">
        <f>AI53</f>
        <v>1</v>
      </c>
      <c r="DB53">
        <v>0</v>
      </c>
    </row>
    <row r="54" spans="1:106" x14ac:dyDescent="0.2">
      <c r="A54">
        <f>ROW(Source!A56)</f>
        <v>56</v>
      </c>
      <c r="B54">
        <v>34656857</v>
      </c>
      <c r="C54">
        <v>34656979</v>
      </c>
      <c r="D54">
        <v>31443668</v>
      </c>
      <c r="E54">
        <v>17</v>
      </c>
      <c r="F54">
        <v>1</v>
      </c>
      <c r="G54">
        <v>1</v>
      </c>
      <c r="H54">
        <v>3</v>
      </c>
      <c r="I54" t="s">
        <v>98</v>
      </c>
      <c r="J54" t="s">
        <v>6</v>
      </c>
      <c r="K54" t="s">
        <v>99</v>
      </c>
      <c r="L54">
        <v>1374</v>
      </c>
      <c r="N54">
        <v>1013</v>
      </c>
      <c r="O54" t="s">
        <v>100</v>
      </c>
      <c r="P54" t="s">
        <v>100</v>
      </c>
      <c r="Q54">
        <v>1</v>
      </c>
      <c r="W54">
        <v>0</v>
      </c>
      <c r="X54">
        <v>-1731369543</v>
      </c>
      <c r="Y54">
        <v>0</v>
      </c>
      <c r="AA54">
        <v>1</v>
      </c>
      <c r="AB54">
        <v>0</v>
      </c>
      <c r="AC54">
        <v>0</v>
      </c>
      <c r="AD54">
        <v>0</v>
      </c>
      <c r="AE54">
        <v>1</v>
      </c>
      <c r="AF54">
        <v>0</v>
      </c>
      <c r="AG54">
        <v>0</v>
      </c>
      <c r="AH54">
        <v>0</v>
      </c>
      <c r="AI54">
        <v>1</v>
      </c>
      <c r="AJ54">
        <v>1</v>
      </c>
      <c r="AK54">
        <v>1</v>
      </c>
      <c r="AL54">
        <v>1</v>
      </c>
      <c r="AN54">
        <v>0</v>
      </c>
      <c r="AO54">
        <v>0</v>
      </c>
      <c r="AP54">
        <v>0</v>
      </c>
      <c r="AQ54">
        <v>0</v>
      </c>
      <c r="AR54">
        <v>0</v>
      </c>
      <c r="AS54" t="s">
        <v>6</v>
      </c>
      <c r="AT54">
        <v>0</v>
      </c>
      <c r="AU54" t="s">
        <v>6</v>
      </c>
      <c r="AV54">
        <v>0</v>
      </c>
      <c r="AW54">
        <v>2</v>
      </c>
      <c r="AX54">
        <v>34656997</v>
      </c>
      <c r="AY54">
        <v>1</v>
      </c>
      <c r="AZ54">
        <v>6144</v>
      </c>
      <c r="BA54">
        <v>49</v>
      </c>
      <c r="BB54">
        <v>3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Y54*Source!I56</f>
        <v>0</v>
      </c>
      <c r="CY54">
        <f>AA54</f>
        <v>1</v>
      </c>
      <c r="CZ54">
        <f>AE54</f>
        <v>1</v>
      </c>
      <c r="DA54">
        <f>AI54</f>
        <v>1</v>
      </c>
      <c r="DB54">
        <v>0</v>
      </c>
    </row>
    <row r="55" spans="1:106" x14ac:dyDescent="0.2">
      <c r="A55">
        <f>ROW(Source!A56)</f>
        <v>56</v>
      </c>
      <c r="B55">
        <v>34656857</v>
      </c>
      <c r="C55">
        <v>34656979</v>
      </c>
      <c r="D55">
        <v>0</v>
      </c>
      <c r="E55">
        <v>0</v>
      </c>
      <c r="F55">
        <v>1</v>
      </c>
      <c r="G55">
        <v>1</v>
      </c>
      <c r="H55">
        <v>3</v>
      </c>
      <c r="I55" t="s">
        <v>45</v>
      </c>
      <c r="J55" t="s">
        <v>80</v>
      </c>
      <c r="K55" t="s">
        <v>107</v>
      </c>
      <c r="L55">
        <v>1354</v>
      </c>
      <c r="N55">
        <v>1010</v>
      </c>
      <c r="O55" t="s">
        <v>47</v>
      </c>
      <c r="P55" t="s">
        <v>47</v>
      </c>
      <c r="Q55">
        <v>1</v>
      </c>
      <c r="W55">
        <v>0</v>
      </c>
      <c r="X55">
        <v>-578737637</v>
      </c>
      <c r="Y55">
        <v>100</v>
      </c>
      <c r="AA55">
        <v>7.23</v>
      </c>
      <c r="AB55">
        <v>0</v>
      </c>
      <c r="AC55">
        <v>0</v>
      </c>
      <c r="AD55">
        <v>0</v>
      </c>
      <c r="AE55">
        <v>7.23</v>
      </c>
      <c r="AF55">
        <v>0</v>
      </c>
      <c r="AG55">
        <v>0</v>
      </c>
      <c r="AH55">
        <v>0</v>
      </c>
      <c r="AI55">
        <v>1</v>
      </c>
      <c r="AJ55">
        <v>1</v>
      </c>
      <c r="AK55">
        <v>1</v>
      </c>
      <c r="AL55">
        <v>1</v>
      </c>
      <c r="AN55">
        <v>0</v>
      </c>
      <c r="AO55">
        <v>0</v>
      </c>
      <c r="AP55">
        <v>0</v>
      </c>
      <c r="AQ55">
        <v>0</v>
      </c>
      <c r="AR55">
        <v>0</v>
      </c>
      <c r="AS55" t="s">
        <v>6</v>
      </c>
      <c r="AT55">
        <v>100</v>
      </c>
      <c r="AU55" t="s">
        <v>6</v>
      </c>
      <c r="AV55">
        <v>0</v>
      </c>
      <c r="AW55">
        <v>1</v>
      </c>
      <c r="AX55">
        <v>-1</v>
      </c>
      <c r="AY55">
        <v>0</v>
      </c>
      <c r="AZ55">
        <v>0</v>
      </c>
      <c r="BA55" t="s">
        <v>6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Y55*Source!I56</f>
        <v>3</v>
      </c>
      <c r="CY55">
        <f>AA55</f>
        <v>7.23</v>
      </c>
      <c r="CZ55">
        <f>AE55</f>
        <v>7.23</v>
      </c>
      <c r="DA55">
        <f>AI55</f>
        <v>1</v>
      </c>
      <c r="DB55">
        <v>0</v>
      </c>
    </row>
    <row r="56" spans="1:106" x14ac:dyDescent="0.2">
      <c r="A56">
        <f>ROW(Source!A57)</f>
        <v>57</v>
      </c>
      <c r="B56">
        <v>34656858</v>
      </c>
      <c r="C56">
        <v>34656979</v>
      </c>
      <c r="D56">
        <v>31725395</v>
      </c>
      <c r="E56">
        <v>1</v>
      </c>
      <c r="F56">
        <v>1</v>
      </c>
      <c r="G56">
        <v>1</v>
      </c>
      <c r="H56">
        <v>1</v>
      </c>
      <c r="I56" t="s">
        <v>305</v>
      </c>
      <c r="J56" t="s">
        <v>6</v>
      </c>
      <c r="K56" t="s">
        <v>306</v>
      </c>
      <c r="L56">
        <v>1191</v>
      </c>
      <c r="N56">
        <v>1013</v>
      </c>
      <c r="O56" t="s">
        <v>294</v>
      </c>
      <c r="P56" t="s">
        <v>294</v>
      </c>
      <c r="Q56">
        <v>1</v>
      </c>
      <c r="W56">
        <v>0</v>
      </c>
      <c r="X56">
        <v>912892513</v>
      </c>
      <c r="Y56">
        <v>34.56</v>
      </c>
      <c r="AA56">
        <v>0</v>
      </c>
      <c r="AB56">
        <v>0</v>
      </c>
      <c r="AC56">
        <v>0</v>
      </c>
      <c r="AD56">
        <v>181.54</v>
      </c>
      <c r="AE56">
        <v>0</v>
      </c>
      <c r="AF56">
        <v>0</v>
      </c>
      <c r="AG56">
        <v>0</v>
      </c>
      <c r="AH56">
        <v>9.92</v>
      </c>
      <c r="AI56">
        <v>1</v>
      </c>
      <c r="AJ56">
        <v>1</v>
      </c>
      <c r="AK56">
        <v>1</v>
      </c>
      <c r="AL56">
        <v>18.3</v>
      </c>
      <c r="AN56">
        <v>0</v>
      </c>
      <c r="AO56">
        <v>1</v>
      </c>
      <c r="AP56">
        <v>0</v>
      </c>
      <c r="AQ56">
        <v>0</v>
      </c>
      <c r="AR56">
        <v>0</v>
      </c>
      <c r="AS56" t="s">
        <v>6</v>
      </c>
      <c r="AT56">
        <v>34.56</v>
      </c>
      <c r="AU56" t="s">
        <v>6</v>
      </c>
      <c r="AV56">
        <v>1</v>
      </c>
      <c r="AW56">
        <v>2</v>
      </c>
      <c r="AX56">
        <v>34656989</v>
      </c>
      <c r="AY56">
        <v>1</v>
      </c>
      <c r="AZ56">
        <v>0</v>
      </c>
      <c r="BA56">
        <v>50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Y56*Source!I57</f>
        <v>1.0367999999999999</v>
      </c>
      <c r="CY56">
        <f>AD56</f>
        <v>181.54</v>
      </c>
      <c r="CZ56">
        <f>AH56</f>
        <v>9.92</v>
      </c>
      <c r="DA56">
        <f>AL56</f>
        <v>18.3</v>
      </c>
      <c r="DB56">
        <v>0</v>
      </c>
    </row>
    <row r="57" spans="1:106" x14ac:dyDescent="0.2">
      <c r="A57">
        <f>ROW(Source!A57)</f>
        <v>57</v>
      </c>
      <c r="B57">
        <v>34656858</v>
      </c>
      <c r="C57">
        <v>34656979</v>
      </c>
      <c r="D57">
        <v>31709492</v>
      </c>
      <c r="E57">
        <v>1</v>
      </c>
      <c r="F57">
        <v>1</v>
      </c>
      <c r="G57">
        <v>1</v>
      </c>
      <c r="H57">
        <v>1</v>
      </c>
      <c r="I57" t="s">
        <v>307</v>
      </c>
      <c r="J57" t="s">
        <v>6</v>
      </c>
      <c r="K57" t="s">
        <v>308</v>
      </c>
      <c r="L57">
        <v>1191</v>
      </c>
      <c r="N57">
        <v>1013</v>
      </c>
      <c r="O57" t="s">
        <v>294</v>
      </c>
      <c r="P57" t="s">
        <v>294</v>
      </c>
      <c r="Q57">
        <v>1</v>
      </c>
      <c r="W57">
        <v>0</v>
      </c>
      <c r="X57">
        <v>-1417349443</v>
      </c>
      <c r="Y57">
        <v>0.05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1</v>
      </c>
      <c r="AJ57">
        <v>1</v>
      </c>
      <c r="AK57">
        <v>18.3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S57" t="s">
        <v>6</v>
      </c>
      <c r="AT57">
        <v>0.05</v>
      </c>
      <c r="AU57" t="s">
        <v>6</v>
      </c>
      <c r="AV57">
        <v>2</v>
      </c>
      <c r="AW57">
        <v>2</v>
      </c>
      <c r="AX57">
        <v>34656990</v>
      </c>
      <c r="AY57">
        <v>1</v>
      </c>
      <c r="AZ57">
        <v>0</v>
      </c>
      <c r="BA57">
        <v>51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Y57*Source!I57</f>
        <v>1.5E-3</v>
      </c>
      <c r="CY57">
        <f>AD57</f>
        <v>0</v>
      </c>
      <c r="CZ57">
        <f>AH57</f>
        <v>0</v>
      </c>
      <c r="DA57">
        <f>AL57</f>
        <v>1</v>
      </c>
      <c r="DB57">
        <v>0</v>
      </c>
    </row>
    <row r="58" spans="1:106" x14ac:dyDescent="0.2">
      <c r="A58">
        <f>ROW(Source!A57)</f>
        <v>57</v>
      </c>
      <c r="B58">
        <v>34656858</v>
      </c>
      <c r="C58">
        <v>34656979</v>
      </c>
      <c r="D58">
        <v>31526753</v>
      </c>
      <c r="E58">
        <v>1</v>
      </c>
      <c r="F58">
        <v>1</v>
      </c>
      <c r="G58">
        <v>1</v>
      </c>
      <c r="H58">
        <v>2</v>
      </c>
      <c r="I58" t="s">
        <v>309</v>
      </c>
      <c r="J58" t="s">
        <v>310</v>
      </c>
      <c r="K58" t="s">
        <v>311</v>
      </c>
      <c r="L58">
        <v>1368</v>
      </c>
      <c r="N58">
        <v>1011</v>
      </c>
      <c r="O58" t="s">
        <v>312</v>
      </c>
      <c r="P58" t="s">
        <v>312</v>
      </c>
      <c r="Q58">
        <v>1</v>
      </c>
      <c r="W58">
        <v>0</v>
      </c>
      <c r="X58">
        <v>-1718674368</v>
      </c>
      <c r="Y58">
        <v>0.03</v>
      </c>
      <c r="AA58">
        <v>0</v>
      </c>
      <c r="AB58">
        <v>1399.88</v>
      </c>
      <c r="AC58">
        <v>247.05</v>
      </c>
      <c r="AD58">
        <v>0</v>
      </c>
      <c r="AE58">
        <v>0</v>
      </c>
      <c r="AF58">
        <v>111.99</v>
      </c>
      <c r="AG58">
        <v>13.5</v>
      </c>
      <c r="AH58">
        <v>0</v>
      </c>
      <c r="AI58">
        <v>1</v>
      </c>
      <c r="AJ58">
        <v>12.5</v>
      </c>
      <c r="AK58">
        <v>18.3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S58" t="s">
        <v>6</v>
      </c>
      <c r="AT58">
        <v>0.03</v>
      </c>
      <c r="AU58" t="s">
        <v>6</v>
      </c>
      <c r="AV58">
        <v>0</v>
      </c>
      <c r="AW58">
        <v>2</v>
      </c>
      <c r="AX58">
        <v>34656991</v>
      </c>
      <c r="AY58">
        <v>1</v>
      </c>
      <c r="AZ58">
        <v>0</v>
      </c>
      <c r="BA58">
        <v>52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Y58*Source!I57</f>
        <v>8.9999999999999998E-4</v>
      </c>
      <c r="CY58">
        <f>AB58</f>
        <v>1399.88</v>
      </c>
      <c r="CZ58">
        <f>AF58</f>
        <v>111.99</v>
      </c>
      <c r="DA58">
        <f>AJ58</f>
        <v>12.5</v>
      </c>
      <c r="DB58">
        <v>0</v>
      </c>
    </row>
    <row r="59" spans="1:106" x14ac:dyDescent="0.2">
      <c r="A59">
        <f>ROW(Source!A57)</f>
        <v>57</v>
      </c>
      <c r="B59">
        <v>34656858</v>
      </c>
      <c r="C59">
        <v>34656979</v>
      </c>
      <c r="D59">
        <v>31528142</v>
      </c>
      <c r="E59">
        <v>1</v>
      </c>
      <c r="F59">
        <v>1</v>
      </c>
      <c r="G59">
        <v>1</v>
      </c>
      <c r="H59">
        <v>2</v>
      </c>
      <c r="I59" t="s">
        <v>313</v>
      </c>
      <c r="J59" t="s">
        <v>314</v>
      </c>
      <c r="K59" t="s">
        <v>315</v>
      </c>
      <c r="L59">
        <v>1368</v>
      </c>
      <c r="N59">
        <v>1011</v>
      </c>
      <c r="O59" t="s">
        <v>312</v>
      </c>
      <c r="P59" t="s">
        <v>312</v>
      </c>
      <c r="Q59">
        <v>1</v>
      </c>
      <c r="W59">
        <v>0</v>
      </c>
      <c r="X59">
        <v>1372534845</v>
      </c>
      <c r="Y59">
        <v>0.02</v>
      </c>
      <c r="AA59">
        <v>0</v>
      </c>
      <c r="AB59">
        <v>821.38</v>
      </c>
      <c r="AC59">
        <v>212.28</v>
      </c>
      <c r="AD59">
        <v>0</v>
      </c>
      <c r="AE59">
        <v>0</v>
      </c>
      <c r="AF59">
        <v>65.709999999999994</v>
      </c>
      <c r="AG59">
        <v>11.6</v>
      </c>
      <c r="AH59">
        <v>0</v>
      </c>
      <c r="AI59">
        <v>1</v>
      </c>
      <c r="AJ59">
        <v>12.5</v>
      </c>
      <c r="AK59">
        <v>18.3</v>
      </c>
      <c r="AL59">
        <v>1</v>
      </c>
      <c r="AN59">
        <v>0</v>
      </c>
      <c r="AO59">
        <v>1</v>
      </c>
      <c r="AP59">
        <v>0</v>
      </c>
      <c r="AQ59">
        <v>0</v>
      </c>
      <c r="AR59">
        <v>0</v>
      </c>
      <c r="AS59" t="s">
        <v>6</v>
      </c>
      <c r="AT59">
        <v>0.02</v>
      </c>
      <c r="AU59" t="s">
        <v>6</v>
      </c>
      <c r="AV59">
        <v>0</v>
      </c>
      <c r="AW59">
        <v>2</v>
      </c>
      <c r="AX59">
        <v>34656992</v>
      </c>
      <c r="AY59">
        <v>1</v>
      </c>
      <c r="AZ59">
        <v>0</v>
      </c>
      <c r="BA59">
        <v>53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Y59*Source!I57</f>
        <v>5.9999999999999995E-4</v>
      </c>
      <c r="CY59">
        <f>AB59</f>
        <v>821.38</v>
      </c>
      <c r="CZ59">
        <f>AF59</f>
        <v>65.709999999999994</v>
      </c>
      <c r="DA59">
        <f>AJ59</f>
        <v>12.5</v>
      </c>
      <c r="DB59">
        <v>0</v>
      </c>
    </row>
    <row r="60" spans="1:106" x14ac:dyDescent="0.2">
      <c r="A60">
        <f>ROW(Source!A57)</f>
        <v>57</v>
      </c>
      <c r="B60">
        <v>34656858</v>
      </c>
      <c r="C60">
        <v>34656979</v>
      </c>
      <c r="D60">
        <v>31449183</v>
      </c>
      <c r="E60">
        <v>1</v>
      </c>
      <c r="F60">
        <v>1</v>
      </c>
      <c r="G60">
        <v>1</v>
      </c>
      <c r="H60">
        <v>3</v>
      </c>
      <c r="I60" t="s">
        <v>83</v>
      </c>
      <c r="J60" t="s">
        <v>86</v>
      </c>
      <c r="K60" t="s">
        <v>84</v>
      </c>
      <c r="L60">
        <v>1355</v>
      </c>
      <c r="N60">
        <v>1010</v>
      </c>
      <c r="O60" t="s">
        <v>85</v>
      </c>
      <c r="P60" t="s">
        <v>85</v>
      </c>
      <c r="Q60">
        <v>100</v>
      </c>
      <c r="W60">
        <v>0</v>
      </c>
      <c r="X60">
        <v>1794244060</v>
      </c>
      <c r="Y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7.5</v>
      </c>
      <c r="AJ60">
        <v>1</v>
      </c>
      <c r="AK60">
        <v>1</v>
      </c>
      <c r="AL60">
        <v>1</v>
      </c>
      <c r="AN60">
        <v>0</v>
      </c>
      <c r="AO60">
        <v>0</v>
      </c>
      <c r="AP60">
        <v>0</v>
      </c>
      <c r="AQ60">
        <v>0</v>
      </c>
      <c r="AR60">
        <v>0</v>
      </c>
      <c r="AS60" t="s">
        <v>6</v>
      </c>
      <c r="AT60">
        <v>0</v>
      </c>
      <c r="AU60" t="s">
        <v>6</v>
      </c>
      <c r="AV60">
        <v>0</v>
      </c>
      <c r="AW60">
        <v>2</v>
      </c>
      <c r="AX60">
        <v>34656994</v>
      </c>
      <c r="AY60">
        <v>2</v>
      </c>
      <c r="AZ60">
        <v>22528</v>
      </c>
      <c r="BA60">
        <v>55</v>
      </c>
      <c r="BB60">
        <v>3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Y60*Source!I57</f>
        <v>0</v>
      </c>
      <c r="CY60">
        <f>AA60</f>
        <v>0</v>
      </c>
      <c r="CZ60">
        <f>AE60</f>
        <v>0</v>
      </c>
      <c r="DA60">
        <f>AI60</f>
        <v>7.5</v>
      </c>
      <c r="DB60">
        <v>0</v>
      </c>
    </row>
    <row r="61" spans="1:106" x14ac:dyDescent="0.2">
      <c r="A61">
        <f>ROW(Source!A57)</f>
        <v>57</v>
      </c>
      <c r="B61">
        <v>34656858</v>
      </c>
      <c r="C61">
        <v>34656979</v>
      </c>
      <c r="D61">
        <v>31449543</v>
      </c>
      <c r="E61">
        <v>1</v>
      </c>
      <c r="F61">
        <v>1</v>
      </c>
      <c r="G61">
        <v>1</v>
      </c>
      <c r="H61">
        <v>3</v>
      </c>
      <c r="I61" t="s">
        <v>112</v>
      </c>
      <c r="J61" t="s">
        <v>114</v>
      </c>
      <c r="K61" t="s">
        <v>113</v>
      </c>
      <c r="L61">
        <v>1348</v>
      </c>
      <c r="N61">
        <v>1009</v>
      </c>
      <c r="O61" t="s">
        <v>95</v>
      </c>
      <c r="P61" t="s">
        <v>95</v>
      </c>
      <c r="Q61">
        <v>1000</v>
      </c>
      <c r="W61">
        <v>0</v>
      </c>
      <c r="X61">
        <v>797358079</v>
      </c>
      <c r="Y61">
        <v>0</v>
      </c>
      <c r="AA61">
        <v>223500</v>
      </c>
      <c r="AB61">
        <v>0</v>
      </c>
      <c r="AC61">
        <v>0</v>
      </c>
      <c r="AD61">
        <v>0</v>
      </c>
      <c r="AE61">
        <v>29800</v>
      </c>
      <c r="AF61">
        <v>0</v>
      </c>
      <c r="AG61">
        <v>0</v>
      </c>
      <c r="AH61">
        <v>0</v>
      </c>
      <c r="AI61">
        <v>7.5</v>
      </c>
      <c r="AJ61">
        <v>1</v>
      </c>
      <c r="AK61">
        <v>1</v>
      </c>
      <c r="AL61">
        <v>1</v>
      </c>
      <c r="AN61">
        <v>0</v>
      </c>
      <c r="AO61">
        <v>0</v>
      </c>
      <c r="AP61">
        <v>0</v>
      </c>
      <c r="AQ61">
        <v>0</v>
      </c>
      <c r="AR61">
        <v>0</v>
      </c>
      <c r="AS61" t="s">
        <v>6</v>
      </c>
      <c r="AT61">
        <v>0</v>
      </c>
      <c r="AU61" t="s">
        <v>6</v>
      </c>
      <c r="AV61">
        <v>0</v>
      </c>
      <c r="AW61">
        <v>2</v>
      </c>
      <c r="AX61">
        <v>34656995</v>
      </c>
      <c r="AY61">
        <v>1</v>
      </c>
      <c r="AZ61">
        <v>6144</v>
      </c>
      <c r="BA61">
        <v>56</v>
      </c>
      <c r="BB61">
        <v>3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Y61*Source!I57</f>
        <v>0</v>
      </c>
      <c r="CY61">
        <f>AA61</f>
        <v>223500</v>
      </c>
      <c r="CZ61">
        <f>AE61</f>
        <v>29800</v>
      </c>
      <c r="DA61">
        <f>AI61</f>
        <v>7.5</v>
      </c>
      <c r="DB61">
        <v>0</v>
      </c>
    </row>
    <row r="62" spans="1:106" x14ac:dyDescent="0.2">
      <c r="A62">
        <f>ROW(Source!A57)</f>
        <v>57</v>
      </c>
      <c r="B62">
        <v>34656858</v>
      </c>
      <c r="C62">
        <v>34656979</v>
      </c>
      <c r="D62">
        <v>31449547</v>
      </c>
      <c r="E62">
        <v>1</v>
      </c>
      <c r="F62">
        <v>1</v>
      </c>
      <c r="G62">
        <v>1</v>
      </c>
      <c r="H62">
        <v>3</v>
      </c>
      <c r="I62" t="s">
        <v>116</v>
      </c>
      <c r="J62" t="s">
        <v>118</v>
      </c>
      <c r="K62" t="s">
        <v>117</v>
      </c>
      <c r="L62">
        <v>1348</v>
      </c>
      <c r="N62">
        <v>1009</v>
      </c>
      <c r="O62" t="s">
        <v>95</v>
      </c>
      <c r="P62" t="s">
        <v>95</v>
      </c>
      <c r="Q62">
        <v>1000</v>
      </c>
      <c r="W62">
        <v>0</v>
      </c>
      <c r="X62">
        <v>-1755229539</v>
      </c>
      <c r="Y62">
        <v>0</v>
      </c>
      <c r="AA62">
        <v>93225</v>
      </c>
      <c r="AB62">
        <v>0</v>
      </c>
      <c r="AC62">
        <v>0</v>
      </c>
      <c r="AD62">
        <v>0</v>
      </c>
      <c r="AE62">
        <v>12430</v>
      </c>
      <c r="AF62">
        <v>0</v>
      </c>
      <c r="AG62">
        <v>0</v>
      </c>
      <c r="AH62">
        <v>0</v>
      </c>
      <c r="AI62">
        <v>7.5</v>
      </c>
      <c r="AJ62">
        <v>1</v>
      </c>
      <c r="AK62">
        <v>1</v>
      </c>
      <c r="AL62">
        <v>1</v>
      </c>
      <c r="AN62">
        <v>0</v>
      </c>
      <c r="AO62">
        <v>0</v>
      </c>
      <c r="AP62">
        <v>0</v>
      </c>
      <c r="AQ62">
        <v>0</v>
      </c>
      <c r="AR62">
        <v>0</v>
      </c>
      <c r="AS62" t="s">
        <v>6</v>
      </c>
      <c r="AT62">
        <v>0</v>
      </c>
      <c r="AU62" t="s">
        <v>6</v>
      </c>
      <c r="AV62">
        <v>0</v>
      </c>
      <c r="AW62">
        <v>2</v>
      </c>
      <c r="AX62">
        <v>34656996</v>
      </c>
      <c r="AY62">
        <v>1</v>
      </c>
      <c r="AZ62">
        <v>6144</v>
      </c>
      <c r="BA62">
        <v>57</v>
      </c>
      <c r="BB62">
        <v>3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Y62*Source!I57</f>
        <v>0</v>
      </c>
      <c r="CY62">
        <f>AA62</f>
        <v>93225</v>
      </c>
      <c r="CZ62">
        <f>AE62</f>
        <v>12430</v>
      </c>
      <c r="DA62">
        <f>AI62</f>
        <v>7.5</v>
      </c>
      <c r="DB62">
        <v>0</v>
      </c>
    </row>
    <row r="63" spans="1:106" x14ac:dyDescent="0.2">
      <c r="A63">
        <f>ROW(Source!A57)</f>
        <v>57</v>
      </c>
      <c r="B63">
        <v>34656858</v>
      </c>
      <c r="C63">
        <v>34656979</v>
      </c>
      <c r="D63">
        <v>31443668</v>
      </c>
      <c r="E63">
        <v>17</v>
      </c>
      <c r="F63">
        <v>1</v>
      </c>
      <c r="G63">
        <v>1</v>
      </c>
      <c r="H63">
        <v>3</v>
      </c>
      <c r="I63" t="s">
        <v>98</v>
      </c>
      <c r="J63" t="s">
        <v>6</v>
      </c>
      <c r="K63" t="s">
        <v>99</v>
      </c>
      <c r="L63">
        <v>1374</v>
      </c>
      <c r="N63">
        <v>1013</v>
      </c>
      <c r="O63" t="s">
        <v>100</v>
      </c>
      <c r="P63" t="s">
        <v>100</v>
      </c>
      <c r="Q63">
        <v>1</v>
      </c>
      <c r="W63">
        <v>0</v>
      </c>
      <c r="X63">
        <v>-1731369543</v>
      </c>
      <c r="Y63">
        <v>0</v>
      </c>
      <c r="AA63">
        <v>7.5</v>
      </c>
      <c r="AB63">
        <v>0</v>
      </c>
      <c r="AC63">
        <v>0</v>
      </c>
      <c r="AD63">
        <v>0</v>
      </c>
      <c r="AE63">
        <v>1</v>
      </c>
      <c r="AF63">
        <v>0</v>
      </c>
      <c r="AG63">
        <v>0</v>
      </c>
      <c r="AH63">
        <v>0</v>
      </c>
      <c r="AI63">
        <v>7.5</v>
      </c>
      <c r="AJ63">
        <v>1</v>
      </c>
      <c r="AK63">
        <v>1</v>
      </c>
      <c r="AL63">
        <v>1</v>
      </c>
      <c r="AN63">
        <v>0</v>
      </c>
      <c r="AO63">
        <v>0</v>
      </c>
      <c r="AP63">
        <v>0</v>
      </c>
      <c r="AQ63">
        <v>0</v>
      </c>
      <c r="AR63">
        <v>0</v>
      </c>
      <c r="AS63" t="s">
        <v>6</v>
      </c>
      <c r="AT63">
        <v>0</v>
      </c>
      <c r="AU63" t="s">
        <v>6</v>
      </c>
      <c r="AV63">
        <v>0</v>
      </c>
      <c r="AW63">
        <v>2</v>
      </c>
      <c r="AX63">
        <v>34656997</v>
      </c>
      <c r="AY63">
        <v>1</v>
      </c>
      <c r="AZ63">
        <v>6144</v>
      </c>
      <c r="BA63">
        <v>58</v>
      </c>
      <c r="BB63">
        <v>3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Y63*Source!I57</f>
        <v>0</v>
      </c>
      <c r="CY63">
        <f>AA63</f>
        <v>7.5</v>
      </c>
      <c r="CZ63">
        <f>AE63</f>
        <v>1</v>
      </c>
      <c r="DA63">
        <f>AI63</f>
        <v>7.5</v>
      </c>
      <c r="DB63">
        <v>0</v>
      </c>
    </row>
    <row r="64" spans="1:106" x14ac:dyDescent="0.2">
      <c r="A64">
        <f>ROW(Source!A57)</f>
        <v>57</v>
      </c>
      <c r="B64">
        <v>34656858</v>
      </c>
      <c r="C64">
        <v>34656979</v>
      </c>
      <c r="D64">
        <v>0</v>
      </c>
      <c r="E64">
        <v>0</v>
      </c>
      <c r="F64">
        <v>1</v>
      </c>
      <c r="G64">
        <v>1</v>
      </c>
      <c r="H64">
        <v>3</v>
      </c>
      <c r="I64" t="s">
        <v>45</v>
      </c>
      <c r="J64" t="s">
        <v>80</v>
      </c>
      <c r="K64" t="s">
        <v>107</v>
      </c>
      <c r="L64">
        <v>1354</v>
      </c>
      <c r="N64">
        <v>1010</v>
      </c>
      <c r="O64" t="s">
        <v>47</v>
      </c>
      <c r="P64" t="s">
        <v>47</v>
      </c>
      <c r="Q64">
        <v>1</v>
      </c>
      <c r="W64">
        <v>0</v>
      </c>
      <c r="X64">
        <v>-578737637</v>
      </c>
      <c r="Y64">
        <v>100</v>
      </c>
      <c r="AA64">
        <v>54.24</v>
      </c>
      <c r="AB64">
        <v>0</v>
      </c>
      <c r="AC64">
        <v>0</v>
      </c>
      <c r="AD64">
        <v>0</v>
      </c>
      <c r="AE64">
        <v>7.23</v>
      </c>
      <c r="AF64">
        <v>0</v>
      </c>
      <c r="AG64">
        <v>0</v>
      </c>
      <c r="AH64">
        <v>0</v>
      </c>
      <c r="AI64">
        <v>7.5</v>
      </c>
      <c r="AJ64">
        <v>1</v>
      </c>
      <c r="AK64">
        <v>1</v>
      </c>
      <c r="AL64">
        <v>1</v>
      </c>
      <c r="AN64">
        <v>0</v>
      </c>
      <c r="AO64">
        <v>0</v>
      </c>
      <c r="AP64">
        <v>0</v>
      </c>
      <c r="AQ64">
        <v>0</v>
      </c>
      <c r="AR64">
        <v>0</v>
      </c>
      <c r="AS64" t="s">
        <v>6</v>
      </c>
      <c r="AT64">
        <v>100</v>
      </c>
      <c r="AU64" t="s">
        <v>6</v>
      </c>
      <c r="AV64">
        <v>0</v>
      </c>
      <c r="AW64">
        <v>1</v>
      </c>
      <c r="AX64">
        <v>-1</v>
      </c>
      <c r="AY64">
        <v>0</v>
      </c>
      <c r="AZ64">
        <v>0</v>
      </c>
      <c r="BA64" t="s">
        <v>6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Y64*Source!I57</f>
        <v>3</v>
      </c>
      <c r="CY64">
        <f>AA64</f>
        <v>54.24</v>
      </c>
      <c r="CZ64">
        <f>AE64</f>
        <v>7.23</v>
      </c>
      <c r="DA64">
        <f>AI64</f>
        <v>7.5</v>
      </c>
      <c r="DB64">
        <v>0</v>
      </c>
    </row>
    <row r="65" spans="1:106" x14ac:dyDescent="0.2">
      <c r="A65">
        <f>ROW(Source!A68)</f>
        <v>68</v>
      </c>
      <c r="B65">
        <v>34656857</v>
      </c>
      <c r="C65">
        <v>34657003</v>
      </c>
      <c r="D65">
        <v>31714816</v>
      </c>
      <c r="E65">
        <v>1</v>
      </c>
      <c r="F65">
        <v>1</v>
      </c>
      <c r="G65">
        <v>1</v>
      </c>
      <c r="H65">
        <v>1</v>
      </c>
      <c r="I65" t="s">
        <v>316</v>
      </c>
      <c r="J65" t="s">
        <v>6</v>
      </c>
      <c r="K65" t="s">
        <v>317</v>
      </c>
      <c r="L65">
        <v>1191</v>
      </c>
      <c r="N65">
        <v>1013</v>
      </c>
      <c r="O65" t="s">
        <v>294</v>
      </c>
      <c r="P65" t="s">
        <v>294</v>
      </c>
      <c r="Q65">
        <v>1</v>
      </c>
      <c r="W65">
        <v>0</v>
      </c>
      <c r="X65">
        <v>1983201532</v>
      </c>
      <c r="Y65">
        <v>1.56</v>
      </c>
      <c r="AA65">
        <v>0</v>
      </c>
      <c r="AB65">
        <v>0</v>
      </c>
      <c r="AC65">
        <v>0</v>
      </c>
      <c r="AD65">
        <v>9.51</v>
      </c>
      <c r="AE65">
        <v>0</v>
      </c>
      <c r="AF65">
        <v>0</v>
      </c>
      <c r="AG65">
        <v>0</v>
      </c>
      <c r="AH65">
        <v>9.51</v>
      </c>
      <c r="AI65">
        <v>1</v>
      </c>
      <c r="AJ65">
        <v>1</v>
      </c>
      <c r="AK65">
        <v>1</v>
      </c>
      <c r="AL65">
        <v>1</v>
      </c>
      <c r="AN65">
        <v>0</v>
      </c>
      <c r="AO65">
        <v>1</v>
      </c>
      <c r="AP65">
        <v>0</v>
      </c>
      <c r="AQ65">
        <v>0</v>
      </c>
      <c r="AR65">
        <v>0</v>
      </c>
      <c r="AS65" t="s">
        <v>6</v>
      </c>
      <c r="AT65">
        <v>1.56</v>
      </c>
      <c r="AU65" t="s">
        <v>6</v>
      </c>
      <c r="AV65">
        <v>1</v>
      </c>
      <c r="AW65">
        <v>2</v>
      </c>
      <c r="AX65">
        <v>34657018</v>
      </c>
      <c r="AY65">
        <v>1</v>
      </c>
      <c r="AZ65">
        <v>0</v>
      </c>
      <c r="BA65">
        <v>59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Y65*Source!I68</f>
        <v>4.68</v>
      </c>
      <c r="CY65">
        <f>AD65</f>
        <v>9.51</v>
      </c>
      <c r="CZ65">
        <f>AH65</f>
        <v>9.51</v>
      </c>
      <c r="DA65">
        <f>AL65</f>
        <v>1</v>
      </c>
      <c r="DB65">
        <v>0</v>
      </c>
    </row>
    <row r="66" spans="1:106" x14ac:dyDescent="0.2">
      <c r="A66">
        <f>ROW(Source!A68)</f>
        <v>68</v>
      </c>
      <c r="B66">
        <v>34656857</v>
      </c>
      <c r="C66">
        <v>34657003</v>
      </c>
      <c r="D66">
        <v>31528446</v>
      </c>
      <c r="E66">
        <v>1</v>
      </c>
      <c r="F66">
        <v>1</v>
      </c>
      <c r="G66">
        <v>1</v>
      </c>
      <c r="H66">
        <v>2</v>
      </c>
      <c r="I66" t="s">
        <v>318</v>
      </c>
      <c r="J66" t="s">
        <v>319</v>
      </c>
      <c r="K66" t="s">
        <v>320</v>
      </c>
      <c r="L66">
        <v>1368</v>
      </c>
      <c r="N66">
        <v>1011</v>
      </c>
      <c r="O66" t="s">
        <v>312</v>
      </c>
      <c r="P66" t="s">
        <v>312</v>
      </c>
      <c r="Q66">
        <v>1</v>
      </c>
      <c r="W66">
        <v>0</v>
      </c>
      <c r="X66">
        <v>-353815937</v>
      </c>
      <c r="Y66">
        <v>0.13</v>
      </c>
      <c r="AA66">
        <v>0</v>
      </c>
      <c r="AB66">
        <v>8.1</v>
      </c>
      <c r="AC66">
        <v>0</v>
      </c>
      <c r="AD66">
        <v>0</v>
      </c>
      <c r="AE66">
        <v>0</v>
      </c>
      <c r="AF66">
        <v>8.1</v>
      </c>
      <c r="AG66">
        <v>0</v>
      </c>
      <c r="AH66">
        <v>0</v>
      </c>
      <c r="AI66">
        <v>1</v>
      </c>
      <c r="AJ66">
        <v>1</v>
      </c>
      <c r="AK66">
        <v>1</v>
      </c>
      <c r="AL66">
        <v>1</v>
      </c>
      <c r="AN66">
        <v>0</v>
      </c>
      <c r="AO66">
        <v>1</v>
      </c>
      <c r="AP66">
        <v>0</v>
      </c>
      <c r="AQ66">
        <v>0</v>
      </c>
      <c r="AR66">
        <v>0</v>
      </c>
      <c r="AS66" t="s">
        <v>6</v>
      </c>
      <c r="AT66">
        <v>0.13</v>
      </c>
      <c r="AU66" t="s">
        <v>6</v>
      </c>
      <c r="AV66">
        <v>0</v>
      </c>
      <c r="AW66">
        <v>2</v>
      </c>
      <c r="AX66">
        <v>34657019</v>
      </c>
      <c r="AY66">
        <v>1</v>
      </c>
      <c r="AZ66">
        <v>0</v>
      </c>
      <c r="BA66">
        <v>60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Y66*Source!I68</f>
        <v>0.39</v>
      </c>
      <c r="CY66">
        <f>AB66</f>
        <v>8.1</v>
      </c>
      <c r="CZ66">
        <f>AF66</f>
        <v>8.1</v>
      </c>
      <c r="DA66">
        <f>AJ66</f>
        <v>1</v>
      </c>
      <c r="DB66">
        <v>0</v>
      </c>
    </row>
    <row r="67" spans="1:106" x14ac:dyDescent="0.2">
      <c r="A67">
        <f>ROW(Source!A68)</f>
        <v>68</v>
      </c>
      <c r="B67">
        <v>34656857</v>
      </c>
      <c r="C67">
        <v>34657003</v>
      </c>
      <c r="D67">
        <v>31446378</v>
      </c>
      <c r="E67">
        <v>1</v>
      </c>
      <c r="F67">
        <v>1</v>
      </c>
      <c r="G67">
        <v>1</v>
      </c>
      <c r="H67">
        <v>3</v>
      </c>
      <c r="I67" t="s">
        <v>129</v>
      </c>
      <c r="J67" t="s">
        <v>131</v>
      </c>
      <c r="K67" t="s">
        <v>130</v>
      </c>
      <c r="L67">
        <v>1346</v>
      </c>
      <c r="N67">
        <v>1009</v>
      </c>
      <c r="O67" t="s">
        <v>90</v>
      </c>
      <c r="P67" t="s">
        <v>90</v>
      </c>
      <c r="Q67">
        <v>1</v>
      </c>
      <c r="W67">
        <v>0</v>
      </c>
      <c r="X67">
        <v>56922527</v>
      </c>
      <c r="Y67">
        <v>0</v>
      </c>
      <c r="AA67">
        <v>11.5</v>
      </c>
      <c r="AB67">
        <v>0</v>
      </c>
      <c r="AC67">
        <v>0</v>
      </c>
      <c r="AD67">
        <v>0</v>
      </c>
      <c r="AE67">
        <v>11.5</v>
      </c>
      <c r="AF67">
        <v>0</v>
      </c>
      <c r="AG67">
        <v>0</v>
      </c>
      <c r="AH67">
        <v>0</v>
      </c>
      <c r="AI67">
        <v>1</v>
      </c>
      <c r="AJ67">
        <v>1</v>
      </c>
      <c r="AK67">
        <v>1</v>
      </c>
      <c r="AL67">
        <v>1</v>
      </c>
      <c r="AN67">
        <v>0</v>
      </c>
      <c r="AO67">
        <v>0</v>
      </c>
      <c r="AP67">
        <v>0</v>
      </c>
      <c r="AQ67">
        <v>0</v>
      </c>
      <c r="AR67">
        <v>0</v>
      </c>
      <c r="AS67" t="s">
        <v>6</v>
      </c>
      <c r="AT67">
        <v>0</v>
      </c>
      <c r="AU67" t="s">
        <v>6</v>
      </c>
      <c r="AV67">
        <v>0</v>
      </c>
      <c r="AW67">
        <v>2</v>
      </c>
      <c r="AX67">
        <v>34657021</v>
      </c>
      <c r="AY67">
        <v>1</v>
      </c>
      <c r="AZ67">
        <v>6144</v>
      </c>
      <c r="BA67">
        <v>62</v>
      </c>
      <c r="BB67">
        <v>3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Y67*Source!I68</f>
        <v>0</v>
      </c>
      <c r="CY67">
        <f t="shared" ref="CY67:CY78" si="9">AA67</f>
        <v>11.5</v>
      </c>
      <c r="CZ67">
        <f t="shared" ref="CZ67:CZ78" si="10">AE67</f>
        <v>11.5</v>
      </c>
      <c r="DA67">
        <f t="shared" ref="DA67:DA78" si="11">AI67</f>
        <v>1</v>
      </c>
      <c r="DB67">
        <v>0</v>
      </c>
    </row>
    <row r="68" spans="1:106" x14ac:dyDescent="0.2">
      <c r="A68">
        <f>ROW(Source!A68)</f>
        <v>68</v>
      </c>
      <c r="B68">
        <v>34656857</v>
      </c>
      <c r="C68">
        <v>34657003</v>
      </c>
      <c r="D68">
        <v>31446697</v>
      </c>
      <c r="E68">
        <v>1</v>
      </c>
      <c r="F68">
        <v>1</v>
      </c>
      <c r="G68">
        <v>1</v>
      </c>
      <c r="H68">
        <v>3</v>
      </c>
      <c r="I68" t="s">
        <v>133</v>
      </c>
      <c r="J68" t="s">
        <v>80</v>
      </c>
      <c r="K68" t="s">
        <v>134</v>
      </c>
      <c r="L68">
        <v>1346</v>
      </c>
      <c r="N68">
        <v>1009</v>
      </c>
      <c r="O68" t="s">
        <v>90</v>
      </c>
      <c r="P68" t="s">
        <v>90</v>
      </c>
      <c r="Q68">
        <v>1</v>
      </c>
      <c r="W68">
        <v>0</v>
      </c>
      <c r="X68">
        <v>-1088866022</v>
      </c>
      <c r="Y68">
        <v>0</v>
      </c>
      <c r="AA68">
        <v>30.4</v>
      </c>
      <c r="AB68">
        <v>0</v>
      </c>
      <c r="AC68">
        <v>0</v>
      </c>
      <c r="AD68">
        <v>0</v>
      </c>
      <c r="AE68">
        <v>30.4</v>
      </c>
      <c r="AF68">
        <v>0</v>
      </c>
      <c r="AG68">
        <v>0</v>
      </c>
      <c r="AH68">
        <v>0</v>
      </c>
      <c r="AI68">
        <v>1</v>
      </c>
      <c r="AJ68">
        <v>1</v>
      </c>
      <c r="AK68">
        <v>1</v>
      </c>
      <c r="AL68">
        <v>1</v>
      </c>
      <c r="AN68">
        <v>0</v>
      </c>
      <c r="AO68">
        <v>0</v>
      </c>
      <c r="AP68">
        <v>0</v>
      </c>
      <c r="AQ68">
        <v>0</v>
      </c>
      <c r="AR68">
        <v>0</v>
      </c>
      <c r="AS68" t="s">
        <v>6</v>
      </c>
      <c r="AT68">
        <v>0</v>
      </c>
      <c r="AU68" t="s">
        <v>6</v>
      </c>
      <c r="AV68">
        <v>0</v>
      </c>
      <c r="AW68">
        <v>2</v>
      </c>
      <c r="AX68">
        <v>34657022</v>
      </c>
      <c r="AY68">
        <v>1</v>
      </c>
      <c r="AZ68">
        <v>6144</v>
      </c>
      <c r="BA68">
        <v>63</v>
      </c>
      <c r="BB68">
        <v>3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Y68*Source!I68</f>
        <v>0</v>
      </c>
      <c r="CY68">
        <f t="shared" si="9"/>
        <v>30.4</v>
      </c>
      <c r="CZ68">
        <f t="shared" si="10"/>
        <v>30.4</v>
      </c>
      <c r="DA68">
        <f t="shared" si="11"/>
        <v>1</v>
      </c>
      <c r="DB68">
        <v>0</v>
      </c>
    </row>
    <row r="69" spans="1:106" x14ac:dyDescent="0.2">
      <c r="A69">
        <f>ROW(Source!A68)</f>
        <v>68</v>
      </c>
      <c r="B69">
        <v>34656857</v>
      </c>
      <c r="C69">
        <v>34657003</v>
      </c>
      <c r="D69">
        <v>31447861</v>
      </c>
      <c r="E69">
        <v>1</v>
      </c>
      <c r="F69">
        <v>1</v>
      </c>
      <c r="G69">
        <v>1</v>
      </c>
      <c r="H69">
        <v>3</v>
      </c>
      <c r="I69" t="s">
        <v>136</v>
      </c>
      <c r="J69" t="s">
        <v>138</v>
      </c>
      <c r="K69" t="s">
        <v>137</v>
      </c>
      <c r="L69">
        <v>1346</v>
      </c>
      <c r="N69">
        <v>1009</v>
      </c>
      <c r="O69" t="s">
        <v>90</v>
      </c>
      <c r="P69" t="s">
        <v>90</v>
      </c>
      <c r="Q69">
        <v>1</v>
      </c>
      <c r="W69">
        <v>0</v>
      </c>
      <c r="X69">
        <v>586013393</v>
      </c>
      <c r="Y69">
        <v>0</v>
      </c>
      <c r="AA69">
        <v>10.57</v>
      </c>
      <c r="AB69">
        <v>0</v>
      </c>
      <c r="AC69">
        <v>0</v>
      </c>
      <c r="AD69">
        <v>0</v>
      </c>
      <c r="AE69">
        <v>10.57</v>
      </c>
      <c r="AF69">
        <v>0</v>
      </c>
      <c r="AG69">
        <v>0</v>
      </c>
      <c r="AH69">
        <v>0</v>
      </c>
      <c r="AI69">
        <v>1</v>
      </c>
      <c r="AJ69">
        <v>1</v>
      </c>
      <c r="AK69">
        <v>1</v>
      </c>
      <c r="AL69">
        <v>1</v>
      </c>
      <c r="AN69">
        <v>0</v>
      </c>
      <c r="AO69">
        <v>0</v>
      </c>
      <c r="AP69">
        <v>0</v>
      </c>
      <c r="AQ69">
        <v>0</v>
      </c>
      <c r="AR69">
        <v>0</v>
      </c>
      <c r="AS69" t="s">
        <v>6</v>
      </c>
      <c r="AT69">
        <v>0</v>
      </c>
      <c r="AU69" t="s">
        <v>6</v>
      </c>
      <c r="AV69">
        <v>0</v>
      </c>
      <c r="AW69">
        <v>2</v>
      </c>
      <c r="AX69">
        <v>34657023</v>
      </c>
      <c r="AY69">
        <v>1</v>
      </c>
      <c r="AZ69">
        <v>6144</v>
      </c>
      <c r="BA69">
        <v>64</v>
      </c>
      <c r="BB69">
        <v>3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Y69*Source!I68</f>
        <v>0</v>
      </c>
      <c r="CY69">
        <f t="shared" si="9"/>
        <v>10.57</v>
      </c>
      <c r="CZ69">
        <f t="shared" si="10"/>
        <v>10.57</v>
      </c>
      <c r="DA69">
        <f t="shared" si="11"/>
        <v>1</v>
      </c>
      <c r="DB69">
        <v>0</v>
      </c>
    </row>
    <row r="70" spans="1:106" x14ac:dyDescent="0.2">
      <c r="A70">
        <f>ROW(Source!A68)</f>
        <v>68</v>
      </c>
      <c r="B70">
        <v>34656857</v>
      </c>
      <c r="C70">
        <v>34657003</v>
      </c>
      <c r="D70">
        <v>31449051</v>
      </c>
      <c r="E70">
        <v>1</v>
      </c>
      <c r="F70">
        <v>1</v>
      </c>
      <c r="G70">
        <v>1</v>
      </c>
      <c r="H70">
        <v>3</v>
      </c>
      <c r="I70" t="s">
        <v>140</v>
      </c>
      <c r="J70" t="s">
        <v>142</v>
      </c>
      <c r="K70" t="s">
        <v>141</v>
      </c>
      <c r="L70">
        <v>1346</v>
      </c>
      <c r="N70">
        <v>1009</v>
      </c>
      <c r="O70" t="s">
        <v>90</v>
      </c>
      <c r="P70" t="s">
        <v>90</v>
      </c>
      <c r="Q70">
        <v>1</v>
      </c>
      <c r="W70">
        <v>0</v>
      </c>
      <c r="X70">
        <v>103900845</v>
      </c>
      <c r="Y70">
        <v>0</v>
      </c>
      <c r="AA70">
        <v>9.0399999999999991</v>
      </c>
      <c r="AB70">
        <v>0</v>
      </c>
      <c r="AC70">
        <v>0</v>
      </c>
      <c r="AD70">
        <v>0</v>
      </c>
      <c r="AE70">
        <v>9.0399999999999991</v>
      </c>
      <c r="AF70">
        <v>0</v>
      </c>
      <c r="AG70">
        <v>0</v>
      </c>
      <c r="AH70">
        <v>0</v>
      </c>
      <c r="AI70">
        <v>1</v>
      </c>
      <c r="AJ70">
        <v>1</v>
      </c>
      <c r="AK70">
        <v>1</v>
      </c>
      <c r="AL70">
        <v>1</v>
      </c>
      <c r="AN70">
        <v>0</v>
      </c>
      <c r="AO70">
        <v>0</v>
      </c>
      <c r="AP70">
        <v>0</v>
      </c>
      <c r="AQ70">
        <v>0</v>
      </c>
      <c r="AR70">
        <v>0</v>
      </c>
      <c r="AS70" t="s">
        <v>6</v>
      </c>
      <c r="AT70">
        <v>0</v>
      </c>
      <c r="AU70" t="s">
        <v>6</v>
      </c>
      <c r="AV70">
        <v>0</v>
      </c>
      <c r="AW70">
        <v>2</v>
      </c>
      <c r="AX70">
        <v>34657024</v>
      </c>
      <c r="AY70">
        <v>1</v>
      </c>
      <c r="AZ70">
        <v>6144</v>
      </c>
      <c r="BA70">
        <v>65</v>
      </c>
      <c r="BB70">
        <v>3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Y70*Source!I68</f>
        <v>0</v>
      </c>
      <c r="CY70">
        <f t="shared" si="9"/>
        <v>9.0399999999999991</v>
      </c>
      <c r="CZ70">
        <f t="shared" si="10"/>
        <v>9.0399999999999991</v>
      </c>
      <c r="DA70">
        <f t="shared" si="11"/>
        <v>1</v>
      </c>
      <c r="DB70">
        <v>0</v>
      </c>
    </row>
    <row r="71" spans="1:106" x14ac:dyDescent="0.2">
      <c r="A71">
        <f>ROW(Source!A68)</f>
        <v>68</v>
      </c>
      <c r="B71">
        <v>34656857</v>
      </c>
      <c r="C71">
        <v>34657003</v>
      </c>
      <c r="D71">
        <v>31449183</v>
      </c>
      <c r="E71">
        <v>1</v>
      </c>
      <c r="F71">
        <v>1</v>
      </c>
      <c r="G71">
        <v>1</v>
      </c>
      <c r="H71">
        <v>3</v>
      </c>
      <c r="I71" t="s">
        <v>83</v>
      </c>
      <c r="J71" t="s">
        <v>86</v>
      </c>
      <c r="K71" t="s">
        <v>84</v>
      </c>
      <c r="L71">
        <v>1355</v>
      </c>
      <c r="N71">
        <v>1010</v>
      </c>
      <c r="O71" t="s">
        <v>85</v>
      </c>
      <c r="P71" t="s">
        <v>85</v>
      </c>
      <c r="Q71">
        <v>100</v>
      </c>
      <c r="W71">
        <v>0</v>
      </c>
      <c r="X71">
        <v>1794244060</v>
      </c>
      <c r="Y71">
        <v>0</v>
      </c>
      <c r="AA71">
        <v>86</v>
      </c>
      <c r="AB71">
        <v>0</v>
      </c>
      <c r="AC71">
        <v>0</v>
      </c>
      <c r="AD71">
        <v>0</v>
      </c>
      <c r="AE71">
        <v>86</v>
      </c>
      <c r="AF71">
        <v>0</v>
      </c>
      <c r="AG71">
        <v>0</v>
      </c>
      <c r="AH71">
        <v>0</v>
      </c>
      <c r="AI71">
        <v>1</v>
      </c>
      <c r="AJ71">
        <v>1</v>
      </c>
      <c r="AK71">
        <v>1</v>
      </c>
      <c r="AL71">
        <v>1</v>
      </c>
      <c r="AN71">
        <v>0</v>
      </c>
      <c r="AO71">
        <v>0</v>
      </c>
      <c r="AP71">
        <v>0</v>
      </c>
      <c r="AQ71">
        <v>0</v>
      </c>
      <c r="AR71">
        <v>0</v>
      </c>
      <c r="AS71" t="s">
        <v>6</v>
      </c>
      <c r="AT71">
        <v>0</v>
      </c>
      <c r="AU71" t="s">
        <v>6</v>
      </c>
      <c r="AV71">
        <v>0</v>
      </c>
      <c r="AW71">
        <v>2</v>
      </c>
      <c r="AX71">
        <v>34657025</v>
      </c>
      <c r="AY71">
        <v>1</v>
      </c>
      <c r="AZ71">
        <v>6144</v>
      </c>
      <c r="BA71">
        <v>66</v>
      </c>
      <c r="BB71">
        <v>3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Y71*Source!I68</f>
        <v>0</v>
      </c>
      <c r="CY71">
        <f t="shared" si="9"/>
        <v>86</v>
      </c>
      <c r="CZ71">
        <f t="shared" si="10"/>
        <v>86</v>
      </c>
      <c r="DA71">
        <f t="shared" si="11"/>
        <v>1</v>
      </c>
      <c r="DB71">
        <v>0</v>
      </c>
    </row>
    <row r="72" spans="1:106" x14ac:dyDescent="0.2">
      <c r="A72">
        <f>ROW(Source!A68)</f>
        <v>68</v>
      </c>
      <c r="B72">
        <v>34656857</v>
      </c>
      <c r="C72">
        <v>34657003</v>
      </c>
      <c r="D72">
        <v>31450103</v>
      </c>
      <c r="E72">
        <v>1</v>
      </c>
      <c r="F72">
        <v>1</v>
      </c>
      <c r="G72">
        <v>1</v>
      </c>
      <c r="H72">
        <v>3</v>
      </c>
      <c r="I72" t="s">
        <v>145</v>
      </c>
      <c r="J72" t="s">
        <v>147</v>
      </c>
      <c r="K72" t="s">
        <v>146</v>
      </c>
      <c r="L72">
        <v>1346</v>
      </c>
      <c r="N72">
        <v>1009</v>
      </c>
      <c r="O72" t="s">
        <v>90</v>
      </c>
      <c r="P72" t="s">
        <v>90</v>
      </c>
      <c r="Q72">
        <v>1</v>
      </c>
      <c r="W72">
        <v>0</v>
      </c>
      <c r="X72">
        <v>-856710481</v>
      </c>
      <c r="Y72">
        <v>0</v>
      </c>
      <c r="AA72">
        <v>133.05000000000001</v>
      </c>
      <c r="AB72">
        <v>0</v>
      </c>
      <c r="AC72">
        <v>0</v>
      </c>
      <c r="AD72">
        <v>0</v>
      </c>
      <c r="AE72">
        <v>133.05000000000001</v>
      </c>
      <c r="AF72">
        <v>0</v>
      </c>
      <c r="AG72">
        <v>0</v>
      </c>
      <c r="AH72">
        <v>0</v>
      </c>
      <c r="AI72">
        <v>1</v>
      </c>
      <c r="AJ72">
        <v>1</v>
      </c>
      <c r="AK72">
        <v>1</v>
      </c>
      <c r="AL72">
        <v>1</v>
      </c>
      <c r="AN72">
        <v>0</v>
      </c>
      <c r="AO72">
        <v>0</v>
      </c>
      <c r="AP72">
        <v>0</v>
      </c>
      <c r="AQ72">
        <v>0</v>
      </c>
      <c r="AR72">
        <v>0</v>
      </c>
      <c r="AS72" t="s">
        <v>6</v>
      </c>
      <c r="AT72">
        <v>0</v>
      </c>
      <c r="AU72" t="s">
        <v>6</v>
      </c>
      <c r="AV72">
        <v>0</v>
      </c>
      <c r="AW72">
        <v>2</v>
      </c>
      <c r="AX72">
        <v>34657026</v>
      </c>
      <c r="AY72">
        <v>1</v>
      </c>
      <c r="AZ72">
        <v>6144</v>
      </c>
      <c r="BA72">
        <v>67</v>
      </c>
      <c r="BB72">
        <v>3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Y72*Source!I68</f>
        <v>0</v>
      </c>
      <c r="CY72">
        <f t="shared" si="9"/>
        <v>133.05000000000001</v>
      </c>
      <c r="CZ72">
        <f t="shared" si="10"/>
        <v>133.05000000000001</v>
      </c>
      <c r="DA72">
        <f t="shared" si="11"/>
        <v>1</v>
      </c>
      <c r="DB72">
        <v>0</v>
      </c>
    </row>
    <row r="73" spans="1:106" x14ac:dyDescent="0.2">
      <c r="A73">
        <f>ROW(Source!A68)</f>
        <v>68</v>
      </c>
      <c r="B73">
        <v>34656857</v>
      </c>
      <c r="C73">
        <v>34657003</v>
      </c>
      <c r="D73">
        <v>31467744</v>
      </c>
      <c r="E73">
        <v>1</v>
      </c>
      <c r="F73">
        <v>1</v>
      </c>
      <c r="G73">
        <v>1</v>
      </c>
      <c r="H73">
        <v>3</v>
      </c>
      <c r="I73" t="s">
        <v>149</v>
      </c>
      <c r="J73" t="s">
        <v>151</v>
      </c>
      <c r="K73" t="s">
        <v>150</v>
      </c>
      <c r="L73">
        <v>1348</v>
      </c>
      <c r="N73">
        <v>1009</v>
      </c>
      <c r="O73" t="s">
        <v>95</v>
      </c>
      <c r="P73" t="s">
        <v>95</v>
      </c>
      <c r="Q73">
        <v>1000</v>
      </c>
      <c r="W73">
        <v>0</v>
      </c>
      <c r="X73">
        <v>426000481</v>
      </c>
      <c r="Y73">
        <v>0</v>
      </c>
      <c r="AA73">
        <v>11500</v>
      </c>
      <c r="AB73">
        <v>0</v>
      </c>
      <c r="AC73">
        <v>0</v>
      </c>
      <c r="AD73">
        <v>0</v>
      </c>
      <c r="AE73">
        <v>11500</v>
      </c>
      <c r="AF73">
        <v>0</v>
      </c>
      <c r="AG73">
        <v>0</v>
      </c>
      <c r="AH73">
        <v>0</v>
      </c>
      <c r="AI73">
        <v>1</v>
      </c>
      <c r="AJ73">
        <v>1</v>
      </c>
      <c r="AK73">
        <v>1</v>
      </c>
      <c r="AL73">
        <v>1</v>
      </c>
      <c r="AN73">
        <v>0</v>
      </c>
      <c r="AO73">
        <v>0</v>
      </c>
      <c r="AP73">
        <v>0</v>
      </c>
      <c r="AQ73">
        <v>0</v>
      </c>
      <c r="AR73">
        <v>0</v>
      </c>
      <c r="AS73" t="s">
        <v>6</v>
      </c>
      <c r="AT73">
        <v>0</v>
      </c>
      <c r="AU73" t="s">
        <v>6</v>
      </c>
      <c r="AV73">
        <v>0</v>
      </c>
      <c r="AW73">
        <v>2</v>
      </c>
      <c r="AX73">
        <v>34657027</v>
      </c>
      <c r="AY73">
        <v>1</v>
      </c>
      <c r="AZ73">
        <v>6144</v>
      </c>
      <c r="BA73">
        <v>68</v>
      </c>
      <c r="BB73">
        <v>3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Y73*Source!I68</f>
        <v>0</v>
      </c>
      <c r="CY73">
        <f t="shared" si="9"/>
        <v>11500</v>
      </c>
      <c r="CZ73">
        <f t="shared" si="10"/>
        <v>11500</v>
      </c>
      <c r="DA73">
        <f t="shared" si="11"/>
        <v>1</v>
      </c>
      <c r="DB73">
        <v>0</v>
      </c>
    </row>
    <row r="74" spans="1:106" x14ac:dyDescent="0.2">
      <c r="A74">
        <f>ROW(Source!A68)</f>
        <v>68</v>
      </c>
      <c r="B74">
        <v>34656857</v>
      </c>
      <c r="C74">
        <v>34657003</v>
      </c>
      <c r="D74">
        <v>31482923</v>
      </c>
      <c r="E74">
        <v>1</v>
      </c>
      <c r="F74">
        <v>1</v>
      </c>
      <c r="G74">
        <v>1</v>
      </c>
      <c r="H74">
        <v>3</v>
      </c>
      <c r="I74" t="s">
        <v>88</v>
      </c>
      <c r="J74" t="s">
        <v>91</v>
      </c>
      <c r="K74" t="s">
        <v>89</v>
      </c>
      <c r="L74">
        <v>1346</v>
      </c>
      <c r="N74">
        <v>1009</v>
      </c>
      <c r="O74" t="s">
        <v>90</v>
      </c>
      <c r="P74" t="s">
        <v>90</v>
      </c>
      <c r="Q74">
        <v>1</v>
      </c>
      <c r="W74">
        <v>0</v>
      </c>
      <c r="X74">
        <v>210558753</v>
      </c>
      <c r="Y74">
        <v>0</v>
      </c>
      <c r="AA74">
        <v>28.6</v>
      </c>
      <c r="AB74">
        <v>0</v>
      </c>
      <c r="AC74">
        <v>0</v>
      </c>
      <c r="AD74">
        <v>0</v>
      </c>
      <c r="AE74">
        <v>28.6</v>
      </c>
      <c r="AF74">
        <v>0</v>
      </c>
      <c r="AG74">
        <v>0</v>
      </c>
      <c r="AH74">
        <v>0</v>
      </c>
      <c r="AI74">
        <v>1</v>
      </c>
      <c r="AJ74">
        <v>1</v>
      </c>
      <c r="AK74">
        <v>1</v>
      </c>
      <c r="AL74">
        <v>1</v>
      </c>
      <c r="AN74">
        <v>0</v>
      </c>
      <c r="AO74">
        <v>0</v>
      </c>
      <c r="AP74">
        <v>0</v>
      </c>
      <c r="AQ74">
        <v>0</v>
      </c>
      <c r="AR74">
        <v>0</v>
      </c>
      <c r="AS74" t="s">
        <v>6</v>
      </c>
      <c r="AT74">
        <v>0</v>
      </c>
      <c r="AU74" t="s">
        <v>6</v>
      </c>
      <c r="AV74">
        <v>0</v>
      </c>
      <c r="AW74">
        <v>2</v>
      </c>
      <c r="AX74">
        <v>34657028</v>
      </c>
      <c r="AY74">
        <v>1</v>
      </c>
      <c r="AZ74">
        <v>6144</v>
      </c>
      <c r="BA74">
        <v>69</v>
      </c>
      <c r="BB74">
        <v>3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Y74*Source!I68</f>
        <v>0</v>
      </c>
      <c r="CY74">
        <f t="shared" si="9"/>
        <v>28.6</v>
      </c>
      <c r="CZ74">
        <f t="shared" si="10"/>
        <v>28.6</v>
      </c>
      <c r="DA74">
        <f t="shared" si="11"/>
        <v>1</v>
      </c>
      <c r="DB74">
        <v>0</v>
      </c>
    </row>
    <row r="75" spans="1:106" x14ac:dyDescent="0.2">
      <c r="A75">
        <f>ROW(Source!A68)</f>
        <v>68</v>
      </c>
      <c r="B75">
        <v>34656857</v>
      </c>
      <c r="C75">
        <v>34657003</v>
      </c>
      <c r="D75">
        <v>31483076</v>
      </c>
      <c r="E75">
        <v>1</v>
      </c>
      <c r="F75">
        <v>1</v>
      </c>
      <c r="G75">
        <v>1</v>
      </c>
      <c r="H75">
        <v>3</v>
      </c>
      <c r="I75" t="s">
        <v>154</v>
      </c>
      <c r="J75" t="s">
        <v>156</v>
      </c>
      <c r="K75" t="s">
        <v>155</v>
      </c>
      <c r="L75">
        <v>1346</v>
      </c>
      <c r="N75">
        <v>1009</v>
      </c>
      <c r="O75" t="s">
        <v>90</v>
      </c>
      <c r="P75" t="s">
        <v>90</v>
      </c>
      <c r="Q75">
        <v>1</v>
      </c>
      <c r="W75">
        <v>0</v>
      </c>
      <c r="X75">
        <v>-1274984028</v>
      </c>
      <c r="Y75">
        <v>0</v>
      </c>
      <c r="AA75">
        <v>35.630000000000003</v>
      </c>
      <c r="AB75">
        <v>0</v>
      </c>
      <c r="AC75">
        <v>0</v>
      </c>
      <c r="AD75">
        <v>0</v>
      </c>
      <c r="AE75">
        <v>35.630000000000003</v>
      </c>
      <c r="AF75">
        <v>0</v>
      </c>
      <c r="AG75">
        <v>0</v>
      </c>
      <c r="AH75">
        <v>0</v>
      </c>
      <c r="AI75">
        <v>1</v>
      </c>
      <c r="AJ75">
        <v>1</v>
      </c>
      <c r="AK75">
        <v>1</v>
      </c>
      <c r="AL75">
        <v>1</v>
      </c>
      <c r="AN75">
        <v>0</v>
      </c>
      <c r="AO75">
        <v>0</v>
      </c>
      <c r="AP75">
        <v>0</v>
      </c>
      <c r="AQ75">
        <v>0</v>
      </c>
      <c r="AR75">
        <v>0</v>
      </c>
      <c r="AS75" t="s">
        <v>6</v>
      </c>
      <c r="AT75">
        <v>0</v>
      </c>
      <c r="AU75" t="s">
        <v>6</v>
      </c>
      <c r="AV75">
        <v>0</v>
      </c>
      <c r="AW75">
        <v>2</v>
      </c>
      <c r="AX75">
        <v>34657029</v>
      </c>
      <c r="AY75">
        <v>1</v>
      </c>
      <c r="AZ75">
        <v>6144</v>
      </c>
      <c r="BA75">
        <v>70</v>
      </c>
      <c r="BB75">
        <v>3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Y75*Source!I68</f>
        <v>0</v>
      </c>
      <c r="CY75">
        <f t="shared" si="9"/>
        <v>35.630000000000003</v>
      </c>
      <c r="CZ75">
        <f t="shared" si="10"/>
        <v>35.630000000000003</v>
      </c>
      <c r="DA75">
        <f t="shared" si="11"/>
        <v>1</v>
      </c>
      <c r="DB75">
        <v>0</v>
      </c>
    </row>
    <row r="76" spans="1:106" x14ac:dyDescent="0.2">
      <c r="A76">
        <f>ROW(Source!A68)</f>
        <v>68</v>
      </c>
      <c r="B76">
        <v>34656857</v>
      </c>
      <c r="C76">
        <v>34657003</v>
      </c>
      <c r="D76">
        <v>31496552</v>
      </c>
      <c r="E76">
        <v>1</v>
      </c>
      <c r="F76">
        <v>1</v>
      </c>
      <c r="G76">
        <v>1</v>
      </c>
      <c r="H76">
        <v>3</v>
      </c>
      <c r="I76" t="s">
        <v>158</v>
      </c>
      <c r="J76" t="s">
        <v>161</v>
      </c>
      <c r="K76" t="s">
        <v>159</v>
      </c>
      <c r="L76">
        <v>1358</v>
      </c>
      <c r="N76">
        <v>1010</v>
      </c>
      <c r="O76" t="s">
        <v>160</v>
      </c>
      <c r="P76" t="s">
        <v>160</v>
      </c>
      <c r="Q76">
        <v>10</v>
      </c>
      <c r="W76">
        <v>0</v>
      </c>
      <c r="X76">
        <v>1386890308</v>
      </c>
      <c r="Y76">
        <v>0</v>
      </c>
      <c r="AA76">
        <v>39</v>
      </c>
      <c r="AB76">
        <v>0</v>
      </c>
      <c r="AC76">
        <v>0</v>
      </c>
      <c r="AD76">
        <v>0</v>
      </c>
      <c r="AE76">
        <v>39</v>
      </c>
      <c r="AF76">
        <v>0</v>
      </c>
      <c r="AG76">
        <v>0</v>
      </c>
      <c r="AH76">
        <v>0</v>
      </c>
      <c r="AI76">
        <v>1</v>
      </c>
      <c r="AJ76">
        <v>1</v>
      </c>
      <c r="AK76">
        <v>1</v>
      </c>
      <c r="AL76">
        <v>1</v>
      </c>
      <c r="AN76">
        <v>0</v>
      </c>
      <c r="AO76">
        <v>0</v>
      </c>
      <c r="AP76">
        <v>0</v>
      </c>
      <c r="AQ76">
        <v>0</v>
      </c>
      <c r="AR76">
        <v>0</v>
      </c>
      <c r="AS76" t="s">
        <v>6</v>
      </c>
      <c r="AT76">
        <v>0</v>
      </c>
      <c r="AU76" t="s">
        <v>6</v>
      </c>
      <c r="AV76">
        <v>0</v>
      </c>
      <c r="AW76">
        <v>2</v>
      </c>
      <c r="AX76">
        <v>34657030</v>
      </c>
      <c r="AY76">
        <v>1</v>
      </c>
      <c r="AZ76">
        <v>6144</v>
      </c>
      <c r="BA76">
        <v>71</v>
      </c>
      <c r="BB76">
        <v>3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Y76*Source!I68</f>
        <v>0</v>
      </c>
      <c r="CY76">
        <f t="shared" si="9"/>
        <v>39</v>
      </c>
      <c r="CZ76">
        <f t="shared" si="10"/>
        <v>39</v>
      </c>
      <c r="DA76">
        <f t="shared" si="11"/>
        <v>1</v>
      </c>
      <c r="DB76">
        <v>0</v>
      </c>
    </row>
    <row r="77" spans="1:106" x14ac:dyDescent="0.2">
      <c r="A77">
        <f>ROW(Source!A68)</f>
        <v>68</v>
      </c>
      <c r="B77">
        <v>34656857</v>
      </c>
      <c r="C77">
        <v>34657003</v>
      </c>
      <c r="D77">
        <v>31443668</v>
      </c>
      <c r="E77">
        <v>17</v>
      </c>
      <c r="F77">
        <v>1</v>
      </c>
      <c r="G77">
        <v>1</v>
      </c>
      <c r="H77">
        <v>3</v>
      </c>
      <c r="I77" t="s">
        <v>98</v>
      </c>
      <c r="J77" t="s">
        <v>6</v>
      </c>
      <c r="K77" t="s">
        <v>99</v>
      </c>
      <c r="L77">
        <v>1374</v>
      </c>
      <c r="N77">
        <v>1013</v>
      </c>
      <c r="O77" t="s">
        <v>100</v>
      </c>
      <c r="P77" t="s">
        <v>100</v>
      </c>
      <c r="Q77">
        <v>1</v>
      </c>
      <c r="W77">
        <v>0</v>
      </c>
      <c r="X77">
        <v>-1731369543</v>
      </c>
      <c r="Y77">
        <v>0</v>
      </c>
      <c r="AA77">
        <v>1</v>
      </c>
      <c r="AB77">
        <v>0</v>
      </c>
      <c r="AC77">
        <v>0</v>
      </c>
      <c r="AD77">
        <v>0</v>
      </c>
      <c r="AE77">
        <v>1</v>
      </c>
      <c r="AF77">
        <v>0</v>
      </c>
      <c r="AG77">
        <v>0</v>
      </c>
      <c r="AH77">
        <v>0</v>
      </c>
      <c r="AI77">
        <v>1</v>
      </c>
      <c r="AJ77">
        <v>1</v>
      </c>
      <c r="AK77">
        <v>1</v>
      </c>
      <c r="AL77">
        <v>1</v>
      </c>
      <c r="AN77">
        <v>0</v>
      </c>
      <c r="AO77">
        <v>0</v>
      </c>
      <c r="AP77">
        <v>0</v>
      </c>
      <c r="AQ77">
        <v>0</v>
      </c>
      <c r="AR77">
        <v>0</v>
      </c>
      <c r="AS77" t="s">
        <v>6</v>
      </c>
      <c r="AT77">
        <v>0</v>
      </c>
      <c r="AU77" t="s">
        <v>6</v>
      </c>
      <c r="AV77">
        <v>0</v>
      </c>
      <c r="AW77">
        <v>2</v>
      </c>
      <c r="AX77">
        <v>34657031</v>
      </c>
      <c r="AY77">
        <v>1</v>
      </c>
      <c r="AZ77">
        <v>6144</v>
      </c>
      <c r="BA77">
        <v>72</v>
      </c>
      <c r="BB77">
        <v>3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Y77*Source!I68</f>
        <v>0</v>
      </c>
      <c r="CY77">
        <f t="shared" si="9"/>
        <v>1</v>
      </c>
      <c r="CZ77">
        <f t="shared" si="10"/>
        <v>1</v>
      </c>
      <c r="DA77">
        <f t="shared" si="11"/>
        <v>1</v>
      </c>
      <c r="DB77">
        <v>0</v>
      </c>
    </row>
    <row r="78" spans="1:106" x14ac:dyDescent="0.2">
      <c r="A78">
        <f>ROW(Source!A68)</f>
        <v>68</v>
      </c>
      <c r="B78">
        <v>34656857</v>
      </c>
      <c r="C78">
        <v>34657003</v>
      </c>
      <c r="D78">
        <v>0</v>
      </c>
      <c r="E78">
        <v>0</v>
      </c>
      <c r="F78">
        <v>1</v>
      </c>
      <c r="G78">
        <v>1</v>
      </c>
      <c r="H78">
        <v>3</v>
      </c>
      <c r="I78" t="s">
        <v>45</v>
      </c>
      <c r="J78" t="s">
        <v>126</v>
      </c>
      <c r="K78" t="s">
        <v>125</v>
      </c>
      <c r="L78">
        <v>1354</v>
      </c>
      <c r="N78">
        <v>1010</v>
      </c>
      <c r="O78" t="s">
        <v>47</v>
      </c>
      <c r="P78" t="s">
        <v>47</v>
      </c>
      <c r="Q78">
        <v>1</v>
      </c>
      <c r="W78">
        <v>0</v>
      </c>
      <c r="X78">
        <v>1979267512</v>
      </c>
      <c r="Y78">
        <v>1</v>
      </c>
      <c r="AA78">
        <v>23.79</v>
      </c>
      <c r="AB78">
        <v>0</v>
      </c>
      <c r="AC78">
        <v>0</v>
      </c>
      <c r="AD78">
        <v>0</v>
      </c>
      <c r="AE78">
        <v>23.79</v>
      </c>
      <c r="AF78">
        <v>0</v>
      </c>
      <c r="AG78">
        <v>0</v>
      </c>
      <c r="AH78">
        <v>0</v>
      </c>
      <c r="AI78">
        <v>1</v>
      </c>
      <c r="AJ78">
        <v>1</v>
      </c>
      <c r="AK78">
        <v>1</v>
      </c>
      <c r="AL78">
        <v>1</v>
      </c>
      <c r="AN78">
        <v>0</v>
      </c>
      <c r="AO78">
        <v>0</v>
      </c>
      <c r="AP78">
        <v>0</v>
      </c>
      <c r="AQ78">
        <v>0</v>
      </c>
      <c r="AR78">
        <v>0</v>
      </c>
      <c r="AS78" t="s">
        <v>6</v>
      </c>
      <c r="AT78">
        <v>1</v>
      </c>
      <c r="AU78" t="s">
        <v>6</v>
      </c>
      <c r="AV78">
        <v>0</v>
      </c>
      <c r="AW78">
        <v>1</v>
      </c>
      <c r="AX78">
        <v>-1</v>
      </c>
      <c r="AY78">
        <v>0</v>
      </c>
      <c r="AZ78">
        <v>0</v>
      </c>
      <c r="BA78" t="s">
        <v>6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Y78*Source!I68</f>
        <v>3</v>
      </c>
      <c r="CY78">
        <f t="shared" si="9"/>
        <v>23.79</v>
      </c>
      <c r="CZ78">
        <f t="shared" si="10"/>
        <v>23.79</v>
      </c>
      <c r="DA78">
        <f t="shared" si="11"/>
        <v>1</v>
      </c>
      <c r="DB78">
        <v>0</v>
      </c>
    </row>
    <row r="79" spans="1:106" x14ac:dyDescent="0.2">
      <c r="A79">
        <f>ROW(Source!A69)</f>
        <v>69</v>
      </c>
      <c r="B79">
        <v>34656858</v>
      </c>
      <c r="C79">
        <v>34657003</v>
      </c>
      <c r="D79">
        <v>31714816</v>
      </c>
      <c r="E79">
        <v>1</v>
      </c>
      <c r="F79">
        <v>1</v>
      </c>
      <c r="G79">
        <v>1</v>
      </c>
      <c r="H79">
        <v>1</v>
      </c>
      <c r="I79" t="s">
        <v>316</v>
      </c>
      <c r="J79" t="s">
        <v>6</v>
      </c>
      <c r="K79" t="s">
        <v>317</v>
      </c>
      <c r="L79">
        <v>1191</v>
      </c>
      <c r="N79">
        <v>1013</v>
      </c>
      <c r="O79" t="s">
        <v>294</v>
      </c>
      <c r="P79" t="s">
        <v>294</v>
      </c>
      <c r="Q79">
        <v>1</v>
      </c>
      <c r="W79">
        <v>0</v>
      </c>
      <c r="X79">
        <v>1983201532</v>
      </c>
      <c r="Y79">
        <v>1.56</v>
      </c>
      <c r="AA79">
        <v>0</v>
      </c>
      <c r="AB79">
        <v>0</v>
      </c>
      <c r="AC79">
        <v>0</v>
      </c>
      <c r="AD79">
        <v>174.03</v>
      </c>
      <c r="AE79">
        <v>0</v>
      </c>
      <c r="AF79">
        <v>0</v>
      </c>
      <c r="AG79">
        <v>0</v>
      </c>
      <c r="AH79">
        <v>9.51</v>
      </c>
      <c r="AI79">
        <v>1</v>
      </c>
      <c r="AJ79">
        <v>1</v>
      </c>
      <c r="AK79">
        <v>1</v>
      </c>
      <c r="AL79">
        <v>18.3</v>
      </c>
      <c r="AN79">
        <v>0</v>
      </c>
      <c r="AO79">
        <v>1</v>
      </c>
      <c r="AP79">
        <v>0</v>
      </c>
      <c r="AQ79">
        <v>0</v>
      </c>
      <c r="AR79">
        <v>0</v>
      </c>
      <c r="AS79" t="s">
        <v>6</v>
      </c>
      <c r="AT79">
        <v>1.56</v>
      </c>
      <c r="AU79" t="s">
        <v>6</v>
      </c>
      <c r="AV79">
        <v>1</v>
      </c>
      <c r="AW79">
        <v>2</v>
      </c>
      <c r="AX79">
        <v>34657018</v>
      </c>
      <c r="AY79">
        <v>1</v>
      </c>
      <c r="AZ79">
        <v>0</v>
      </c>
      <c r="BA79">
        <v>73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Y79*Source!I69</f>
        <v>4.68</v>
      </c>
      <c r="CY79">
        <f>AD79</f>
        <v>174.03</v>
      </c>
      <c r="CZ79">
        <f>AH79</f>
        <v>9.51</v>
      </c>
      <c r="DA79">
        <f>AL79</f>
        <v>18.3</v>
      </c>
      <c r="DB79">
        <v>0</v>
      </c>
    </row>
    <row r="80" spans="1:106" x14ac:dyDescent="0.2">
      <c r="A80">
        <f>ROW(Source!A69)</f>
        <v>69</v>
      </c>
      <c r="B80">
        <v>34656858</v>
      </c>
      <c r="C80">
        <v>34657003</v>
      </c>
      <c r="D80">
        <v>31528446</v>
      </c>
      <c r="E80">
        <v>1</v>
      </c>
      <c r="F80">
        <v>1</v>
      </c>
      <c r="G80">
        <v>1</v>
      </c>
      <c r="H80">
        <v>2</v>
      </c>
      <c r="I80" t="s">
        <v>318</v>
      </c>
      <c r="J80" t="s">
        <v>319</v>
      </c>
      <c r="K80" t="s">
        <v>320</v>
      </c>
      <c r="L80">
        <v>1368</v>
      </c>
      <c r="N80">
        <v>1011</v>
      </c>
      <c r="O80" t="s">
        <v>312</v>
      </c>
      <c r="P80" t="s">
        <v>312</v>
      </c>
      <c r="Q80">
        <v>1</v>
      </c>
      <c r="W80">
        <v>0</v>
      </c>
      <c r="X80">
        <v>-353815937</v>
      </c>
      <c r="Y80">
        <v>0.13</v>
      </c>
      <c r="AA80">
        <v>0</v>
      </c>
      <c r="AB80">
        <v>101.25</v>
      </c>
      <c r="AC80">
        <v>0</v>
      </c>
      <c r="AD80">
        <v>0</v>
      </c>
      <c r="AE80">
        <v>0</v>
      </c>
      <c r="AF80">
        <v>8.1</v>
      </c>
      <c r="AG80">
        <v>0</v>
      </c>
      <c r="AH80">
        <v>0</v>
      </c>
      <c r="AI80">
        <v>1</v>
      </c>
      <c r="AJ80">
        <v>12.5</v>
      </c>
      <c r="AK80">
        <v>18.3</v>
      </c>
      <c r="AL80">
        <v>1</v>
      </c>
      <c r="AN80">
        <v>0</v>
      </c>
      <c r="AO80">
        <v>1</v>
      </c>
      <c r="AP80">
        <v>0</v>
      </c>
      <c r="AQ80">
        <v>0</v>
      </c>
      <c r="AR80">
        <v>0</v>
      </c>
      <c r="AS80" t="s">
        <v>6</v>
      </c>
      <c r="AT80">
        <v>0.13</v>
      </c>
      <c r="AU80" t="s">
        <v>6</v>
      </c>
      <c r="AV80">
        <v>0</v>
      </c>
      <c r="AW80">
        <v>2</v>
      </c>
      <c r="AX80">
        <v>34657019</v>
      </c>
      <c r="AY80">
        <v>1</v>
      </c>
      <c r="AZ80">
        <v>0</v>
      </c>
      <c r="BA80">
        <v>74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Y80*Source!I69</f>
        <v>0.39</v>
      </c>
      <c r="CY80">
        <f>AB80</f>
        <v>101.25</v>
      </c>
      <c r="CZ80">
        <f>AF80</f>
        <v>8.1</v>
      </c>
      <c r="DA80">
        <f>AJ80</f>
        <v>12.5</v>
      </c>
      <c r="DB80">
        <v>0</v>
      </c>
    </row>
    <row r="81" spans="1:106" x14ac:dyDescent="0.2">
      <c r="A81">
        <f>ROW(Source!A69)</f>
        <v>69</v>
      </c>
      <c r="B81">
        <v>34656858</v>
      </c>
      <c r="C81">
        <v>34657003</v>
      </c>
      <c r="D81">
        <v>31446378</v>
      </c>
      <c r="E81">
        <v>1</v>
      </c>
      <c r="F81">
        <v>1</v>
      </c>
      <c r="G81">
        <v>1</v>
      </c>
      <c r="H81">
        <v>3</v>
      </c>
      <c r="I81" t="s">
        <v>129</v>
      </c>
      <c r="J81" t="s">
        <v>131</v>
      </c>
      <c r="K81" t="s">
        <v>130</v>
      </c>
      <c r="L81">
        <v>1346</v>
      </c>
      <c r="N81">
        <v>1009</v>
      </c>
      <c r="O81" t="s">
        <v>90</v>
      </c>
      <c r="P81" t="s">
        <v>90</v>
      </c>
      <c r="Q81">
        <v>1</v>
      </c>
      <c r="W81">
        <v>0</v>
      </c>
      <c r="X81">
        <v>56922527</v>
      </c>
      <c r="Y81">
        <v>0</v>
      </c>
      <c r="AA81">
        <v>86.25</v>
      </c>
      <c r="AB81">
        <v>0</v>
      </c>
      <c r="AC81">
        <v>0</v>
      </c>
      <c r="AD81">
        <v>0</v>
      </c>
      <c r="AE81">
        <v>11.5</v>
      </c>
      <c r="AF81">
        <v>0</v>
      </c>
      <c r="AG81">
        <v>0</v>
      </c>
      <c r="AH81">
        <v>0</v>
      </c>
      <c r="AI81">
        <v>7.5</v>
      </c>
      <c r="AJ81">
        <v>1</v>
      </c>
      <c r="AK81">
        <v>1</v>
      </c>
      <c r="AL81">
        <v>1</v>
      </c>
      <c r="AN81">
        <v>0</v>
      </c>
      <c r="AO81">
        <v>0</v>
      </c>
      <c r="AP81">
        <v>0</v>
      </c>
      <c r="AQ81">
        <v>0</v>
      </c>
      <c r="AR81">
        <v>0</v>
      </c>
      <c r="AS81" t="s">
        <v>6</v>
      </c>
      <c r="AT81">
        <v>0</v>
      </c>
      <c r="AU81" t="s">
        <v>6</v>
      </c>
      <c r="AV81">
        <v>0</v>
      </c>
      <c r="AW81">
        <v>2</v>
      </c>
      <c r="AX81">
        <v>34657021</v>
      </c>
      <c r="AY81">
        <v>1</v>
      </c>
      <c r="AZ81">
        <v>6144</v>
      </c>
      <c r="BA81">
        <v>76</v>
      </c>
      <c r="BB81">
        <v>3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Y81*Source!I69</f>
        <v>0</v>
      </c>
      <c r="CY81">
        <f t="shared" ref="CY81:CY92" si="12">AA81</f>
        <v>86.25</v>
      </c>
      <c r="CZ81">
        <f t="shared" ref="CZ81:CZ92" si="13">AE81</f>
        <v>11.5</v>
      </c>
      <c r="DA81">
        <f t="shared" ref="DA81:DA92" si="14">AI81</f>
        <v>7.5</v>
      </c>
      <c r="DB81">
        <v>0</v>
      </c>
    </row>
    <row r="82" spans="1:106" x14ac:dyDescent="0.2">
      <c r="A82">
        <f>ROW(Source!A69)</f>
        <v>69</v>
      </c>
      <c r="B82">
        <v>34656858</v>
      </c>
      <c r="C82">
        <v>34657003</v>
      </c>
      <c r="D82">
        <v>31446697</v>
      </c>
      <c r="E82">
        <v>1</v>
      </c>
      <c r="F82">
        <v>1</v>
      </c>
      <c r="G82">
        <v>1</v>
      </c>
      <c r="H82">
        <v>3</v>
      </c>
      <c r="I82" t="s">
        <v>133</v>
      </c>
      <c r="J82" t="s">
        <v>80</v>
      </c>
      <c r="K82" t="s">
        <v>134</v>
      </c>
      <c r="L82">
        <v>1346</v>
      </c>
      <c r="N82">
        <v>1009</v>
      </c>
      <c r="O82" t="s">
        <v>90</v>
      </c>
      <c r="P82" t="s">
        <v>90</v>
      </c>
      <c r="Q82">
        <v>1</v>
      </c>
      <c r="W82">
        <v>0</v>
      </c>
      <c r="X82">
        <v>-1088866022</v>
      </c>
      <c r="Y82">
        <v>0</v>
      </c>
      <c r="AA82">
        <v>228</v>
      </c>
      <c r="AB82">
        <v>0</v>
      </c>
      <c r="AC82">
        <v>0</v>
      </c>
      <c r="AD82">
        <v>0</v>
      </c>
      <c r="AE82">
        <v>30.4</v>
      </c>
      <c r="AF82">
        <v>0</v>
      </c>
      <c r="AG82">
        <v>0</v>
      </c>
      <c r="AH82">
        <v>0</v>
      </c>
      <c r="AI82">
        <v>7.5</v>
      </c>
      <c r="AJ82">
        <v>1</v>
      </c>
      <c r="AK82">
        <v>1</v>
      </c>
      <c r="AL82">
        <v>1</v>
      </c>
      <c r="AN82">
        <v>0</v>
      </c>
      <c r="AO82">
        <v>0</v>
      </c>
      <c r="AP82">
        <v>0</v>
      </c>
      <c r="AQ82">
        <v>0</v>
      </c>
      <c r="AR82">
        <v>0</v>
      </c>
      <c r="AS82" t="s">
        <v>6</v>
      </c>
      <c r="AT82">
        <v>0</v>
      </c>
      <c r="AU82" t="s">
        <v>6</v>
      </c>
      <c r="AV82">
        <v>0</v>
      </c>
      <c r="AW82">
        <v>2</v>
      </c>
      <c r="AX82">
        <v>34657022</v>
      </c>
      <c r="AY82">
        <v>1</v>
      </c>
      <c r="AZ82">
        <v>6144</v>
      </c>
      <c r="BA82">
        <v>77</v>
      </c>
      <c r="BB82">
        <v>3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Y82*Source!I69</f>
        <v>0</v>
      </c>
      <c r="CY82">
        <f t="shared" si="12"/>
        <v>228</v>
      </c>
      <c r="CZ82">
        <f t="shared" si="13"/>
        <v>30.4</v>
      </c>
      <c r="DA82">
        <f t="shared" si="14"/>
        <v>7.5</v>
      </c>
      <c r="DB82">
        <v>0</v>
      </c>
    </row>
    <row r="83" spans="1:106" x14ac:dyDescent="0.2">
      <c r="A83">
        <f>ROW(Source!A69)</f>
        <v>69</v>
      </c>
      <c r="B83">
        <v>34656858</v>
      </c>
      <c r="C83">
        <v>34657003</v>
      </c>
      <c r="D83">
        <v>31447861</v>
      </c>
      <c r="E83">
        <v>1</v>
      </c>
      <c r="F83">
        <v>1</v>
      </c>
      <c r="G83">
        <v>1</v>
      </c>
      <c r="H83">
        <v>3</v>
      </c>
      <c r="I83" t="s">
        <v>136</v>
      </c>
      <c r="J83" t="s">
        <v>138</v>
      </c>
      <c r="K83" t="s">
        <v>137</v>
      </c>
      <c r="L83">
        <v>1346</v>
      </c>
      <c r="N83">
        <v>1009</v>
      </c>
      <c r="O83" t="s">
        <v>90</v>
      </c>
      <c r="P83" t="s">
        <v>90</v>
      </c>
      <c r="Q83">
        <v>1</v>
      </c>
      <c r="W83">
        <v>0</v>
      </c>
      <c r="X83">
        <v>586013393</v>
      </c>
      <c r="Y83">
        <v>0</v>
      </c>
      <c r="AA83">
        <v>79.28</v>
      </c>
      <c r="AB83">
        <v>0</v>
      </c>
      <c r="AC83">
        <v>0</v>
      </c>
      <c r="AD83">
        <v>0</v>
      </c>
      <c r="AE83">
        <v>10.57</v>
      </c>
      <c r="AF83">
        <v>0</v>
      </c>
      <c r="AG83">
        <v>0</v>
      </c>
      <c r="AH83">
        <v>0</v>
      </c>
      <c r="AI83">
        <v>7.5</v>
      </c>
      <c r="AJ83">
        <v>1</v>
      </c>
      <c r="AK83">
        <v>1</v>
      </c>
      <c r="AL83">
        <v>1</v>
      </c>
      <c r="AN83">
        <v>0</v>
      </c>
      <c r="AO83">
        <v>0</v>
      </c>
      <c r="AP83">
        <v>0</v>
      </c>
      <c r="AQ83">
        <v>0</v>
      </c>
      <c r="AR83">
        <v>0</v>
      </c>
      <c r="AS83" t="s">
        <v>6</v>
      </c>
      <c r="AT83">
        <v>0</v>
      </c>
      <c r="AU83" t="s">
        <v>6</v>
      </c>
      <c r="AV83">
        <v>0</v>
      </c>
      <c r="AW83">
        <v>2</v>
      </c>
      <c r="AX83">
        <v>34657023</v>
      </c>
      <c r="AY83">
        <v>1</v>
      </c>
      <c r="AZ83">
        <v>6144</v>
      </c>
      <c r="BA83">
        <v>78</v>
      </c>
      <c r="BB83">
        <v>3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Y83*Source!I69</f>
        <v>0</v>
      </c>
      <c r="CY83">
        <f t="shared" si="12"/>
        <v>79.28</v>
      </c>
      <c r="CZ83">
        <f t="shared" si="13"/>
        <v>10.57</v>
      </c>
      <c r="DA83">
        <f t="shared" si="14"/>
        <v>7.5</v>
      </c>
      <c r="DB83">
        <v>0</v>
      </c>
    </row>
    <row r="84" spans="1:106" x14ac:dyDescent="0.2">
      <c r="A84">
        <f>ROW(Source!A69)</f>
        <v>69</v>
      </c>
      <c r="B84">
        <v>34656858</v>
      </c>
      <c r="C84">
        <v>34657003</v>
      </c>
      <c r="D84">
        <v>31449051</v>
      </c>
      <c r="E84">
        <v>1</v>
      </c>
      <c r="F84">
        <v>1</v>
      </c>
      <c r="G84">
        <v>1</v>
      </c>
      <c r="H84">
        <v>3</v>
      </c>
      <c r="I84" t="s">
        <v>140</v>
      </c>
      <c r="J84" t="s">
        <v>142</v>
      </c>
      <c r="K84" t="s">
        <v>141</v>
      </c>
      <c r="L84">
        <v>1346</v>
      </c>
      <c r="N84">
        <v>1009</v>
      </c>
      <c r="O84" t="s">
        <v>90</v>
      </c>
      <c r="P84" t="s">
        <v>90</v>
      </c>
      <c r="Q84">
        <v>1</v>
      </c>
      <c r="W84">
        <v>0</v>
      </c>
      <c r="X84">
        <v>103900845</v>
      </c>
      <c r="Y84">
        <v>0</v>
      </c>
      <c r="AA84">
        <v>67.8</v>
      </c>
      <c r="AB84">
        <v>0</v>
      </c>
      <c r="AC84">
        <v>0</v>
      </c>
      <c r="AD84">
        <v>0</v>
      </c>
      <c r="AE84">
        <v>9.0399999999999991</v>
      </c>
      <c r="AF84">
        <v>0</v>
      </c>
      <c r="AG84">
        <v>0</v>
      </c>
      <c r="AH84">
        <v>0</v>
      </c>
      <c r="AI84">
        <v>7.5</v>
      </c>
      <c r="AJ84">
        <v>1</v>
      </c>
      <c r="AK84">
        <v>1</v>
      </c>
      <c r="AL84">
        <v>1</v>
      </c>
      <c r="AN84">
        <v>0</v>
      </c>
      <c r="AO84">
        <v>0</v>
      </c>
      <c r="AP84">
        <v>0</v>
      </c>
      <c r="AQ84">
        <v>0</v>
      </c>
      <c r="AR84">
        <v>0</v>
      </c>
      <c r="AS84" t="s">
        <v>6</v>
      </c>
      <c r="AT84">
        <v>0</v>
      </c>
      <c r="AU84" t="s">
        <v>6</v>
      </c>
      <c r="AV84">
        <v>0</v>
      </c>
      <c r="AW84">
        <v>2</v>
      </c>
      <c r="AX84">
        <v>34657024</v>
      </c>
      <c r="AY84">
        <v>1</v>
      </c>
      <c r="AZ84">
        <v>6144</v>
      </c>
      <c r="BA84">
        <v>79</v>
      </c>
      <c r="BB84">
        <v>3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Y84*Source!I69</f>
        <v>0</v>
      </c>
      <c r="CY84">
        <f t="shared" si="12"/>
        <v>67.8</v>
      </c>
      <c r="CZ84">
        <f t="shared" si="13"/>
        <v>9.0399999999999991</v>
      </c>
      <c r="DA84">
        <f t="shared" si="14"/>
        <v>7.5</v>
      </c>
      <c r="DB84">
        <v>0</v>
      </c>
    </row>
    <row r="85" spans="1:106" x14ac:dyDescent="0.2">
      <c r="A85">
        <f>ROW(Source!A69)</f>
        <v>69</v>
      </c>
      <c r="B85">
        <v>34656858</v>
      </c>
      <c r="C85">
        <v>34657003</v>
      </c>
      <c r="D85">
        <v>31449183</v>
      </c>
      <c r="E85">
        <v>1</v>
      </c>
      <c r="F85">
        <v>1</v>
      </c>
      <c r="G85">
        <v>1</v>
      </c>
      <c r="H85">
        <v>3</v>
      </c>
      <c r="I85" t="s">
        <v>83</v>
      </c>
      <c r="J85" t="s">
        <v>86</v>
      </c>
      <c r="K85" t="s">
        <v>84</v>
      </c>
      <c r="L85">
        <v>1355</v>
      </c>
      <c r="N85">
        <v>1010</v>
      </c>
      <c r="O85" t="s">
        <v>85</v>
      </c>
      <c r="P85" t="s">
        <v>85</v>
      </c>
      <c r="Q85">
        <v>100</v>
      </c>
      <c r="W85">
        <v>0</v>
      </c>
      <c r="X85">
        <v>1794244060</v>
      </c>
      <c r="Y85">
        <v>0</v>
      </c>
      <c r="AA85">
        <v>645</v>
      </c>
      <c r="AB85">
        <v>0</v>
      </c>
      <c r="AC85">
        <v>0</v>
      </c>
      <c r="AD85">
        <v>0</v>
      </c>
      <c r="AE85">
        <v>86</v>
      </c>
      <c r="AF85">
        <v>0</v>
      </c>
      <c r="AG85">
        <v>0</v>
      </c>
      <c r="AH85">
        <v>0</v>
      </c>
      <c r="AI85">
        <v>7.5</v>
      </c>
      <c r="AJ85">
        <v>1</v>
      </c>
      <c r="AK85">
        <v>1</v>
      </c>
      <c r="AL85">
        <v>1</v>
      </c>
      <c r="AN85">
        <v>0</v>
      </c>
      <c r="AO85">
        <v>0</v>
      </c>
      <c r="AP85">
        <v>0</v>
      </c>
      <c r="AQ85">
        <v>0</v>
      </c>
      <c r="AR85">
        <v>0</v>
      </c>
      <c r="AS85" t="s">
        <v>6</v>
      </c>
      <c r="AT85">
        <v>0</v>
      </c>
      <c r="AU85" t="s">
        <v>6</v>
      </c>
      <c r="AV85">
        <v>0</v>
      </c>
      <c r="AW85">
        <v>2</v>
      </c>
      <c r="AX85">
        <v>34657025</v>
      </c>
      <c r="AY85">
        <v>1</v>
      </c>
      <c r="AZ85">
        <v>6144</v>
      </c>
      <c r="BA85">
        <v>80</v>
      </c>
      <c r="BB85">
        <v>3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Y85*Source!I69</f>
        <v>0</v>
      </c>
      <c r="CY85">
        <f t="shared" si="12"/>
        <v>645</v>
      </c>
      <c r="CZ85">
        <f t="shared" si="13"/>
        <v>86</v>
      </c>
      <c r="DA85">
        <f t="shared" si="14"/>
        <v>7.5</v>
      </c>
      <c r="DB85">
        <v>0</v>
      </c>
    </row>
    <row r="86" spans="1:106" x14ac:dyDescent="0.2">
      <c r="A86">
        <f>ROW(Source!A69)</f>
        <v>69</v>
      </c>
      <c r="B86">
        <v>34656858</v>
      </c>
      <c r="C86">
        <v>34657003</v>
      </c>
      <c r="D86">
        <v>31450103</v>
      </c>
      <c r="E86">
        <v>1</v>
      </c>
      <c r="F86">
        <v>1</v>
      </c>
      <c r="G86">
        <v>1</v>
      </c>
      <c r="H86">
        <v>3</v>
      </c>
      <c r="I86" t="s">
        <v>145</v>
      </c>
      <c r="J86" t="s">
        <v>147</v>
      </c>
      <c r="K86" t="s">
        <v>146</v>
      </c>
      <c r="L86">
        <v>1346</v>
      </c>
      <c r="N86">
        <v>1009</v>
      </c>
      <c r="O86" t="s">
        <v>90</v>
      </c>
      <c r="P86" t="s">
        <v>90</v>
      </c>
      <c r="Q86">
        <v>1</v>
      </c>
      <c r="W86">
        <v>0</v>
      </c>
      <c r="X86">
        <v>-856710481</v>
      </c>
      <c r="Y86">
        <v>0</v>
      </c>
      <c r="AA86">
        <v>997.88</v>
      </c>
      <c r="AB86">
        <v>0</v>
      </c>
      <c r="AC86">
        <v>0</v>
      </c>
      <c r="AD86">
        <v>0</v>
      </c>
      <c r="AE86">
        <v>133.05000000000001</v>
      </c>
      <c r="AF86">
        <v>0</v>
      </c>
      <c r="AG86">
        <v>0</v>
      </c>
      <c r="AH86">
        <v>0</v>
      </c>
      <c r="AI86">
        <v>7.5</v>
      </c>
      <c r="AJ86">
        <v>1</v>
      </c>
      <c r="AK86">
        <v>1</v>
      </c>
      <c r="AL86">
        <v>1</v>
      </c>
      <c r="AN86">
        <v>0</v>
      </c>
      <c r="AO86">
        <v>0</v>
      </c>
      <c r="AP86">
        <v>0</v>
      </c>
      <c r="AQ86">
        <v>0</v>
      </c>
      <c r="AR86">
        <v>0</v>
      </c>
      <c r="AS86" t="s">
        <v>6</v>
      </c>
      <c r="AT86">
        <v>0</v>
      </c>
      <c r="AU86" t="s">
        <v>6</v>
      </c>
      <c r="AV86">
        <v>0</v>
      </c>
      <c r="AW86">
        <v>2</v>
      </c>
      <c r="AX86">
        <v>34657026</v>
      </c>
      <c r="AY86">
        <v>1</v>
      </c>
      <c r="AZ86">
        <v>6144</v>
      </c>
      <c r="BA86">
        <v>81</v>
      </c>
      <c r="BB86">
        <v>3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Y86*Source!I69</f>
        <v>0</v>
      </c>
      <c r="CY86">
        <f t="shared" si="12"/>
        <v>997.88</v>
      </c>
      <c r="CZ86">
        <f t="shared" si="13"/>
        <v>133.05000000000001</v>
      </c>
      <c r="DA86">
        <f t="shared" si="14"/>
        <v>7.5</v>
      </c>
      <c r="DB86">
        <v>0</v>
      </c>
    </row>
    <row r="87" spans="1:106" x14ac:dyDescent="0.2">
      <c r="A87">
        <f>ROW(Source!A69)</f>
        <v>69</v>
      </c>
      <c r="B87">
        <v>34656858</v>
      </c>
      <c r="C87">
        <v>34657003</v>
      </c>
      <c r="D87">
        <v>31467744</v>
      </c>
      <c r="E87">
        <v>1</v>
      </c>
      <c r="F87">
        <v>1</v>
      </c>
      <c r="G87">
        <v>1</v>
      </c>
      <c r="H87">
        <v>3</v>
      </c>
      <c r="I87" t="s">
        <v>149</v>
      </c>
      <c r="J87" t="s">
        <v>151</v>
      </c>
      <c r="K87" t="s">
        <v>150</v>
      </c>
      <c r="L87">
        <v>1348</v>
      </c>
      <c r="N87">
        <v>1009</v>
      </c>
      <c r="O87" t="s">
        <v>95</v>
      </c>
      <c r="P87" t="s">
        <v>95</v>
      </c>
      <c r="Q87">
        <v>1000</v>
      </c>
      <c r="W87">
        <v>0</v>
      </c>
      <c r="X87">
        <v>426000481</v>
      </c>
      <c r="Y87">
        <v>0</v>
      </c>
      <c r="AA87">
        <v>86250</v>
      </c>
      <c r="AB87">
        <v>0</v>
      </c>
      <c r="AC87">
        <v>0</v>
      </c>
      <c r="AD87">
        <v>0</v>
      </c>
      <c r="AE87">
        <v>11500</v>
      </c>
      <c r="AF87">
        <v>0</v>
      </c>
      <c r="AG87">
        <v>0</v>
      </c>
      <c r="AH87">
        <v>0</v>
      </c>
      <c r="AI87">
        <v>7.5</v>
      </c>
      <c r="AJ87">
        <v>1</v>
      </c>
      <c r="AK87">
        <v>1</v>
      </c>
      <c r="AL87">
        <v>1</v>
      </c>
      <c r="AN87">
        <v>0</v>
      </c>
      <c r="AO87">
        <v>0</v>
      </c>
      <c r="AP87">
        <v>0</v>
      </c>
      <c r="AQ87">
        <v>0</v>
      </c>
      <c r="AR87">
        <v>0</v>
      </c>
      <c r="AS87" t="s">
        <v>6</v>
      </c>
      <c r="AT87">
        <v>0</v>
      </c>
      <c r="AU87" t="s">
        <v>6</v>
      </c>
      <c r="AV87">
        <v>0</v>
      </c>
      <c r="AW87">
        <v>2</v>
      </c>
      <c r="AX87">
        <v>34657027</v>
      </c>
      <c r="AY87">
        <v>1</v>
      </c>
      <c r="AZ87">
        <v>6144</v>
      </c>
      <c r="BA87">
        <v>82</v>
      </c>
      <c r="BB87">
        <v>3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Y87*Source!I69</f>
        <v>0</v>
      </c>
      <c r="CY87">
        <f t="shared" si="12"/>
        <v>86250</v>
      </c>
      <c r="CZ87">
        <f t="shared" si="13"/>
        <v>11500</v>
      </c>
      <c r="DA87">
        <f t="shared" si="14"/>
        <v>7.5</v>
      </c>
      <c r="DB87">
        <v>0</v>
      </c>
    </row>
    <row r="88" spans="1:106" x14ac:dyDescent="0.2">
      <c r="A88">
        <f>ROW(Source!A69)</f>
        <v>69</v>
      </c>
      <c r="B88">
        <v>34656858</v>
      </c>
      <c r="C88">
        <v>34657003</v>
      </c>
      <c r="D88">
        <v>31482923</v>
      </c>
      <c r="E88">
        <v>1</v>
      </c>
      <c r="F88">
        <v>1</v>
      </c>
      <c r="G88">
        <v>1</v>
      </c>
      <c r="H88">
        <v>3</v>
      </c>
      <c r="I88" t="s">
        <v>88</v>
      </c>
      <c r="J88" t="s">
        <v>91</v>
      </c>
      <c r="K88" t="s">
        <v>89</v>
      </c>
      <c r="L88">
        <v>1346</v>
      </c>
      <c r="N88">
        <v>1009</v>
      </c>
      <c r="O88" t="s">
        <v>90</v>
      </c>
      <c r="P88" t="s">
        <v>90</v>
      </c>
      <c r="Q88">
        <v>1</v>
      </c>
      <c r="W88">
        <v>0</v>
      </c>
      <c r="X88">
        <v>210558753</v>
      </c>
      <c r="Y88">
        <v>0</v>
      </c>
      <c r="AA88">
        <v>214.5</v>
      </c>
      <c r="AB88">
        <v>0</v>
      </c>
      <c r="AC88">
        <v>0</v>
      </c>
      <c r="AD88">
        <v>0</v>
      </c>
      <c r="AE88">
        <v>28.6</v>
      </c>
      <c r="AF88">
        <v>0</v>
      </c>
      <c r="AG88">
        <v>0</v>
      </c>
      <c r="AH88">
        <v>0</v>
      </c>
      <c r="AI88">
        <v>7.5</v>
      </c>
      <c r="AJ88">
        <v>1</v>
      </c>
      <c r="AK88">
        <v>1</v>
      </c>
      <c r="AL88">
        <v>1</v>
      </c>
      <c r="AN88">
        <v>0</v>
      </c>
      <c r="AO88">
        <v>0</v>
      </c>
      <c r="AP88">
        <v>0</v>
      </c>
      <c r="AQ88">
        <v>0</v>
      </c>
      <c r="AR88">
        <v>0</v>
      </c>
      <c r="AS88" t="s">
        <v>6</v>
      </c>
      <c r="AT88">
        <v>0</v>
      </c>
      <c r="AU88" t="s">
        <v>6</v>
      </c>
      <c r="AV88">
        <v>0</v>
      </c>
      <c r="AW88">
        <v>2</v>
      </c>
      <c r="AX88">
        <v>34657028</v>
      </c>
      <c r="AY88">
        <v>1</v>
      </c>
      <c r="AZ88">
        <v>6144</v>
      </c>
      <c r="BA88">
        <v>83</v>
      </c>
      <c r="BB88">
        <v>3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Y88*Source!I69</f>
        <v>0</v>
      </c>
      <c r="CY88">
        <f t="shared" si="12"/>
        <v>214.5</v>
      </c>
      <c r="CZ88">
        <f t="shared" si="13"/>
        <v>28.6</v>
      </c>
      <c r="DA88">
        <f t="shared" si="14"/>
        <v>7.5</v>
      </c>
      <c r="DB88">
        <v>0</v>
      </c>
    </row>
    <row r="89" spans="1:106" x14ac:dyDescent="0.2">
      <c r="A89">
        <f>ROW(Source!A69)</f>
        <v>69</v>
      </c>
      <c r="B89">
        <v>34656858</v>
      </c>
      <c r="C89">
        <v>34657003</v>
      </c>
      <c r="D89">
        <v>31483076</v>
      </c>
      <c r="E89">
        <v>1</v>
      </c>
      <c r="F89">
        <v>1</v>
      </c>
      <c r="G89">
        <v>1</v>
      </c>
      <c r="H89">
        <v>3</v>
      </c>
      <c r="I89" t="s">
        <v>154</v>
      </c>
      <c r="J89" t="s">
        <v>156</v>
      </c>
      <c r="K89" t="s">
        <v>155</v>
      </c>
      <c r="L89">
        <v>1346</v>
      </c>
      <c r="N89">
        <v>1009</v>
      </c>
      <c r="O89" t="s">
        <v>90</v>
      </c>
      <c r="P89" t="s">
        <v>90</v>
      </c>
      <c r="Q89">
        <v>1</v>
      </c>
      <c r="W89">
        <v>0</v>
      </c>
      <c r="X89">
        <v>-1274984028</v>
      </c>
      <c r="Y89">
        <v>0</v>
      </c>
      <c r="AA89">
        <v>267.23</v>
      </c>
      <c r="AB89">
        <v>0</v>
      </c>
      <c r="AC89">
        <v>0</v>
      </c>
      <c r="AD89">
        <v>0</v>
      </c>
      <c r="AE89">
        <v>35.630000000000003</v>
      </c>
      <c r="AF89">
        <v>0</v>
      </c>
      <c r="AG89">
        <v>0</v>
      </c>
      <c r="AH89">
        <v>0</v>
      </c>
      <c r="AI89">
        <v>7.5</v>
      </c>
      <c r="AJ89">
        <v>1</v>
      </c>
      <c r="AK89">
        <v>1</v>
      </c>
      <c r="AL89">
        <v>1</v>
      </c>
      <c r="AN89">
        <v>0</v>
      </c>
      <c r="AO89">
        <v>0</v>
      </c>
      <c r="AP89">
        <v>0</v>
      </c>
      <c r="AQ89">
        <v>0</v>
      </c>
      <c r="AR89">
        <v>0</v>
      </c>
      <c r="AS89" t="s">
        <v>6</v>
      </c>
      <c r="AT89">
        <v>0</v>
      </c>
      <c r="AU89" t="s">
        <v>6</v>
      </c>
      <c r="AV89">
        <v>0</v>
      </c>
      <c r="AW89">
        <v>2</v>
      </c>
      <c r="AX89">
        <v>34657029</v>
      </c>
      <c r="AY89">
        <v>1</v>
      </c>
      <c r="AZ89">
        <v>6144</v>
      </c>
      <c r="BA89">
        <v>84</v>
      </c>
      <c r="BB89">
        <v>3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Y89*Source!I69</f>
        <v>0</v>
      </c>
      <c r="CY89">
        <f t="shared" si="12"/>
        <v>267.23</v>
      </c>
      <c r="CZ89">
        <f t="shared" si="13"/>
        <v>35.630000000000003</v>
      </c>
      <c r="DA89">
        <f t="shared" si="14"/>
        <v>7.5</v>
      </c>
      <c r="DB89">
        <v>0</v>
      </c>
    </row>
    <row r="90" spans="1:106" x14ac:dyDescent="0.2">
      <c r="A90">
        <f>ROW(Source!A69)</f>
        <v>69</v>
      </c>
      <c r="B90">
        <v>34656858</v>
      </c>
      <c r="C90">
        <v>34657003</v>
      </c>
      <c r="D90">
        <v>31496552</v>
      </c>
      <c r="E90">
        <v>1</v>
      </c>
      <c r="F90">
        <v>1</v>
      </c>
      <c r="G90">
        <v>1</v>
      </c>
      <c r="H90">
        <v>3</v>
      </c>
      <c r="I90" t="s">
        <v>158</v>
      </c>
      <c r="J90" t="s">
        <v>161</v>
      </c>
      <c r="K90" t="s">
        <v>159</v>
      </c>
      <c r="L90">
        <v>1358</v>
      </c>
      <c r="N90">
        <v>1010</v>
      </c>
      <c r="O90" t="s">
        <v>160</v>
      </c>
      <c r="P90" t="s">
        <v>160</v>
      </c>
      <c r="Q90">
        <v>10</v>
      </c>
      <c r="W90">
        <v>0</v>
      </c>
      <c r="X90">
        <v>1386890308</v>
      </c>
      <c r="Y90">
        <v>0</v>
      </c>
      <c r="AA90">
        <v>292.5</v>
      </c>
      <c r="AB90">
        <v>0</v>
      </c>
      <c r="AC90">
        <v>0</v>
      </c>
      <c r="AD90">
        <v>0</v>
      </c>
      <c r="AE90">
        <v>39</v>
      </c>
      <c r="AF90">
        <v>0</v>
      </c>
      <c r="AG90">
        <v>0</v>
      </c>
      <c r="AH90">
        <v>0</v>
      </c>
      <c r="AI90">
        <v>7.5</v>
      </c>
      <c r="AJ90">
        <v>1</v>
      </c>
      <c r="AK90">
        <v>1</v>
      </c>
      <c r="AL90">
        <v>1</v>
      </c>
      <c r="AN90">
        <v>0</v>
      </c>
      <c r="AO90">
        <v>0</v>
      </c>
      <c r="AP90">
        <v>0</v>
      </c>
      <c r="AQ90">
        <v>0</v>
      </c>
      <c r="AR90">
        <v>0</v>
      </c>
      <c r="AS90" t="s">
        <v>6</v>
      </c>
      <c r="AT90">
        <v>0</v>
      </c>
      <c r="AU90" t="s">
        <v>6</v>
      </c>
      <c r="AV90">
        <v>0</v>
      </c>
      <c r="AW90">
        <v>2</v>
      </c>
      <c r="AX90">
        <v>34657030</v>
      </c>
      <c r="AY90">
        <v>1</v>
      </c>
      <c r="AZ90">
        <v>6144</v>
      </c>
      <c r="BA90">
        <v>85</v>
      </c>
      <c r="BB90">
        <v>3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Y90*Source!I69</f>
        <v>0</v>
      </c>
      <c r="CY90">
        <f t="shared" si="12"/>
        <v>292.5</v>
      </c>
      <c r="CZ90">
        <f t="shared" si="13"/>
        <v>39</v>
      </c>
      <c r="DA90">
        <f t="shared" si="14"/>
        <v>7.5</v>
      </c>
      <c r="DB90">
        <v>0</v>
      </c>
    </row>
    <row r="91" spans="1:106" x14ac:dyDescent="0.2">
      <c r="A91">
        <f>ROW(Source!A69)</f>
        <v>69</v>
      </c>
      <c r="B91">
        <v>34656858</v>
      </c>
      <c r="C91">
        <v>34657003</v>
      </c>
      <c r="D91">
        <v>31443668</v>
      </c>
      <c r="E91">
        <v>17</v>
      </c>
      <c r="F91">
        <v>1</v>
      </c>
      <c r="G91">
        <v>1</v>
      </c>
      <c r="H91">
        <v>3</v>
      </c>
      <c r="I91" t="s">
        <v>98</v>
      </c>
      <c r="J91" t="s">
        <v>6</v>
      </c>
      <c r="K91" t="s">
        <v>99</v>
      </c>
      <c r="L91">
        <v>1374</v>
      </c>
      <c r="N91">
        <v>1013</v>
      </c>
      <c r="O91" t="s">
        <v>100</v>
      </c>
      <c r="P91" t="s">
        <v>100</v>
      </c>
      <c r="Q91">
        <v>1</v>
      </c>
      <c r="W91">
        <v>0</v>
      </c>
      <c r="X91">
        <v>-1731369543</v>
      </c>
      <c r="Y91">
        <v>0</v>
      </c>
      <c r="AA91">
        <v>7.5</v>
      </c>
      <c r="AB91">
        <v>0</v>
      </c>
      <c r="AC91">
        <v>0</v>
      </c>
      <c r="AD91">
        <v>0</v>
      </c>
      <c r="AE91">
        <v>1</v>
      </c>
      <c r="AF91">
        <v>0</v>
      </c>
      <c r="AG91">
        <v>0</v>
      </c>
      <c r="AH91">
        <v>0</v>
      </c>
      <c r="AI91">
        <v>7.5</v>
      </c>
      <c r="AJ91">
        <v>1</v>
      </c>
      <c r="AK91">
        <v>1</v>
      </c>
      <c r="AL91">
        <v>1</v>
      </c>
      <c r="AN91">
        <v>0</v>
      </c>
      <c r="AO91">
        <v>0</v>
      </c>
      <c r="AP91">
        <v>0</v>
      </c>
      <c r="AQ91">
        <v>0</v>
      </c>
      <c r="AR91">
        <v>0</v>
      </c>
      <c r="AS91" t="s">
        <v>6</v>
      </c>
      <c r="AT91">
        <v>0</v>
      </c>
      <c r="AU91" t="s">
        <v>6</v>
      </c>
      <c r="AV91">
        <v>0</v>
      </c>
      <c r="AW91">
        <v>2</v>
      </c>
      <c r="AX91">
        <v>34657031</v>
      </c>
      <c r="AY91">
        <v>1</v>
      </c>
      <c r="AZ91">
        <v>6144</v>
      </c>
      <c r="BA91">
        <v>86</v>
      </c>
      <c r="BB91">
        <v>3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Y91*Source!I69</f>
        <v>0</v>
      </c>
      <c r="CY91">
        <f t="shared" si="12"/>
        <v>7.5</v>
      </c>
      <c r="CZ91">
        <f t="shared" si="13"/>
        <v>1</v>
      </c>
      <c r="DA91">
        <f t="shared" si="14"/>
        <v>7.5</v>
      </c>
      <c r="DB91">
        <v>0</v>
      </c>
    </row>
    <row r="92" spans="1:106" x14ac:dyDescent="0.2">
      <c r="A92">
        <f>ROW(Source!A69)</f>
        <v>69</v>
      </c>
      <c r="B92">
        <v>34656858</v>
      </c>
      <c r="C92">
        <v>34657003</v>
      </c>
      <c r="D92">
        <v>0</v>
      </c>
      <c r="E92">
        <v>0</v>
      </c>
      <c r="F92">
        <v>1</v>
      </c>
      <c r="G92">
        <v>1</v>
      </c>
      <c r="H92">
        <v>3</v>
      </c>
      <c r="I92" t="s">
        <v>45</v>
      </c>
      <c r="J92" t="s">
        <v>126</v>
      </c>
      <c r="K92" t="s">
        <v>125</v>
      </c>
      <c r="L92">
        <v>1354</v>
      </c>
      <c r="N92">
        <v>1010</v>
      </c>
      <c r="O92" t="s">
        <v>47</v>
      </c>
      <c r="P92" t="s">
        <v>47</v>
      </c>
      <c r="Q92">
        <v>1</v>
      </c>
      <c r="W92">
        <v>0</v>
      </c>
      <c r="X92">
        <v>1979267512</v>
      </c>
      <c r="Y92">
        <v>1</v>
      </c>
      <c r="AA92">
        <v>178.39</v>
      </c>
      <c r="AB92">
        <v>0</v>
      </c>
      <c r="AC92">
        <v>0</v>
      </c>
      <c r="AD92">
        <v>0</v>
      </c>
      <c r="AE92">
        <v>23.79</v>
      </c>
      <c r="AF92">
        <v>0</v>
      </c>
      <c r="AG92">
        <v>0</v>
      </c>
      <c r="AH92">
        <v>0</v>
      </c>
      <c r="AI92">
        <v>7.5</v>
      </c>
      <c r="AJ92">
        <v>1</v>
      </c>
      <c r="AK92">
        <v>1</v>
      </c>
      <c r="AL92">
        <v>1</v>
      </c>
      <c r="AN92">
        <v>0</v>
      </c>
      <c r="AO92">
        <v>0</v>
      </c>
      <c r="AP92">
        <v>0</v>
      </c>
      <c r="AQ92">
        <v>0</v>
      </c>
      <c r="AR92">
        <v>0</v>
      </c>
      <c r="AS92" t="s">
        <v>6</v>
      </c>
      <c r="AT92">
        <v>1</v>
      </c>
      <c r="AU92" t="s">
        <v>6</v>
      </c>
      <c r="AV92">
        <v>0</v>
      </c>
      <c r="AW92">
        <v>1</v>
      </c>
      <c r="AX92">
        <v>-1</v>
      </c>
      <c r="AY92">
        <v>0</v>
      </c>
      <c r="AZ92">
        <v>0</v>
      </c>
      <c r="BA92" t="s">
        <v>6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Y92*Source!I69</f>
        <v>3</v>
      </c>
      <c r="CY92">
        <f t="shared" si="12"/>
        <v>178.39</v>
      </c>
      <c r="CZ92">
        <f t="shared" si="13"/>
        <v>23.79</v>
      </c>
      <c r="DA92">
        <f t="shared" si="14"/>
        <v>7.5</v>
      </c>
      <c r="DB92">
        <v>0</v>
      </c>
    </row>
    <row r="93" spans="1:106" x14ac:dyDescent="0.2">
      <c r="A93">
        <f>ROW(Source!A94)</f>
        <v>94</v>
      </c>
      <c r="B93">
        <v>34656857</v>
      </c>
      <c r="C93">
        <v>34657044</v>
      </c>
      <c r="D93">
        <v>31725395</v>
      </c>
      <c r="E93">
        <v>1</v>
      </c>
      <c r="F93">
        <v>1</v>
      </c>
      <c r="G93">
        <v>1</v>
      </c>
      <c r="H93">
        <v>1</v>
      </c>
      <c r="I93" t="s">
        <v>305</v>
      </c>
      <c r="J93" t="s">
        <v>6</v>
      </c>
      <c r="K93" t="s">
        <v>306</v>
      </c>
      <c r="L93">
        <v>1191</v>
      </c>
      <c r="N93">
        <v>1013</v>
      </c>
      <c r="O93" t="s">
        <v>294</v>
      </c>
      <c r="P93" t="s">
        <v>294</v>
      </c>
      <c r="Q93">
        <v>1</v>
      </c>
      <c r="W93">
        <v>0</v>
      </c>
      <c r="X93">
        <v>912892513</v>
      </c>
      <c r="Y93">
        <v>0.52</v>
      </c>
      <c r="AA93">
        <v>0</v>
      </c>
      <c r="AB93">
        <v>0</v>
      </c>
      <c r="AC93">
        <v>0</v>
      </c>
      <c r="AD93">
        <v>9.92</v>
      </c>
      <c r="AE93">
        <v>0</v>
      </c>
      <c r="AF93">
        <v>0</v>
      </c>
      <c r="AG93">
        <v>0</v>
      </c>
      <c r="AH93">
        <v>9.92</v>
      </c>
      <c r="AI93">
        <v>1</v>
      </c>
      <c r="AJ93">
        <v>1</v>
      </c>
      <c r="AK93">
        <v>1</v>
      </c>
      <c r="AL93">
        <v>1</v>
      </c>
      <c r="AN93">
        <v>0</v>
      </c>
      <c r="AO93">
        <v>1</v>
      </c>
      <c r="AP93">
        <v>1</v>
      </c>
      <c r="AQ93">
        <v>0</v>
      </c>
      <c r="AR93">
        <v>0</v>
      </c>
      <c r="AS93" t="s">
        <v>6</v>
      </c>
      <c r="AT93">
        <v>0.52</v>
      </c>
      <c r="AU93" t="s">
        <v>6</v>
      </c>
      <c r="AV93">
        <v>1</v>
      </c>
      <c r="AW93">
        <v>2</v>
      </c>
      <c r="AX93">
        <v>34657048</v>
      </c>
      <c r="AY93">
        <v>1</v>
      </c>
      <c r="AZ93">
        <v>0</v>
      </c>
      <c r="BA93">
        <v>87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Y93*Source!I94</f>
        <v>3.12</v>
      </c>
      <c r="CY93">
        <f>AD93</f>
        <v>9.92</v>
      </c>
      <c r="CZ93">
        <f>AH93</f>
        <v>9.92</v>
      </c>
      <c r="DA93">
        <f>AL93</f>
        <v>1</v>
      </c>
      <c r="DB93">
        <v>0</v>
      </c>
    </row>
    <row r="94" spans="1:106" x14ac:dyDescent="0.2">
      <c r="A94">
        <f>ROW(Source!A94)</f>
        <v>94</v>
      </c>
      <c r="B94">
        <v>34656857</v>
      </c>
      <c r="C94">
        <v>34657044</v>
      </c>
      <c r="D94">
        <v>0</v>
      </c>
      <c r="E94">
        <v>0</v>
      </c>
      <c r="F94">
        <v>1</v>
      </c>
      <c r="G94">
        <v>1</v>
      </c>
      <c r="H94">
        <v>3</v>
      </c>
      <c r="I94" t="s">
        <v>45</v>
      </c>
      <c r="J94" t="s">
        <v>172</v>
      </c>
      <c r="K94" t="s">
        <v>171</v>
      </c>
      <c r="L94">
        <v>1354</v>
      </c>
      <c r="N94">
        <v>1010</v>
      </c>
      <c r="O94" t="s">
        <v>47</v>
      </c>
      <c r="P94" t="s">
        <v>47</v>
      </c>
      <c r="Q94">
        <v>1</v>
      </c>
      <c r="W94">
        <v>0</v>
      </c>
      <c r="X94">
        <v>1897932488</v>
      </c>
      <c r="Y94">
        <v>0.5</v>
      </c>
      <c r="AA94">
        <v>11422.67</v>
      </c>
      <c r="AB94">
        <v>0</v>
      </c>
      <c r="AC94">
        <v>0</v>
      </c>
      <c r="AD94">
        <v>0</v>
      </c>
      <c r="AE94">
        <v>11422.67</v>
      </c>
      <c r="AF94">
        <v>0</v>
      </c>
      <c r="AG94">
        <v>0</v>
      </c>
      <c r="AH94">
        <v>0</v>
      </c>
      <c r="AI94">
        <v>1</v>
      </c>
      <c r="AJ94">
        <v>1</v>
      </c>
      <c r="AK94">
        <v>1</v>
      </c>
      <c r="AL94">
        <v>1</v>
      </c>
      <c r="AN94">
        <v>0</v>
      </c>
      <c r="AO94">
        <v>0</v>
      </c>
      <c r="AP94">
        <v>0</v>
      </c>
      <c r="AQ94">
        <v>0</v>
      </c>
      <c r="AR94">
        <v>0</v>
      </c>
      <c r="AS94" t="s">
        <v>6</v>
      </c>
      <c r="AT94">
        <v>0.5</v>
      </c>
      <c r="AU94" t="s">
        <v>6</v>
      </c>
      <c r="AV94">
        <v>0</v>
      </c>
      <c r="AW94">
        <v>1</v>
      </c>
      <c r="AX94">
        <v>-1</v>
      </c>
      <c r="AY94">
        <v>0</v>
      </c>
      <c r="AZ94">
        <v>0</v>
      </c>
      <c r="BA94" t="s">
        <v>6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Y94*Source!I94</f>
        <v>3</v>
      </c>
      <c r="CY94">
        <f>AA94</f>
        <v>11422.67</v>
      </c>
      <c r="CZ94">
        <f>AE94</f>
        <v>11422.67</v>
      </c>
      <c r="DA94">
        <f>AI94</f>
        <v>1</v>
      </c>
      <c r="DB94">
        <v>0</v>
      </c>
    </row>
    <row r="95" spans="1:106" x14ac:dyDescent="0.2">
      <c r="A95">
        <f>ROW(Source!A94)</f>
        <v>94</v>
      </c>
      <c r="B95">
        <v>34656857</v>
      </c>
      <c r="C95">
        <v>34657044</v>
      </c>
      <c r="D95">
        <v>0</v>
      </c>
      <c r="E95">
        <v>0</v>
      </c>
      <c r="F95">
        <v>1</v>
      </c>
      <c r="G95">
        <v>1</v>
      </c>
      <c r="H95">
        <v>3</v>
      </c>
      <c r="I95" t="s">
        <v>45</v>
      </c>
      <c r="J95" t="s">
        <v>6</v>
      </c>
      <c r="K95" t="s">
        <v>175</v>
      </c>
      <c r="L95">
        <v>1354</v>
      </c>
      <c r="N95">
        <v>1010</v>
      </c>
      <c r="O95" t="s">
        <v>47</v>
      </c>
      <c r="P95" t="s">
        <v>47</v>
      </c>
      <c r="Q95">
        <v>1</v>
      </c>
      <c r="W95">
        <v>0</v>
      </c>
      <c r="X95">
        <v>-644695250</v>
      </c>
      <c r="Y95">
        <v>0.5</v>
      </c>
      <c r="AA95">
        <v>1666.67</v>
      </c>
      <c r="AB95">
        <v>0</v>
      </c>
      <c r="AC95">
        <v>0</v>
      </c>
      <c r="AD95">
        <v>0</v>
      </c>
      <c r="AE95">
        <v>1666.67</v>
      </c>
      <c r="AF95">
        <v>0</v>
      </c>
      <c r="AG95">
        <v>0</v>
      </c>
      <c r="AH95">
        <v>0</v>
      </c>
      <c r="AI95">
        <v>1</v>
      </c>
      <c r="AJ95">
        <v>1</v>
      </c>
      <c r="AK95">
        <v>1</v>
      </c>
      <c r="AL95">
        <v>1</v>
      </c>
      <c r="AN95">
        <v>0</v>
      </c>
      <c r="AO95">
        <v>0</v>
      </c>
      <c r="AP95">
        <v>0</v>
      </c>
      <c r="AQ95">
        <v>0</v>
      </c>
      <c r="AR95">
        <v>0</v>
      </c>
      <c r="AS95" t="s">
        <v>6</v>
      </c>
      <c r="AT95">
        <v>0.5</v>
      </c>
      <c r="AU95" t="s">
        <v>6</v>
      </c>
      <c r="AV95">
        <v>0</v>
      </c>
      <c r="AW95">
        <v>1</v>
      </c>
      <c r="AX95">
        <v>-1</v>
      </c>
      <c r="AY95">
        <v>0</v>
      </c>
      <c r="AZ95">
        <v>0</v>
      </c>
      <c r="BA95" t="s">
        <v>6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Y95*Source!I94</f>
        <v>3</v>
      </c>
      <c r="CY95">
        <f>AA95</f>
        <v>1666.67</v>
      </c>
      <c r="CZ95">
        <f>AE95</f>
        <v>1666.67</v>
      </c>
      <c r="DA95">
        <f>AI95</f>
        <v>1</v>
      </c>
      <c r="DB95">
        <v>0</v>
      </c>
    </row>
    <row r="96" spans="1:106" x14ac:dyDescent="0.2">
      <c r="A96">
        <f>ROW(Source!A95)</f>
        <v>95</v>
      </c>
      <c r="B96">
        <v>34656858</v>
      </c>
      <c r="C96">
        <v>34657044</v>
      </c>
      <c r="D96">
        <v>31725395</v>
      </c>
      <c r="E96">
        <v>1</v>
      </c>
      <c r="F96">
        <v>1</v>
      </c>
      <c r="G96">
        <v>1</v>
      </c>
      <c r="H96">
        <v>1</v>
      </c>
      <c r="I96" t="s">
        <v>305</v>
      </c>
      <c r="J96" t="s">
        <v>6</v>
      </c>
      <c r="K96" t="s">
        <v>306</v>
      </c>
      <c r="L96">
        <v>1191</v>
      </c>
      <c r="N96">
        <v>1013</v>
      </c>
      <c r="O96" t="s">
        <v>294</v>
      </c>
      <c r="P96" t="s">
        <v>294</v>
      </c>
      <c r="Q96">
        <v>1</v>
      </c>
      <c r="W96">
        <v>0</v>
      </c>
      <c r="X96">
        <v>912892513</v>
      </c>
      <c r="Y96">
        <v>0.52</v>
      </c>
      <c r="AA96">
        <v>0</v>
      </c>
      <c r="AB96">
        <v>0</v>
      </c>
      <c r="AC96">
        <v>0</v>
      </c>
      <c r="AD96">
        <v>181.54</v>
      </c>
      <c r="AE96">
        <v>0</v>
      </c>
      <c r="AF96">
        <v>0</v>
      </c>
      <c r="AG96">
        <v>0</v>
      </c>
      <c r="AH96">
        <v>9.92</v>
      </c>
      <c r="AI96">
        <v>1</v>
      </c>
      <c r="AJ96">
        <v>1</v>
      </c>
      <c r="AK96">
        <v>1</v>
      </c>
      <c r="AL96">
        <v>18.3</v>
      </c>
      <c r="AN96">
        <v>0</v>
      </c>
      <c r="AO96">
        <v>1</v>
      </c>
      <c r="AP96">
        <v>1</v>
      </c>
      <c r="AQ96">
        <v>0</v>
      </c>
      <c r="AR96">
        <v>0</v>
      </c>
      <c r="AS96" t="s">
        <v>6</v>
      </c>
      <c r="AT96">
        <v>0.52</v>
      </c>
      <c r="AU96" t="s">
        <v>6</v>
      </c>
      <c r="AV96">
        <v>1</v>
      </c>
      <c r="AW96">
        <v>2</v>
      </c>
      <c r="AX96">
        <v>34657048</v>
      </c>
      <c r="AY96">
        <v>1</v>
      </c>
      <c r="AZ96">
        <v>0</v>
      </c>
      <c r="BA96">
        <v>90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Y96*Source!I95</f>
        <v>3.12</v>
      </c>
      <c r="CY96">
        <f>AD96</f>
        <v>181.54</v>
      </c>
      <c r="CZ96">
        <f>AH96</f>
        <v>9.92</v>
      </c>
      <c r="DA96">
        <f>AL96</f>
        <v>18.3</v>
      </c>
      <c r="DB96">
        <v>0</v>
      </c>
    </row>
    <row r="97" spans="1:106" x14ac:dyDescent="0.2">
      <c r="A97">
        <f>ROW(Source!A95)</f>
        <v>95</v>
      </c>
      <c r="B97">
        <v>34656858</v>
      </c>
      <c r="C97">
        <v>34657044</v>
      </c>
      <c r="D97">
        <v>0</v>
      </c>
      <c r="E97">
        <v>0</v>
      </c>
      <c r="F97">
        <v>1</v>
      </c>
      <c r="G97">
        <v>1</v>
      </c>
      <c r="H97">
        <v>3</v>
      </c>
      <c r="I97" t="s">
        <v>45</v>
      </c>
      <c r="J97" t="s">
        <v>172</v>
      </c>
      <c r="K97" t="s">
        <v>171</v>
      </c>
      <c r="L97">
        <v>1354</v>
      </c>
      <c r="N97">
        <v>1010</v>
      </c>
      <c r="O97" t="s">
        <v>47</v>
      </c>
      <c r="P97" t="s">
        <v>47</v>
      </c>
      <c r="Q97">
        <v>1</v>
      </c>
      <c r="W97">
        <v>0</v>
      </c>
      <c r="X97">
        <v>1897932488</v>
      </c>
      <c r="Y97">
        <v>0.5</v>
      </c>
      <c r="AA97">
        <v>85670</v>
      </c>
      <c r="AB97">
        <v>0</v>
      </c>
      <c r="AC97">
        <v>0</v>
      </c>
      <c r="AD97">
        <v>0</v>
      </c>
      <c r="AE97">
        <v>11422.67</v>
      </c>
      <c r="AF97">
        <v>0</v>
      </c>
      <c r="AG97">
        <v>0</v>
      </c>
      <c r="AH97">
        <v>0</v>
      </c>
      <c r="AI97">
        <v>7.5</v>
      </c>
      <c r="AJ97">
        <v>1</v>
      </c>
      <c r="AK97">
        <v>1</v>
      </c>
      <c r="AL97">
        <v>1</v>
      </c>
      <c r="AN97">
        <v>0</v>
      </c>
      <c r="AO97">
        <v>0</v>
      </c>
      <c r="AP97">
        <v>0</v>
      </c>
      <c r="AQ97">
        <v>0</v>
      </c>
      <c r="AR97">
        <v>0</v>
      </c>
      <c r="AS97" t="s">
        <v>6</v>
      </c>
      <c r="AT97">
        <v>0.5</v>
      </c>
      <c r="AU97" t="s">
        <v>6</v>
      </c>
      <c r="AV97">
        <v>0</v>
      </c>
      <c r="AW97">
        <v>1</v>
      </c>
      <c r="AX97">
        <v>-1</v>
      </c>
      <c r="AY97">
        <v>0</v>
      </c>
      <c r="AZ97">
        <v>0</v>
      </c>
      <c r="BA97" t="s">
        <v>6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Y97*Source!I95</f>
        <v>3</v>
      </c>
      <c r="CY97">
        <f>AA97</f>
        <v>85670</v>
      </c>
      <c r="CZ97">
        <f>AE97</f>
        <v>11422.67</v>
      </c>
      <c r="DA97">
        <f>AI97</f>
        <v>7.5</v>
      </c>
      <c r="DB97">
        <v>0</v>
      </c>
    </row>
    <row r="98" spans="1:106" x14ac:dyDescent="0.2">
      <c r="A98">
        <f>ROW(Source!A95)</f>
        <v>95</v>
      </c>
      <c r="B98">
        <v>34656858</v>
      </c>
      <c r="C98">
        <v>34657044</v>
      </c>
      <c r="D98">
        <v>0</v>
      </c>
      <c r="E98">
        <v>0</v>
      </c>
      <c r="F98">
        <v>1</v>
      </c>
      <c r="G98">
        <v>1</v>
      </c>
      <c r="H98">
        <v>3</v>
      </c>
      <c r="I98" t="s">
        <v>45</v>
      </c>
      <c r="J98" t="s">
        <v>6</v>
      </c>
      <c r="K98" t="s">
        <v>175</v>
      </c>
      <c r="L98">
        <v>1354</v>
      </c>
      <c r="N98">
        <v>1010</v>
      </c>
      <c r="O98" t="s">
        <v>47</v>
      </c>
      <c r="P98" t="s">
        <v>47</v>
      </c>
      <c r="Q98">
        <v>1</v>
      </c>
      <c r="W98">
        <v>0</v>
      </c>
      <c r="X98">
        <v>-644695250</v>
      </c>
      <c r="Y98">
        <v>0.5</v>
      </c>
      <c r="AA98">
        <v>12500</v>
      </c>
      <c r="AB98">
        <v>0</v>
      </c>
      <c r="AC98">
        <v>0</v>
      </c>
      <c r="AD98">
        <v>0</v>
      </c>
      <c r="AE98">
        <v>1666.67</v>
      </c>
      <c r="AF98">
        <v>0</v>
      </c>
      <c r="AG98">
        <v>0</v>
      </c>
      <c r="AH98">
        <v>0</v>
      </c>
      <c r="AI98">
        <v>7.5</v>
      </c>
      <c r="AJ98">
        <v>1</v>
      </c>
      <c r="AK98">
        <v>1</v>
      </c>
      <c r="AL98">
        <v>1</v>
      </c>
      <c r="AN98">
        <v>0</v>
      </c>
      <c r="AO98">
        <v>0</v>
      </c>
      <c r="AP98">
        <v>0</v>
      </c>
      <c r="AQ98">
        <v>0</v>
      </c>
      <c r="AR98">
        <v>0</v>
      </c>
      <c r="AS98" t="s">
        <v>6</v>
      </c>
      <c r="AT98">
        <v>0.5</v>
      </c>
      <c r="AU98" t="s">
        <v>6</v>
      </c>
      <c r="AV98">
        <v>0</v>
      </c>
      <c r="AW98">
        <v>1</v>
      </c>
      <c r="AX98">
        <v>-1</v>
      </c>
      <c r="AY98">
        <v>0</v>
      </c>
      <c r="AZ98">
        <v>0</v>
      </c>
      <c r="BA98" t="s">
        <v>6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Y98*Source!I95</f>
        <v>3</v>
      </c>
      <c r="CY98">
        <f>AA98</f>
        <v>12500</v>
      </c>
      <c r="CZ98">
        <f>AE98</f>
        <v>1666.67</v>
      </c>
      <c r="DA98">
        <f>AI98</f>
        <v>7.5</v>
      </c>
      <c r="DB98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34656923</v>
      </c>
      <c r="C1">
        <v>34656920</v>
      </c>
      <c r="D1">
        <v>32163326</v>
      </c>
      <c r="E1">
        <v>1</v>
      </c>
      <c r="F1">
        <v>1</v>
      </c>
      <c r="G1">
        <v>1</v>
      </c>
      <c r="H1">
        <v>1</v>
      </c>
      <c r="I1" t="s">
        <v>292</v>
      </c>
      <c r="J1" t="s">
        <v>6</v>
      </c>
      <c r="K1" t="s">
        <v>293</v>
      </c>
      <c r="L1">
        <v>1191</v>
      </c>
      <c r="N1">
        <v>1013</v>
      </c>
      <c r="O1" t="s">
        <v>294</v>
      </c>
      <c r="P1" t="s">
        <v>294</v>
      </c>
      <c r="Q1">
        <v>1</v>
      </c>
      <c r="X1">
        <v>5.4</v>
      </c>
      <c r="Y1">
        <v>0</v>
      </c>
      <c r="Z1">
        <v>0</v>
      </c>
      <c r="AA1">
        <v>0</v>
      </c>
      <c r="AB1">
        <v>9.17</v>
      </c>
      <c r="AC1">
        <v>0</v>
      </c>
      <c r="AD1">
        <v>1</v>
      </c>
      <c r="AE1">
        <v>1</v>
      </c>
      <c r="AF1" t="s">
        <v>20</v>
      </c>
      <c r="AG1">
        <v>7.0200000000000005</v>
      </c>
      <c r="AH1">
        <v>2</v>
      </c>
      <c r="AI1">
        <v>34656921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34656924</v>
      </c>
      <c r="C2">
        <v>34656920</v>
      </c>
      <c r="D2">
        <v>32163330</v>
      </c>
      <c r="E2">
        <v>1</v>
      </c>
      <c r="F2">
        <v>1</v>
      </c>
      <c r="G2">
        <v>1</v>
      </c>
      <c r="H2">
        <v>1</v>
      </c>
      <c r="I2" t="s">
        <v>295</v>
      </c>
      <c r="J2" t="s">
        <v>6</v>
      </c>
      <c r="K2" t="s">
        <v>296</v>
      </c>
      <c r="L2">
        <v>1191</v>
      </c>
      <c r="N2">
        <v>1013</v>
      </c>
      <c r="O2" t="s">
        <v>294</v>
      </c>
      <c r="P2" t="s">
        <v>294</v>
      </c>
      <c r="Q2">
        <v>1</v>
      </c>
      <c r="X2">
        <v>12.6</v>
      </c>
      <c r="Y2">
        <v>0</v>
      </c>
      <c r="Z2">
        <v>0</v>
      </c>
      <c r="AA2">
        <v>0</v>
      </c>
      <c r="AB2">
        <v>12.69</v>
      </c>
      <c r="AC2">
        <v>0</v>
      </c>
      <c r="AD2">
        <v>1</v>
      </c>
      <c r="AE2">
        <v>1</v>
      </c>
      <c r="AF2" t="s">
        <v>20</v>
      </c>
      <c r="AG2">
        <v>16.38</v>
      </c>
      <c r="AH2">
        <v>2</v>
      </c>
      <c r="AI2">
        <v>34656922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ROW(Source!A25)</f>
        <v>25</v>
      </c>
      <c r="B3">
        <v>34656923</v>
      </c>
      <c r="C3">
        <v>34656920</v>
      </c>
      <c r="D3">
        <v>32163326</v>
      </c>
      <c r="E3">
        <v>1</v>
      </c>
      <c r="F3">
        <v>1</v>
      </c>
      <c r="G3">
        <v>1</v>
      </c>
      <c r="H3">
        <v>1</v>
      </c>
      <c r="I3" t="s">
        <v>292</v>
      </c>
      <c r="J3" t="s">
        <v>6</v>
      </c>
      <c r="K3" t="s">
        <v>293</v>
      </c>
      <c r="L3">
        <v>1191</v>
      </c>
      <c r="N3">
        <v>1013</v>
      </c>
      <c r="O3" t="s">
        <v>294</v>
      </c>
      <c r="P3" t="s">
        <v>294</v>
      </c>
      <c r="Q3">
        <v>1</v>
      </c>
      <c r="X3">
        <v>5.4</v>
      </c>
      <c r="Y3">
        <v>0</v>
      </c>
      <c r="Z3">
        <v>0</v>
      </c>
      <c r="AA3">
        <v>0</v>
      </c>
      <c r="AB3">
        <v>9.17</v>
      </c>
      <c r="AC3">
        <v>0</v>
      </c>
      <c r="AD3">
        <v>1</v>
      </c>
      <c r="AE3">
        <v>1</v>
      </c>
      <c r="AF3" t="s">
        <v>20</v>
      </c>
      <c r="AG3">
        <v>7.0200000000000005</v>
      </c>
      <c r="AH3">
        <v>2</v>
      </c>
      <c r="AI3">
        <v>34656921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ROW(Source!A25)</f>
        <v>25</v>
      </c>
      <c r="B4">
        <v>34656924</v>
      </c>
      <c r="C4">
        <v>34656920</v>
      </c>
      <c r="D4">
        <v>32163330</v>
      </c>
      <c r="E4">
        <v>1</v>
      </c>
      <c r="F4">
        <v>1</v>
      </c>
      <c r="G4">
        <v>1</v>
      </c>
      <c r="H4">
        <v>1</v>
      </c>
      <c r="I4" t="s">
        <v>295</v>
      </c>
      <c r="J4" t="s">
        <v>6</v>
      </c>
      <c r="K4" t="s">
        <v>296</v>
      </c>
      <c r="L4">
        <v>1191</v>
      </c>
      <c r="N4">
        <v>1013</v>
      </c>
      <c r="O4" t="s">
        <v>294</v>
      </c>
      <c r="P4" t="s">
        <v>294</v>
      </c>
      <c r="Q4">
        <v>1</v>
      </c>
      <c r="X4">
        <v>12.6</v>
      </c>
      <c r="Y4">
        <v>0</v>
      </c>
      <c r="Z4">
        <v>0</v>
      </c>
      <c r="AA4">
        <v>0</v>
      </c>
      <c r="AB4">
        <v>12.69</v>
      </c>
      <c r="AC4">
        <v>0</v>
      </c>
      <c r="AD4">
        <v>1</v>
      </c>
      <c r="AE4">
        <v>1</v>
      </c>
      <c r="AF4" t="s">
        <v>20</v>
      </c>
      <c r="AG4">
        <v>16.38</v>
      </c>
      <c r="AH4">
        <v>2</v>
      </c>
      <c r="AI4">
        <v>34656922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ROW(Source!A26)</f>
        <v>26</v>
      </c>
      <c r="B5">
        <v>34656929</v>
      </c>
      <c r="C5">
        <v>34656925</v>
      </c>
      <c r="D5">
        <v>32163577</v>
      </c>
      <c r="E5">
        <v>1</v>
      </c>
      <c r="F5">
        <v>1</v>
      </c>
      <c r="G5">
        <v>1</v>
      </c>
      <c r="H5">
        <v>1</v>
      </c>
      <c r="I5" t="s">
        <v>297</v>
      </c>
      <c r="J5" t="s">
        <v>6</v>
      </c>
      <c r="K5" t="s">
        <v>298</v>
      </c>
      <c r="L5">
        <v>1191</v>
      </c>
      <c r="N5">
        <v>1013</v>
      </c>
      <c r="O5" t="s">
        <v>294</v>
      </c>
      <c r="P5" t="s">
        <v>294</v>
      </c>
      <c r="Q5">
        <v>1</v>
      </c>
      <c r="X5">
        <v>4.32</v>
      </c>
      <c r="Y5">
        <v>0</v>
      </c>
      <c r="Z5">
        <v>0</v>
      </c>
      <c r="AA5">
        <v>0</v>
      </c>
      <c r="AB5">
        <v>9.6199999999999992</v>
      </c>
      <c r="AC5">
        <v>0</v>
      </c>
      <c r="AD5">
        <v>1</v>
      </c>
      <c r="AE5">
        <v>1</v>
      </c>
      <c r="AF5" t="s">
        <v>6</v>
      </c>
      <c r="AG5">
        <v>4.32</v>
      </c>
      <c r="AH5">
        <v>2</v>
      </c>
      <c r="AI5">
        <v>34656926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ROW(Source!A26)</f>
        <v>26</v>
      </c>
      <c r="B6">
        <v>34656930</v>
      </c>
      <c r="C6">
        <v>34656925</v>
      </c>
      <c r="D6">
        <v>32163326</v>
      </c>
      <c r="E6">
        <v>1</v>
      </c>
      <c r="F6">
        <v>1</v>
      </c>
      <c r="G6">
        <v>1</v>
      </c>
      <c r="H6">
        <v>1</v>
      </c>
      <c r="I6" t="s">
        <v>292</v>
      </c>
      <c r="J6" t="s">
        <v>6</v>
      </c>
      <c r="K6" t="s">
        <v>293</v>
      </c>
      <c r="L6">
        <v>1191</v>
      </c>
      <c r="N6">
        <v>1013</v>
      </c>
      <c r="O6" t="s">
        <v>294</v>
      </c>
      <c r="P6" t="s">
        <v>294</v>
      </c>
      <c r="Q6">
        <v>1</v>
      </c>
      <c r="X6">
        <v>4.32</v>
      </c>
      <c r="Y6">
        <v>0</v>
      </c>
      <c r="Z6">
        <v>0</v>
      </c>
      <c r="AA6">
        <v>0</v>
      </c>
      <c r="AB6">
        <v>9.17</v>
      </c>
      <c r="AC6">
        <v>0</v>
      </c>
      <c r="AD6">
        <v>1</v>
      </c>
      <c r="AE6">
        <v>1</v>
      </c>
      <c r="AF6" t="s">
        <v>6</v>
      </c>
      <c r="AG6">
        <v>4.32</v>
      </c>
      <c r="AH6">
        <v>2</v>
      </c>
      <c r="AI6">
        <v>34656927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ROW(Source!A26)</f>
        <v>26</v>
      </c>
      <c r="B7">
        <v>34656931</v>
      </c>
      <c r="C7">
        <v>34656925</v>
      </c>
      <c r="D7">
        <v>32163380</v>
      </c>
      <c r="E7">
        <v>1</v>
      </c>
      <c r="F7">
        <v>1</v>
      </c>
      <c r="G7">
        <v>1</v>
      </c>
      <c r="H7">
        <v>1</v>
      </c>
      <c r="I7" t="s">
        <v>299</v>
      </c>
      <c r="J7" t="s">
        <v>6</v>
      </c>
      <c r="K7" t="s">
        <v>300</v>
      </c>
      <c r="L7">
        <v>1191</v>
      </c>
      <c r="N7">
        <v>1013</v>
      </c>
      <c r="O7" t="s">
        <v>294</v>
      </c>
      <c r="P7" t="s">
        <v>294</v>
      </c>
      <c r="Q7">
        <v>1</v>
      </c>
      <c r="X7">
        <v>12.96</v>
      </c>
      <c r="Y7">
        <v>0</v>
      </c>
      <c r="Z7">
        <v>0</v>
      </c>
      <c r="AA7">
        <v>0</v>
      </c>
      <c r="AB7">
        <v>14.09</v>
      </c>
      <c r="AC7">
        <v>0</v>
      </c>
      <c r="AD7">
        <v>1</v>
      </c>
      <c r="AE7">
        <v>1</v>
      </c>
      <c r="AF7" t="s">
        <v>6</v>
      </c>
      <c r="AG7">
        <v>12.96</v>
      </c>
      <c r="AH7">
        <v>2</v>
      </c>
      <c r="AI7">
        <v>34656928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ROW(Source!A27)</f>
        <v>27</v>
      </c>
      <c r="B8">
        <v>34656929</v>
      </c>
      <c r="C8">
        <v>34656925</v>
      </c>
      <c r="D8">
        <v>32163577</v>
      </c>
      <c r="E8">
        <v>1</v>
      </c>
      <c r="F8">
        <v>1</v>
      </c>
      <c r="G8">
        <v>1</v>
      </c>
      <c r="H8">
        <v>1</v>
      </c>
      <c r="I8" t="s">
        <v>297</v>
      </c>
      <c r="J8" t="s">
        <v>6</v>
      </c>
      <c r="K8" t="s">
        <v>298</v>
      </c>
      <c r="L8">
        <v>1191</v>
      </c>
      <c r="N8">
        <v>1013</v>
      </c>
      <c r="O8" t="s">
        <v>294</v>
      </c>
      <c r="P8" t="s">
        <v>294</v>
      </c>
      <c r="Q8">
        <v>1</v>
      </c>
      <c r="X8">
        <v>4.32</v>
      </c>
      <c r="Y8">
        <v>0</v>
      </c>
      <c r="Z8">
        <v>0</v>
      </c>
      <c r="AA8">
        <v>0</v>
      </c>
      <c r="AB8">
        <v>9.6199999999999992</v>
      </c>
      <c r="AC8">
        <v>0</v>
      </c>
      <c r="AD8">
        <v>1</v>
      </c>
      <c r="AE8">
        <v>1</v>
      </c>
      <c r="AF8" t="s">
        <v>6</v>
      </c>
      <c r="AG8">
        <v>4.32</v>
      </c>
      <c r="AH8">
        <v>2</v>
      </c>
      <c r="AI8">
        <v>34656926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ROW(Source!A27)</f>
        <v>27</v>
      </c>
      <c r="B9">
        <v>34656930</v>
      </c>
      <c r="C9">
        <v>34656925</v>
      </c>
      <c r="D9">
        <v>32163326</v>
      </c>
      <c r="E9">
        <v>1</v>
      </c>
      <c r="F9">
        <v>1</v>
      </c>
      <c r="G9">
        <v>1</v>
      </c>
      <c r="H9">
        <v>1</v>
      </c>
      <c r="I9" t="s">
        <v>292</v>
      </c>
      <c r="J9" t="s">
        <v>6</v>
      </c>
      <c r="K9" t="s">
        <v>293</v>
      </c>
      <c r="L9">
        <v>1191</v>
      </c>
      <c r="N9">
        <v>1013</v>
      </c>
      <c r="O9" t="s">
        <v>294</v>
      </c>
      <c r="P9" t="s">
        <v>294</v>
      </c>
      <c r="Q9">
        <v>1</v>
      </c>
      <c r="X9">
        <v>4.32</v>
      </c>
      <c r="Y9">
        <v>0</v>
      </c>
      <c r="Z9">
        <v>0</v>
      </c>
      <c r="AA9">
        <v>0</v>
      </c>
      <c r="AB9">
        <v>9.17</v>
      </c>
      <c r="AC9">
        <v>0</v>
      </c>
      <c r="AD9">
        <v>1</v>
      </c>
      <c r="AE9">
        <v>1</v>
      </c>
      <c r="AF9" t="s">
        <v>6</v>
      </c>
      <c r="AG9">
        <v>4.32</v>
      </c>
      <c r="AH9">
        <v>2</v>
      </c>
      <c r="AI9">
        <v>34656927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ROW(Source!A27)</f>
        <v>27</v>
      </c>
      <c r="B10">
        <v>34656931</v>
      </c>
      <c r="C10">
        <v>34656925</v>
      </c>
      <c r="D10">
        <v>32163380</v>
      </c>
      <c r="E10">
        <v>1</v>
      </c>
      <c r="F10">
        <v>1</v>
      </c>
      <c r="G10">
        <v>1</v>
      </c>
      <c r="H10">
        <v>1</v>
      </c>
      <c r="I10" t="s">
        <v>299</v>
      </c>
      <c r="J10" t="s">
        <v>6</v>
      </c>
      <c r="K10" t="s">
        <v>300</v>
      </c>
      <c r="L10">
        <v>1191</v>
      </c>
      <c r="N10">
        <v>1013</v>
      </c>
      <c r="O10" t="s">
        <v>294</v>
      </c>
      <c r="P10" t="s">
        <v>294</v>
      </c>
      <c r="Q10">
        <v>1</v>
      </c>
      <c r="X10">
        <v>12.96</v>
      </c>
      <c r="Y10">
        <v>0</v>
      </c>
      <c r="Z10">
        <v>0</v>
      </c>
      <c r="AA10">
        <v>0</v>
      </c>
      <c r="AB10">
        <v>14.09</v>
      </c>
      <c r="AC10">
        <v>0</v>
      </c>
      <c r="AD10">
        <v>1</v>
      </c>
      <c r="AE10">
        <v>1</v>
      </c>
      <c r="AF10" t="s">
        <v>6</v>
      </c>
      <c r="AG10">
        <v>12.96</v>
      </c>
      <c r="AH10">
        <v>2</v>
      </c>
      <c r="AI10">
        <v>34656928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ROW(Source!A28)</f>
        <v>28</v>
      </c>
      <c r="B11">
        <v>34656935</v>
      </c>
      <c r="C11">
        <v>34656932</v>
      </c>
      <c r="D11">
        <v>32163324</v>
      </c>
      <c r="E11">
        <v>1</v>
      </c>
      <c r="F11">
        <v>1</v>
      </c>
      <c r="G11">
        <v>1</v>
      </c>
      <c r="H11">
        <v>1</v>
      </c>
      <c r="I11" t="s">
        <v>301</v>
      </c>
      <c r="J11" t="s">
        <v>6</v>
      </c>
      <c r="K11" t="s">
        <v>302</v>
      </c>
      <c r="L11">
        <v>1191</v>
      </c>
      <c r="N11">
        <v>1013</v>
      </c>
      <c r="O11" t="s">
        <v>294</v>
      </c>
      <c r="P11" t="s">
        <v>294</v>
      </c>
      <c r="Q11">
        <v>1</v>
      </c>
      <c r="X11">
        <v>0.65</v>
      </c>
      <c r="Y11">
        <v>0</v>
      </c>
      <c r="Z11">
        <v>0</v>
      </c>
      <c r="AA11">
        <v>0</v>
      </c>
      <c r="AB11">
        <v>11.09</v>
      </c>
      <c r="AC11">
        <v>0</v>
      </c>
      <c r="AD11">
        <v>1</v>
      </c>
      <c r="AE11">
        <v>1</v>
      </c>
      <c r="AF11" t="s">
        <v>6</v>
      </c>
      <c r="AG11">
        <v>0.65</v>
      </c>
      <c r="AH11">
        <v>2</v>
      </c>
      <c r="AI11">
        <v>34656933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ROW(Source!A28)</f>
        <v>28</v>
      </c>
      <c r="B12">
        <v>34656936</v>
      </c>
      <c r="C12">
        <v>34656932</v>
      </c>
      <c r="D12">
        <v>32163330</v>
      </c>
      <c r="E12">
        <v>1</v>
      </c>
      <c r="F12">
        <v>1</v>
      </c>
      <c r="G12">
        <v>1</v>
      </c>
      <c r="H12">
        <v>1</v>
      </c>
      <c r="I12" t="s">
        <v>295</v>
      </c>
      <c r="J12" t="s">
        <v>6</v>
      </c>
      <c r="K12" t="s">
        <v>296</v>
      </c>
      <c r="L12">
        <v>1191</v>
      </c>
      <c r="N12">
        <v>1013</v>
      </c>
      <c r="O12" t="s">
        <v>294</v>
      </c>
      <c r="P12" t="s">
        <v>294</v>
      </c>
      <c r="Q12">
        <v>1</v>
      </c>
      <c r="X12">
        <v>0.97</v>
      </c>
      <c r="Y12">
        <v>0</v>
      </c>
      <c r="Z12">
        <v>0</v>
      </c>
      <c r="AA12">
        <v>0</v>
      </c>
      <c r="AB12">
        <v>12.69</v>
      </c>
      <c r="AC12">
        <v>0</v>
      </c>
      <c r="AD12">
        <v>1</v>
      </c>
      <c r="AE12">
        <v>1</v>
      </c>
      <c r="AF12" t="s">
        <v>6</v>
      </c>
      <c r="AG12">
        <v>0.97</v>
      </c>
      <c r="AH12">
        <v>2</v>
      </c>
      <c r="AI12">
        <v>34656934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2">
      <c r="A13">
        <f>ROW(Source!A29)</f>
        <v>29</v>
      </c>
      <c r="B13">
        <v>34656935</v>
      </c>
      <c r="C13">
        <v>34656932</v>
      </c>
      <c r="D13">
        <v>32163324</v>
      </c>
      <c r="E13">
        <v>1</v>
      </c>
      <c r="F13">
        <v>1</v>
      </c>
      <c r="G13">
        <v>1</v>
      </c>
      <c r="H13">
        <v>1</v>
      </c>
      <c r="I13" t="s">
        <v>301</v>
      </c>
      <c r="J13" t="s">
        <v>6</v>
      </c>
      <c r="K13" t="s">
        <v>302</v>
      </c>
      <c r="L13">
        <v>1191</v>
      </c>
      <c r="N13">
        <v>1013</v>
      </c>
      <c r="O13" t="s">
        <v>294</v>
      </c>
      <c r="P13" t="s">
        <v>294</v>
      </c>
      <c r="Q13">
        <v>1</v>
      </c>
      <c r="X13">
        <v>0.65</v>
      </c>
      <c r="Y13">
        <v>0</v>
      </c>
      <c r="Z13">
        <v>0</v>
      </c>
      <c r="AA13">
        <v>0</v>
      </c>
      <c r="AB13">
        <v>11.09</v>
      </c>
      <c r="AC13">
        <v>0</v>
      </c>
      <c r="AD13">
        <v>1</v>
      </c>
      <c r="AE13">
        <v>1</v>
      </c>
      <c r="AF13" t="s">
        <v>6</v>
      </c>
      <c r="AG13">
        <v>0.65</v>
      </c>
      <c r="AH13">
        <v>2</v>
      </c>
      <c r="AI13">
        <v>34656933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x14ac:dyDescent="0.2">
      <c r="A14">
        <f>ROW(Source!A29)</f>
        <v>29</v>
      </c>
      <c r="B14">
        <v>34656936</v>
      </c>
      <c r="C14">
        <v>34656932</v>
      </c>
      <c r="D14">
        <v>32163330</v>
      </c>
      <c r="E14">
        <v>1</v>
      </c>
      <c r="F14">
        <v>1</v>
      </c>
      <c r="G14">
        <v>1</v>
      </c>
      <c r="H14">
        <v>1</v>
      </c>
      <c r="I14" t="s">
        <v>295</v>
      </c>
      <c r="J14" t="s">
        <v>6</v>
      </c>
      <c r="K14" t="s">
        <v>296</v>
      </c>
      <c r="L14">
        <v>1191</v>
      </c>
      <c r="N14">
        <v>1013</v>
      </c>
      <c r="O14" t="s">
        <v>294</v>
      </c>
      <c r="P14" t="s">
        <v>294</v>
      </c>
      <c r="Q14">
        <v>1</v>
      </c>
      <c r="X14">
        <v>0.97</v>
      </c>
      <c r="Y14">
        <v>0</v>
      </c>
      <c r="Z14">
        <v>0</v>
      </c>
      <c r="AA14">
        <v>0</v>
      </c>
      <c r="AB14">
        <v>12.69</v>
      </c>
      <c r="AC14">
        <v>0</v>
      </c>
      <c r="AD14">
        <v>1</v>
      </c>
      <c r="AE14">
        <v>1</v>
      </c>
      <c r="AF14" t="s">
        <v>6</v>
      </c>
      <c r="AG14">
        <v>0.97</v>
      </c>
      <c r="AH14">
        <v>2</v>
      </c>
      <c r="AI14">
        <v>34656934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x14ac:dyDescent="0.2">
      <c r="A15">
        <f>ROW(Source!A30)</f>
        <v>30</v>
      </c>
      <c r="B15">
        <v>34656945</v>
      </c>
      <c r="C15">
        <v>34656937</v>
      </c>
      <c r="D15">
        <v>31757860</v>
      </c>
      <c r="E15">
        <v>1</v>
      </c>
      <c r="F15">
        <v>1</v>
      </c>
      <c r="G15">
        <v>1</v>
      </c>
      <c r="H15">
        <v>1</v>
      </c>
      <c r="I15" t="s">
        <v>303</v>
      </c>
      <c r="J15" t="s">
        <v>6</v>
      </c>
      <c r="K15" t="s">
        <v>304</v>
      </c>
      <c r="L15">
        <v>1191</v>
      </c>
      <c r="N15">
        <v>1013</v>
      </c>
      <c r="O15" t="s">
        <v>294</v>
      </c>
      <c r="P15" t="s">
        <v>294</v>
      </c>
      <c r="Q15">
        <v>1</v>
      </c>
      <c r="X15">
        <v>9.27</v>
      </c>
      <c r="Y15">
        <v>0</v>
      </c>
      <c r="Z15">
        <v>0</v>
      </c>
      <c r="AA15">
        <v>0</v>
      </c>
      <c r="AB15">
        <v>11.09</v>
      </c>
      <c r="AC15">
        <v>0</v>
      </c>
      <c r="AD15">
        <v>1</v>
      </c>
      <c r="AE15">
        <v>1</v>
      </c>
      <c r="AF15" t="s">
        <v>6</v>
      </c>
      <c r="AG15">
        <v>9.27</v>
      </c>
      <c r="AH15">
        <v>2</v>
      </c>
      <c r="AI15">
        <v>34656938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x14ac:dyDescent="0.2">
      <c r="A16">
        <f>ROW(Source!A30)</f>
        <v>30</v>
      </c>
      <c r="B16">
        <v>34656946</v>
      </c>
      <c r="C16">
        <v>34656937</v>
      </c>
      <c r="D16">
        <v>31449933</v>
      </c>
      <c r="E16">
        <v>1</v>
      </c>
      <c r="F16">
        <v>1</v>
      </c>
      <c r="G16">
        <v>1</v>
      </c>
      <c r="H16">
        <v>3</v>
      </c>
      <c r="I16" t="s">
        <v>321</v>
      </c>
      <c r="J16" t="s">
        <v>61</v>
      </c>
      <c r="K16" t="s">
        <v>322</v>
      </c>
      <c r="L16">
        <v>1346</v>
      </c>
      <c r="N16">
        <v>1009</v>
      </c>
      <c r="O16" t="s">
        <v>90</v>
      </c>
      <c r="P16" t="s">
        <v>90</v>
      </c>
      <c r="Q16">
        <v>1</v>
      </c>
      <c r="X16">
        <v>0.2</v>
      </c>
      <c r="Y16">
        <v>23.09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0</v>
      </c>
      <c r="AF16" t="s">
        <v>6</v>
      </c>
      <c r="AG16">
        <v>0.2</v>
      </c>
      <c r="AH16">
        <v>3</v>
      </c>
      <c r="AI16">
        <v>-1</v>
      </c>
      <c r="AJ16" t="s">
        <v>6</v>
      </c>
      <c r="AK16">
        <v>4</v>
      </c>
      <c r="AL16">
        <v>-4.6180000000000003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1</v>
      </c>
    </row>
    <row r="17" spans="1:44" x14ac:dyDescent="0.2">
      <c r="A17">
        <f>ROW(Source!A30)</f>
        <v>30</v>
      </c>
      <c r="B17">
        <v>34656947</v>
      </c>
      <c r="C17">
        <v>34656937</v>
      </c>
      <c r="D17">
        <v>31515411</v>
      </c>
      <c r="E17">
        <v>1</v>
      </c>
      <c r="F17">
        <v>1</v>
      </c>
      <c r="G17">
        <v>1</v>
      </c>
      <c r="H17">
        <v>3</v>
      </c>
      <c r="I17" t="s">
        <v>323</v>
      </c>
      <c r="J17" t="s">
        <v>67</v>
      </c>
      <c r="K17" t="s">
        <v>324</v>
      </c>
      <c r="L17">
        <v>1355</v>
      </c>
      <c r="N17">
        <v>1010</v>
      </c>
      <c r="O17" t="s">
        <v>85</v>
      </c>
      <c r="P17" t="s">
        <v>85</v>
      </c>
      <c r="Q17">
        <v>100</v>
      </c>
      <c r="X17">
        <v>0.25</v>
      </c>
      <c r="Y17">
        <v>30.74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0</v>
      </c>
      <c r="AF17" t="s">
        <v>6</v>
      </c>
      <c r="AG17">
        <v>0.25</v>
      </c>
      <c r="AH17">
        <v>3</v>
      </c>
      <c r="AI17">
        <v>-1</v>
      </c>
      <c r="AJ17" t="s">
        <v>6</v>
      </c>
      <c r="AK17">
        <v>4</v>
      </c>
      <c r="AL17">
        <v>-7.6849999999999996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1</v>
      </c>
    </row>
    <row r="18" spans="1:44" x14ac:dyDescent="0.2">
      <c r="A18">
        <f>ROW(Source!A30)</f>
        <v>30</v>
      </c>
      <c r="B18">
        <v>34656948</v>
      </c>
      <c r="C18">
        <v>34656937</v>
      </c>
      <c r="D18">
        <v>31443668</v>
      </c>
      <c r="E18">
        <v>17</v>
      </c>
      <c r="F18">
        <v>1</v>
      </c>
      <c r="G18">
        <v>1</v>
      </c>
      <c r="H18">
        <v>3</v>
      </c>
      <c r="I18" t="s">
        <v>98</v>
      </c>
      <c r="J18" t="s">
        <v>6</v>
      </c>
      <c r="K18" t="s">
        <v>99</v>
      </c>
      <c r="L18">
        <v>1374</v>
      </c>
      <c r="N18">
        <v>1013</v>
      </c>
      <c r="O18" t="s">
        <v>100</v>
      </c>
      <c r="P18" t="s">
        <v>100</v>
      </c>
      <c r="Q18">
        <v>1</v>
      </c>
      <c r="X18">
        <v>2.06</v>
      </c>
      <c r="Y18">
        <v>1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F18" t="s">
        <v>6</v>
      </c>
      <c r="AG18">
        <v>2.06</v>
      </c>
      <c r="AH18">
        <v>3</v>
      </c>
      <c r="AI18">
        <v>-1</v>
      </c>
      <c r="AJ18" t="s">
        <v>6</v>
      </c>
      <c r="AK18">
        <v>4</v>
      </c>
      <c r="AL18">
        <v>-2.06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1</v>
      </c>
    </row>
    <row r="19" spans="1:44" x14ac:dyDescent="0.2">
      <c r="A19">
        <f>ROW(Source!A31)</f>
        <v>31</v>
      </c>
      <c r="B19">
        <v>34656945</v>
      </c>
      <c r="C19">
        <v>34656937</v>
      </c>
      <c r="D19">
        <v>31757860</v>
      </c>
      <c r="E19">
        <v>1</v>
      </c>
      <c r="F19">
        <v>1</v>
      </c>
      <c r="G19">
        <v>1</v>
      </c>
      <c r="H19">
        <v>1</v>
      </c>
      <c r="I19" t="s">
        <v>303</v>
      </c>
      <c r="J19" t="s">
        <v>6</v>
      </c>
      <c r="K19" t="s">
        <v>304</v>
      </c>
      <c r="L19">
        <v>1191</v>
      </c>
      <c r="N19">
        <v>1013</v>
      </c>
      <c r="O19" t="s">
        <v>294</v>
      </c>
      <c r="P19" t="s">
        <v>294</v>
      </c>
      <c r="Q19">
        <v>1</v>
      </c>
      <c r="X19">
        <v>9.27</v>
      </c>
      <c r="Y19">
        <v>0</v>
      </c>
      <c r="Z19">
        <v>0</v>
      </c>
      <c r="AA19">
        <v>0</v>
      </c>
      <c r="AB19">
        <v>11.09</v>
      </c>
      <c r="AC19">
        <v>0</v>
      </c>
      <c r="AD19">
        <v>1</v>
      </c>
      <c r="AE19">
        <v>1</v>
      </c>
      <c r="AF19" t="s">
        <v>6</v>
      </c>
      <c r="AG19">
        <v>9.27</v>
      </c>
      <c r="AH19">
        <v>2</v>
      </c>
      <c r="AI19">
        <v>34656938</v>
      </c>
      <c r="AJ19">
        <v>22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ROW(Source!A31)</f>
        <v>31</v>
      </c>
      <c r="B20">
        <v>34656946</v>
      </c>
      <c r="C20">
        <v>34656937</v>
      </c>
      <c r="D20">
        <v>31449933</v>
      </c>
      <c r="E20">
        <v>1</v>
      </c>
      <c r="F20">
        <v>1</v>
      </c>
      <c r="G20">
        <v>1</v>
      </c>
      <c r="H20">
        <v>3</v>
      </c>
      <c r="I20" t="s">
        <v>321</v>
      </c>
      <c r="J20" t="s">
        <v>61</v>
      </c>
      <c r="K20" t="s">
        <v>322</v>
      </c>
      <c r="L20">
        <v>1346</v>
      </c>
      <c r="N20">
        <v>1009</v>
      </c>
      <c r="O20" t="s">
        <v>90</v>
      </c>
      <c r="P20" t="s">
        <v>90</v>
      </c>
      <c r="Q20">
        <v>1</v>
      </c>
      <c r="X20">
        <v>0.2</v>
      </c>
      <c r="Y20">
        <v>23.09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F20" t="s">
        <v>6</v>
      </c>
      <c r="AG20">
        <v>0.2</v>
      </c>
      <c r="AH20">
        <v>3</v>
      </c>
      <c r="AI20">
        <v>-1</v>
      </c>
      <c r="AJ20" t="s">
        <v>6</v>
      </c>
      <c r="AK20">
        <v>4</v>
      </c>
      <c r="AL20">
        <v>-4.6180000000000003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1</v>
      </c>
    </row>
    <row r="21" spans="1:44" x14ac:dyDescent="0.2">
      <c r="A21">
        <f>ROW(Source!A31)</f>
        <v>31</v>
      </c>
      <c r="B21">
        <v>34656947</v>
      </c>
      <c r="C21">
        <v>34656937</v>
      </c>
      <c r="D21">
        <v>31515411</v>
      </c>
      <c r="E21">
        <v>1</v>
      </c>
      <c r="F21">
        <v>1</v>
      </c>
      <c r="G21">
        <v>1</v>
      </c>
      <c r="H21">
        <v>3</v>
      </c>
      <c r="I21" t="s">
        <v>323</v>
      </c>
      <c r="J21" t="s">
        <v>67</v>
      </c>
      <c r="K21" t="s">
        <v>324</v>
      </c>
      <c r="L21">
        <v>1355</v>
      </c>
      <c r="N21">
        <v>1010</v>
      </c>
      <c r="O21" t="s">
        <v>85</v>
      </c>
      <c r="P21" t="s">
        <v>85</v>
      </c>
      <c r="Q21">
        <v>100</v>
      </c>
      <c r="X21">
        <v>0.25</v>
      </c>
      <c r="Y21">
        <v>30.74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0</v>
      </c>
      <c r="AF21" t="s">
        <v>6</v>
      </c>
      <c r="AG21">
        <v>0.25</v>
      </c>
      <c r="AH21">
        <v>3</v>
      </c>
      <c r="AI21">
        <v>-1</v>
      </c>
      <c r="AJ21" t="s">
        <v>6</v>
      </c>
      <c r="AK21">
        <v>4</v>
      </c>
      <c r="AL21">
        <v>-7.6849999999999996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1</v>
      </c>
    </row>
    <row r="22" spans="1:44" x14ac:dyDescent="0.2">
      <c r="A22">
        <f>ROW(Source!A31)</f>
        <v>31</v>
      </c>
      <c r="B22">
        <v>34656948</v>
      </c>
      <c r="C22">
        <v>34656937</v>
      </c>
      <c r="D22">
        <v>31443668</v>
      </c>
      <c r="E22">
        <v>17</v>
      </c>
      <c r="F22">
        <v>1</v>
      </c>
      <c r="G22">
        <v>1</v>
      </c>
      <c r="H22">
        <v>3</v>
      </c>
      <c r="I22" t="s">
        <v>98</v>
      </c>
      <c r="J22" t="s">
        <v>6</v>
      </c>
      <c r="K22" t="s">
        <v>99</v>
      </c>
      <c r="L22">
        <v>1374</v>
      </c>
      <c r="N22">
        <v>1013</v>
      </c>
      <c r="O22" t="s">
        <v>100</v>
      </c>
      <c r="P22" t="s">
        <v>100</v>
      </c>
      <c r="Q22">
        <v>1</v>
      </c>
      <c r="X22">
        <v>2.06</v>
      </c>
      <c r="Y22">
        <v>1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0</v>
      </c>
      <c r="AF22" t="s">
        <v>6</v>
      </c>
      <c r="AG22">
        <v>2.06</v>
      </c>
      <c r="AH22">
        <v>3</v>
      </c>
      <c r="AI22">
        <v>-1</v>
      </c>
      <c r="AJ22" t="s">
        <v>6</v>
      </c>
      <c r="AK22">
        <v>4</v>
      </c>
      <c r="AL22">
        <v>-2.06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1</v>
      </c>
    </row>
    <row r="23" spans="1:44" x14ac:dyDescent="0.2">
      <c r="A23">
        <f>ROW(Source!A44)</f>
        <v>44</v>
      </c>
      <c r="B23">
        <v>34656965</v>
      </c>
      <c r="C23">
        <v>34656955</v>
      </c>
      <c r="D23">
        <v>31725395</v>
      </c>
      <c r="E23">
        <v>1</v>
      </c>
      <c r="F23">
        <v>1</v>
      </c>
      <c r="G23">
        <v>1</v>
      </c>
      <c r="H23">
        <v>1</v>
      </c>
      <c r="I23" t="s">
        <v>305</v>
      </c>
      <c r="J23" t="s">
        <v>6</v>
      </c>
      <c r="K23" t="s">
        <v>306</v>
      </c>
      <c r="L23">
        <v>1191</v>
      </c>
      <c r="N23">
        <v>1013</v>
      </c>
      <c r="O23" t="s">
        <v>294</v>
      </c>
      <c r="P23" t="s">
        <v>294</v>
      </c>
      <c r="Q23">
        <v>1</v>
      </c>
      <c r="X23">
        <v>3.58</v>
      </c>
      <c r="Y23">
        <v>0</v>
      </c>
      <c r="Z23">
        <v>0</v>
      </c>
      <c r="AA23">
        <v>0</v>
      </c>
      <c r="AB23">
        <v>9.92</v>
      </c>
      <c r="AC23">
        <v>0</v>
      </c>
      <c r="AD23">
        <v>1</v>
      </c>
      <c r="AE23">
        <v>1</v>
      </c>
      <c r="AF23" t="s">
        <v>6</v>
      </c>
      <c r="AG23">
        <v>3.58</v>
      </c>
      <c r="AH23">
        <v>2</v>
      </c>
      <c r="AI23">
        <v>34656956</v>
      </c>
      <c r="AJ23">
        <v>29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x14ac:dyDescent="0.2">
      <c r="A24">
        <f>ROW(Source!A44)</f>
        <v>44</v>
      </c>
      <c r="B24">
        <v>34656966</v>
      </c>
      <c r="C24">
        <v>34656955</v>
      </c>
      <c r="D24">
        <v>31709492</v>
      </c>
      <c r="E24">
        <v>1</v>
      </c>
      <c r="F24">
        <v>1</v>
      </c>
      <c r="G24">
        <v>1</v>
      </c>
      <c r="H24">
        <v>1</v>
      </c>
      <c r="I24" t="s">
        <v>307</v>
      </c>
      <c r="J24" t="s">
        <v>6</v>
      </c>
      <c r="K24" t="s">
        <v>308</v>
      </c>
      <c r="L24">
        <v>1191</v>
      </c>
      <c r="N24">
        <v>1013</v>
      </c>
      <c r="O24" t="s">
        <v>294</v>
      </c>
      <c r="P24" t="s">
        <v>294</v>
      </c>
      <c r="Q24">
        <v>1</v>
      </c>
      <c r="X24">
        <v>0.05</v>
      </c>
      <c r="Y24">
        <v>0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2</v>
      </c>
      <c r="AF24" t="s">
        <v>6</v>
      </c>
      <c r="AG24">
        <v>0.05</v>
      </c>
      <c r="AH24">
        <v>2</v>
      </c>
      <c r="AI24">
        <v>34656957</v>
      </c>
      <c r="AJ24">
        <v>30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x14ac:dyDescent="0.2">
      <c r="A25">
        <f>ROW(Source!A44)</f>
        <v>44</v>
      </c>
      <c r="B25">
        <v>34656967</v>
      </c>
      <c r="C25">
        <v>34656955</v>
      </c>
      <c r="D25">
        <v>31526753</v>
      </c>
      <c r="E25">
        <v>1</v>
      </c>
      <c r="F25">
        <v>1</v>
      </c>
      <c r="G25">
        <v>1</v>
      </c>
      <c r="H25">
        <v>2</v>
      </c>
      <c r="I25" t="s">
        <v>309</v>
      </c>
      <c r="J25" t="s">
        <v>310</v>
      </c>
      <c r="K25" t="s">
        <v>311</v>
      </c>
      <c r="L25">
        <v>1368</v>
      </c>
      <c r="N25">
        <v>1011</v>
      </c>
      <c r="O25" t="s">
        <v>312</v>
      </c>
      <c r="P25" t="s">
        <v>312</v>
      </c>
      <c r="Q25">
        <v>1</v>
      </c>
      <c r="X25">
        <v>0.03</v>
      </c>
      <c r="Y25">
        <v>0</v>
      </c>
      <c r="Z25">
        <v>111.99</v>
      </c>
      <c r="AA25">
        <v>13.5</v>
      </c>
      <c r="AB25">
        <v>0</v>
      </c>
      <c r="AC25">
        <v>0</v>
      </c>
      <c r="AD25">
        <v>1</v>
      </c>
      <c r="AE25">
        <v>0</v>
      </c>
      <c r="AF25" t="s">
        <v>6</v>
      </c>
      <c r="AG25">
        <v>0.03</v>
      </c>
      <c r="AH25">
        <v>2</v>
      </c>
      <c r="AI25">
        <v>34656958</v>
      </c>
      <c r="AJ25">
        <v>31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ROW(Source!A44)</f>
        <v>44</v>
      </c>
      <c r="B26">
        <v>34656968</v>
      </c>
      <c r="C26">
        <v>34656955</v>
      </c>
      <c r="D26">
        <v>31528142</v>
      </c>
      <c r="E26">
        <v>1</v>
      </c>
      <c r="F26">
        <v>1</v>
      </c>
      <c r="G26">
        <v>1</v>
      </c>
      <c r="H26">
        <v>2</v>
      </c>
      <c r="I26" t="s">
        <v>313</v>
      </c>
      <c r="J26" t="s">
        <v>314</v>
      </c>
      <c r="K26" t="s">
        <v>315</v>
      </c>
      <c r="L26">
        <v>1368</v>
      </c>
      <c r="N26">
        <v>1011</v>
      </c>
      <c r="O26" t="s">
        <v>312</v>
      </c>
      <c r="P26" t="s">
        <v>312</v>
      </c>
      <c r="Q26">
        <v>1</v>
      </c>
      <c r="X26">
        <v>0.02</v>
      </c>
      <c r="Y26">
        <v>0</v>
      </c>
      <c r="Z26">
        <v>65.709999999999994</v>
      </c>
      <c r="AA26">
        <v>11.6</v>
      </c>
      <c r="AB26">
        <v>0</v>
      </c>
      <c r="AC26">
        <v>0</v>
      </c>
      <c r="AD26">
        <v>1</v>
      </c>
      <c r="AE26">
        <v>0</v>
      </c>
      <c r="AF26" t="s">
        <v>6</v>
      </c>
      <c r="AG26">
        <v>0.02</v>
      </c>
      <c r="AH26">
        <v>2</v>
      </c>
      <c r="AI26">
        <v>34656959</v>
      </c>
      <c r="AJ26">
        <v>32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ROW(Source!A44)</f>
        <v>44</v>
      </c>
      <c r="B27">
        <v>34656969</v>
      </c>
      <c r="C27">
        <v>34656955</v>
      </c>
      <c r="D27">
        <v>31446697</v>
      </c>
      <c r="E27">
        <v>1</v>
      </c>
      <c r="F27">
        <v>1</v>
      </c>
      <c r="G27">
        <v>1</v>
      </c>
      <c r="H27">
        <v>3</v>
      </c>
      <c r="I27" t="s">
        <v>133</v>
      </c>
      <c r="J27" t="s">
        <v>80</v>
      </c>
      <c r="K27" t="s">
        <v>134</v>
      </c>
      <c r="L27">
        <v>1346</v>
      </c>
      <c r="N27">
        <v>1009</v>
      </c>
      <c r="O27" t="s">
        <v>90</v>
      </c>
      <c r="P27" t="s">
        <v>90</v>
      </c>
      <c r="Q27">
        <v>1</v>
      </c>
      <c r="X27">
        <v>0.06</v>
      </c>
      <c r="Y27">
        <v>30.4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0</v>
      </c>
      <c r="AF27" t="s">
        <v>6</v>
      </c>
      <c r="AG27">
        <v>0.06</v>
      </c>
      <c r="AH27">
        <v>3</v>
      </c>
      <c r="AI27">
        <v>-1</v>
      </c>
      <c r="AJ27" t="s">
        <v>6</v>
      </c>
      <c r="AK27">
        <v>4</v>
      </c>
      <c r="AL27">
        <v>-1.8239999999999998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1</v>
      </c>
    </row>
    <row r="28" spans="1:44" x14ac:dyDescent="0.2">
      <c r="A28">
        <f>ROW(Source!A44)</f>
        <v>44</v>
      </c>
      <c r="B28">
        <v>34656970</v>
      </c>
      <c r="C28">
        <v>34656955</v>
      </c>
      <c r="D28">
        <v>31449183</v>
      </c>
      <c r="E28">
        <v>1</v>
      </c>
      <c r="F28">
        <v>1</v>
      </c>
      <c r="G28">
        <v>1</v>
      </c>
      <c r="H28">
        <v>3</v>
      </c>
      <c r="I28" t="s">
        <v>83</v>
      </c>
      <c r="J28" t="s">
        <v>86</v>
      </c>
      <c r="K28" t="s">
        <v>84</v>
      </c>
      <c r="L28">
        <v>1355</v>
      </c>
      <c r="N28">
        <v>1010</v>
      </c>
      <c r="O28" t="s">
        <v>85</v>
      </c>
      <c r="P28" t="s">
        <v>85</v>
      </c>
      <c r="Q28">
        <v>100</v>
      </c>
      <c r="X28">
        <v>0.04</v>
      </c>
      <c r="Y28">
        <v>86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F28" t="s">
        <v>6</v>
      </c>
      <c r="AG28">
        <v>0.04</v>
      </c>
      <c r="AH28">
        <v>2</v>
      </c>
      <c r="AI28">
        <v>34656961</v>
      </c>
      <c r="AJ28">
        <v>33</v>
      </c>
      <c r="AK28">
        <v>3</v>
      </c>
      <c r="AL28">
        <v>-3.44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1</v>
      </c>
    </row>
    <row r="29" spans="1:44" x14ac:dyDescent="0.2">
      <c r="A29">
        <f>ROW(Source!A44)</f>
        <v>44</v>
      </c>
      <c r="B29">
        <v>34656971</v>
      </c>
      <c r="C29">
        <v>34656955</v>
      </c>
      <c r="D29">
        <v>31482923</v>
      </c>
      <c r="E29">
        <v>1</v>
      </c>
      <c r="F29">
        <v>1</v>
      </c>
      <c r="G29">
        <v>1</v>
      </c>
      <c r="H29">
        <v>3</v>
      </c>
      <c r="I29" t="s">
        <v>88</v>
      </c>
      <c r="J29" t="s">
        <v>91</v>
      </c>
      <c r="K29" t="s">
        <v>89</v>
      </c>
      <c r="L29">
        <v>1346</v>
      </c>
      <c r="N29">
        <v>1009</v>
      </c>
      <c r="O29" t="s">
        <v>90</v>
      </c>
      <c r="P29" t="s">
        <v>90</v>
      </c>
      <c r="Q29">
        <v>1</v>
      </c>
      <c r="X29">
        <v>0.02</v>
      </c>
      <c r="Y29">
        <v>28.6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F29" t="s">
        <v>6</v>
      </c>
      <c r="AG29">
        <v>0.02</v>
      </c>
      <c r="AH29">
        <v>2</v>
      </c>
      <c r="AI29">
        <v>34656962</v>
      </c>
      <c r="AJ29">
        <v>34</v>
      </c>
      <c r="AK29">
        <v>3</v>
      </c>
      <c r="AL29">
        <v>-0.57200000000000006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1</v>
      </c>
    </row>
    <row r="30" spans="1:44" x14ac:dyDescent="0.2">
      <c r="A30">
        <f>ROW(Source!A44)</f>
        <v>44</v>
      </c>
      <c r="B30">
        <v>34656972</v>
      </c>
      <c r="C30">
        <v>34656955</v>
      </c>
      <c r="D30">
        <v>31482960</v>
      </c>
      <c r="E30">
        <v>1</v>
      </c>
      <c r="F30">
        <v>1</v>
      </c>
      <c r="G30">
        <v>1</v>
      </c>
      <c r="H30">
        <v>3</v>
      </c>
      <c r="I30" t="s">
        <v>93</v>
      </c>
      <c r="J30" t="s">
        <v>96</v>
      </c>
      <c r="K30" t="s">
        <v>94</v>
      </c>
      <c r="L30">
        <v>1348</v>
      </c>
      <c r="N30">
        <v>1009</v>
      </c>
      <c r="O30" t="s">
        <v>95</v>
      </c>
      <c r="P30" t="s">
        <v>95</v>
      </c>
      <c r="Q30">
        <v>1000</v>
      </c>
      <c r="X30">
        <v>5.8E-4</v>
      </c>
      <c r="Y30">
        <v>7826.9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F30" t="s">
        <v>6</v>
      </c>
      <c r="AG30">
        <v>5.8E-4</v>
      </c>
      <c r="AH30">
        <v>2</v>
      </c>
      <c r="AI30">
        <v>34656963</v>
      </c>
      <c r="AJ30">
        <v>35</v>
      </c>
      <c r="AK30">
        <v>3</v>
      </c>
      <c r="AL30">
        <v>-4.5396019999999995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1</v>
      </c>
    </row>
    <row r="31" spans="1:44" x14ac:dyDescent="0.2">
      <c r="A31">
        <f>ROW(Source!A44)</f>
        <v>44</v>
      </c>
      <c r="B31">
        <v>34656973</v>
      </c>
      <c r="C31">
        <v>34656955</v>
      </c>
      <c r="D31">
        <v>31443668</v>
      </c>
      <c r="E31">
        <v>17</v>
      </c>
      <c r="F31">
        <v>1</v>
      </c>
      <c r="G31">
        <v>1</v>
      </c>
      <c r="H31">
        <v>3</v>
      </c>
      <c r="I31" t="s">
        <v>98</v>
      </c>
      <c r="J31" t="s">
        <v>6</v>
      </c>
      <c r="K31" t="s">
        <v>99</v>
      </c>
      <c r="L31">
        <v>1374</v>
      </c>
      <c r="N31">
        <v>1013</v>
      </c>
      <c r="O31" t="s">
        <v>100</v>
      </c>
      <c r="P31" t="s">
        <v>100</v>
      </c>
      <c r="Q31">
        <v>1</v>
      </c>
      <c r="X31">
        <v>0.71</v>
      </c>
      <c r="Y31">
        <v>1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F31" t="s">
        <v>6</v>
      </c>
      <c r="AG31">
        <v>0.71</v>
      </c>
      <c r="AH31">
        <v>2</v>
      </c>
      <c r="AI31">
        <v>34656964</v>
      </c>
      <c r="AJ31">
        <v>36</v>
      </c>
      <c r="AK31">
        <v>3</v>
      </c>
      <c r="AL31">
        <v>-0.71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1</v>
      </c>
    </row>
    <row r="32" spans="1:44" x14ac:dyDescent="0.2">
      <c r="A32">
        <f>ROW(Source!A45)</f>
        <v>45</v>
      </c>
      <c r="B32">
        <v>34656965</v>
      </c>
      <c r="C32">
        <v>34656955</v>
      </c>
      <c r="D32">
        <v>31725395</v>
      </c>
      <c r="E32">
        <v>1</v>
      </c>
      <c r="F32">
        <v>1</v>
      </c>
      <c r="G32">
        <v>1</v>
      </c>
      <c r="H32">
        <v>1</v>
      </c>
      <c r="I32" t="s">
        <v>305</v>
      </c>
      <c r="J32" t="s">
        <v>6</v>
      </c>
      <c r="K32" t="s">
        <v>306</v>
      </c>
      <c r="L32">
        <v>1191</v>
      </c>
      <c r="N32">
        <v>1013</v>
      </c>
      <c r="O32" t="s">
        <v>294</v>
      </c>
      <c r="P32" t="s">
        <v>294</v>
      </c>
      <c r="Q32">
        <v>1</v>
      </c>
      <c r="X32">
        <v>3.58</v>
      </c>
      <c r="Y32">
        <v>0</v>
      </c>
      <c r="Z32">
        <v>0</v>
      </c>
      <c r="AA32">
        <v>0</v>
      </c>
      <c r="AB32">
        <v>9.92</v>
      </c>
      <c r="AC32">
        <v>0</v>
      </c>
      <c r="AD32">
        <v>1</v>
      </c>
      <c r="AE32">
        <v>1</v>
      </c>
      <c r="AF32" t="s">
        <v>6</v>
      </c>
      <c r="AG32">
        <v>3.58</v>
      </c>
      <c r="AH32">
        <v>2</v>
      </c>
      <c r="AI32">
        <v>34656956</v>
      </c>
      <c r="AJ32">
        <v>38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x14ac:dyDescent="0.2">
      <c r="A33">
        <f>ROW(Source!A45)</f>
        <v>45</v>
      </c>
      <c r="B33">
        <v>34656966</v>
      </c>
      <c r="C33">
        <v>34656955</v>
      </c>
      <c r="D33">
        <v>31709492</v>
      </c>
      <c r="E33">
        <v>1</v>
      </c>
      <c r="F33">
        <v>1</v>
      </c>
      <c r="G33">
        <v>1</v>
      </c>
      <c r="H33">
        <v>1</v>
      </c>
      <c r="I33" t="s">
        <v>307</v>
      </c>
      <c r="J33" t="s">
        <v>6</v>
      </c>
      <c r="K33" t="s">
        <v>308</v>
      </c>
      <c r="L33">
        <v>1191</v>
      </c>
      <c r="N33">
        <v>1013</v>
      </c>
      <c r="O33" t="s">
        <v>294</v>
      </c>
      <c r="P33" t="s">
        <v>294</v>
      </c>
      <c r="Q33">
        <v>1</v>
      </c>
      <c r="X33">
        <v>0.05</v>
      </c>
      <c r="Y33">
        <v>0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2</v>
      </c>
      <c r="AF33" t="s">
        <v>6</v>
      </c>
      <c r="AG33">
        <v>0.05</v>
      </c>
      <c r="AH33">
        <v>2</v>
      </c>
      <c r="AI33">
        <v>34656957</v>
      </c>
      <c r="AJ33">
        <v>39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x14ac:dyDescent="0.2">
      <c r="A34">
        <f>ROW(Source!A45)</f>
        <v>45</v>
      </c>
      <c r="B34">
        <v>34656967</v>
      </c>
      <c r="C34">
        <v>34656955</v>
      </c>
      <c r="D34">
        <v>31526753</v>
      </c>
      <c r="E34">
        <v>1</v>
      </c>
      <c r="F34">
        <v>1</v>
      </c>
      <c r="G34">
        <v>1</v>
      </c>
      <c r="H34">
        <v>2</v>
      </c>
      <c r="I34" t="s">
        <v>309</v>
      </c>
      <c r="J34" t="s">
        <v>310</v>
      </c>
      <c r="K34" t="s">
        <v>311</v>
      </c>
      <c r="L34">
        <v>1368</v>
      </c>
      <c r="N34">
        <v>1011</v>
      </c>
      <c r="O34" t="s">
        <v>312</v>
      </c>
      <c r="P34" t="s">
        <v>312</v>
      </c>
      <c r="Q34">
        <v>1</v>
      </c>
      <c r="X34">
        <v>0.03</v>
      </c>
      <c r="Y34">
        <v>0</v>
      </c>
      <c r="Z34">
        <v>111.99</v>
      </c>
      <c r="AA34">
        <v>13.5</v>
      </c>
      <c r="AB34">
        <v>0</v>
      </c>
      <c r="AC34">
        <v>0</v>
      </c>
      <c r="AD34">
        <v>1</v>
      </c>
      <c r="AE34">
        <v>0</v>
      </c>
      <c r="AF34" t="s">
        <v>6</v>
      </c>
      <c r="AG34">
        <v>0.03</v>
      </c>
      <c r="AH34">
        <v>2</v>
      </c>
      <c r="AI34">
        <v>34656958</v>
      </c>
      <c r="AJ34">
        <v>40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ROW(Source!A45)</f>
        <v>45</v>
      </c>
      <c r="B35">
        <v>34656968</v>
      </c>
      <c r="C35">
        <v>34656955</v>
      </c>
      <c r="D35">
        <v>31528142</v>
      </c>
      <c r="E35">
        <v>1</v>
      </c>
      <c r="F35">
        <v>1</v>
      </c>
      <c r="G35">
        <v>1</v>
      </c>
      <c r="H35">
        <v>2</v>
      </c>
      <c r="I35" t="s">
        <v>313</v>
      </c>
      <c r="J35" t="s">
        <v>314</v>
      </c>
      <c r="K35" t="s">
        <v>315</v>
      </c>
      <c r="L35">
        <v>1368</v>
      </c>
      <c r="N35">
        <v>1011</v>
      </c>
      <c r="O35" t="s">
        <v>312</v>
      </c>
      <c r="P35" t="s">
        <v>312</v>
      </c>
      <c r="Q35">
        <v>1</v>
      </c>
      <c r="X35">
        <v>0.02</v>
      </c>
      <c r="Y35">
        <v>0</v>
      </c>
      <c r="Z35">
        <v>65.709999999999994</v>
      </c>
      <c r="AA35">
        <v>11.6</v>
      </c>
      <c r="AB35">
        <v>0</v>
      </c>
      <c r="AC35">
        <v>0</v>
      </c>
      <c r="AD35">
        <v>1</v>
      </c>
      <c r="AE35">
        <v>0</v>
      </c>
      <c r="AF35" t="s">
        <v>6</v>
      </c>
      <c r="AG35">
        <v>0.02</v>
      </c>
      <c r="AH35">
        <v>2</v>
      </c>
      <c r="AI35">
        <v>34656959</v>
      </c>
      <c r="AJ35">
        <v>41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ROW(Source!A45)</f>
        <v>45</v>
      </c>
      <c r="B36">
        <v>34656969</v>
      </c>
      <c r="C36">
        <v>34656955</v>
      </c>
      <c r="D36">
        <v>31446697</v>
      </c>
      <c r="E36">
        <v>1</v>
      </c>
      <c r="F36">
        <v>1</v>
      </c>
      <c r="G36">
        <v>1</v>
      </c>
      <c r="H36">
        <v>3</v>
      </c>
      <c r="I36" t="s">
        <v>133</v>
      </c>
      <c r="J36" t="s">
        <v>80</v>
      </c>
      <c r="K36" t="s">
        <v>134</v>
      </c>
      <c r="L36">
        <v>1346</v>
      </c>
      <c r="N36">
        <v>1009</v>
      </c>
      <c r="O36" t="s">
        <v>90</v>
      </c>
      <c r="P36" t="s">
        <v>90</v>
      </c>
      <c r="Q36">
        <v>1</v>
      </c>
      <c r="X36">
        <v>0.06</v>
      </c>
      <c r="Y36">
        <v>30.4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0</v>
      </c>
      <c r="AF36" t="s">
        <v>6</v>
      </c>
      <c r="AG36">
        <v>0.06</v>
      </c>
      <c r="AH36">
        <v>3</v>
      </c>
      <c r="AI36">
        <v>-1</v>
      </c>
      <c r="AJ36" t="s">
        <v>6</v>
      </c>
      <c r="AK36">
        <v>4</v>
      </c>
      <c r="AL36">
        <v>-1.8239999999999998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1</v>
      </c>
    </row>
    <row r="37" spans="1:44" x14ac:dyDescent="0.2">
      <c r="A37">
        <f>ROW(Source!A45)</f>
        <v>45</v>
      </c>
      <c r="B37">
        <v>34656970</v>
      </c>
      <c r="C37">
        <v>34656955</v>
      </c>
      <c r="D37">
        <v>31449183</v>
      </c>
      <c r="E37">
        <v>1</v>
      </c>
      <c r="F37">
        <v>1</v>
      </c>
      <c r="G37">
        <v>1</v>
      </c>
      <c r="H37">
        <v>3</v>
      </c>
      <c r="I37" t="s">
        <v>83</v>
      </c>
      <c r="J37" t="s">
        <v>86</v>
      </c>
      <c r="K37" t="s">
        <v>84</v>
      </c>
      <c r="L37">
        <v>1355</v>
      </c>
      <c r="N37">
        <v>1010</v>
      </c>
      <c r="O37" t="s">
        <v>85</v>
      </c>
      <c r="P37" t="s">
        <v>85</v>
      </c>
      <c r="Q37">
        <v>100</v>
      </c>
      <c r="X37">
        <v>0.04</v>
      </c>
      <c r="Y37">
        <v>86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0</v>
      </c>
      <c r="AF37" t="s">
        <v>6</v>
      </c>
      <c r="AG37">
        <v>0.04</v>
      </c>
      <c r="AH37">
        <v>2</v>
      </c>
      <c r="AI37">
        <v>34656961</v>
      </c>
      <c r="AJ37">
        <v>42</v>
      </c>
      <c r="AK37">
        <v>3</v>
      </c>
      <c r="AL37">
        <v>-3.44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1</v>
      </c>
    </row>
    <row r="38" spans="1:44" x14ac:dyDescent="0.2">
      <c r="A38">
        <f>ROW(Source!A45)</f>
        <v>45</v>
      </c>
      <c r="B38">
        <v>34656971</v>
      </c>
      <c r="C38">
        <v>34656955</v>
      </c>
      <c r="D38">
        <v>31482923</v>
      </c>
      <c r="E38">
        <v>1</v>
      </c>
      <c r="F38">
        <v>1</v>
      </c>
      <c r="G38">
        <v>1</v>
      </c>
      <c r="H38">
        <v>3</v>
      </c>
      <c r="I38" t="s">
        <v>88</v>
      </c>
      <c r="J38" t="s">
        <v>91</v>
      </c>
      <c r="K38" t="s">
        <v>89</v>
      </c>
      <c r="L38">
        <v>1346</v>
      </c>
      <c r="N38">
        <v>1009</v>
      </c>
      <c r="O38" t="s">
        <v>90</v>
      </c>
      <c r="P38" t="s">
        <v>90</v>
      </c>
      <c r="Q38">
        <v>1</v>
      </c>
      <c r="X38">
        <v>0.02</v>
      </c>
      <c r="Y38">
        <v>28.6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0</v>
      </c>
      <c r="AF38" t="s">
        <v>6</v>
      </c>
      <c r="AG38">
        <v>0.02</v>
      </c>
      <c r="AH38">
        <v>2</v>
      </c>
      <c r="AI38">
        <v>34656962</v>
      </c>
      <c r="AJ38">
        <v>43</v>
      </c>
      <c r="AK38">
        <v>3</v>
      </c>
      <c r="AL38">
        <v>-0.57200000000000006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1</v>
      </c>
    </row>
    <row r="39" spans="1:44" x14ac:dyDescent="0.2">
      <c r="A39">
        <f>ROW(Source!A45)</f>
        <v>45</v>
      </c>
      <c r="B39">
        <v>34656972</v>
      </c>
      <c r="C39">
        <v>34656955</v>
      </c>
      <c r="D39">
        <v>31482960</v>
      </c>
      <c r="E39">
        <v>1</v>
      </c>
      <c r="F39">
        <v>1</v>
      </c>
      <c r="G39">
        <v>1</v>
      </c>
      <c r="H39">
        <v>3</v>
      </c>
      <c r="I39" t="s">
        <v>93</v>
      </c>
      <c r="J39" t="s">
        <v>96</v>
      </c>
      <c r="K39" t="s">
        <v>94</v>
      </c>
      <c r="L39">
        <v>1348</v>
      </c>
      <c r="N39">
        <v>1009</v>
      </c>
      <c r="O39" t="s">
        <v>95</v>
      </c>
      <c r="P39" t="s">
        <v>95</v>
      </c>
      <c r="Q39">
        <v>1000</v>
      </c>
      <c r="X39">
        <v>5.8E-4</v>
      </c>
      <c r="Y39">
        <v>7826.9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F39" t="s">
        <v>6</v>
      </c>
      <c r="AG39">
        <v>5.8E-4</v>
      </c>
      <c r="AH39">
        <v>2</v>
      </c>
      <c r="AI39">
        <v>34656963</v>
      </c>
      <c r="AJ39">
        <v>44</v>
      </c>
      <c r="AK39">
        <v>3</v>
      </c>
      <c r="AL39">
        <v>-4.5396019999999995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1</v>
      </c>
    </row>
    <row r="40" spans="1:44" x14ac:dyDescent="0.2">
      <c r="A40">
        <f>ROW(Source!A45)</f>
        <v>45</v>
      </c>
      <c r="B40">
        <v>34656973</v>
      </c>
      <c r="C40">
        <v>34656955</v>
      </c>
      <c r="D40">
        <v>31443668</v>
      </c>
      <c r="E40">
        <v>17</v>
      </c>
      <c r="F40">
        <v>1</v>
      </c>
      <c r="G40">
        <v>1</v>
      </c>
      <c r="H40">
        <v>3</v>
      </c>
      <c r="I40" t="s">
        <v>98</v>
      </c>
      <c r="J40" t="s">
        <v>6</v>
      </c>
      <c r="K40" t="s">
        <v>99</v>
      </c>
      <c r="L40">
        <v>1374</v>
      </c>
      <c r="N40">
        <v>1013</v>
      </c>
      <c r="O40" t="s">
        <v>100</v>
      </c>
      <c r="P40" t="s">
        <v>100</v>
      </c>
      <c r="Q40">
        <v>1</v>
      </c>
      <c r="X40">
        <v>0.71</v>
      </c>
      <c r="Y40">
        <v>1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 t="s">
        <v>6</v>
      </c>
      <c r="AG40">
        <v>0.71</v>
      </c>
      <c r="AH40">
        <v>2</v>
      </c>
      <c r="AI40">
        <v>34656964</v>
      </c>
      <c r="AJ40">
        <v>45</v>
      </c>
      <c r="AK40">
        <v>3</v>
      </c>
      <c r="AL40">
        <v>-0.71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1</v>
      </c>
    </row>
    <row r="41" spans="1:44" x14ac:dyDescent="0.2">
      <c r="A41">
        <f>ROW(Source!A56)</f>
        <v>56</v>
      </c>
      <c r="B41">
        <v>34656989</v>
      </c>
      <c r="C41">
        <v>34656979</v>
      </c>
      <c r="D41">
        <v>31725395</v>
      </c>
      <c r="E41">
        <v>1</v>
      </c>
      <c r="F41">
        <v>1</v>
      </c>
      <c r="G41">
        <v>1</v>
      </c>
      <c r="H41">
        <v>1</v>
      </c>
      <c r="I41" t="s">
        <v>305</v>
      </c>
      <c r="J41" t="s">
        <v>6</v>
      </c>
      <c r="K41" t="s">
        <v>306</v>
      </c>
      <c r="L41">
        <v>1191</v>
      </c>
      <c r="N41">
        <v>1013</v>
      </c>
      <c r="O41" t="s">
        <v>294</v>
      </c>
      <c r="P41" t="s">
        <v>294</v>
      </c>
      <c r="Q41">
        <v>1</v>
      </c>
      <c r="X41">
        <v>34.56</v>
      </c>
      <c r="Y41">
        <v>0</v>
      </c>
      <c r="Z41">
        <v>0</v>
      </c>
      <c r="AA41">
        <v>0</v>
      </c>
      <c r="AB41">
        <v>9.92</v>
      </c>
      <c r="AC41">
        <v>0</v>
      </c>
      <c r="AD41">
        <v>1</v>
      </c>
      <c r="AE41">
        <v>1</v>
      </c>
      <c r="AF41" t="s">
        <v>6</v>
      </c>
      <c r="AG41">
        <v>34.56</v>
      </c>
      <c r="AH41">
        <v>2</v>
      </c>
      <c r="AI41">
        <v>34656980</v>
      </c>
      <c r="AJ41">
        <v>47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x14ac:dyDescent="0.2">
      <c r="A42">
        <f>ROW(Source!A56)</f>
        <v>56</v>
      </c>
      <c r="B42">
        <v>34656990</v>
      </c>
      <c r="C42">
        <v>34656979</v>
      </c>
      <c r="D42">
        <v>31709492</v>
      </c>
      <c r="E42">
        <v>1</v>
      </c>
      <c r="F42">
        <v>1</v>
      </c>
      <c r="G42">
        <v>1</v>
      </c>
      <c r="H42">
        <v>1</v>
      </c>
      <c r="I42" t="s">
        <v>307</v>
      </c>
      <c r="J42" t="s">
        <v>6</v>
      </c>
      <c r="K42" t="s">
        <v>308</v>
      </c>
      <c r="L42">
        <v>1191</v>
      </c>
      <c r="N42">
        <v>1013</v>
      </c>
      <c r="O42" t="s">
        <v>294</v>
      </c>
      <c r="P42" t="s">
        <v>294</v>
      </c>
      <c r="Q42">
        <v>1</v>
      </c>
      <c r="X42">
        <v>0.05</v>
      </c>
      <c r="Y42">
        <v>0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2</v>
      </c>
      <c r="AF42" t="s">
        <v>6</v>
      </c>
      <c r="AG42">
        <v>0.05</v>
      </c>
      <c r="AH42">
        <v>2</v>
      </c>
      <c r="AI42">
        <v>34656981</v>
      </c>
      <c r="AJ42">
        <v>48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x14ac:dyDescent="0.2">
      <c r="A43">
        <f>ROW(Source!A56)</f>
        <v>56</v>
      </c>
      <c r="B43">
        <v>34656991</v>
      </c>
      <c r="C43">
        <v>34656979</v>
      </c>
      <c r="D43">
        <v>31526753</v>
      </c>
      <c r="E43">
        <v>1</v>
      </c>
      <c r="F43">
        <v>1</v>
      </c>
      <c r="G43">
        <v>1</v>
      </c>
      <c r="H43">
        <v>2</v>
      </c>
      <c r="I43" t="s">
        <v>309</v>
      </c>
      <c r="J43" t="s">
        <v>310</v>
      </c>
      <c r="K43" t="s">
        <v>311</v>
      </c>
      <c r="L43">
        <v>1368</v>
      </c>
      <c r="N43">
        <v>1011</v>
      </c>
      <c r="O43" t="s">
        <v>312</v>
      </c>
      <c r="P43" t="s">
        <v>312</v>
      </c>
      <c r="Q43">
        <v>1</v>
      </c>
      <c r="X43">
        <v>0.03</v>
      </c>
      <c r="Y43">
        <v>0</v>
      </c>
      <c r="Z43">
        <v>111.99</v>
      </c>
      <c r="AA43">
        <v>13.5</v>
      </c>
      <c r="AB43">
        <v>0</v>
      </c>
      <c r="AC43">
        <v>0</v>
      </c>
      <c r="AD43">
        <v>1</v>
      </c>
      <c r="AE43">
        <v>0</v>
      </c>
      <c r="AF43" t="s">
        <v>6</v>
      </c>
      <c r="AG43">
        <v>0.03</v>
      </c>
      <c r="AH43">
        <v>2</v>
      </c>
      <c r="AI43">
        <v>34656982</v>
      </c>
      <c r="AJ43">
        <v>49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ROW(Source!A56)</f>
        <v>56</v>
      </c>
      <c r="B44">
        <v>34656992</v>
      </c>
      <c r="C44">
        <v>34656979</v>
      </c>
      <c r="D44">
        <v>31528142</v>
      </c>
      <c r="E44">
        <v>1</v>
      </c>
      <c r="F44">
        <v>1</v>
      </c>
      <c r="G44">
        <v>1</v>
      </c>
      <c r="H44">
        <v>2</v>
      </c>
      <c r="I44" t="s">
        <v>313</v>
      </c>
      <c r="J44" t="s">
        <v>314</v>
      </c>
      <c r="K44" t="s">
        <v>315</v>
      </c>
      <c r="L44">
        <v>1368</v>
      </c>
      <c r="N44">
        <v>1011</v>
      </c>
      <c r="O44" t="s">
        <v>312</v>
      </c>
      <c r="P44" t="s">
        <v>312</v>
      </c>
      <c r="Q44">
        <v>1</v>
      </c>
      <c r="X44">
        <v>0.02</v>
      </c>
      <c r="Y44">
        <v>0</v>
      </c>
      <c r="Z44">
        <v>65.709999999999994</v>
      </c>
      <c r="AA44">
        <v>11.6</v>
      </c>
      <c r="AB44">
        <v>0</v>
      </c>
      <c r="AC44">
        <v>0</v>
      </c>
      <c r="AD44">
        <v>1</v>
      </c>
      <c r="AE44">
        <v>0</v>
      </c>
      <c r="AF44" t="s">
        <v>6</v>
      </c>
      <c r="AG44">
        <v>0.02</v>
      </c>
      <c r="AH44">
        <v>2</v>
      </c>
      <c r="AI44">
        <v>34656983</v>
      </c>
      <c r="AJ44">
        <v>50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ROW(Source!A56)</f>
        <v>56</v>
      </c>
      <c r="B45">
        <v>34656993</v>
      </c>
      <c r="C45">
        <v>34656979</v>
      </c>
      <c r="D45">
        <v>31446697</v>
      </c>
      <c r="E45">
        <v>1</v>
      </c>
      <c r="F45">
        <v>1</v>
      </c>
      <c r="G45">
        <v>1</v>
      </c>
      <c r="H45">
        <v>3</v>
      </c>
      <c r="I45" t="s">
        <v>133</v>
      </c>
      <c r="J45" t="s">
        <v>80</v>
      </c>
      <c r="K45" t="s">
        <v>134</v>
      </c>
      <c r="L45">
        <v>1346</v>
      </c>
      <c r="N45">
        <v>1009</v>
      </c>
      <c r="O45" t="s">
        <v>90</v>
      </c>
      <c r="P45" t="s">
        <v>90</v>
      </c>
      <c r="Q45">
        <v>1</v>
      </c>
      <c r="X45">
        <v>0.11</v>
      </c>
      <c r="Y45">
        <v>30.4</v>
      </c>
      <c r="Z45">
        <v>0</v>
      </c>
      <c r="AA45">
        <v>0</v>
      </c>
      <c r="AB45">
        <v>0</v>
      </c>
      <c r="AC45">
        <v>0</v>
      </c>
      <c r="AD45">
        <v>1</v>
      </c>
      <c r="AE45">
        <v>0</v>
      </c>
      <c r="AF45" t="s">
        <v>6</v>
      </c>
      <c r="AG45">
        <v>0.11</v>
      </c>
      <c r="AH45">
        <v>3</v>
      </c>
      <c r="AI45">
        <v>-1</v>
      </c>
      <c r="AJ45" t="s">
        <v>6</v>
      </c>
      <c r="AK45">
        <v>4</v>
      </c>
      <c r="AL45">
        <v>-3.3439999999999999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1</v>
      </c>
    </row>
    <row r="46" spans="1:44" x14ac:dyDescent="0.2">
      <c r="A46">
        <f>ROW(Source!A56)</f>
        <v>56</v>
      </c>
      <c r="B46">
        <v>34656994</v>
      </c>
      <c r="C46">
        <v>34656979</v>
      </c>
      <c r="D46">
        <v>31449183</v>
      </c>
      <c r="E46">
        <v>1</v>
      </c>
      <c r="F46">
        <v>1</v>
      </c>
      <c r="G46">
        <v>1</v>
      </c>
      <c r="H46">
        <v>3</v>
      </c>
      <c r="I46" t="s">
        <v>83</v>
      </c>
      <c r="J46" t="s">
        <v>86</v>
      </c>
      <c r="K46" t="s">
        <v>84</v>
      </c>
      <c r="L46">
        <v>1355</v>
      </c>
      <c r="N46">
        <v>1010</v>
      </c>
      <c r="O46" t="s">
        <v>85</v>
      </c>
      <c r="P46" t="s">
        <v>85</v>
      </c>
      <c r="Q46">
        <v>100</v>
      </c>
      <c r="X46">
        <v>1.02</v>
      </c>
      <c r="Y46">
        <v>86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0</v>
      </c>
      <c r="AF46" t="s">
        <v>6</v>
      </c>
      <c r="AG46">
        <v>1.02</v>
      </c>
      <c r="AH46">
        <v>2</v>
      </c>
      <c r="AI46">
        <v>34656985</v>
      </c>
      <c r="AJ46">
        <v>51</v>
      </c>
      <c r="AK46">
        <v>3</v>
      </c>
      <c r="AL46">
        <v>-87.72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1</v>
      </c>
    </row>
    <row r="47" spans="1:44" x14ac:dyDescent="0.2">
      <c r="A47">
        <f>ROW(Source!A56)</f>
        <v>56</v>
      </c>
      <c r="B47">
        <v>34656995</v>
      </c>
      <c r="C47">
        <v>34656979</v>
      </c>
      <c r="D47">
        <v>31449543</v>
      </c>
      <c r="E47">
        <v>1</v>
      </c>
      <c r="F47">
        <v>1</v>
      </c>
      <c r="G47">
        <v>1</v>
      </c>
      <c r="H47">
        <v>3</v>
      </c>
      <c r="I47" t="s">
        <v>112</v>
      </c>
      <c r="J47" t="s">
        <v>114</v>
      </c>
      <c r="K47" t="s">
        <v>113</v>
      </c>
      <c r="L47">
        <v>1348</v>
      </c>
      <c r="N47">
        <v>1009</v>
      </c>
      <c r="O47" t="s">
        <v>95</v>
      </c>
      <c r="P47" t="s">
        <v>95</v>
      </c>
      <c r="Q47">
        <v>1000</v>
      </c>
      <c r="X47">
        <v>1.6000000000000001E-4</v>
      </c>
      <c r="Y47">
        <v>29800</v>
      </c>
      <c r="Z47">
        <v>0</v>
      </c>
      <c r="AA47">
        <v>0</v>
      </c>
      <c r="AB47">
        <v>0</v>
      </c>
      <c r="AC47">
        <v>0</v>
      </c>
      <c r="AD47">
        <v>1</v>
      </c>
      <c r="AE47">
        <v>0</v>
      </c>
      <c r="AF47" t="s">
        <v>6</v>
      </c>
      <c r="AG47">
        <v>1.6000000000000001E-4</v>
      </c>
      <c r="AH47">
        <v>2</v>
      </c>
      <c r="AI47">
        <v>34656986</v>
      </c>
      <c r="AJ47">
        <v>52</v>
      </c>
      <c r="AK47">
        <v>3</v>
      </c>
      <c r="AL47">
        <v>-4.7680000000000007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1</v>
      </c>
    </row>
    <row r="48" spans="1:44" x14ac:dyDescent="0.2">
      <c r="A48">
        <f>ROW(Source!A56)</f>
        <v>56</v>
      </c>
      <c r="B48">
        <v>34656996</v>
      </c>
      <c r="C48">
        <v>34656979</v>
      </c>
      <c r="D48">
        <v>31449547</v>
      </c>
      <c r="E48">
        <v>1</v>
      </c>
      <c r="F48">
        <v>1</v>
      </c>
      <c r="G48">
        <v>1</v>
      </c>
      <c r="H48">
        <v>3</v>
      </c>
      <c r="I48" t="s">
        <v>116</v>
      </c>
      <c r="J48" t="s">
        <v>118</v>
      </c>
      <c r="K48" t="s">
        <v>117</v>
      </c>
      <c r="L48">
        <v>1348</v>
      </c>
      <c r="N48">
        <v>1009</v>
      </c>
      <c r="O48" t="s">
        <v>95</v>
      </c>
      <c r="P48" t="s">
        <v>95</v>
      </c>
      <c r="Q48">
        <v>1000</v>
      </c>
      <c r="X48">
        <v>2.9999999999999997E-4</v>
      </c>
      <c r="Y48">
        <v>12430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0</v>
      </c>
      <c r="AF48" t="s">
        <v>6</v>
      </c>
      <c r="AG48">
        <v>2.9999999999999997E-4</v>
      </c>
      <c r="AH48">
        <v>2</v>
      </c>
      <c r="AI48">
        <v>34656987</v>
      </c>
      <c r="AJ48">
        <v>53</v>
      </c>
      <c r="AK48">
        <v>3</v>
      </c>
      <c r="AL48">
        <v>-3.7289999999999996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1</v>
      </c>
    </row>
    <row r="49" spans="1:44" x14ac:dyDescent="0.2">
      <c r="A49">
        <f>ROW(Source!A56)</f>
        <v>56</v>
      </c>
      <c r="B49">
        <v>34656997</v>
      </c>
      <c r="C49">
        <v>34656979</v>
      </c>
      <c r="D49">
        <v>31443668</v>
      </c>
      <c r="E49">
        <v>17</v>
      </c>
      <c r="F49">
        <v>1</v>
      </c>
      <c r="G49">
        <v>1</v>
      </c>
      <c r="H49">
        <v>3</v>
      </c>
      <c r="I49" t="s">
        <v>98</v>
      </c>
      <c r="J49" t="s">
        <v>6</v>
      </c>
      <c r="K49" t="s">
        <v>99</v>
      </c>
      <c r="L49">
        <v>1374</v>
      </c>
      <c r="N49">
        <v>1013</v>
      </c>
      <c r="O49" t="s">
        <v>100</v>
      </c>
      <c r="P49" t="s">
        <v>100</v>
      </c>
      <c r="Q49">
        <v>1</v>
      </c>
      <c r="X49">
        <v>6.86</v>
      </c>
      <c r="Y49">
        <v>1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6</v>
      </c>
      <c r="AG49">
        <v>6.86</v>
      </c>
      <c r="AH49">
        <v>2</v>
      </c>
      <c r="AI49">
        <v>34656988</v>
      </c>
      <c r="AJ49">
        <v>54</v>
      </c>
      <c r="AK49">
        <v>3</v>
      </c>
      <c r="AL49">
        <v>-6.86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1</v>
      </c>
    </row>
    <row r="50" spans="1:44" x14ac:dyDescent="0.2">
      <c r="A50">
        <f>ROW(Source!A57)</f>
        <v>57</v>
      </c>
      <c r="B50">
        <v>34656989</v>
      </c>
      <c r="C50">
        <v>34656979</v>
      </c>
      <c r="D50">
        <v>31725395</v>
      </c>
      <c r="E50">
        <v>1</v>
      </c>
      <c r="F50">
        <v>1</v>
      </c>
      <c r="G50">
        <v>1</v>
      </c>
      <c r="H50">
        <v>1</v>
      </c>
      <c r="I50" t="s">
        <v>305</v>
      </c>
      <c r="J50" t="s">
        <v>6</v>
      </c>
      <c r="K50" t="s">
        <v>306</v>
      </c>
      <c r="L50">
        <v>1191</v>
      </c>
      <c r="N50">
        <v>1013</v>
      </c>
      <c r="O50" t="s">
        <v>294</v>
      </c>
      <c r="P50" t="s">
        <v>294</v>
      </c>
      <c r="Q50">
        <v>1</v>
      </c>
      <c r="X50">
        <v>34.56</v>
      </c>
      <c r="Y50">
        <v>0</v>
      </c>
      <c r="Z50">
        <v>0</v>
      </c>
      <c r="AA50">
        <v>0</v>
      </c>
      <c r="AB50">
        <v>9.92</v>
      </c>
      <c r="AC50">
        <v>0</v>
      </c>
      <c r="AD50">
        <v>1</v>
      </c>
      <c r="AE50">
        <v>1</v>
      </c>
      <c r="AF50" t="s">
        <v>6</v>
      </c>
      <c r="AG50">
        <v>34.56</v>
      </c>
      <c r="AH50">
        <v>2</v>
      </c>
      <c r="AI50">
        <v>34656980</v>
      </c>
      <c r="AJ50">
        <v>56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x14ac:dyDescent="0.2">
      <c r="A51">
        <f>ROW(Source!A57)</f>
        <v>57</v>
      </c>
      <c r="B51">
        <v>34656990</v>
      </c>
      <c r="C51">
        <v>34656979</v>
      </c>
      <c r="D51">
        <v>31709492</v>
      </c>
      <c r="E51">
        <v>1</v>
      </c>
      <c r="F51">
        <v>1</v>
      </c>
      <c r="G51">
        <v>1</v>
      </c>
      <c r="H51">
        <v>1</v>
      </c>
      <c r="I51" t="s">
        <v>307</v>
      </c>
      <c r="J51" t="s">
        <v>6</v>
      </c>
      <c r="K51" t="s">
        <v>308</v>
      </c>
      <c r="L51">
        <v>1191</v>
      </c>
      <c r="N51">
        <v>1013</v>
      </c>
      <c r="O51" t="s">
        <v>294</v>
      </c>
      <c r="P51" t="s">
        <v>294</v>
      </c>
      <c r="Q51">
        <v>1</v>
      </c>
      <c r="X51">
        <v>0.05</v>
      </c>
      <c r="Y51">
        <v>0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2</v>
      </c>
      <c r="AF51" t="s">
        <v>6</v>
      </c>
      <c r="AG51">
        <v>0.05</v>
      </c>
      <c r="AH51">
        <v>2</v>
      </c>
      <c r="AI51">
        <v>34656981</v>
      </c>
      <c r="AJ51">
        <v>57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x14ac:dyDescent="0.2">
      <c r="A52">
        <f>ROW(Source!A57)</f>
        <v>57</v>
      </c>
      <c r="B52">
        <v>34656991</v>
      </c>
      <c r="C52">
        <v>34656979</v>
      </c>
      <c r="D52">
        <v>31526753</v>
      </c>
      <c r="E52">
        <v>1</v>
      </c>
      <c r="F52">
        <v>1</v>
      </c>
      <c r="G52">
        <v>1</v>
      </c>
      <c r="H52">
        <v>2</v>
      </c>
      <c r="I52" t="s">
        <v>309</v>
      </c>
      <c r="J52" t="s">
        <v>310</v>
      </c>
      <c r="K52" t="s">
        <v>311</v>
      </c>
      <c r="L52">
        <v>1368</v>
      </c>
      <c r="N52">
        <v>1011</v>
      </c>
      <c r="O52" t="s">
        <v>312</v>
      </c>
      <c r="P52" t="s">
        <v>312</v>
      </c>
      <c r="Q52">
        <v>1</v>
      </c>
      <c r="X52">
        <v>0.03</v>
      </c>
      <c r="Y52">
        <v>0</v>
      </c>
      <c r="Z52">
        <v>111.99</v>
      </c>
      <c r="AA52">
        <v>13.5</v>
      </c>
      <c r="AB52">
        <v>0</v>
      </c>
      <c r="AC52">
        <v>0</v>
      </c>
      <c r="AD52">
        <v>1</v>
      </c>
      <c r="AE52">
        <v>0</v>
      </c>
      <c r="AF52" t="s">
        <v>6</v>
      </c>
      <c r="AG52">
        <v>0.03</v>
      </c>
      <c r="AH52">
        <v>2</v>
      </c>
      <c r="AI52">
        <v>34656982</v>
      </c>
      <c r="AJ52">
        <v>58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x14ac:dyDescent="0.2">
      <c r="A53">
        <f>ROW(Source!A57)</f>
        <v>57</v>
      </c>
      <c r="B53">
        <v>34656992</v>
      </c>
      <c r="C53">
        <v>34656979</v>
      </c>
      <c r="D53">
        <v>31528142</v>
      </c>
      <c r="E53">
        <v>1</v>
      </c>
      <c r="F53">
        <v>1</v>
      </c>
      <c r="G53">
        <v>1</v>
      </c>
      <c r="H53">
        <v>2</v>
      </c>
      <c r="I53" t="s">
        <v>313</v>
      </c>
      <c r="J53" t="s">
        <v>314</v>
      </c>
      <c r="K53" t="s">
        <v>315</v>
      </c>
      <c r="L53">
        <v>1368</v>
      </c>
      <c r="N53">
        <v>1011</v>
      </c>
      <c r="O53" t="s">
        <v>312</v>
      </c>
      <c r="P53" t="s">
        <v>312</v>
      </c>
      <c r="Q53">
        <v>1</v>
      </c>
      <c r="X53">
        <v>0.02</v>
      </c>
      <c r="Y53">
        <v>0</v>
      </c>
      <c r="Z53">
        <v>65.709999999999994</v>
      </c>
      <c r="AA53">
        <v>11.6</v>
      </c>
      <c r="AB53">
        <v>0</v>
      </c>
      <c r="AC53">
        <v>0</v>
      </c>
      <c r="AD53">
        <v>1</v>
      </c>
      <c r="AE53">
        <v>0</v>
      </c>
      <c r="AF53" t="s">
        <v>6</v>
      </c>
      <c r="AG53">
        <v>0.02</v>
      </c>
      <c r="AH53">
        <v>2</v>
      </c>
      <c r="AI53">
        <v>34656983</v>
      </c>
      <c r="AJ53">
        <v>59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2">
      <c r="A54">
        <f>ROW(Source!A57)</f>
        <v>57</v>
      </c>
      <c r="B54">
        <v>34656993</v>
      </c>
      <c r="C54">
        <v>34656979</v>
      </c>
      <c r="D54">
        <v>31446697</v>
      </c>
      <c r="E54">
        <v>1</v>
      </c>
      <c r="F54">
        <v>1</v>
      </c>
      <c r="G54">
        <v>1</v>
      </c>
      <c r="H54">
        <v>3</v>
      </c>
      <c r="I54" t="s">
        <v>133</v>
      </c>
      <c r="J54" t="s">
        <v>80</v>
      </c>
      <c r="K54" t="s">
        <v>134</v>
      </c>
      <c r="L54">
        <v>1346</v>
      </c>
      <c r="N54">
        <v>1009</v>
      </c>
      <c r="O54" t="s">
        <v>90</v>
      </c>
      <c r="P54" t="s">
        <v>90</v>
      </c>
      <c r="Q54">
        <v>1</v>
      </c>
      <c r="X54">
        <v>0.11</v>
      </c>
      <c r="Y54">
        <v>30.4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F54" t="s">
        <v>6</v>
      </c>
      <c r="AG54">
        <v>0.11</v>
      </c>
      <c r="AH54">
        <v>3</v>
      </c>
      <c r="AI54">
        <v>-1</v>
      </c>
      <c r="AJ54" t="s">
        <v>6</v>
      </c>
      <c r="AK54">
        <v>4</v>
      </c>
      <c r="AL54">
        <v>-3.3439999999999999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1</v>
      </c>
    </row>
    <row r="55" spans="1:44" x14ac:dyDescent="0.2">
      <c r="A55">
        <f>ROW(Source!A57)</f>
        <v>57</v>
      </c>
      <c r="B55">
        <v>34656994</v>
      </c>
      <c r="C55">
        <v>34656979</v>
      </c>
      <c r="D55">
        <v>31449183</v>
      </c>
      <c r="E55">
        <v>1</v>
      </c>
      <c r="F55">
        <v>1</v>
      </c>
      <c r="G55">
        <v>1</v>
      </c>
      <c r="H55">
        <v>3</v>
      </c>
      <c r="I55" t="s">
        <v>83</v>
      </c>
      <c r="J55" t="s">
        <v>86</v>
      </c>
      <c r="K55" t="s">
        <v>84</v>
      </c>
      <c r="L55">
        <v>1355</v>
      </c>
      <c r="N55">
        <v>1010</v>
      </c>
      <c r="O55" t="s">
        <v>85</v>
      </c>
      <c r="P55" t="s">
        <v>85</v>
      </c>
      <c r="Q55">
        <v>100</v>
      </c>
      <c r="X55">
        <v>1.02</v>
      </c>
      <c r="Y55">
        <v>86</v>
      </c>
      <c r="Z55">
        <v>0</v>
      </c>
      <c r="AA55">
        <v>0</v>
      </c>
      <c r="AB55">
        <v>0</v>
      </c>
      <c r="AC55">
        <v>0</v>
      </c>
      <c r="AD55">
        <v>1</v>
      </c>
      <c r="AE55">
        <v>0</v>
      </c>
      <c r="AF55" t="s">
        <v>6</v>
      </c>
      <c r="AG55">
        <v>1.02</v>
      </c>
      <c r="AH55">
        <v>2</v>
      </c>
      <c r="AI55">
        <v>34656985</v>
      </c>
      <c r="AJ55">
        <v>60</v>
      </c>
      <c r="AK55">
        <v>3</v>
      </c>
      <c r="AL55">
        <v>-87.72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1</v>
      </c>
    </row>
    <row r="56" spans="1:44" x14ac:dyDescent="0.2">
      <c r="A56">
        <f>ROW(Source!A57)</f>
        <v>57</v>
      </c>
      <c r="B56">
        <v>34656995</v>
      </c>
      <c r="C56">
        <v>34656979</v>
      </c>
      <c r="D56">
        <v>31449543</v>
      </c>
      <c r="E56">
        <v>1</v>
      </c>
      <c r="F56">
        <v>1</v>
      </c>
      <c r="G56">
        <v>1</v>
      </c>
      <c r="H56">
        <v>3</v>
      </c>
      <c r="I56" t="s">
        <v>112</v>
      </c>
      <c r="J56" t="s">
        <v>114</v>
      </c>
      <c r="K56" t="s">
        <v>113</v>
      </c>
      <c r="L56">
        <v>1348</v>
      </c>
      <c r="N56">
        <v>1009</v>
      </c>
      <c r="O56" t="s">
        <v>95</v>
      </c>
      <c r="P56" t="s">
        <v>95</v>
      </c>
      <c r="Q56">
        <v>1000</v>
      </c>
      <c r="X56">
        <v>1.6000000000000001E-4</v>
      </c>
      <c r="Y56">
        <v>29800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0</v>
      </c>
      <c r="AF56" t="s">
        <v>6</v>
      </c>
      <c r="AG56">
        <v>1.6000000000000001E-4</v>
      </c>
      <c r="AH56">
        <v>2</v>
      </c>
      <c r="AI56">
        <v>34656986</v>
      </c>
      <c r="AJ56">
        <v>61</v>
      </c>
      <c r="AK56">
        <v>3</v>
      </c>
      <c r="AL56">
        <v>-4.7680000000000007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1</v>
      </c>
    </row>
    <row r="57" spans="1:44" x14ac:dyDescent="0.2">
      <c r="A57">
        <f>ROW(Source!A57)</f>
        <v>57</v>
      </c>
      <c r="B57">
        <v>34656996</v>
      </c>
      <c r="C57">
        <v>34656979</v>
      </c>
      <c r="D57">
        <v>31449547</v>
      </c>
      <c r="E57">
        <v>1</v>
      </c>
      <c r="F57">
        <v>1</v>
      </c>
      <c r="G57">
        <v>1</v>
      </c>
      <c r="H57">
        <v>3</v>
      </c>
      <c r="I57" t="s">
        <v>116</v>
      </c>
      <c r="J57" t="s">
        <v>118</v>
      </c>
      <c r="K57" t="s">
        <v>117</v>
      </c>
      <c r="L57">
        <v>1348</v>
      </c>
      <c r="N57">
        <v>1009</v>
      </c>
      <c r="O57" t="s">
        <v>95</v>
      </c>
      <c r="P57" t="s">
        <v>95</v>
      </c>
      <c r="Q57">
        <v>1000</v>
      </c>
      <c r="X57">
        <v>2.9999999999999997E-4</v>
      </c>
      <c r="Y57">
        <v>12430</v>
      </c>
      <c r="Z57">
        <v>0</v>
      </c>
      <c r="AA57">
        <v>0</v>
      </c>
      <c r="AB57">
        <v>0</v>
      </c>
      <c r="AC57">
        <v>0</v>
      </c>
      <c r="AD57">
        <v>1</v>
      </c>
      <c r="AE57">
        <v>0</v>
      </c>
      <c r="AF57" t="s">
        <v>6</v>
      </c>
      <c r="AG57">
        <v>2.9999999999999997E-4</v>
      </c>
      <c r="AH57">
        <v>2</v>
      </c>
      <c r="AI57">
        <v>34656987</v>
      </c>
      <c r="AJ57">
        <v>62</v>
      </c>
      <c r="AK57">
        <v>3</v>
      </c>
      <c r="AL57">
        <v>-3.7289999999999996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1</v>
      </c>
    </row>
    <row r="58" spans="1:44" x14ac:dyDescent="0.2">
      <c r="A58">
        <f>ROW(Source!A57)</f>
        <v>57</v>
      </c>
      <c r="B58">
        <v>34656997</v>
      </c>
      <c r="C58">
        <v>34656979</v>
      </c>
      <c r="D58">
        <v>31443668</v>
      </c>
      <c r="E58">
        <v>17</v>
      </c>
      <c r="F58">
        <v>1</v>
      </c>
      <c r="G58">
        <v>1</v>
      </c>
      <c r="H58">
        <v>3</v>
      </c>
      <c r="I58" t="s">
        <v>98</v>
      </c>
      <c r="J58" t="s">
        <v>6</v>
      </c>
      <c r="K58" t="s">
        <v>99</v>
      </c>
      <c r="L58">
        <v>1374</v>
      </c>
      <c r="N58">
        <v>1013</v>
      </c>
      <c r="O58" t="s">
        <v>100</v>
      </c>
      <c r="P58" t="s">
        <v>100</v>
      </c>
      <c r="Q58">
        <v>1</v>
      </c>
      <c r="X58">
        <v>6.86</v>
      </c>
      <c r="Y58">
        <v>1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0</v>
      </c>
      <c r="AF58" t="s">
        <v>6</v>
      </c>
      <c r="AG58">
        <v>6.86</v>
      </c>
      <c r="AH58">
        <v>2</v>
      </c>
      <c r="AI58">
        <v>34656988</v>
      </c>
      <c r="AJ58">
        <v>63</v>
      </c>
      <c r="AK58">
        <v>3</v>
      </c>
      <c r="AL58">
        <v>-6.86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1</v>
      </c>
    </row>
    <row r="59" spans="1:44" x14ac:dyDescent="0.2">
      <c r="A59">
        <f>ROW(Source!A68)</f>
        <v>68</v>
      </c>
      <c r="B59">
        <v>34657018</v>
      </c>
      <c r="C59">
        <v>34657003</v>
      </c>
      <c r="D59">
        <v>31714816</v>
      </c>
      <c r="E59">
        <v>1</v>
      </c>
      <c r="F59">
        <v>1</v>
      </c>
      <c r="G59">
        <v>1</v>
      </c>
      <c r="H59">
        <v>1</v>
      </c>
      <c r="I59" t="s">
        <v>316</v>
      </c>
      <c r="J59" t="s">
        <v>6</v>
      </c>
      <c r="K59" t="s">
        <v>317</v>
      </c>
      <c r="L59">
        <v>1191</v>
      </c>
      <c r="N59">
        <v>1013</v>
      </c>
      <c r="O59" t="s">
        <v>294</v>
      </c>
      <c r="P59" t="s">
        <v>294</v>
      </c>
      <c r="Q59">
        <v>1</v>
      </c>
      <c r="X59">
        <v>1.56</v>
      </c>
      <c r="Y59">
        <v>0</v>
      </c>
      <c r="Z59">
        <v>0</v>
      </c>
      <c r="AA59">
        <v>0</v>
      </c>
      <c r="AB59">
        <v>9.51</v>
      </c>
      <c r="AC59">
        <v>0</v>
      </c>
      <c r="AD59">
        <v>1</v>
      </c>
      <c r="AE59">
        <v>1</v>
      </c>
      <c r="AF59" t="s">
        <v>6</v>
      </c>
      <c r="AG59">
        <v>1.56</v>
      </c>
      <c r="AH59">
        <v>2</v>
      </c>
      <c r="AI59">
        <v>34657004</v>
      </c>
      <c r="AJ59">
        <v>65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2">
      <c r="A60">
        <f>ROW(Source!A68)</f>
        <v>68</v>
      </c>
      <c r="B60">
        <v>34657019</v>
      </c>
      <c r="C60">
        <v>34657003</v>
      </c>
      <c r="D60">
        <v>31528446</v>
      </c>
      <c r="E60">
        <v>1</v>
      </c>
      <c r="F60">
        <v>1</v>
      </c>
      <c r="G60">
        <v>1</v>
      </c>
      <c r="H60">
        <v>2</v>
      </c>
      <c r="I60" t="s">
        <v>318</v>
      </c>
      <c r="J60" t="s">
        <v>319</v>
      </c>
      <c r="K60" t="s">
        <v>320</v>
      </c>
      <c r="L60">
        <v>1368</v>
      </c>
      <c r="N60">
        <v>1011</v>
      </c>
      <c r="O60" t="s">
        <v>312</v>
      </c>
      <c r="P60" t="s">
        <v>312</v>
      </c>
      <c r="Q60">
        <v>1</v>
      </c>
      <c r="X60">
        <v>0.13</v>
      </c>
      <c r="Y60">
        <v>0</v>
      </c>
      <c r="Z60">
        <v>8.1</v>
      </c>
      <c r="AA60">
        <v>0</v>
      </c>
      <c r="AB60">
        <v>0</v>
      </c>
      <c r="AC60">
        <v>0</v>
      </c>
      <c r="AD60">
        <v>1</v>
      </c>
      <c r="AE60">
        <v>0</v>
      </c>
      <c r="AF60" t="s">
        <v>6</v>
      </c>
      <c r="AG60">
        <v>0.13</v>
      </c>
      <c r="AH60">
        <v>2</v>
      </c>
      <c r="AI60">
        <v>34657005</v>
      </c>
      <c r="AJ60">
        <v>66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x14ac:dyDescent="0.2">
      <c r="A61">
        <f>ROW(Source!A68)</f>
        <v>68</v>
      </c>
      <c r="B61">
        <v>34657020</v>
      </c>
      <c r="C61">
        <v>34657003</v>
      </c>
      <c r="D61">
        <v>31444646</v>
      </c>
      <c r="E61">
        <v>1</v>
      </c>
      <c r="F61">
        <v>1</v>
      </c>
      <c r="G61">
        <v>1</v>
      </c>
      <c r="H61">
        <v>3</v>
      </c>
      <c r="I61" t="s">
        <v>325</v>
      </c>
      <c r="J61" t="s">
        <v>126</v>
      </c>
      <c r="K61" t="s">
        <v>326</v>
      </c>
      <c r="L61">
        <v>1346</v>
      </c>
      <c r="N61">
        <v>1009</v>
      </c>
      <c r="O61" t="s">
        <v>90</v>
      </c>
      <c r="P61" t="s">
        <v>90</v>
      </c>
      <c r="Q61">
        <v>1</v>
      </c>
      <c r="X61">
        <v>6.0000000000000001E-3</v>
      </c>
      <c r="Y61">
        <v>44.97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F61" t="s">
        <v>6</v>
      </c>
      <c r="AG61">
        <v>6.0000000000000001E-3</v>
      </c>
      <c r="AH61">
        <v>3</v>
      </c>
      <c r="AI61">
        <v>-1</v>
      </c>
      <c r="AJ61" t="s">
        <v>6</v>
      </c>
      <c r="AK61">
        <v>4</v>
      </c>
      <c r="AL61">
        <v>-0.26982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1</v>
      </c>
    </row>
    <row r="62" spans="1:44" x14ac:dyDescent="0.2">
      <c r="A62">
        <f>ROW(Source!A68)</f>
        <v>68</v>
      </c>
      <c r="B62">
        <v>34657021</v>
      </c>
      <c r="C62">
        <v>34657003</v>
      </c>
      <c r="D62">
        <v>31446378</v>
      </c>
      <c r="E62">
        <v>1</v>
      </c>
      <c r="F62">
        <v>1</v>
      </c>
      <c r="G62">
        <v>1</v>
      </c>
      <c r="H62">
        <v>3</v>
      </c>
      <c r="I62" t="s">
        <v>129</v>
      </c>
      <c r="J62" t="s">
        <v>131</v>
      </c>
      <c r="K62" t="s">
        <v>130</v>
      </c>
      <c r="L62">
        <v>1346</v>
      </c>
      <c r="N62">
        <v>1009</v>
      </c>
      <c r="O62" t="s">
        <v>90</v>
      </c>
      <c r="P62" t="s">
        <v>90</v>
      </c>
      <c r="Q62">
        <v>1</v>
      </c>
      <c r="X62">
        <v>1E-3</v>
      </c>
      <c r="Y62">
        <v>11.5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0</v>
      </c>
      <c r="AF62" t="s">
        <v>6</v>
      </c>
      <c r="AG62">
        <v>1E-3</v>
      </c>
      <c r="AH62">
        <v>2</v>
      </c>
      <c r="AI62">
        <v>34657007</v>
      </c>
      <c r="AJ62">
        <v>67</v>
      </c>
      <c r="AK62">
        <v>3</v>
      </c>
      <c r="AL62">
        <v>-1.15E-2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1</v>
      </c>
    </row>
    <row r="63" spans="1:44" x14ac:dyDescent="0.2">
      <c r="A63">
        <f>ROW(Source!A68)</f>
        <v>68</v>
      </c>
      <c r="B63">
        <v>34657022</v>
      </c>
      <c r="C63">
        <v>34657003</v>
      </c>
      <c r="D63">
        <v>31446697</v>
      </c>
      <c r="E63">
        <v>1</v>
      </c>
      <c r="F63">
        <v>1</v>
      </c>
      <c r="G63">
        <v>1</v>
      </c>
      <c r="H63">
        <v>3</v>
      </c>
      <c r="I63" t="s">
        <v>133</v>
      </c>
      <c r="J63" t="s">
        <v>80</v>
      </c>
      <c r="K63" t="s">
        <v>134</v>
      </c>
      <c r="L63">
        <v>1346</v>
      </c>
      <c r="N63">
        <v>1009</v>
      </c>
      <c r="O63" t="s">
        <v>90</v>
      </c>
      <c r="P63" t="s">
        <v>90</v>
      </c>
      <c r="Q63">
        <v>1</v>
      </c>
      <c r="X63">
        <v>1.2E-2</v>
      </c>
      <c r="Y63">
        <v>30.4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0</v>
      </c>
      <c r="AF63" t="s">
        <v>6</v>
      </c>
      <c r="AG63">
        <v>1.2E-2</v>
      </c>
      <c r="AH63">
        <v>2</v>
      </c>
      <c r="AI63">
        <v>34657008</v>
      </c>
      <c r="AJ63">
        <v>68</v>
      </c>
      <c r="AK63">
        <v>3</v>
      </c>
      <c r="AL63">
        <v>-0.36480000000000001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1</v>
      </c>
    </row>
    <row r="64" spans="1:44" x14ac:dyDescent="0.2">
      <c r="A64">
        <f>ROW(Source!A68)</f>
        <v>68</v>
      </c>
      <c r="B64">
        <v>34657023</v>
      </c>
      <c r="C64">
        <v>34657003</v>
      </c>
      <c r="D64">
        <v>31447861</v>
      </c>
      <c r="E64">
        <v>1</v>
      </c>
      <c r="F64">
        <v>1</v>
      </c>
      <c r="G64">
        <v>1</v>
      </c>
      <c r="H64">
        <v>3</v>
      </c>
      <c r="I64" t="s">
        <v>136</v>
      </c>
      <c r="J64" t="s">
        <v>138</v>
      </c>
      <c r="K64" t="s">
        <v>137</v>
      </c>
      <c r="L64">
        <v>1346</v>
      </c>
      <c r="N64">
        <v>1009</v>
      </c>
      <c r="O64" t="s">
        <v>90</v>
      </c>
      <c r="P64" t="s">
        <v>90</v>
      </c>
      <c r="Q64">
        <v>1</v>
      </c>
      <c r="X64">
        <v>7.0000000000000007E-2</v>
      </c>
      <c r="Y64">
        <v>10.57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F64" t="s">
        <v>6</v>
      </c>
      <c r="AG64">
        <v>7.0000000000000007E-2</v>
      </c>
      <c r="AH64">
        <v>2</v>
      </c>
      <c r="AI64">
        <v>34657009</v>
      </c>
      <c r="AJ64">
        <v>69</v>
      </c>
      <c r="AK64">
        <v>3</v>
      </c>
      <c r="AL64">
        <v>-0.73990000000000011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1</v>
      </c>
    </row>
    <row r="65" spans="1:44" x14ac:dyDescent="0.2">
      <c r="A65">
        <f>ROW(Source!A68)</f>
        <v>68</v>
      </c>
      <c r="B65">
        <v>34657024</v>
      </c>
      <c r="C65">
        <v>34657003</v>
      </c>
      <c r="D65">
        <v>31449051</v>
      </c>
      <c r="E65">
        <v>1</v>
      </c>
      <c r="F65">
        <v>1</v>
      </c>
      <c r="G65">
        <v>1</v>
      </c>
      <c r="H65">
        <v>3</v>
      </c>
      <c r="I65" t="s">
        <v>140</v>
      </c>
      <c r="J65" t="s">
        <v>142</v>
      </c>
      <c r="K65" t="s">
        <v>141</v>
      </c>
      <c r="L65">
        <v>1346</v>
      </c>
      <c r="N65">
        <v>1009</v>
      </c>
      <c r="O65" t="s">
        <v>90</v>
      </c>
      <c r="P65" t="s">
        <v>90</v>
      </c>
      <c r="Q65">
        <v>1</v>
      </c>
      <c r="X65">
        <v>4.9000000000000002E-2</v>
      </c>
      <c r="Y65">
        <v>9.0399999999999991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0</v>
      </c>
      <c r="AF65" t="s">
        <v>6</v>
      </c>
      <c r="AG65">
        <v>4.9000000000000002E-2</v>
      </c>
      <c r="AH65">
        <v>2</v>
      </c>
      <c r="AI65">
        <v>34657010</v>
      </c>
      <c r="AJ65">
        <v>70</v>
      </c>
      <c r="AK65">
        <v>3</v>
      </c>
      <c r="AL65">
        <v>-0.44295999999999996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1</v>
      </c>
    </row>
    <row r="66" spans="1:44" x14ac:dyDescent="0.2">
      <c r="A66">
        <f>ROW(Source!A68)</f>
        <v>68</v>
      </c>
      <c r="B66">
        <v>34657025</v>
      </c>
      <c r="C66">
        <v>34657003</v>
      </c>
      <c r="D66">
        <v>31449183</v>
      </c>
      <c r="E66">
        <v>1</v>
      </c>
      <c r="F66">
        <v>1</v>
      </c>
      <c r="G66">
        <v>1</v>
      </c>
      <c r="H66">
        <v>3</v>
      </c>
      <c r="I66" t="s">
        <v>83</v>
      </c>
      <c r="J66" t="s">
        <v>86</v>
      </c>
      <c r="K66" t="s">
        <v>84</v>
      </c>
      <c r="L66">
        <v>1355</v>
      </c>
      <c r="N66">
        <v>1010</v>
      </c>
      <c r="O66" t="s">
        <v>85</v>
      </c>
      <c r="P66" t="s">
        <v>85</v>
      </c>
      <c r="Q66">
        <v>100</v>
      </c>
      <c r="X66">
        <v>1.4E-2</v>
      </c>
      <c r="Y66">
        <v>86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F66" t="s">
        <v>6</v>
      </c>
      <c r="AG66">
        <v>1.4E-2</v>
      </c>
      <c r="AH66">
        <v>2</v>
      </c>
      <c r="AI66">
        <v>34657011</v>
      </c>
      <c r="AJ66">
        <v>71</v>
      </c>
      <c r="AK66">
        <v>3</v>
      </c>
      <c r="AL66">
        <v>-1.204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1</v>
      </c>
    </row>
    <row r="67" spans="1:44" x14ac:dyDescent="0.2">
      <c r="A67">
        <f>ROW(Source!A68)</f>
        <v>68</v>
      </c>
      <c r="B67">
        <v>34657026</v>
      </c>
      <c r="C67">
        <v>34657003</v>
      </c>
      <c r="D67">
        <v>31450103</v>
      </c>
      <c r="E67">
        <v>1</v>
      </c>
      <c r="F67">
        <v>1</v>
      </c>
      <c r="G67">
        <v>1</v>
      </c>
      <c r="H67">
        <v>3</v>
      </c>
      <c r="I67" t="s">
        <v>145</v>
      </c>
      <c r="J67" t="s">
        <v>147</v>
      </c>
      <c r="K67" t="s">
        <v>146</v>
      </c>
      <c r="L67">
        <v>1346</v>
      </c>
      <c r="N67">
        <v>1009</v>
      </c>
      <c r="O67" t="s">
        <v>90</v>
      </c>
      <c r="P67" t="s">
        <v>90</v>
      </c>
      <c r="Q67">
        <v>1</v>
      </c>
      <c r="X67">
        <v>1E-3</v>
      </c>
      <c r="Y67">
        <v>133.05000000000001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0</v>
      </c>
      <c r="AF67" t="s">
        <v>6</v>
      </c>
      <c r="AG67">
        <v>1E-3</v>
      </c>
      <c r="AH67">
        <v>2</v>
      </c>
      <c r="AI67">
        <v>34657012</v>
      </c>
      <c r="AJ67">
        <v>72</v>
      </c>
      <c r="AK67">
        <v>3</v>
      </c>
      <c r="AL67">
        <v>-0.13305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1</v>
      </c>
    </row>
    <row r="68" spans="1:44" x14ac:dyDescent="0.2">
      <c r="A68">
        <f>ROW(Source!A68)</f>
        <v>68</v>
      </c>
      <c r="B68">
        <v>34657027</v>
      </c>
      <c r="C68">
        <v>34657003</v>
      </c>
      <c r="D68">
        <v>31467744</v>
      </c>
      <c r="E68">
        <v>1</v>
      </c>
      <c r="F68">
        <v>1</v>
      </c>
      <c r="G68">
        <v>1</v>
      </c>
      <c r="H68">
        <v>3</v>
      </c>
      <c r="I68" t="s">
        <v>149</v>
      </c>
      <c r="J68" t="s">
        <v>151</v>
      </c>
      <c r="K68" t="s">
        <v>150</v>
      </c>
      <c r="L68">
        <v>1348</v>
      </c>
      <c r="N68">
        <v>1009</v>
      </c>
      <c r="O68" t="s">
        <v>95</v>
      </c>
      <c r="P68" t="s">
        <v>95</v>
      </c>
      <c r="Q68">
        <v>1000</v>
      </c>
      <c r="X68">
        <v>1E-3</v>
      </c>
      <c r="Y68">
        <v>11500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0</v>
      </c>
      <c r="AF68" t="s">
        <v>6</v>
      </c>
      <c r="AG68">
        <v>1E-3</v>
      </c>
      <c r="AH68">
        <v>2</v>
      </c>
      <c r="AI68">
        <v>34657013</v>
      </c>
      <c r="AJ68">
        <v>73</v>
      </c>
      <c r="AK68">
        <v>3</v>
      </c>
      <c r="AL68">
        <v>-11.5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1</v>
      </c>
    </row>
    <row r="69" spans="1:44" x14ac:dyDescent="0.2">
      <c r="A69">
        <f>ROW(Source!A68)</f>
        <v>68</v>
      </c>
      <c r="B69">
        <v>34657028</v>
      </c>
      <c r="C69">
        <v>34657003</v>
      </c>
      <c r="D69">
        <v>31482923</v>
      </c>
      <c r="E69">
        <v>1</v>
      </c>
      <c r="F69">
        <v>1</v>
      </c>
      <c r="G69">
        <v>1</v>
      </c>
      <c r="H69">
        <v>3</v>
      </c>
      <c r="I69" t="s">
        <v>88</v>
      </c>
      <c r="J69" t="s">
        <v>91</v>
      </c>
      <c r="K69" t="s">
        <v>89</v>
      </c>
      <c r="L69">
        <v>1346</v>
      </c>
      <c r="N69">
        <v>1009</v>
      </c>
      <c r="O69" t="s">
        <v>90</v>
      </c>
      <c r="P69" t="s">
        <v>90</v>
      </c>
      <c r="Q69">
        <v>1</v>
      </c>
      <c r="X69">
        <v>3.5999999999999997E-2</v>
      </c>
      <c r="Y69">
        <v>28.6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0</v>
      </c>
      <c r="AF69" t="s">
        <v>6</v>
      </c>
      <c r="AG69">
        <v>3.5999999999999997E-2</v>
      </c>
      <c r="AH69">
        <v>2</v>
      </c>
      <c r="AI69">
        <v>34657014</v>
      </c>
      <c r="AJ69">
        <v>74</v>
      </c>
      <c r="AK69">
        <v>3</v>
      </c>
      <c r="AL69">
        <v>-1.0296000000000001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1</v>
      </c>
    </row>
    <row r="70" spans="1:44" x14ac:dyDescent="0.2">
      <c r="A70">
        <f>ROW(Source!A68)</f>
        <v>68</v>
      </c>
      <c r="B70">
        <v>34657029</v>
      </c>
      <c r="C70">
        <v>34657003</v>
      </c>
      <c r="D70">
        <v>31483076</v>
      </c>
      <c r="E70">
        <v>1</v>
      </c>
      <c r="F70">
        <v>1</v>
      </c>
      <c r="G70">
        <v>1</v>
      </c>
      <c r="H70">
        <v>3</v>
      </c>
      <c r="I70" t="s">
        <v>154</v>
      </c>
      <c r="J70" t="s">
        <v>156</v>
      </c>
      <c r="K70" t="s">
        <v>155</v>
      </c>
      <c r="L70">
        <v>1346</v>
      </c>
      <c r="N70">
        <v>1009</v>
      </c>
      <c r="O70" t="s">
        <v>90</v>
      </c>
      <c r="P70" t="s">
        <v>90</v>
      </c>
      <c r="Q70">
        <v>1</v>
      </c>
      <c r="X70">
        <v>6.0000000000000001E-3</v>
      </c>
      <c r="Y70">
        <v>35.630000000000003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0</v>
      </c>
      <c r="AF70" t="s">
        <v>6</v>
      </c>
      <c r="AG70">
        <v>6.0000000000000001E-3</v>
      </c>
      <c r="AH70">
        <v>2</v>
      </c>
      <c r="AI70">
        <v>34657015</v>
      </c>
      <c r="AJ70">
        <v>75</v>
      </c>
      <c r="AK70">
        <v>3</v>
      </c>
      <c r="AL70">
        <v>-0.21378000000000003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1</v>
      </c>
    </row>
    <row r="71" spans="1:44" x14ac:dyDescent="0.2">
      <c r="A71">
        <f>ROW(Source!A68)</f>
        <v>68</v>
      </c>
      <c r="B71">
        <v>34657030</v>
      </c>
      <c r="C71">
        <v>34657003</v>
      </c>
      <c r="D71">
        <v>31496552</v>
      </c>
      <c r="E71">
        <v>1</v>
      </c>
      <c r="F71">
        <v>1</v>
      </c>
      <c r="G71">
        <v>1</v>
      </c>
      <c r="H71">
        <v>3</v>
      </c>
      <c r="I71" t="s">
        <v>158</v>
      </c>
      <c r="J71" t="s">
        <v>161</v>
      </c>
      <c r="K71" t="s">
        <v>159</v>
      </c>
      <c r="L71">
        <v>1358</v>
      </c>
      <c r="N71">
        <v>1010</v>
      </c>
      <c r="O71" t="s">
        <v>160</v>
      </c>
      <c r="P71" t="s">
        <v>160</v>
      </c>
      <c r="Q71">
        <v>10</v>
      </c>
      <c r="X71">
        <v>0.1</v>
      </c>
      <c r="Y71">
        <v>39</v>
      </c>
      <c r="Z71">
        <v>0</v>
      </c>
      <c r="AA71">
        <v>0</v>
      </c>
      <c r="AB71">
        <v>0</v>
      </c>
      <c r="AC71">
        <v>0</v>
      </c>
      <c r="AD71">
        <v>1</v>
      </c>
      <c r="AE71">
        <v>0</v>
      </c>
      <c r="AF71" t="s">
        <v>6</v>
      </c>
      <c r="AG71">
        <v>0.1</v>
      </c>
      <c r="AH71">
        <v>2</v>
      </c>
      <c r="AI71">
        <v>34657016</v>
      </c>
      <c r="AJ71">
        <v>76</v>
      </c>
      <c r="AK71">
        <v>3</v>
      </c>
      <c r="AL71">
        <v>-3.9000000000000004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1</v>
      </c>
    </row>
    <row r="72" spans="1:44" x14ac:dyDescent="0.2">
      <c r="A72">
        <f>ROW(Source!A68)</f>
        <v>68</v>
      </c>
      <c r="B72">
        <v>34657031</v>
      </c>
      <c r="C72">
        <v>34657003</v>
      </c>
      <c r="D72">
        <v>31443668</v>
      </c>
      <c r="E72">
        <v>17</v>
      </c>
      <c r="F72">
        <v>1</v>
      </c>
      <c r="G72">
        <v>1</v>
      </c>
      <c r="H72">
        <v>3</v>
      </c>
      <c r="I72" t="s">
        <v>98</v>
      </c>
      <c r="J72" t="s">
        <v>6</v>
      </c>
      <c r="K72" t="s">
        <v>99</v>
      </c>
      <c r="L72">
        <v>1374</v>
      </c>
      <c r="N72">
        <v>1013</v>
      </c>
      <c r="O72" t="s">
        <v>100</v>
      </c>
      <c r="P72" t="s">
        <v>100</v>
      </c>
      <c r="Q72">
        <v>1</v>
      </c>
      <c r="X72">
        <v>0.3</v>
      </c>
      <c r="Y72">
        <v>1</v>
      </c>
      <c r="Z72">
        <v>0</v>
      </c>
      <c r="AA72">
        <v>0</v>
      </c>
      <c r="AB72">
        <v>0</v>
      </c>
      <c r="AC72">
        <v>0</v>
      </c>
      <c r="AD72">
        <v>1</v>
      </c>
      <c r="AE72">
        <v>0</v>
      </c>
      <c r="AF72" t="s">
        <v>6</v>
      </c>
      <c r="AG72">
        <v>0.3</v>
      </c>
      <c r="AH72">
        <v>2</v>
      </c>
      <c r="AI72">
        <v>34657017</v>
      </c>
      <c r="AJ72">
        <v>77</v>
      </c>
      <c r="AK72">
        <v>3</v>
      </c>
      <c r="AL72">
        <v>-0.3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1</v>
      </c>
    </row>
    <row r="73" spans="1:44" x14ac:dyDescent="0.2">
      <c r="A73">
        <f>ROW(Source!A69)</f>
        <v>69</v>
      </c>
      <c r="B73">
        <v>34657018</v>
      </c>
      <c r="C73">
        <v>34657003</v>
      </c>
      <c r="D73">
        <v>31714816</v>
      </c>
      <c r="E73">
        <v>1</v>
      </c>
      <c r="F73">
        <v>1</v>
      </c>
      <c r="G73">
        <v>1</v>
      </c>
      <c r="H73">
        <v>1</v>
      </c>
      <c r="I73" t="s">
        <v>316</v>
      </c>
      <c r="J73" t="s">
        <v>6</v>
      </c>
      <c r="K73" t="s">
        <v>317</v>
      </c>
      <c r="L73">
        <v>1191</v>
      </c>
      <c r="N73">
        <v>1013</v>
      </c>
      <c r="O73" t="s">
        <v>294</v>
      </c>
      <c r="P73" t="s">
        <v>294</v>
      </c>
      <c r="Q73">
        <v>1</v>
      </c>
      <c r="X73">
        <v>1.56</v>
      </c>
      <c r="Y73">
        <v>0</v>
      </c>
      <c r="Z73">
        <v>0</v>
      </c>
      <c r="AA73">
        <v>0</v>
      </c>
      <c r="AB73">
        <v>9.51</v>
      </c>
      <c r="AC73">
        <v>0</v>
      </c>
      <c r="AD73">
        <v>1</v>
      </c>
      <c r="AE73">
        <v>1</v>
      </c>
      <c r="AF73" t="s">
        <v>6</v>
      </c>
      <c r="AG73">
        <v>1.56</v>
      </c>
      <c r="AH73">
        <v>2</v>
      </c>
      <c r="AI73">
        <v>34657004</v>
      </c>
      <c r="AJ73">
        <v>79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x14ac:dyDescent="0.2">
      <c r="A74">
        <f>ROW(Source!A69)</f>
        <v>69</v>
      </c>
      <c r="B74">
        <v>34657019</v>
      </c>
      <c r="C74">
        <v>34657003</v>
      </c>
      <c r="D74">
        <v>31528446</v>
      </c>
      <c r="E74">
        <v>1</v>
      </c>
      <c r="F74">
        <v>1</v>
      </c>
      <c r="G74">
        <v>1</v>
      </c>
      <c r="H74">
        <v>2</v>
      </c>
      <c r="I74" t="s">
        <v>318</v>
      </c>
      <c r="J74" t="s">
        <v>319</v>
      </c>
      <c r="K74" t="s">
        <v>320</v>
      </c>
      <c r="L74">
        <v>1368</v>
      </c>
      <c r="N74">
        <v>1011</v>
      </c>
      <c r="O74" t="s">
        <v>312</v>
      </c>
      <c r="P74" t="s">
        <v>312</v>
      </c>
      <c r="Q74">
        <v>1</v>
      </c>
      <c r="X74">
        <v>0.13</v>
      </c>
      <c r="Y74">
        <v>0</v>
      </c>
      <c r="Z74">
        <v>8.1</v>
      </c>
      <c r="AA74">
        <v>0</v>
      </c>
      <c r="AB74">
        <v>0</v>
      </c>
      <c r="AC74">
        <v>0</v>
      </c>
      <c r="AD74">
        <v>1</v>
      </c>
      <c r="AE74">
        <v>0</v>
      </c>
      <c r="AF74" t="s">
        <v>6</v>
      </c>
      <c r="AG74">
        <v>0.13</v>
      </c>
      <c r="AH74">
        <v>2</v>
      </c>
      <c r="AI74">
        <v>34657005</v>
      </c>
      <c r="AJ74">
        <v>80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x14ac:dyDescent="0.2">
      <c r="A75">
        <f>ROW(Source!A69)</f>
        <v>69</v>
      </c>
      <c r="B75">
        <v>34657020</v>
      </c>
      <c r="C75">
        <v>34657003</v>
      </c>
      <c r="D75">
        <v>31444646</v>
      </c>
      <c r="E75">
        <v>1</v>
      </c>
      <c r="F75">
        <v>1</v>
      </c>
      <c r="G75">
        <v>1</v>
      </c>
      <c r="H75">
        <v>3</v>
      </c>
      <c r="I75" t="s">
        <v>325</v>
      </c>
      <c r="J75" t="s">
        <v>126</v>
      </c>
      <c r="K75" t="s">
        <v>326</v>
      </c>
      <c r="L75">
        <v>1346</v>
      </c>
      <c r="N75">
        <v>1009</v>
      </c>
      <c r="O75" t="s">
        <v>90</v>
      </c>
      <c r="P75" t="s">
        <v>90</v>
      </c>
      <c r="Q75">
        <v>1</v>
      </c>
      <c r="X75">
        <v>6.0000000000000001E-3</v>
      </c>
      <c r="Y75">
        <v>44.97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0</v>
      </c>
      <c r="AF75" t="s">
        <v>6</v>
      </c>
      <c r="AG75">
        <v>6.0000000000000001E-3</v>
      </c>
      <c r="AH75">
        <v>3</v>
      </c>
      <c r="AI75">
        <v>-1</v>
      </c>
      <c r="AJ75" t="s">
        <v>6</v>
      </c>
      <c r="AK75">
        <v>4</v>
      </c>
      <c r="AL75">
        <v>-0.26982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1</v>
      </c>
    </row>
    <row r="76" spans="1:44" x14ac:dyDescent="0.2">
      <c r="A76">
        <f>ROW(Source!A69)</f>
        <v>69</v>
      </c>
      <c r="B76">
        <v>34657021</v>
      </c>
      <c r="C76">
        <v>34657003</v>
      </c>
      <c r="D76">
        <v>31446378</v>
      </c>
      <c r="E76">
        <v>1</v>
      </c>
      <c r="F76">
        <v>1</v>
      </c>
      <c r="G76">
        <v>1</v>
      </c>
      <c r="H76">
        <v>3</v>
      </c>
      <c r="I76" t="s">
        <v>129</v>
      </c>
      <c r="J76" t="s">
        <v>131</v>
      </c>
      <c r="K76" t="s">
        <v>130</v>
      </c>
      <c r="L76">
        <v>1346</v>
      </c>
      <c r="N76">
        <v>1009</v>
      </c>
      <c r="O76" t="s">
        <v>90</v>
      </c>
      <c r="P76" t="s">
        <v>90</v>
      </c>
      <c r="Q76">
        <v>1</v>
      </c>
      <c r="X76">
        <v>1E-3</v>
      </c>
      <c r="Y76">
        <v>11.5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0</v>
      </c>
      <c r="AF76" t="s">
        <v>6</v>
      </c>
      <c r="AG76">
        <v>1E-3</v>
      </c>
      <c r="AH76">
        <v>2</v>
      </c>
      <c r="AI76">
        <v>34657007</v>
      </c>
      <c r="AJ76">
        <v>81</v>
      </c>
      <c r="AK76">
        <v>3</v>
      </c>
      <c r="AL76">
        <v>-1.15E-2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1</v>
      </c>
    </row>
    <row r="77" spans="1:44" x14ac:dyDescent="0.2">
      <c r="A77">
        <f>ROW(Source!A69)</f>
        <v>69</v>
      </c>
      <c r="B77">
        <v>34657022</v>
      </c>
      <c r="C77">
        <v>34657003</v>
      </c>
      <c r="D77">
        <v>31446697</v>
      </c>
      <c r="E77">
        <v>1</v>
      </c>
      <c r="F77">
        <v>1</v>
      </c>
      <c r="G77">
        <v>1</v>
      </c>
      <c r="H77">
        <v>3</v>
      </c>
      <c r="I77" t="s">
        <v>133</v>
      </c>
      <c r="J77" t="s">
        <v>80</v>
      </c>
      <c r="K77" t="s">
        <v>134</v>
      </c>
      <c r="L77">
        <v>1346</v>
      </c>
      <c r="N77">
        <v>1009</v>
      </c>
      <c r="O77" t="s">
        <v>90</v>
      </c>
      <c r="P77" t="s">
        <v>90</v>
      </c>
      <c r="Q77">
        <v>1</v>
      </c>
      <c r="X77">
        <v>1.2E-2</v>
      </c>
      <c r="Y77">
        <v>30.4</v>
      </c>
      <c r="Z77">
        <v>0</v>
      </c>
      <c r="AA77">
        <v>0</v>
      </c>
      <c r="AB77">
        <v>0</v>
      </c>
      <c r="AC77">
        <v>0</v>
      </c>
      <c r="AD77">
        <v>1</v>
      </c>
      <c r="AE77">
        <v>0</v>
      </c>
      <c r="AF77" t="s">
        <v>6</v>
      </c>
      <c r="AG77">
        <v>1.2E-2</v>
      </c>
      <c r="AH77">
        <v>2</v>
      </c>
      <c r="AI77">
        <v>34657008</v>
      </c>
      <c r="AJ77">
        <v>82</v>
      </c>
      <c r="AK77">
        <v>3</v>
      </c>
      <c r="AL77">
        <v>-0.36480000000000001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1</v>
      </c>
    </row>
    <row r="78" spans="1:44" x14ac:dyDescent="0.2">
      <c r="A78">
        <f>ROW(Source!A69)</f>
        <v>69</v>
      </c>
      <c r="B78">
        <v>34657023</v>
      </c>
      <c r="C78">
        <v>34657003</v>
      </c>
      <c r="D78">
        <v>31447861</v>
      </c>
      <c r="E78">
        <v>1</v>
      </c>
      <c r="F78">
        <v>1</v>
      </c>
      <c r="G78">
        <v>1</v>
      </c>
      <c r="H78">
        <v>3</v>
      </c>
      <c r="I78" t="s">
        <v>136</v>
      </c>
      <c r="J78" t="s">
        <v>138</v>
      </c>
      <c r="K78" t="s">
        <v>137</v>
      </c>
      <c r="L78">
        <v>1346</v>
      </c>
      <c r="N78">
        <v>1009</v>
      </c>
      <c r="O78" t="s">
        <v>90</v>
      </c>
      <c r="P78" t="s">
        <v>90</v>
      </c>
      <c r="Q78">
        <v>1</v>
      </c>
      <c r="X78">
        <v>7.0000000000000007E-2</v>
      </c>
      <c r="Y78">
        <v>10.57</v>
      </c>
      <c r="Z78">
        <v>0</v>
      </c>
      <c r="AA78">
        <v>0</v>
      </c>
      <c r="AB78">
        <v>0</v>
      </c>
      <c r="AC78">
        <v>0</v>
      </c>
      <c r="AD78">
        <v>1</v>
      </c>
      <c r="AE78">
        <v>0</v>
      </c>
      <c r="AF78" t="s">
        <v>6</v>
      </c>
      <c r="AG78">
        <v>7.0000000000000007E-2</v>
      </c>
      <c r="AH78">
        <v>2</v>
      </c>
      <c r="AI78">
        <v>34657009</v>
      </c>
      <c r="AJ78">
        <v>83</v>
      </c>
      <c r="AK78">
        <v>3</v>
      </c>
      <c r="AL78">
        <v>-0.73990000000000011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1</v>
      </c>
    </row>
    <row r="79" spans="1:44" x14ac:dyDescent="0.2">
      <c r="A79">
        <f>ROW(Source!A69)</f>
        <v>69</v>
      </c>
      <c r="B79">
        <v>34657024</v>
      </c>
      <c r="C79">
        <v>34657003</v>
      </c>
      <c r="D79">
        <v>31449051</v>
      </c>
      <c r="E79">
        <v>1</v>
      </c>
      <c r="F79">
        <v>1</v>
      </c>
      <c r="G79">
        <v>1</v>
      </c>
      <c r="H79">
        <v>3</v>
      </c>
      <c r="I79" t="s">
        <v>140</v>
      </c>
      <c r="J79" t="s">
        <v>142</v>
      </c>
      <c r="K79" t="s">
        <v>141</v>
      </c>
      <c r="L79">
        <v>1346</v>
      </c>
      <c r="N79">
        <v>1009</v>
      </c>
      <c r="O79" t="s">
        <v>90</v>
      </c>
      <c r="P79" t="s">
        <v>90</v>
      </c>
      <c r="Q79">
        <v>1</v>
      </c>
      <c r="X79">
        <v>4.9000000000000002E-2</v>
      </c>
      <c r="Y79">
        <v>9.0399999999999991</v>
      </c>
      <c r="Z79">
        <v>0</v>
      </c>
      <c r="AA79">
        <v>0</v>
      </c>
      <c r="AB79">
        <v>0</v>
      </c>
      <c r="AC79">
        <v>0</v>
      </c>
      <c r="AD79">
        <v>1</v>
      </c>
      <c r="AE79">
        <v>0</v>
      </c>
      <c r="AF79" t="s">
        <v>6</v>
      </c>
      <c r="AG79">
        <v>4.9000000000000002E-2</v>
      </c>
      <c r="AH79">
        <v>2</v>
      </c>
      <c r="AI79">
        <v>34657010</v>
      </c>
      <c r="AJ79">
        <v>84</v>
      </c>
      <c r="AK79">
        <v>3</v>
      </c>
      <c r="AL79">
        <v>-0.44295999999999996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1</v>
      </c>
    </row>
    <row r="80" spans="1:44" x14ac:dyDescent="0.2">
      <c r="A80">
        <f>ROW(Source!A69)</f>
        <v>69</v>
      </c>
      <c r="B80">
        <v>34657025</v>
      </c>
      <c r="C80">
        <v>34657003</v>
      </c>
      <c r="D80">
        <v>31449183</v>
      </c>
      <c r="E80">
        <v>1</v>
      </c>
      <c r="F80">
        <v>1</v>
      </c>
      <c r="G80">
        <v>1</v>
      </c>
      <c r="H80">
        <v>3</v>
      </c>
      <c r="I80" t="s">
        <v>83</v>
      </c>
      <c r="J80" t="s">
        <v>86</v>
      </c>
      <c r="K80" t="s">
        <v>84</v>
      </c>
      <c r="L80">
        <v>1355</v>
      </c>
      <c r="N80">
        <v>1010</v>
      </c>
      <c r="O80" t="s">
        <v>85</v>
      </c>
      <c r="P80" t="s">
        <v>85</v>
      </c>
      <c r="Q80">
        <v>100</v>
      </c>
      <c r="X80">
        <v>1.4E-2</v>
      </c>
      <c r="Y80">
        <v>86</v>
      </c>
      <c r="Z80">
        <v>0</v>
      </c>
      <c r="AA80">
        <v>0</v>
      </c>
      <c r="AB80">
        <v>0</v>
      </c>
      <c r="AC80">
        <v>0</v>
      </c>
      <c r="AD80">
        <v>1</v>
      </c>
      <c r="AE80">
        <v>0</v>
      </c>
      <c r="AF80" t="s">
        <v>6</v>
      </c>
      <c r="AG80">
        <v>1.4E-2</v>
      </c>
      <c r="AH80">
        <v>2</v>
      </c>
      <c r="AI80">
        <v>34657011</v>
      </c>
      <c r="AJ80">
        <v>85</v>
      </c>
      <c r="AK80">
        <v>3</v>
      </c>
      <c r="AL80">
        <v>-1.204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1</v>
      </c>
    </row>
    <row r="81" spans="1:44" x14ac:dyDescent="0.2">
      <c r="A81">
        <f>ROW(Source!A69)</f>
        <v>69</v>
      </c>
      <c r="B81">
        <v>34657026</v>
      </c>
      <c r="C81">
        <v>34657003</v>
      </c>
      <c r="D81">
        <v>31450103</v>
      </c>
      <c r="E81">
        <v>1</v>
      </c>
      <c r="F81">
        <v>1</v>
      </c>
      <c r="G81">
        <v>1</v>
      </c>
      <c r="H81">
        <v>3</v>
      </c>
      <c r="I81" t="s">
        <v>145</v>
      </c>
      <c r="J81" t="s">
        <v>147</v>
      </c>
      <c r="K81" t="s">
        <v>146</v>
      </c>
      <c r="L81">
        <v>1346</v>
      </c>
      <c r="N81">
        <v>1009</v>
      </c>
      <c r="O81" t="s">
        <v>90</v>
      </c>
      <c r="P81" t="s">
        <v>90</v>
      </c>
      <c r="Q81">
        <v>1</v>
      </c>
      <c r="X81">
        <v>1E-3</v>
      </c>
      <c r="Y81">
        <v>133.05000000000001</v>
      </c>
      <c r="Z81">
        <v>0</v>
      </c>
      <c r="AA81">
        <v>0</v>
      </c>
      <c r="AB81">
        <v>0</v>
      </c>
      <c r="AC81">
        <v>0</v>
      </c>
      <c r="AD81">
        <v>1</v>
      </c>
      <c r="AE81">
        <v>0</v>
      </c>
      <c r="AF81" t="s">
        <v>6</v>
      </c>
      <c r="AG81">
        <v>1E-3</v>
      </c>
      <c r="AH81">
        <v>2</v>
      </c>
      <c r="AI81">
        <v>34657012</v>
      </c>
      <c r="AJ81">
        <v>86</v>
      </c>
      <c r="AK81">
        <v>3</v>
      </c>
      <c r="AL81">
        <v>-0.13305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1</v>
      </c>
    </row>
    <row r="82" spans="1:44" x14ac:dyDescent="0.2">
      <c r="A82">
        <f>ROW(Source!A69)</f>
        <v>69</v>
      </c>
      <c r="B82">
        <v>34657027</v>
      </c>
      <c r="C82">
        <v>34657003</v>
      </c>
      <c r="D82">
        <v>31467744</v>
      </c>
      <c r="E82">
        <v>1</v>
      </c>
      <c r="F82">
        <v>1</v>
      </c>
      <c r="G82">
        <v>1</v>
      </c>
      <c r="H82">
        <v>3</v>
      </c>
      <c r="I82" t="s">
        <v>149</v>
      </c>
      <c r="J82" t="s">
        <v>151</v>
      </c>
      <c r="K82" t="s">
        <v>150</v>
      </c>
      <c r="L82">
        <v>1348</v>
      </c>
      <c r="N82">
        <v>1009</v>
      </c>
      <c r="O82" t="s">
        <v>95</v>
      </c>
      <c r="P82" t="s">
        <v>95</v>
      </c>
      <c r="Q82">
        <v>1000</v>
      </c>
      <c r="X82">
        <v>1E-3</v>
      </c>
      <c r="Y82">
        <v>11500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0</v>
      </c>
      <c r="AF82" t="s">
        <v>6</v>
      </c>
      <c r="AG82">
        <v>1E-3</v>
      </c>
      <c r="AH82">
        <v>2</v>
      </c>
      <c r="AI82">
        <v>34657013</v>
      </c>
      <c r="AJ82">
        <v>87</v>
      </c>
      <c r="AK82">
        <v>3</v>
      </c>
      <c r="AL82">
        <v>-11.5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1</v>
      </c>
    </row>
    <row r="83" spans="1:44" x14ac:dyDescent="0.2">
      <c r="A83">
        <f>ROW(Source!A69)</f>
        <v>69</v>
      </c>
      <c r="B83">
        <v>34657028</v>
      </c>
      <c r="C83">
        <v>34657003</v>
      </c>
      <c r="D83">
        <v>31482923</v>
      </c>
      <c r="E83">
        <v>1</v>
      </c>
      <c r="F83">
        <v>1</v>
      </c>
      <c r="G83">
        <v>1</v>
      </c>
      <c r="H83">
        <v>3</v>
      </c>
      <c r="I83" t="s">
        <v>88</v>
      </c>
      <c r="J83" t="s">
        <v>91</v>
      </c>
      <c r="K83" t="s">
        <v>89</v>
      </c>
      <c r="L83">
        <v>1346</v>
      </c>
      <c r="N83">
        <v>1009</v>
      </c>
      <c r="O83" t="s">
        <v>90</v>
      </c>
      <c r="P83" t="s">
        <v>90</v>
      </c>
      <c r="Q83">
        <v>1</v>
      </c>
      <c r="X83">
        <v>3.5999999999999997E-2</v>
      </c>
      <c r="Y83">
        <v>28.6</v>
      </c>
      <c r="Z83">
        <v>0</v>
      </c>
      <c r="AA83">
        <v>0</v>
      </c>
      <c r="AB83">
        <v>0</v>
      </c>
      <c r="AC83">
        <v>0</v>
      </c>
      <c r="AD83">
        <v>1</v>
      </c>
      <c r="AE83">
        <v>0</v>
      </c>
      <c r="AF83" t="s">
        <v>6</v>
      </c>
      <c r="AG83">
        <v>3.5999999999999997E-2</v>
      </c>
      <c r="AH83">
        <v>2</v>
      </c>
      <c r="AI83">
        <v>34657014</v>
      </c>
      <c r="AJ83">
        <v>88</v>
      </c>
      <c r="AK83">
        <v>3</v>
      </c>
      <c r="AL83">
        <v>-1.0296000000000001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1</v>
      </c>
    </row>
    <row r="84" spans="1:44" x14ac:dyDescent="0.2">
      <c r="A84">
        <f>ROW(Source!A69)</f>
        <v>69</v>
      </c>
      <c r="B84">
        <v>34657029</v>
      </c>
      <c r="C84">
        <v>34657003</v>
      </c>
      <c r="D84">
        <v>31483076</v>
      </c>
      <c r="E84">
        <v>1</v>
      </c>
      <c r="F84">
        <v>1</v>
      </c>
      <c r="G84">
        <v>1</v>
      </c>
      <c r="H84">
        <v>3</v>
      </c>
      <c r="I84" t="s">
        <v>154</v>
      </c>
      <c r="J84" t="s">
        <v>156</v>
      </c>
      <c r="K84" t="s">
        <v>155</v>
      </c>
      <c r="L84">
        <v>1346</v>
      </c>
      <c r="N84">
        <v>1009</v>
      </c>
      <c r="O84" t="s">
        <v>90</v>
      </c>
      <c r="P84" t="s">
        <v>90</v>
      </c>
      <c r="Q84">
        <v>1</v>
      </c>
      <c r="X84">
        <v>6.0000000000000001E-3</v>
      </c>
      <c r="Y84">
        <v>35.630000000000003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0</v>
      </c>
      <c r="AF84" t="s">
        <v>6</v>
      </c>
      <c r="AG84">
        <v>6.0000000000000001E-3</v>
      </c>
      <c r="AH84">
        <v>2</v>
      </c>
      <c r="AI84">
        <v>34657015</v>
      </c>
      <c r="AJ84">
        <v>89</v>
      </c>
      <c r="AK84">
        <v>3</v>
      </c>
      <c r="AL84">
        <v>-0.21378000000000003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1</v>
      </c>
    </row>
    <row r="85" spans="1:44" x14ac:dyDescent="0.2">
      <c r="A85">
        <f>ROW(Source!A69)</f>
        <v>69</v>
      </c>
      <c r="B85">
        <v>34657030</v>
      </c>
      <c r="C85">
        <v>34657003</v>
      </c>
      <c r="D85">
        <v>31496552</v>
      </c>
      <c r="E85">
        <v>1</v>
      </c>
      <c r="F85">
        <v>1</v>
      </c>
      <c r="G85">
        <v>1</v>
      </c>
      <c r="H85">
        <v>3</v>
      </c>
      <c r="I85" t="s">
        <v>158</v>
      </c>
      <c r="J85" t="s">
        <v>161</v>
      </c>
      <c r="K85" t="s">
        <v>159</v>
      </c>
      <c r="L85">
        <v>1358</v>
      </c>
      <c r="N85">
        <v>1010</v>
      </c>
      <c r="O85" t="s">
        <v>160</v>
      </c>
      <c r="P85" t="s">
        <v>160</v>
      </c>
      <c r="Q85">
        <v>10</v>
      </c>
      <c r="X85">
        <v>0.1</v>
      </c>
      <c r="Y85">
        <v>39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0</v>
      </c>
      <c r="AF85" t="s">
        <v>6</v>
      </c>
      <c r="AG85">
        <v>0.1</v>
      </c>
      <c r="AH85">
        <v>2</v>
      </c>
      <c r="AI85">
        <v>34657016</v>
      </c>
      <c r="AJ85">
        <v>90</v>
      </c>
      <c r="AK85">
        <v>3</v>
      </c>
      <c r="AL85">
        <v>-3.9000000000000004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1</v>
      </c>
    </row>
    <row r="86" spans="1:44" x14ac:dyDescent="0.2">
      <c r="A86">
        <f>ROW(Source!A69)</f>
        <v>69</v>
      </c>
      <c r="B86">
        <v>34657031</v>
      </c>
      <c r="C86">
        <v>34657003</v>
      </c>
      <c r="D86">
        <v>31443668</v>
      </c>
      <c r="E86">
        <v>17</v>
      </c>
      <c r="F86">
        <v>1</v>
      </c>
      <c r="G86">
        <v>1</v>
      </c>
      <c r="H86">
        <v>3</v>
      </c>
      <c r="I86" t="s">
        <v>98</v>
      </c>
      <c r="J86" t="s">
        <v>6</v>
      </c>
      <c r="K86" t="s">
        <v>99</v>
      </c>
      <c r="L86">
        <v>1374</v>
      </c>
      <c r="N86">
        <v>1013</v>
      </c>
      <c r="O86" t="s">
        <v>100</v>
      </c>
      <c r="P86" t="s">
        <v>100</v>
      </c>
      <c r="Q86">
        <v>1</v>
      </c>
      <c r="X86">
        <v>0.3</v>
      </c>
      <c r="Y86">
        <v>1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0</v>
      </c>
      <c r="AF86" t="s">
        <v>6</v>
      </c>
      <c r="AG86">
        <v>0.3</v>
      </c>
      <c r="AH86">
        <v>2</v>
      </c>
      <c r="AI86">
        <v>34657017</v>
      </c>
      <c r="AJ86">
        <v>91</v>
      </c>
      <c r="AK86">
        <v>3</v>
      </c>
      <c r="AL86">
        <v>-0.3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1</v>
      </c>
    </row>
    <row r="87" spans="1:44" x14ac:dyDescent="0.2">
      <c r="A87">
        <f>ROW(Source!A94)</f>
        <v>94</v>
      </c>
      <c r="B87">
        <v>34657048</v>
      </c>
      <c r="C87">
        <v>34657044</v>
      </c>
      <c r="D87">
        <v>31725395</v>
      </c>
      <c r="E87">
        <v>1</v>
      </c>
      <c r="F87">
        <v>1</v>
      </c>
      <c r="G87">
        <v>1</v>
      </c>
      <c r="H87">
        <v>1</v>
      </c>
      <c r="I87" t="s">
        <v>305</v>
      </c>
      <c r="J87" t="s">
        <v>6</v>
      </c>
      <c r="K87" t="s">
        <v>306</v>
      </c>
      <c r="L87">
        <v>1191</v>
      </c>
      <c r="N87">
        <v>1013</v>
      </c>
      <c r="O87" t="s">
        <v>294</v>
      </c>
      <c r="P87" t="s">
        <v>294</v>
      </c>
      <c r="Q87">
        <v>1</v>
      </c>
      <c r="X87">
        <v>0.52</v>
      </c>
      <c r="Y87">
        <v>0</v>
      </c>
      <c r="Z87">
        <v>0</v>
      </c>
      <c r="AA87">
        <v>0</v>
      </c>
      <c r="AB87">
        <v>9.92</v>
      </c>
      <c r="AC87">
        <v>0</v>
      </c>
      <c r="AD87">
        <v>1</v>
      </c>
      <c r="AE87">
        <v>1</v>
      </c>
      <c r="AF87" t="s">
        <v>6</v>
      </c>
      <c r="AG87">
        <v>0.52</v>
      </c>
      <c r="AH87">
        <v>2</v>
      </c>
      <c r="AI87">
        <v>34657045</v>
      </c>
      <c r="AJ87">
        <v>93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ROW(Source!A94)</f>
        <v>94</v>
      </c>
      <c r="B88">
        <v>34657049</v>
      </c>
      <c r="C88">
        <v>34657044</v>
      </c>
      <c r="D88">
        <v>31449041</v>
      </c>
      <c r="E88">
        <v>1</v>
      </c>
      <c r="F88">
        <v>1</v>
      </c>
      <c r="G88">
        <v>1</v>
      </c>
      <c r="H88">
        <v>3</v>
      </c>
      <c r="I88" t="s">
        <v>327</v>
      </c>
      <c r="J88" t="s">
        <v>172</v>
      </c>
      <c r="K88" t="s">
        <v>328</v>
      </c>
      <c r="L88">
        <v>1346</v>
      </c>
      <c r="N88">
        <v>1009</v>
      </c>
      <c r="O88" t="s">
        <v>90</v>
      </c>
      <c r="P88" t="s">
        <v>90</v>
      </c>
      <c r="Q88">
        <v>1</v>
      </c>
      <c r="X88">
        <v>3.5000000000000003E-2</v>
      </c>
      <c r="Y88">
        <v>28.22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0</v>
      </c>
      <c r="AF88" t="s">
        <v>6</v>
      </c>
      <c r="AG88">
        <v>3.5000000000000003E-2</v>
      </c>
      <c r="AH88">
        <v>3</v>
      </c>
      <c r="AI88">
        <v>-1</v>
      </c>
      <c r="AJ88" t="s">
        <v>6</v>
      </c>
      <c r="AK88">
        <v>4</v>
      </c>
      <c r="AL88">
        <v>-0.98770000000000002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1</v>
      </c>
    </row>
    <row r="89" spans="1:44" x14ac:dyDescent="0.2">
      <c r="A89">
        <f>ROW(Source!A94)</f>
        <v>94</v>
      </c>
      <c r="B89">
        <v>34657050</v>
      </c>
      <c r="C89">
        <v>34657044</v>
      </c>
      <c r="D89">
        <v>31443668</v>
      </c>
      <c r="E89">
        <v>17</v>
      </c>
      <c r="F89">
        <v>1</v>
      </c>
      <c r="G89">
        <v>1</v>
      </c>
      <c r="H89">
        <v>3</v>
      </c>
      <c r="I89" t="s">
        <v>98</v>
      </c>
      <c r="J89" t="s">
        <v>6</v>
      </c>
      <c r="K89" t="s">
        <v>99</v>
      </c>
      <c r="L89">
        <v>1374</v>
      </c>
      <c r="N89">
        <v>1013</v>
      </c>
      <c r="O89" t="s">
        <v>100</v>
      </c>
      <c r="P89" t="s">
        <v>100</v>
      </c>
      <c r="Q89">
        <v>1</v>
      </c>
      <c r="X89">
        <v>0.1</v>
      </c>
      <c r="Y89">
        <v>1</v>
      </c>
      <c r="Z89">
        <v>0</v>
      </c>
      <c r="AA89">
        <v>0</v>
      </c>
      <c r="AB89">
        <v>0</v>
      </c>
      <c r="AC89">
        <v>0</v>
      </c>
      <c r="AD89">
        <v>1</v>
      </c>
      <c r="AE89">
        <v>0</v>
      </c>
      <c r="AF89" t="s">
        <v>6</v>
      </c>
      <c r="AG89">
        <v>0.1</v>
      </c>
      <c r="AH89">
        <v>3</v>
      </c>
      <c r="AI89">
        <v>-1</v>
      </c>
      <c r="AJ89" t="s">
        <v>6</v>
      </c>
      <c r="AK89">
        <v>4</v>
      </c>
      <c r="AL89">
        <v>-0.1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1</v>
      </c>
    </row>
    <row r="90" spans="1:44" x14ac:dyDescent="0.2">
      <c r="A90">
        <f>ROW(Source!A95)</f>
        <v>95</v>
      </c>
      <c r="B90">
        <v>34657048</v>
      </c>
      <c r="C90">
        <v>34657044</v>
      </c>
      <c r="D90">
        <v>31725395</v>
      </c>
      <c r="E90">
        <v>1</v>
      </c>
      <c r="F90">
        <v>1</v>
      </c>
      <c r="G90">
        <v>1</v>
      </c>
      <c r="H90">
        <v>1</v>
      </c>
      <c r="I90" t="s">
        <v>305</v>
      </c>
      <c r="J90" t="s">
        <v>6</v>
      </c>
      <c r="K90" t="s">
        <v>306</v>
      </c>
      <c r="L90">
        <v>1191</v>
      </c>
      <c r="N90">
        <v>1013</v>
      </c>
      <c r="O90" t="s">
        <v>294</v>
      </c>
      <c r="P90" t="s">
        <v>294</v>
      </c>
      <c r="Q90">
        <v>1</v>
      </c>
      <c r="X90">
        <v>0.52</v>
      </c>
      <c r="Y90">
        <v>0</v>
      </c>
      <c r="Z90">
        <v>0</v>
      </c>
      <c r="AA90">
        <v>0</v>
      </c>
      <c r="AB90">
        <v>9.92</v>
      </c>
      <c r="AC90">
        <v>0</v>
      </c>
      <c r="AD90">
        <v>1</v>
      </c>
      <c r="AE90">
        <v>1</v>
      </c>
      <c r="AF90" t="s">
        <v>6</v>
      </c>
      <c r="AG90">
        <v>0.52</v>
      </c>
      <c r="AH90">
        <v>2</v>
      </c>
      <c r="AI90">
        <v>34657045</v>
      </c>
      <c r="AJ90">
        <v>96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ROW(Source!A95)</f>
        <v>95</v>
      </c>
      <c r="B91">
        <v>34657049</v>
      </c>
      <c r="C91">
        <v>34657044</v>
      </c>
      <c r="D91">
        <v>31449041</v>
      </c>
      <c r="E91">
        <v>1</v>
      </c>
      <c r="F91">
        <v>1</v>
      </c>
      <c r="G91">
        <v>1</v>
      </c>
      <c r="H91">
        <v>3</v>
      </c>
      <c r="I91" t="s">
        <v>327</v>
      </c>
      <c r="J91" t="s">
        <v>172</v>
      </c>
      <c r="K91" t="s">
        <v>328</v>
      </c>
      <c r="L91">
        <v>1346</v>
      </c>
      <c r="N91">
        <v>1009</v>
      </c>
      <c r="O91" t="s">
        <v>90</v>
      </c>
      <c r="P91" t="s">
        <v>90</v>
      </c>
      <c r="Q91">
        <v>1</v>
      </c>
      <c r="X91">
        <v>3.5000000000000003E-2</v>
      </c>
      <c r="Y91">
        <v>28.22</v>
      </c>
      <c r="Z91">
        <v>0</v>
      </c>
      <c r="AA91">
        <v>0</v>
      </c>
      <c r="AB91">
        <v>0</v>
      </c>
      <c r="AC91">
        <v>0</v>
      </c>
      <c r="AD91">
        <v>1</v>
      </c>
      <c r="AE91">
        <v>0</v>
      </c>
      <c r="AF91" t="s">
        <v>6</v>
      </c>
      <c r="AG91">
        <v>3.5000000000000003E-2</v>
      </c>
      <c r="AH91">
        <v>3</v>
      </c>
      <c r="AI91">
        <v>-1</v>
      </c>
      <c r="AJ91" t="s">
        <v>6</v>
      </c>
      <c r="AK91">
        <v>4</v>
      </c>
      <c r="AL91">
        <v>-0.98770000000000002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1</v>
      </c>
    </row>
    <row r="92" spans="1:44" x14ac:dyDescent="0.2">
      <c r="A92">
        <f>ROW(Source!A95)</f>
        <v>95</v>
      </c>
      <c r="B92">
        <v>34657050</v>
      </c>
      <c r="C92">
        <v>34657044</v>
      </c>
      <c r="D92">
        <v>31443668</v>
      </c>
      <c r="E92">
        <v>17</v>
      </c>
      <c r="F92">
        <v>1</v>
      </c>
      <c r="G92">
        <v>1</v>
      </c>
      <c r="H92">
        <v>3</v>
      </c>
      <c r="I92" t="s">
        <v>98</v>
      </c>
      <c r="J92" t="s">
        <v>6</v>
      </c>
      <c r="K92" t="s">
        <v>99</v>
      </c>
      <c r="L92">
        <v>1374</v>
      </c>
      <c r="N92">
        <v>1013</v>
      </c>
      <c r="O92" t="s">
        <v>100</v>
      </c>
      <c r="P92" t="s">
        <v>100</v>
      </c>
      <c r="Q92">
        <v>1</v>
      </c>
      <c r="X92">
        <v>0.1</v>
      </c>
      <c r="Y92">
        <v>1</v>
      </c>
      <c r="Z92">
        <v>0</v>
      </c>
      <c r="AA92">
        <v>0</v>
      </c>
      <c r="AB92">
        <v>0</v>
      </c>
      <c r="AC92">
        <v>0</v>
      </c>
      <c r="AD92">
        <v>1</v>
      </c>
      <c r="AE92">
        <v>0</v>
      </c>
      <c r="AF92" t="s">
        <v>6</v>
      </c>
      <c r="AG92">
        <v>0.1</v>
      </c>
      <c r="AH92">
        <v>3</v>
      </c>
      <c r="AI92">
        <v>-1</v>
      </c>
      <c r="AJ92" t="s">
        <v>6</v>
      </c>
      <c r="AK92">
        <v>4</v>
      </c>
      <c r="AL92">
        <v>-0.1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1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2.КС3</vt:lpstr>
      <vt:lpstr>1.Смета.или.Акт</vt:lpstr>
      <vt:lpstr>Source</vt:lpstr>
      <vt:lpstr>SourceObSm</vt:lpstr>
      <vt:lpstr>SmtRes</vt:lpstr>
      <vt:lpstr>EtalonRes</vt:lpstr>
      <vt:lpstr>'1.Смета.или.Акт'!Заголовки_для_печати</vt:lpstr>
      <vt:lpstr>'2.КС3'!Заголовки_для_печати</vt:lpstr>
      <vt:lpstr>'1.Смета.или.Акт'!Область_печати</vt:lpstr>
      <vt:lpstr>'2.КС3'!Область_печати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created xsi:type="dcterms:W3CDTF">2019-01-22T11:55:32Z</dcterms:created>
  <dcterms:modified xsi:type="dcterms:W3CDTF">2019-02-25T13:16:27Z</dcterms:modified>
</cp:coreProperties>
</file>