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'1.Смета.или.Акт'!$A$1:$K$206</definedName>
  </definedNames>
  <calcPr calcId="144525"/>
</workbook>
</file>

<file path=xl/calcChain.xml><?xml version="1.0" encoding="utf-8"?>
<calcChain xmlns="http://schemas.openxmlformats.org/spreadsheetml/2006/main">
  <c r="BZ202" i="6" l="1"/>
  <c r="BY202" i="6"/>
  <c r="BZ199" i="6"/>
  <c r="BY199" i="6"/>
  <c r="BZ193" i="6"/>
  <c r="BY193" i="6"/>
  <c r="BZ190" i="6"/>
  <c r="BY190" i="6"/>
  <c r="J176" i="6"/>
  <c r="J175" i="6"/>
  <c r="J172" i="6"/>
  <c r="J171" i="6"/>
  <c r="J40" i="6"/>
  <c r="J39" i="6"/>
  <c r="I39" i="6"/>
  <c r="FV167" i="6"/>
  <c r="FU167" i="6"/>
  <c r="FT167" i="6"/>
  <c r="FS167" i="6"/>
  <c r="FQ167" i="6"/>
  <c r="H182" i="6" s="1"/>
  <c r="FP167" i="6"/>
  <c r="H181" i="6" s="1"/>
  <c r="FO167" i="6"/>
  <c r="H180" i="6" s="1"/>
  <c r="FL167" i="6"/>
  <c r="H176" i="6" s="1"/>
  <c r="FK167" i="6"/>
  <c r="H175" i="6" s="1"/>
  <c r="FJ167" i="6"/>
  <c r="FI167" i="6"/>
  <c r="FH167" i="6"/>
  <c r="FG167" i="6"/>
  <c r="FF167" i="6"/>
  <c r="FD167" i="6"/>
  <c r="FA167" i="6"/>
  <c r="EY167" i="6"/>
  <c r="EX167" i="6"/>
  <c r="H172" i="6" s="1"/>
  <c r="EW167" i="6"/>
  <c r="H171" i="6" s="1"/>
  <c r="EU167" i="6"/>
  <c r="ET167" i="6"/>
  <c r="DY167" i="6"/>
  <c r="DX167" i="6"/>
  <c r="DW167" i="6"/>
  <c r="DO167" i="6"/>
  <c r="DN167" i="6"/>
  <c r="DM167" i="6"/>
  <c r="DL167" i="6"/>
  <c r="DD167" i="6"/>
  <c r="DB167" i="6"/>
  <c r="DA167" i="6"/>
  <c r="CZ167" i="6"/>
  <c r="CX167" i="6"/>
  <c r="CW167" i="6"/>
  <c r="AC167" i="6"/>
  <c r="BC69" i="1"/>
  <c r="ES69" i="1"/>
  <c r="AL69" i="1"/>
  <c r="I69" i="1"/>
  <c r="GX164" i="6" s="1"/>
  <c r="I68" i="1"/>
  <c r="DW69" i="1"/>
  <c r="G69" i="1"/>
  <c r="F69" i="1"/>
  <c r="BC67" i="1"/>
  <c r="ES67" i="1"/>
  <c r="AL67" i="1"/>
  <c r="I67" i="1"/>
  <c r="GX161" i="6" s="1"/>
  <c r="I66" i="1"/>
  <c r="DW67" i="1"/>
  <c r="G67" i="1"/>
  <c r="F67" i="1"/>
  <c r="BC65" i="1"/>
  <c r="ES65" i="1"/>
  <c r="AL65" i="1"/>
  <c r="I65" i="1"/>
  <c r="GX158" i="6" s="1"/>
  <c r="I64" i="1"/>
  <c r="DW65" i="1"/>
  <c r="G65" i="1"/>
  <c r="F65" i="1"/>
  <c r="BC63" i="1"/>
  <c r="ES63" i="1"/>
  <c r="AL63" i="1"/>
  <c r="I63" i="1"/>
  <c r="GX155" i="6" s="1"/>
  <c r="I62" i="1"/>
  <c r="DW63" i="1"/>
  <c r="G63" i="1"/>
  <c r="F63" i="1"/>
  <c r="BC61" i="1"/>
  <c r="ES61" i="1"/>
  <c r="AL61" i="1"/>
  <c r="I61" i="1"/>
  <c r="GX152" i="6" s="1"/>
  <c r="I60" i="1"/>
  <c r="DW61" i="1"/>
  <c r="G61" i="1"/>
  <c r="F61" i="1"/>
  <c r="BC59" i="1"/>
  <c r="ES59" i="1"/>
  <c r="AL59" i="1"/>
  <c r="I59" i="1"/>
  <c r="GX149" i="6" s="1"/>
  <c r="I58" i="1"/>
  <c r="DW59" i="1"/>
  <c r="G59" i="1"/>
  <c r="F59" i="1"/>
  <c r="BC57" i="1"/>
  <c r="ES57" i="1"/>
  <c r="AL57" i="1"/>
  <c r="I57" i="1"/>
  <c r="GX146" i="6" s="1"/>
  <c r="I56" i="1"/>
  <c r="DW57" i="1"/>
  <c r="G57" i="1"/>
  <c r="F57" i="1"/>
  <c r="BC55" i="1"/>
  <c r="ES55" i="1"/>
  <c r="AL55" i="1"/>
  <c r="I55" i="1"/>
  <c r="GX143" i="6" s="1"/>
  <c r="I54" i="1"/>
  <c r="DW55" i="1"/>
  <c r="G55" i="1"/>
  <c r="F55" i="1"/>
  <c r="BC53" i="1"/>
  <c r="ES53" i="1"/>
  <c r="AL53" i="1"/>
  <c r="I53" i="1"/>
  <c r="GX140" i="6" s="1"/>
  <c r="I52" i="1"/>
  <c r="DW53" i="1"/>
  <c r="G53" i="1"/>
  <c r="F53" i="1"/>
  <c r="BC51" i="1"/>
  <c r="ES51" i="1"/>
  <c r="AL51" i="1"/>
  <c r="I51" i="1"/>
  <c r="GX137" i="6" s="1"/>
  <c r="I50" i="1"/>
  <c r="DW51" i="1"/>
  <c r="G51" i="1"/>
  <c r="F51" i="1"/>
  <c r="BC49" i="1"/>
  <c r="ES49" i="1"/>
  <c r="AL49" i="1"/>
  <c r="I49" i="1"/>
  <c r="GX134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8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4" i="6" s="1"/>
  <c r="I43" i="1"/>
  <c r="I42" i="1"/>
  <c r="DW43" i="1"/>
  <c r="EW41" i="1"/>
  <c r="AQ41" i="1"/>
  <c r="BA41" i="1"/>
  <c r="EV41" i="1"/>
  <c r="ER41" i="1" s="1"/>
  <c r="AO41" i="1"/>
  <c r="AK41" i="1" s="1"/>
  <c r="F108" i="6" s="1"/>
  <c r="I41" i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4" i="6"/>
  <c r="GW161" i="6"/>
  <c r="GW158" i="6"/>
  <c r="GW155" i="6"/>
  <c r="GW152" i="6"/>
  <c r="GW143" i="6"/>
  <c r="GW149" i="6"/>
  <c r="GW146" i="6"/>
  <c r="GW140" i="6"/>
  <c r="GW137" i="6"/>
  <c r="GW134" i="6"/>
  <c r="AK45" i="1"/>
  <c r="F120" i="6" s="1"/>
  <c r="ER45" i="1"/>
  <c r="ER39" i="1"/>
  <c r="AK39" i="1"/>
  <c r="F100" i="6" s="1"/>
  <c r="ER37" i="1"/>
  <c r="AK37" i="1"/>
  <c r="F92" i="6" s="1"/>
  <c r="AK35" i="1"/>
  <c r="F84" i="6" s="1"/>
  <c r="ER35" i="1"/>
  <c r="ER33" i="1"/>
  <c r="AK33" i="1"/>
  <c r="F76" i="6" s="1"/>
  <c r="AK31" i="1"/>
  <c r="F67" i="6" s="1"/>
  <c r="GX71" i="6"/>
  <c r="ER31" i="1"/>
  <c r="GX62" i="6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AD28" i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V29" i="1"/>
  <c r="AC29" i="1"/>
  <c r="CQ29" i="1" s="1"/>
  <c r="P29" i="1" s="1"/>
  <c r="U62" i="6" s="1"/>
  <c r="K62" i="6" s="1"/>
  <c r="AE29" i="1"/>
  <c r="AF29" i="1"/>
  <c r="AG29" i="1"/>
  <c r="AH29" i="1"/>
  <c r="AI29" i="1"/>
  <c r="AJ29" i="1"/>
  <c r="CX29" i="1" s="1"/>
  <c r="W29" i="1" s="1"/>
  <c r="CU29" i="1"/>
  <c r="T29" i="1" s="1"/>
  <c r="CW29" i="1"/>
  <c r="FR29" i="1"/>
  <c r="GL29" i="1"/>
  <c r="GO29" i="1"/>
  <c r="GP29" i="1"/>
  <c r="GV29" i="1"/>
  <c r="GX29" i="1"/>
  <c r="C30" i="1"/>
  <c r="D30" i="1"/>
  <c r="S30" i="1"/>
  <c r="V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S30" i="1"/>
  <c r="R30" i="1" s="1"/>
  <c r="CT30" i="1"/>
  <c r="CU30" i="1"/>
  <c r="T30" i="1" s="1"/>
  <c r="CW30" i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H74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CQ39" i="1" s="1"/>
  <c r="P39" i="1" s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AE40" i="1"/>
  <c r="CS40" i="1" s="1"/>
  <c r="R40" i="1" s="1"/>
  <c r="GK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X41" i="1"/>
  <c r="W41" i="1" s="1"/>
  <c r="FR41" i="1"/>
  <c r="GL41" i="1"/>
  <c r="GN41" i="1"/>
  <c r="GO41" i="1"/>
  <c r="GV41" i="1"/>
  <c r="GX41" i="1" s="1"/>
  <c r="C42" i="1"/>
  <c r="D42" i="1"/>
  <c r="S42" i="1"/>
  <c r="U42" i="1"/>
  <c r="AC42" i="1"/>
  <c r="AB42" i="1" s="1"/>
  <c r="AD42" i="1"/>
  <c r="CR42" i="1" s="1"/>
  <c r="Q42" i="1" s="1"/>
  <c r="AE42" i="1"/>
  <c r="CS42" i="1" s="1"/>
  <c r="R42" i="1" s="1"/>
  <c r="GK42" i="1" s="1"/>
  <c r="AF42" i="1"/>
  <c r="AG42" i="1"/>
  <c r="AH42" i="1"/>
  <c r="AI42" i="1"/>
  <c r="CW42" i="1" s="1"/>
  <c r="V42" i="1" s="1"/>
  <c r="AJ42" i="1"/>
  <c r="CT42" i="1"/>
  <c r="CU42" i="1"/>
  <c r="T42" i="1" s="1"/>
  <c r="CV42" i="1"/>
  <c r="CX42" i="1"/>
  <c r="W42" i="1" s="1"/>
  <c r="FR42" i="1"/>
  <c r="GL42" i="1"/>
  <c r="GN42" i="1"/>
  <c r="GO42" i="1"/>
  <c r="GV42" i="1"/>
  <c r="GX42" i="1" s="1"/>
  <c r="C43" i="1"/>
  <c r="D43" i="1"/>
  <c r="AC43" i="1"/>
  <c r="AD43" i="1"/>
  <c r="CR43" i="1" s="1"/>
  <c r="Q43" i="1" s="1"/>
  <c r="AE43" i="1"/>
  <c r="CS43" i="1" s="1"/>
  <c r="R43" i="1" s="1"/>
  <c r="GK43" i="1" s="1"/>
  <c r="AF43" i="1"/>
  <c r="CT43" i="1" s="1"/>
  <c r="S43" i="1" s="1"/>
  <c r="U115" i="6" s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CQ44" i="1" s="1"/>
  <c r="P44" i="1" s="1"/>
  <c r="AE44" i="1"/>
  <c r="AD44" i="1" s="1"/>
  <c r="AF44" i="1"/>
  <c r="CT44" i="1" s="1"/>
  <c r="S44" i="1" s="1"/>
  <c r="AG44" i="1"/>
  <c r="CU44" i="1" s="1"/>
  <c r="T44" i="1" s="1"/>
  <c r="AH44" i="1"/>
  <c r="AI44" i="1"/>
  <c r="CW44" i="1" s="1"/>
  <c r="V44" i="1" s="1"/>
  <c r="AJ44" i="1"/>
  <c r="CX44" i="1" s="1"/>
  <c r="W44" i="1" s="1"/>
  <c r="CV44" i="1"/>
  <c r="U44" i="1" s="1"/>
  <c r="FR44" i="1"/>
  <c r="GL44" i="1"/>
  <c r="GN44" i="1"/>
  <c r="GP44" i="1"/>
  <c r="GV44" i="1"/>
  <c r="GX44" i="1" s="1"/>
  <c r="C45" i="1"/>
  <c r="D45" i="1"/>
  <c r="AC45" i="1"/>
  <c r="AE45" i="1"/>
  <c r="AF45" i="1"/>
  <c r="CT45" i="1" s="1"/>
  <c r="S45" i="1" s="1"/>
  <c r="U121" i="6" s="1"/>
  <c r="AG45" i="1"/>
  <c r="CU45" i="1" s="1"/>
  <c r="T45" i="1" s="1"/>
  <c r="AH45" i="1"/>
  <c r="AI45" i="1"/>
  <c r="CW45" i="1" s="1"/>
  <c r="V45" i="1" s="1"/>
  <c r="AJ45" i="1"/>
  <c r="CX45" i="1"/>
  <c r="W45" i="1" s="1"/>
  <c r="FR45" i="1"/>
  <c r="GL45" i="1"/>
  <c r="GN45" i="1"/>
  <c r="GP45" i="1"/>
  <c r="GV45" i="1"/>
  <c r="GX45" i="1" s="1"/>
  <c r="C46" i="1"/>
  <c r="D46" i="1"/>
  <c r="AC46" i="1"/>
  <c r="AE46" i="1"/>
  <c r="AD46" i="1" s="1"/>
  <c r="AF46" i="1"/>
  <c r="CT46" i="1" s="1"/>
  <c r="S46" i="1" s="1"/>
  <c r="AG46" i="1"/>
  <c r="AH46" i="1"/>
  <c r="AI46" i="1"/>
  <c r="CW46" i="1" s="1"/>
  <c r="V46" i="1" s="1"/>
  <c r="AJ46" i="1"/>
  <c r="CX46" i="1" s="1"/>
  <c r="W46" i="1" s="1"/>
  <c r="CQ46" i="1"/>
  <c r="P46" i="1" s="1"/>
  <c r="CU46" i="1"/>
  <c r="T46" i="1" s="1"/>
  <c r="CV46" i="1"/>
  <c r="U46" i="1" s="1"/>
  <c r="FR46" i="1"/>
  <c r="GL46" i="1"/>
  <c r="GO46" i="1"/>
  <c r="GP46" i="1"/>
  <c r="GV46" i="1"/>
  <c r="GX46" i="1" s="1"/>
  <c r="C47" i="1"/>
  <c r="D47" i="1"/>
  <c r="AC47" i="1"/>
  <c r="AE47" i="1"/>
  <c r="AF47" i="1"/>
  <c r="AG47" i="1"/>
  <c r="AH47" i="1"/>
  <c r="CV47" i="1" s="1"/>
  <c r="U47" i="1" s="1"/>
  <c r="AI47" i="1"/>
  <c r="AJ47" i="1"/>
  <c r="CQ47" i="1"/>
  <c r="P47" i="1" s="1"/>
  <c r="CT47" i="1"/>
  <c r="S47" i="1" s="1"/>
  <c r="CU47" i="1"/>
  <c r="T47" i="1" s="1"/>
  <c r="CW47" i="1"/>
  <c r="V47" i="1" s="1"/>
  <c r="CX47" i="1"/>
  <c r="W47" i="1" s="1"/>
  <c r="FR47" i="1"/>
  <c r="GL47" i="1"/>
  <c r="GO47" i="1"/>
  <c r="GP47" i="1"/>
  <c r="GV47" i="1"/>
  <c r="GX47" i="1"/>
  <c r="AC48" i="1"/>
  <c r="AB48" i="1" s="1"/>
  <c r="AD48" i="1"/>
  <c r="CR48" i="1" s="1"/>
  <c r="Q48" i="1" s="1"/>
  <c r="AE48" i="1"/>
  <c r="AF48" i="1"/>
  <c r="AG48" i="1"/>
  <c r="AH48" i="1"/>
  <c r="CV48" i="1" s="1"/>
  <c r="U48" i="1" s="1"/>
  <c r="AI48" i="1"/>
  <c r="AJ48" i="1"/>
  <c r="CQ48" i="1"/>
  <c r="P48" i="1" s="1"/>
  <c r="CS48" i="1"/>
  <c r="R48" i="1" s="1"/>
  <c r="GK48" i="1" s="1"/>
  <c r="CT48" i="1"/>
  <c r="S48" i="1" s="1"/>
  <c r="CU48" i="1"/>
  <c r="T48" i="1" s="1"/>
  <c r="CW48" i="1"/>
  <c r="V48" i="1" s="1"/>
  <c r="CX48" i="1"/>
  <c r="W48" i="1" s="1"/>
  <c r="FR48" i="1"/>
  <c r="GL48" i="1"/>
  <c r="GO48" i="1"/>
  <c r="GP48" i="1"/>
  <c r="GV48" i="1"/>
  <c r="GX48" i="1"/>
  <c r="AC49" i="1"/>
  <c r="CQ49" i="1" s="1"/>
  <c r="P49" i="1" s="1"/>
  <c r="U134" i="6" s="1"/>
  <c r="AD49" i="1"/>
  <c r="CR49" i="1" s="1"/>
  <c r="Q49" i="1" s="1"/>
  <c r="AE49" i="1"/>
  <c r="AF49" i="1"/>
  <c r="AG49" i="1"/>
  <c r="AH49" i="1"/>
  <c r="CV49" i="1" s="1"/>
  <c r="U49" i="1" s="1"/>
  <c r="AI49" i="1"/>
  <c r="AJ49" i="1"/>
  <c r="CS49" i="1"/>
  <c r="R49" i="1" s="1"/>
  <c r="GK49" i="1" s="1"/>
  <c r="CT49" i="1"/>
  <c r="S49" i="1" s="1"/>
  <c r="CU49" i="1"/>
  <c r="T49" i="1" s="1"/>
  <c r="CW49" i="1"/>
  <c r="V49" i="1" s="1"/>
  <c r="CX49" i="1"/>
  <c r="W49" i="1" s="1"/>
  <c r="FR49" i="1"/>
  <c r="GL49" i="1"/>
  <c r="GO49" i="1"/>
  <c r="GP49" i="1"/>
  <c r="GV49" i="1"/>
  <c r="GX49" i="1"/>
  <c r="AC50" i="1"/>
  <c r="AB50" i="1" s="1"/>
  <c r="AD50" i="1"/>
  <c r="CR50" i="1" s="1"/>
  <c r="Q50" i="1" s="1"/>
  <c r="AE50" i="1"/>
  <c r="AF50" i="1"/>
  <c r="AG50" i="1"/>
  <c r="AH50" i="1"/>
  <c r="CV50" i="1" s="1"/>
  <c r="U50" i="1" s="1"/>
  <c r="AI50" i="1"/>
  <c r="AJ50" i="1"/>
  <c r="CQ50" i="1"/>
  <c r="P50" i="1" s="1"/>
  <c r="CS50" i="1"/>
  <c r="R50" i="1" s="1"/>
  <c r="GK50" i="1" s="1"/>
  <c r="CT50" i="1"/>
  <c r="S50" i="1" s="1"/>
  <c r="CU50" i="1"/>
  <c r="T50" i="1" s="1"/>
  <c r="CW50" i="1"/>
  <c r="V50" i="1" s="1"/>
  <c r="CX50" i="1"/>
  <c r="W50" i="1" s="1"/>
  <c r="FR50" i="1"/>
  <c r="GL50" i="1"/>
  <c r="GO50" i="1"/>
  <c r="GP50" i="1"/>
  <c r="GV50" i="1"/>
  <c r="GX50" i="1"/>
  <c r="AC51" i="1"/>
  <c r="CQ51" i="1" s="1"/>
  <c r="P51" i="1" s="1"/>
  <c r="AD51" i="1"/>
  <c r="CR51" i="1" s="1"/>
  <c r="Q51" i="1" s="1"/>
  <c r="AE51" i="1"/>
  <c r="AF51" i="1"/>
  <c r="AG51" i="1"/>
  <c r="AH51" i="1"/>
  <c r="CV51" i="1" s="1"/>
  <c r="U51" i="1" s="1"/>
  <c r="AI51" i="1"/>
  <c r="AJ51" i="1"/>
  <c r="CS51" i="1"/>
  <c r="R51" i="1" s="1"/>
  <c r="GK51" i="1" s="1"/>
  <c r="CT51" i="1"/>
  <c r="S51" i="1" s="1"/>
  <c r="CU51" i="1"/>
  <c r="T51" i="1" s="1"/>
  <c r="CW51" i="1"/>
  <c r="V51" i="1" s="1"/>
  <c r="CX51" i="1"/>
  <c r="W51" i="1" s="1"/>
  <c r="FR51" i="1"/>
  <c r="GL51" i="1"/>
  <c r="GO51" i="1"/>
  <c r="GP51" i="1"/>
  <c r="GV51" i="1"/>
  <c r="GX51" i="1"/>
  <c r="AC52" i="1"/>
  <c r="AB52" i="1" s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Q52" i="1"/>
  <c r="P52" i="1" s="1"/>
  <c r="CS52" i="1"/>
  <c r="R52" i="1" s="1"/>
  <c r="GK52" i="1" s="1"/>
  <c r="CT52" i="1"/>
  <c r="S52" i="1" s="1"/>
  <c r="CU52" i="1"/>
  <c r="T52" i="1" s="1"/>
  <c r="CW52" i="1"/>
  <c r="V52" i="1" s="1"/>
  <c r="CX52" i="1"/>
  <c r="W52" i="1" s="1"/>
  <c r="FR52" i="1"/>
  <c r="GL52" i="1"/>
  <c r="GO52" i="1"/>
  <c r="GP52" i="1"/>
  <c r="GV52" i="1"/>
  <c r="GX52" i="1"/>
  <c r="AC53" i="1"/>
  <c r="CQ53" i="1" s="1"/>
  <c r="P53" i="1" s="1"/>
  <c r="U140" i="6" s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CQ55" i="1" s="1"/>
  <c r="P55" i="1" s="1"/>
  <c r="U143" i="6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V59" i="1"/>
  <c r="AC59" i="1"/>
  <c r="CQ59" i="1" s="1"/>
  <c r="P59" i="1" s="1"/>
  <c r="U149" i="6" s="1"/>
  <c r="AD59" i="1"/>
  <c r="CR59" i="1" s="1"/>
  <c r="Q59" i="1" s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S59" i="1"/>
  <c r="R59" i="1" s="1"/>
  <c r="CU59" i="1"/>
  <c r="T59" i="1" s="1"/>
  <c r="CW59" i="1"/>
  <c r="FR59" i="1"/>
  <c r="GL59" i="1"/>
  <c r="GO59" i="1"/>
  <c r="GP59" i="1"/>
  <c r="GV59" i="1"/>
  <c r="GX59" i="1"/>
  <c r="R60" i="1"/>
  <c r="GK60" i="1" s="1"/>
  <c r="AC60" i="1"/>
  <c r="CQ60" i="1" s="1"/>
  <c r="P60" i="1" s="1"/>
  <c r="AD60" i="1"/>
  <c r="CR60" i="1" s="1"/>
  <c r="Q60" i="1" s="1"/>
  <c r="AE60" i="1"/>
  <c r="AF60" i="1"/>
  <c r="AB60" i="1" s="1"/>
  <c r="AG60" i="1"/>
  <c r="AH60" i="1"/>
  <c r="CV60" i="1" s="1"/>
  <c r="U60" i="1" s="1"/>
  <c r="AI60" i="1"/>
  <c r="AJ60" i="1"/>
  <c r="CX60" i="1" s="1"/>
  <c r="W60" i="1" s="1"/>
  <c r="CS60" i="1"/>
  <c r="CT60" i="1"/>
  <c r="S60" i="1" s="1"/>
  <c r="CU60" i="1"/>
  <c r="T60" i="1" s="1"/>
  <c r="CW60" i="1"/>
  <c r="V60" i="1" s="1"/>
  <c r="FR60" i="1"/>
  <c r="GL60" i="1"/>
  <c r="GO60" i="1"/>
  <c r="GP60" i="1"/>
  <c r="GV60" i="1"/>
  <c r="GX60" i="1"/>
  <c r="S61" i="1"/>
  <c r="T61" i="1"/>
  <c r="AC61" i="1"/>
  <c r="CQ61" i="1" s="1"/>
  <c r="P61" i="1" s="1"/>
  <c r="AD61" i="1"/>
  <c r="CR61" i="1" s="1"/>
  <c r="Q61" i="1" s="1"/>
  <c r="AE61" i="1"/>
  <c r="AF61" i="1"/>
  <c r="AG61" i="1"/>
  <c r="AH61" i="1"/>
  <c r="AI61" i="1"/>
  <c r="AJ61" i="1"/>
  <c r="CS61" i="1"/>
  <c r="R61" i="1" s="1"/>
  <c r="GK61" i="1" s="1"/>
  <c r="CT61" i="1"/>
  <c r="CU61" i="1"/>
  <c r="CV61" i="1"/>
  <c r="U61" i="1" s="1"/>
  <c r="CW61" i="1"/>
  <c r="V61" i="1" s="1"/>
  <c r="CX61" i="1"/>
  <c r="W61" i="1" s="1"/>
  <c r="FR61" i="1"/>
  <c r="GL61" i="1"/>
  <c r="GO61" i="1"/>
  <c r="GP61" i="1"/>
  <c r="GV61" i="1"/>
  <c r="GX61" i="1"/>
  <c r="AC62" i="1"/>
  <c r="CQ62" i="1" s="1"/>
  <c r="P62" i="1" s="1"/>
  <c r="AE62" i="1"/>
  <c r="AD62" i="1" s="1"/>
  <c r="AF62" i="1"/>
  <c r="CT62" i="1" s="1"/>
  <c r="S62" i="1" s="1"/>
  <c r="AG62" i="1"/>
  <c r="CU62" i="1" s="1"/>
  <c r="T62" i="1" s="1"/>
  <c r="AH62" i="1"/>
  <c r="AI62" i="1"/>
  <c r="AJ62" i="1"/>
  <c r="CX62" i="1" s="1"/>
  <c r="W62" i="1" s="1"/>
  <c r="CS62" i="1"/>
  <c r="R62" i="1" s="1"/>
  <c r="GK62" i="1" s="1"/>
  <c r="CV62" i="1"/>
  <c r="U62" i="1" s="1"/>
  <c r="CW62" i="1"/>
  <c r="V62" i="1" s="1"/>
  <c r="FR62" i="1"/>
  <c r="GL62" i="1"/>
  <c r="GO62" i="1"/>
  <c r="GP62" i="1"/>
  <c r="GV62" i="1"/>
  <c r="GX62" i="1"/>
  <c r="AC63" i="1"/>
  <c r="AE63" i="1"/>
  <c r="AD63" i="1" s="1"/>
  <c r="AF63" i="1"/>
  <c r="CT63" i="1" s="1"/>
  <c r="S63" i="1" s="1"/>
  <c r="AG63" i="1"/>
  <c r="CU63" i="1" s="1"/>
  <c r="T63" i="1" s="1"/>
  <c r="AH63" i="1"/>
  <c r="AI63" i="1"/>
  <c r="AJ63" i="1"/>
  <c r="CX63" i="1" s="1"/>
  <c r="W63" i="1" s="1"/>
  <c r="CS63" i="1"/>
  <c r="R63" i="1" s="1"/>
  <c r="GK63" i="1" s="1"/>
  <c r="CV63" i="1"/>
  <c r="U63" i="1" s="1"/>
  <c r="CW63" i="1"/>
  <c r="V63" i="1" s="1"/>
  <c r="FR63" i="1"/>
  <c r="GL63" i="1"/>
  <c r="GO63" i="1"/>
  <c r="GP63" i="1"/>
  <c r="GV63" i="1"/>
  <c r="GX63" i="1"/>
  <c r="AC64" i="1"/>
  <c r="CQ64" i="1" s="1"/>
  <c r="P64" i="1" s="1"/>
  <c r="AD64" i="1"/>
  <c r="CR64" i="1" s="1"/>
  <c r="Q64" i="1" s="1"/>
  <c r="AE64" i="1"/>
  <c r="AF64" i="1"/>
  <c r="AB64" i="1" s="1"/>
  <c r="AG64" i="1"/>
  <c r="CU64" i="1" s="1"/>
  <c r="T64" i="1" s="1"/>
  <c r="AH64" i="1"/>
  <c r="CV64" i="1" s="1"/>
  <c r="U64" i="1" s="1"/>
  <c r="AI64" i="1"/>
  <c r="AJ64" i="1"/>
  <c r="CX64" i="1" s="1"/>
  <c r="W64" i="1" s="1"/>
  <c r="CS64" i="1"/>
  <c r="R64" i="1" s="1"/>
  <c r="GK64" i="1" s="1"/>
  <c r="CW64" i="1"/>
  <c r="V64" i="1" s="1"/>
  <c r="FR64" i="1"/>
  <c r="GL64" i="1"/>
  <c r="GO64" i="1"/>
  <c r="GP64" i="1"/>
  <c r="GV64" i="1"/>
  <c r="GX64" i="1"/>
  <c r="AC65" i="1"/>
  <c r="AD65" i="1"/>
  <c r="CR65" i="1" s="1"/>
  <c r="Q65" i="1" s="1"/>
  <c r="AE65" i="1"/>
  <c r="AF65" i="1"/>
  <c r="AG65" i="1"/>
  <c r="CU65" i="1" s="1"/>
  <c r="T65" i="1" s="1"/>
  <c r="AH65" i="1"/>
  <c r="CV65" i="1" s="1"/>
  <c r="U65" i="1" s="1"/>
  <c r="AI65" i="1"/>
  <c r="AJ65" i="1"/>
  <c r="CX65" i="1" s="1"/>
  <c r="W65" i="1" s="1"/>
  <c r="CS65" i="1"/>
  <c r="R65" i="1" s="1"/>
  <c r="GK65" i="1" s="1"/>
  <c r="CW65" i="1"/>
  <c r="V65" i="1" s="1"/>
  <c r="FR65" i="1"/>
  <c r="GL65" i="1"/>
  <c r="GO65" i="1"/>
  <c r="GP65" i="1"/>
  <c r="GV65" i="1"/>
  <c r="GX65" i="1"/>
  <c r="AC66" i="1"/>
  <c r="CQ66" i="1" s="1"/>
  <c r="P66" i="1" s="1"/>
  <c r="AD66" i="1"/>
  <c r="CR66" i="1" s="1"/>
  <c r="Q66" i="1" s="1"/>
  <c r="AE66" i="1"/>
  <c r="AF66" i="1"/>
  <c r="AB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S66" i="1"/>
  <c r="R66" i="1" s="1"/>
  <c r="GK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X67" i="1" s="1"/>
  <c r="W67" i="1" s="1"/>
  <c r="CQ67" i="1"/>
  <c r="P67" i="1" s="1"/>
  <c r="U161" i="6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Q69" i="1"/>
  <c r="P69" i="1" s="1"/>
  <c r="U164" i="6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V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P70" i="1" s="1"/>
  <c r="O70" i="1" s="1"/>
  <c r="CS70" i="1"/>
  <c r="R70" i="1" s="1"/>
  <c r="GK70" i="1" s="1"/>
  <c r="CU70" i="1"/>
  <c r="T70" i="1" s="1"/>
  <c r="CW70" i="1"/>
  <c r="FR70" i="1"/>
  <c r="GL70" i="1"/>
  <c r="GO70" i="1"/>
  <c r="GP70" i="1"/>
  <c r="GV70" i="1"/>
  <c r="GX70" i="1"/>
  <c r="T71" i="1"/>
  <c r="V71" i="1"/>
  <c r="AC71" i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Q71" i="1"/>
  <c r="P71" i="1" s="1"/>
  <c r="CP71" i="1" s="1"/>
  <c r="O71" i="1" s="1"/>
  <c r="CS71" i="1"/>
  <c r="R71" i="1" s="1"/>
  <c r="GK71" i="1" s="1"/>
  <c r="CU71" i="1"/>
  <c r="CW71" i="1"/>
  <c r="FR71" i="1"/>
  <c r="GL71" i="1"/>
  <c r="GO71" i="1"/>
  <c r="GP71" i="1"/>
  <c r="GV71" i="1"/>
  <c r="GX71" i="1"/>
  <c r="P72" i="1"/>
  <c r="R72" i="1"/>
  <c r="AC72" i="1"/>
  <c r="AD72" i="1"/>
  <c r="CR72" i="1" s="1"/>
  <c r="Q72" i="1" s="1"/>
  <c r="AE72" i="1"/>
  <c r="AF72" i="1"/>
  <c r="CT72" i="1" s="1"/>
  <c r="S72" i="1" s="1"/>
  <c r="CZ72" i="1" s="1"/>
  <c r="Y72" i="1" s="1"/>
  <c r="AG72" i="1"/>
  <c r="AH72" i="1"/>
  <c r="CV72" i="1" s="1"/>
  <c r="U72" i="1" s="1"/>
  <c r="AI72" i="1"/>
  <c r="AJ72" i="1"/>
  <c r="CX72" i="1" s="1"/>
  <c r="W72" i="1" s="1"/>
  <c r="CQ72" i="1"/>
  <c r="CS72" i="1"/>
  <c r="CU72" i="1"/>
  <c r="T72" i="1" s="1"/>
  <c r="CW72" i="1"/>
  <c r="V72" i="1" s="1"/>
  <c r="FR72" i="1"/>
  <c r="GK72" i="1"/>
  <c r="GL72" i="1"/>
  <c r="GO72" i="1"/>
  <c r="GP72" i="1"/>
  <c r="GV72" i="1"/>
  <c r="GX72" i="1"/>
  <c r="V73" i="1"/>
  <c r="AC73" i="1"/>
  <c r="CQ73" i="1" s="1"/>
  <c r="P73" i="1" s="1"/>
  <c r="CP73" i="1" s="1"/>
  <c r="O73" i="1" s="1"/>
  <c r="AD73" i="1"/>
  <c r="AE73" i="1"/>
  <c r="AF73" i="1"/>
  <c r="AG73" i="1"/>
  <c r="CU73" i="1" s="1"/>
  <c r="T73" i="1" s="1"/>
  <c r="AH73" i="1"/>
  <c r="AI73" i="1"/>
  <c r="AJ73" i="1"/>
  <c r="CR73" i="1"/>
  <c r="Q73" i="1" s="1"/>
  <c r="CS73" i="1"/>
  <c r="R73" i="1" s="1"/>
  <c r="GK73" i="1" s="1"/>
  <c r="CT73" i="1"/>
  <c r="S73" i="1" s="1"/>
  <c r="CV73" i="1"/>
  <c r="U73" i="1" s="1"/>
  <c r="CW73" i="1"/>
  <c r="CX73" i="1"/>
  <c r="W73" i="1" s="1"/>
  <c r="FR73" i="1"/>
  <c r="GL73" i="1"/>
  <c r="GO73" i="1"/>
  <c r="GP73" i="1"/>
  <c r="GV73" i="1"/>
  <c r="GX73" i="1" s="1"/>
  <c r="AC74" i="1"/>
  <c r="CQ74" i="1" s="1"/>
  <c r="P74" i="1" s="1"/>
  <c r="AE74" i="1"/>
  <c r="AD74" i="1" s="1"/>
  <c r="CR74" i="1" s="1"/>
  <c r="Q74" i="1" s="1"/>
  <c r="AF74" i="1"/>
  <c r="AG74" i="1"/>
  <c r="CU74" i="1" s="1"/>
  <c r="T74" i="1" s="1"/>
  <c r="AH74" i="1"/>
  <c r="AI74" i="1"/>
  <c r="CW74" i="1" s="1"/>
  <c r="V74" i="1" s="1"/>
  <c r="AJ74" i="1"/>
  <c r="CT74" i="1"/>
  <c r="S74" i="1" s="1"/>
  <c r="CV74" i="1"/>
  <c r="U74" i="1" s="1"/>
  <c r="CX74" i="1"/>
  <c r="W74" i="1" s="1"/>
  <c r="FR74" i="1"/>
  <c r="GL74" i="1"/>
  <c r="GO74" i="1"/>
  <c r="GP74" i="1"/>
  <c r="GV74" i="1"/>
  <c r="GX74" i="1" s="1"/>
  <c r="AC75" i="1"/>
  <c r="CQ75" i="1" s="1"/>
  <c r="P75" i="1" s="1"/>
  <c r="AE75" i="1"/>
  <c r="AD75" i="1" s="1"/>
  <c r="CR75" i="1" s="1"/>
  <c r="Q75" i="1" s="1"/>
  <c r="AF75" i="1"/>
  <c r="AG75" i="1"/>
  <c r="CU75" i="1" s="1"/>
  <c r="T75" i="1" s="1"/>
  <c r="AH75" i="1"/>
  <c r="AI75" i="1"/>
  <c r="CW75" i="1" s="1"/>
  <c r="V75" i="1" s="1"/>
  <c r="AJ75" i="1"/>
  <c r="CT75" i="1"/>
  <c r="S75" i="1" s="1"/>
  <c r="CV75" i="1"/>
  <c r="U75" i="1" s="1"/>
  <c r="CX75" i="1"/>
  <c r="W75" i="1" s="1"/>
  <c r="FR75" i="1"/>
  <c r="GL75" i="1"/>
  <c r="GO75" i="1"/>
  <c r="GP75" i="1"/>
  <c r="GV75" i="1"/>
  <c r="GX75" i="1" s="1"/>
  <c r="B77" i="1"/>
  <c r="B22" i="1" s="1"/>
  <c r="C77" i="1"/>
  <c r="C22" i="1" s="1"/>
  <c r="D77" i="1"/>
  <c r="D22" i="1" s="1"/>
  <c r="F77" i="1"/>
  <c r="F22" i="1" s="1"/>
  <c r="G77" i="1"/>
  <c r="G22" i="1" s="1"/>
  <c r="BX77" i="1"/>
  <c r="BX22" i="1" s="1"/>
  <c r="CK77" i="1"/>
  <c r="CK22" i="1" s="1"/>
  <c r="CL77" i="1"/>
  <c r="CL22" i="1" s="1"/>
  <c r="FP77" i="1"/>
  <c r="FP22" i="1" s="1"/>
  <c r="GC77" i="1"/>
  <c r="GC22" i="1" s="1"/>
  <c r="GD77" i="1"/>
  <c r="GD22" i="1" s="1"/>
  <c r="B106" i="1"/>
  <c r="B18" i="1" s="1"/>
  <c r="C106" i="1"/>
  <c r="C18" i="1" s="1"/>
  <c r="D106" i="1"/>
  <c r="D18" i="1" s="1"/>
  <c r="F106" i="1"/>
  <c r="F18" i="1" s="1"/>
  <c r="G106" i="1"/>
  <c r="G18" i="1" s="1"/>
  <c r="S166" i="6" l="1"/>
  <c r="J166" i="6" s="1"/>
  <c r="K164" i="6"/>
  <c r="T164" i="6"/>
  <c r="H164" i="6"/>
  <c r="CP69" i="1"/>
  <c r="O69" i="1" s="1"/>
  <c r="S163" i="6"/>
  <c r="J163" i="6" s="1"/>
  <c r="K161" i="6"/>
  <c r="T161" i="6"/>
  <c r="H161" i="6"/>
  <c r="AB67" i="1"/>
  <c r="CZ60" i="1"/>
  <c r="Y60" i="1" s="1"/>
  <c r="CQ65" i="1"/>
  <c r="P65" i="1" s="1"/>
  <c r="U158" i="6" s="1"/>
  <c r="T158" i="6"/>
  <c r="H158" i="6"/>
  <c r="AB65" i="1"/>
  <c r="CQ63" i="1"/>
  <c r="P63" i="1" s="1"/>
  <c r="U155" i="6" s="1"/>
  <c r="T155" i="6"/>
  <c r="H155" i="6"/>
  <c r="CP61" i="1"/>
  <c r="O61" i="1" s="1"/>
  <c r="U152" i="6"/>
  <c r="T152" i="6"/>
  <c r="H152" i="6"/>
  <c r="AB61" i="1"/>
  <c r="CY60" i="1"/>
  <c r="X60" i="1" s="1"/>
  <c r="CP60" i="1"/>
  <c r="O60" i="1" s="1"/>
  <c r="S151" i="6"/>
  <c r="J151" i="6" s="1"/>
  <c r="K149" i="6"/>
  <c r="T149" i="6"/>
  <c r="H149" i="6"/>
  <c r="CZ58" i="1"/>
  <c r="Y58" i="1" s="1"/>
  <c r="T146" i="6"/>
  <c r="H146" i="6"/>
  <c r="CQ57" i="1"/>
  <c r="P57" i="1" s="1"/>
  <c r="U146" i="6" s="1"/>
  <c r="S145" i="6"/>
  <c r="J145" i="6" s="1"/>
  <c r="K143" i="6"/>
  <c r="T143" i="6"/>
  <c r="H143" i="6"/>
  <c r="CP55" i="1"/>
  <c r="O55" i="1" s="1"/>
  <c r="CP50" i="1"/>
  <c r="O50" i="1" s="1"/>
  <c r="S142" i="6"/>
  <c r="J142" i="6" s="1"/>
  <c r="K140" i="6"/>
  <c r="T140" i="6"/>
  <c r="H140" i="6"/>
  <c r="CP52" i="1"/>
  <c r="O52" i="1" s="1"/>
  <c r="CP53" i="1"/>
  <c r="O53" i="1" s="1"/>
  <c r="CP51" i="1"/>
  <c r="O51" i="1" s="1"/>
  <c r="U137" i="6"/>
  <c r="AB51" i="1"/>
  <c r="T137" i="6"/>
  <c r="H137" i="6"/>
  <c r="S136" i="6"/>
  <c r="J136" i="6" s="1"/>
  <c r="K134" i="6"/>
  <c r="AB49" i="1"/>
  <c r="T134" i="6"/>
  <c r="H134" i="6"/>
  <c r="AB43" i="1"/>
  <c r="H114" i="6" s="1"/>
  <c r="FQ77" i="1"/>
  <c r="FQ22" i="1" s="1"/>
  <c r="CP49" i="1"/>
  <c r="O49" i="1" s="1"/>
  <c r="CP48" i="1"/>
  <c r="O48" i="1" s="1"/>
  <c r="AD47" i="1"/>
  <c r="CR47" i="1" s="1"/>
  <c r="Q47" i="1" s="1"/>
  <c r="U129" i="6" s="1"/>
  <c r="T131" i="6"/>
  <c r="T132" i="6"/>
  <c r="H131" i="6"/>
  <c r="GM130" i="6"/>
  <c r="I130" i="6" s="1"/>
  <c r="H132" i="6"/>
  <c r="H130" i="6"/>
  <c r="CS47" i="1"/>
  <c r="R47" i="1" s="1"/>
  <c r="CZ47" i="1" s="1"/>
  <c r="Y47" i="1" s="1"/>
  <c r="U132" i="6" s="1"/>
  <c r="K132" i="6" s="1"/>
  <c r="K121" i="6"/>
  <c r="CS45" i="1"/>
  <c r="R45" i="1" s="1"/>
  <c r="CY45" i="1" s="1"/>
  <c r="X45" i="1" s="1"/>
  <c r="U124" i="6" s="1"/>
  <c r="K124" i="6" s="1"/>
  <c r="GM123" i="6"/>
  <c r="I123" i="6" s="1"/>
  <c r="H123" i="6"/>
  <c r="CV45" i="1"/>
  <c r="U45" i="1" s="1"/>
  <c r="I126" i="6" s="1"/>
  <c r="H126" i="6"/>
  <c r="T121" i="6"/>
  <c r="T124" i="6"/>
  <c r="H121" i="6"/>
  <c r="T125" i="6"/>
  <c r="H124" i="6"/>
  <c r="H125" i="6"/>
  <c r="AD45" i="1"/>
  <c r="AB45" i="1" s="1"/>
  <c r="H120" i="6" s="1"/>
  <c r="CV43" i="1"/>
  <c r="U43" i="1" s="1"/>
  <c r="I118" i="6" s="1"/>
  <c r="H118" i="6"/>
  <c r="K115" i="6"/>
  <c r="T116" i="6"/>
  <c r="T117" i="6"/>
  <c r="H116" i="6"/>
  <c r="T115" i="6"/>
  <c r="H117" i="6"/>
  <c r="H115" i="6"/>
  <c r="CZ42" i="1"/>
  <c r="Y42" i="1" s="1"/>
  <c r="CY42" i="1"/>
  <c r="X42" i="1" s="1"/>
  <c r="CV41" i="1"/>
  <c r="U41" i="1" s="1"/>
  <c r="I112" i="6" s="1"/>
  <c r="H112" i="6"/>
  <c r="CT41" i="1"/>
  <c r="S41" i="1" s="1"/>
  <c r="U109" i="6" s="1"/>
  <c r="T110" i="6"/>
  <c r="T111" i="6"/>
  <c r="H110" i="6"/>
  <c r="T109" i="6"/>
  <c r="H111" i="6"/>
  <c r="H109" i="6"/>
  <c r="CT39" i="1"/>
  <c r="S39" i="1" s="1"/>
  <c r="U101" i="6" s="1"/>
  <c r="T101" i="6"/>
  <c r="T104" i="6"/>
  <c r="H101" i="6"/>
  <c r="T105" i="6"/>
  <c r="H104" i="6"/>
  <c r="H105" i="6"/>
  <c r="AD39" i="1"/>
  <c r="CR39" i="1" s="1"/>
  <c r="Q39" i="1" s="1"/>
  <c r="GM103" i="6"/>
  <c r="I103" i="6" s="1"/>
  <c r="H103" i="6"/>
  <c r="CV39" i="1"/>
  <c r="U39" i="1" s="1"/>
  <c r="I106" i="6" s="1"/>
  <c r="H106" i="6"/>
  <c r="CT37" i="1"/>
  <c r="S37" i="1" s="1"/>
  <c r="U93" i="6" s="1"/>
  <c r="T93" i="6"/>
  <c r="T96" i="6"/>
  <c r="H93" i="6"/>
  <c r="T97" i="6"/>
  <c r="H96" i="6"/>
  <c r="H97" i="6"/>
  <c r="AD37" i="1"/>
  <c r="CR37" i="1" s="1"/>
  <c r="Q37" i="1" s="1"/>
  <c r="U94" i="6" s="1"/>
  <c r="K94" i="6" s="1"/>
  <c r="GM95" i="6"/>
  <c r="I95" i="6" s="1"/>
  <c r="H95" i="6"/>
  <c r="BZ77" i="1"/>
  <c r="BZ22" i="1" s="1"/>
  <c r="CV37" i="1"/>
  <c r="U37" i="1" s="1"/>
  <c r="I98" i="6" s="1"/>
  <c r="H98" i="6"/>
  <c r="CT35" i="1"/>
  <c r="S35" i="1" s="1"/>
  <c r="U85" i="6" s="1"/>
  <c r="T85" i="6"/>
  <c r="T88" i="6"/>
  <c r="H85" i="6"/>
  <c r="T89" i="6"/>
  <c r="H88" i="6"/>
  <c r="H89" i="6"/>
  <c r="AD35" i="1"/>
  <c r="CR35" i="1" s="1"/>
  <c r="Q35" i="1" s="1"/>
  <c r="GM87" i="6"/>
  <c r="I87" i="6" s="1"/>
  <c r="H87" i="6"/>
  <c r="CV35" i="1"/>
  <c r="U35" i="1" s="1"/>
  <c r="I90" i="6" s="1"/>
  <c r="H90" i="6"/>
  <c r="CV33" i="1"/>
  <c r="U33" i="1" s="1"/>
  <c r="I82" i="6" s="1"/>
  <c r="CT33" i="1"/>
  <c r="S33" i="1" s="1"/>
  <c r="U77" i="6" s="1"/>
  <c r="T77" i="6"/>
  <c r="T80" i="6"/>
  <c r="H77" i="6"/>
  <c r="T81" i="6"/>
  <c r="H80" i="6"/>
  <c r="H81" i="6"/>
  <c r="AD33" i="1"/>
  <c r="H78" i="6" s="1"/>
  <c r="GM79" i="6"/>
  <c r="I79" i="6" s="1"/>
  <c r="H79" i="6"/>
  <c r="AD31" i="1"/>
  <c r="H69" i="6" s="1"/>
  <c r="GM70" i="6"/>
  <c r="I70" i="6" s="1"/>
  <c r="H70" i="6"/>
  <c r="CQ31" i="1"/>
  <c r="P31" i="1" s="1"/>
  <c r="U71" i="6" s="1"/>
  <c r="H71" i="6"/>
  <c r="T71" i="6"/>
  <c r="CV31" i="1"/>
  <c r="U31" i="1" s="1"/>
  <c r="I74" i="6" s="1"/>
  <c r="BY77" i="1"/>
  <c r="BY22" i="1" s="1"/>
  <c r="CT31" i="1"/>
  <c r="S31" i="1" s="1"/>
  <c r="U68" i="6" s="1"/>
  <c r="T68" i="6"/>
  <c r="T72" i="6"/>
  <c r="H68" i="6"/>
  <c r="T73" i="6"/>
  <c r="H72" i="6"/>
  <c r="H73" i="6"/>
  <c r="FR77" i="1"/>
  <c r="FR22" i="1" s="1"/>
  <c r="CP30" i="1"/>
  <c r="O30" i="1" s="1"/>
  <c r="AH77" i="1"/>
  <c r="AH22" i="1" s="1"/>
  <c r="CT29" i="1"/>
  <c r="S29" i="1" s="1"/>
  <c r="U59" i="6" s="1"/>
  <c r="T59" i="6"/>
  <c r="T63" i="6"/>
  <c r="H59" i="6"/>
  <c r="T64" i="6"/>
  <c r="H63" i="6"/>
  <c r="H64" i="6"/>
  <c r="GM61" i="6"/>
  <c r="I61" i="6" s="1"/>
  <c r="H61" i="6"/>
  <c r="CS29" i="1"/>
  <c r="R29" i="1" s="1"/>
  <c r="CV29" i="1"/>
  <c r="U29" i="1" s="1"/>
  <c r="I65" i="6" s="1"/>
  <c r="H65" i="6"/>
  <c r="AD29" i="1"/>
  <c r="H60" i="6" s="1"/>
  <c r="H62" i="6"/>
  <c r="T62" i="6"/>
  <c r="CY28" i="1"/>
  <c r="X28" i="1" s="1"/>
  <c r="CJ77" i="1"/>
  <c r="CJ22" i="1" s="1"/>
  <c r="CT27" i="1"/>
  <c r="S27" i="1" s="1"/>
  <c r="U53" i="6" s="1"/>
  <c r="T54" i="6"/>
  <c r="T55" i="6"/>
  <c r="H54" i="6"/>
  <c r="T53" i="6"/>
  <c r="H53" i="6"/>
  <c r="H55" i="6"/>
  <c r="CY26" i="1"/>
  <c r="X26" i="1" s="1"/>
  <c r="CV27" i="1"/>
  <c r="U27" i="1" s="1"/>
  <c r="I56" i="6" s="1"/>
  <c r="H56" i="6"/>
  <c r="AD25" i="1"/>
  <c r="H47" i="6" s="1"/>
  <c r="H50" i="6"/>
  <c r="H49" i="6"/>
  <c r="GM48" i="6"/>
  <c r="I48" i="6" s="1"/>
  <c r="H48" i="6"/>
  <c r="T50" i="6"/>
  <c r="T49" i="6"/>
  <c r="CS25" i="1"/>
  <c r="R25" i="1" s="1"/>
  <c r="CY25" i="1" s="1"/>
  <c r="X25" i="1" s="1"/>
  <c r="U49" i="6" s="1"/>
  <c r="K49" i="6" s="1"/>
  <c r="EB77" i="1"/>
  <c r="DY77" i="1"/>
  <c r="EA77" i="1"/>
  <c r="CP74" i="1"/>
  <c r="O74" i="1" s="1"/>
  <c r="AI77" i="1"/>
  <c r="AJ77" i="1"/>
  <c r="CY71" i="1"/>
  <c r="X71" i="1" s="1"/>
  <c r="GM71" i="1" s="1"/>
  <c r="CP75" i="1"/>
  <c r="O75" i="1" s="1"/>
  <c r="GB77" i="1"/>
  <c r="CY73" i="1"/>
  <c r="X73" i="1" s="1"/>
  <c r="GM73" i="1" s="1"/>
  <c r="CZ73" i="1"/>
  <c r="Y73" i="1" s="1"/>
  <c r="AG77" i="1"/>
  <c r="ET77" i="1"/>
  <c r="BB77" i="1"/>
  <c r="AB72" i="1"/>
  <c r="GK59" i="1"/>
  <c r="CY59" i="1"/>
  <c r="X59" i="1" s="1"/>
  <c r="EG77" i="1"/>
  <c r="AO77" i="1"/>
  <c r="CS75" i="1"/>
  <c r="R75" i="1" s="1"/>
  <c r="GK75" i="1" s="1"/>
  <c r="AB75" i="1"/>
  <c r="CS74" i="1"/>
  <c r="R74" i="1" s="1"/>
  <c r="GK74" i="1" s="1"/>
  <c r="AB74" i="1"/>
  <c r="AB73" i="1"/>
  <c r="CP72" i="1"/>
  <c r="O72" i="1" s="1"/>
  <c r="CY69" i="1"/>
  <c r="X69" i="1" s="1"/>
  <c r="GN69" i="1" s="1"/>
  <c r="CZ69" i="1"/>
  <c r="Y69" i="1" s="1"/>
  <c r="AB69" i="1"/>
  <c r="CY72" i="1"/>
  <c r="X72" i="1" s="1"/>
  <c r="CZ71" i="1"/>
  <c r="Y71" i="1" s="1"/>
  <c r="AB71" i="1"/>
  <c r="CY63" i="1"/>
  <c r="X63" i="1" s="1"/>
  <c r="CZ63" i="1"/>
  <c r="Y63" i="1" s="1"/>
  <c r="CY62" i="1"/>
  <c r="X62" i="1" s="1"/>
  <c r="CZ62" i="1"/>
  <c r="Y62" i="1" s="1"/>
  <c r="GM60" i="1"/>
  <c r="GN60" i="1"/>
  <c r="EU77" i="1"/>
  <c r="BC77" i="1"/>
  <c r="CY70" i="1"/>
  <c r="X70" i="1" s="1"/>
  <c r="CZ70" i="1"/>
  <c r="Y70" i="1" s="1"/>
  <c r="AB70" i="1"/>
  <c r="AB63" i="1"/>
  <c r="CR63" i="1"/>
  <c r="Q63" i="1" s="1"/>
  <c r="CP63" i="1" s="1"/>
  <c r="O63" i="1" s="1"/>
  <c r="AB62" i="1"/>
  <c r="CR62" i="1"/>
  <c r="Q62" i="1" s="1"/>
  <c r="CP62" i="1" s="1"/>
  <c r="O62" i="1" s="1"/>
  <c r="CY61" i="1"/>
  <c r="X61" i="1" s="1"/>
  <c r="CZ61" i="1"/>
  <c r="Y61" i="1" s="1"/>
  <c r="CZ57" i="1"/>
  <c r="Y57" i="1" s="1"/>
  <c r="CY57" i="1"/>
  <c r="X57" i="1" s="1"/>
  <c r="CZ55" i="1"/>
  <c r="Y55" i="1" s="1"/>
  <c r="CY55" i="1"/>
  <c r="X55" i="1" s="1"/>
  <c r="CZ53" i="1"/>
  <c r="Y53" i="1" s="1"/>
  <c r="CY53" i="1"/>
  <c r="X53" i="1" s="1"/>
  <c r="CZ59" i="1"/>
  <c r="Y59" i="1" s="1"/>
  <c r="AB59" i="1"/>
  <c r="CP56" i="1"/>
  <c r="O56" i="1" s="1"/>
  <c r="CP54" i="1"/>
  <c r="O54" i="1" s="1"/>
  <c r="CZ52" i="1"/>
  <c r="Y52" i="1" s="1"/>
  <c r="CY52" i="1"/>
  <c r="X52" i="1" s="1"/>
  <c r="CZ51" i="1"/>
  <c r="Y51" i="1" s="1"/>
  <c r="CY51" i="1"/>
  <c r="X51" i="1" s="1"/>
  <c r="CZ50" i="1"/>
  <c r="Y50" i="1" s="1"/>
  <c r="CY50" i="1"/>
  <c r="X50" i="1" s="1"/>
  <c r="CZ49" i="1"/>
  <c r="Y49" i="1" s="1"/>
  <c r="CY49" i="1"/>
  <c r="X49" i="1" s="1"/>
  <c r="CZ48" i="1"/>
  <c r="Y48" i="1" s="1"/>
  <c r="CY48" i="1"/>
  <c r="X48" i="1" s="1"/>
  <c r="CZ43" i="1"/>
  <c r="Y43" i="1" s="1"/>
  <c r="U117" i="6" s="1"/>
  <c r="K117" i="6" s="1"/>
  <c r="CY43" i="1"/>
  <c r="X43" i="1" s="1"/>
  <c r="U116" i="6" s="1"/>
  <c r="K116" i="6" s="1"/>
  <c r="CT68" i="1"/>
  <c r="S68" i="1" s="1"/>
  <c r="CP68" i="1" s="1"/>
  <c r="O68" i="1" s="1"/>
  <c r="CT67" i="1"/>
  <c r="S67" i="1" s="1"/>
  <c r="CT66" i="1"/>
  <c r="S66" i="1" s="1"/>
  <c r="CT65" i="1"/>
  <c r="S65" i="1" s="1"/>
  <c r="CT64" i="1"/>
  <c r="S64" i="1" s="1"/>
  <c r="CP59" i="1"/>
  <c r="O59" i="1" s="1"/>
  <c r="CY58" i="1"/>
  <c r="X58" i="1" s="1"/>
  <c r="CP58" i="1"/>
  <c r="O58" i="1" s="1"/>
  <c r="CZ56" i="1"/>
  <c r="Y56" i="1" s="1"/>
  <c r="CY56" i="1"/>
  <c r="X56" i="1" s="1"/>
  <c r="CZ54" i="1"/>
  <c r="Y54" i="1" s="1"/>
  <c r="CY54" i="1"/>
  <c r="X54" i="1" s="1"/>
  <c r="AB58" i="1"/>
  <c r="CR46" i="1"/>
  <c r="Q46" i="1" s="1"/>
  <c r="CP46" i="1" s="1"/>
  <c r="O46" i="1" s="1"/>
  <c r="AB46" i="1"/>
  <c r="CR44" i="1"/>
  <c r="Q44" i="1" s="1"/>
  <c r="CP44" i="1" s="1"/>
  <c r="O44" i="1" s="1"/>
  <c r="AB44" i="1"/>
  <c r="CS46" i="1"/>
  <c r="R46" i="1" s="1"/>
  <c r="GK46" i="1" s="1"/>
  <c r="CQ45" i="1"/>
  <c r="P45" i="1" s="1"/>
  <c r="CS44" i="1"/>
  <c r="R44" i="1" s="1"/>
  <c r="CQ43" i="1"/>
  <c r="P43" i="1" s="1"/>
  <c r="CP43" i="1" s="1"/>
  <c r="O43" i="1" s="1"/>
  <c r="CQ42" i="1"/>
  <c r="P42" i="1" s="1"/>
  <c r="CP42" i="1" s="1"/>
  <c r="O42" i="1" s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GK30" i="1"/>
  <c r="CZ30" i="1"/>
  <c r="Y30" i="1" s="1"/>
  <c r="AB57" i="1"/>
  <c r="AB56" i="1"/>
  <c r="AB55" i="1"/>
  <c r="AB54" i="1"/>
  <c r="AB53" i="1"/>
  <c r="AD41" i="1"/>
  <c r="CR41" i="1" s="1"/>
  <c r="Q41" i="1" s="1"/>
  <c r="CS41" i="1"/>
  <c r="R41" i="1" s="1"/>
  <c r="GK41" i="1" s="1"/>
  <c r="CY38" i="1"/>
  <c r="X38" i="1" s="1"/>
  <c r="CZ38" i="1"/>
  <c r="Y38" i="1" s="1"/>
  <c r="CY34" i="1"/>
  <c r="X34" i="1" s="1"/>
  <c r="CZ34" i="1"/>
  <c r="Y34" i="1" s="1"/>
  <c r="CY30" i="1"/>
  <c r="X30" i="1" s="1"/>
  <c r="CQ41" i="1"/>
  <c r="P41" i="1" s="1"/>
  <c r="AB41" i="1"/>
  <c r="H108" i="6" s="1"/>
  <c r="AB36" i="1"/>
  <c r="AB32" i="1"/>
  <c r="CZ24" i="1"/>
  <c r="Y24" i="1" s="1"/>
  <c r="CY24" i="1"/>
  <c r="X24" i="1" s="1"/>
  <c r="CQ40" i="1"/>
  <c r="P40" i="1" s="1"/>
  <c r="AD40" i="1"/>
  <c r="CR40" i="1" s="1"/>
  <c r="Q40" i="1" s="1"/>
  <c r="CS39" i="1"/>
  <c r="R39" i="1" s="1"/>
  <c r="AB39" i="1"/>
  <c r="H100" i="6" s="1"/>
  <c r="CQ38" i="1"/>
  <c r="P38" i="1" s="1"/>
  <c r="AD38" i="1"/>
  <c r="CR38" i="1" s="1"/>
  <c r="Q38" i="1" s="1"/>
  <c r="CS37" i="1"/>
  <c r="R37" i="1" s="1"/>
  <c r="AB37" i="1"/>
  <c r="H92" i="6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AB33" i="1"/>
  <c r="H76" i="6" s="1"/>
  <c r="CQ32" i="1"/>
  <c r="P32" i="1" s="1"/>
  <c r="AD32" i="1"/>
  <c r="CR32" i="1" s="1"/>
  <c r="Q32" i="1" s="1"/>
  <c r="CS31" i="1"/>
  <c r="R31" i="1" s="1"/>
  <c r="AB30" i="1"/>
  <c r="CR28" i="1"/>
  <c r="Q28" i="1" s="1"/>
  <c r="CP28" i="1" s="1"/>
  <c r="O28" i="1" s="1"/>
  <c r="AB28" i="1"/>
  <c r="CR26" i="1"/>
  <c r="Q26" i="1" s="1"/>
  <c r="CP26" i="1" s="1"/>
  <c r="O26" i="1" s="1"/>
  <c r="AB26" i="1"/>
  <c r="CZ28" i="1"/>
  <c r="Y28" i="1" s="1"/>
  <c r="CY27" i="1"/>
  <c r="X27" i="1" s="1"/>
  <c r="U54" i="6" s="1"/>
  <c r="K54" i="6" s="1"/>
  <c r="CZ27" i="1"/>
  <c r="Y27" i="1" s="1"/>
  <c r="U55" i="6" s="1"/>
  <c r="K55" i="6" s="1"/>
  <c r="AB27" i="1"/>
  <c r="H52" i="6" s="1"/>
  <c r="CZ26" i="1"/>
  <c r="Y26" i="1" s="1"/>
  <c r="AB25" i="1"/>
  <c r="H46" i="6" s="1"/>
  <c r="AB24" i="1"/>
  <c r="CQ24" i="1"/>
  <c r="P24" i="1" s="1"/>
  <c r="AD24" i="1"/>
  <c r="CR24" i="1" s="1"/>
  <c r="Q24" i="1" s="1"/>
  <c r="R166" i="6" l="1"/>
  <c r="HB164" i="6"/>
  <c r="GQ164" i="6"/>
  <c r="I164" i="6"/>
  <c r="GP164" i="6"/>
  <c r="GN164" i="6"/>
  <c r="GS164" i="6"/>
  <c r="GJ164" i="6"/>
  <c r="GM49" i="1"/>
  <c r="GM51" i="1"/>
  <c r="GM69" i="1"/>
  <c r="R163" i="6"/>
  <c r="HB161" i="6"/>
  <c r="GQ161" i="6"/>
  <c r="I161" i="6"/>
  <c r="GP161" i="6"/>
  <c r="GN161" i="6"/>
  <c r="GS161" i="6"/>
  <c r="GJ161" i="6"/>
  <c r="GN55" i="1"/>
  <c r="R160" i="6"/>
  <c r="HB158" i="6"/>
  <c r="GQ158" i="6"/>
  <c r="I158" i="6"/>
  <c r="GP158" i="6"/>
  <c r="GN158" i="6"/>
  <c r="GS158" i="6"/>
  <c r="GJ158" i="6"/>
  <c r="S160" i="6"/>
  <c r="J160" i="6" s="1"/>
  <c r="K158" i="6"/>
  <c r="R157" i="6"/>
  <c r="HB155" i="6"/>
  <c r="GQ155" i="6"/>
  <c r="I155" i="6"/>
  <c r="GP155" i="6"/>
  <c r="GN155" i="6"/>
  <c r="GS155" i="6"/>
  <c r="GJ155" i="6"/>
  <c r="S157" i="6"/>
  <c r="J157" i="6" s="1"/>
  <c r="K155" i="6"/>
  <c r="GM61" i="1"/>
  <c r="R154" i="6"/>
  <c r="HB152" i="6"/>
  <c r="GQ152" i="6"/>
  <c r="I152" i="6"/>
  <c r="GP152" i="6"/>
  <c r="GN152" i="6"/>
  <c r="GS152" i="6"/>
  <c r="GJ152" i="6"/>
  <c r="S154" i="6"/>
  <c r="J154" i="6" s="1"/>
  <c r="K152" i="6"/>
  <c r="GN61" i="1"/>
  <c r="R151" i="6"/>
  <c r="HB149" i="6"/>
  <c r="GQ149" i="6"/>
  <c r="I149" i="6"/>
  <c r="GP149" i="6"/>
  <c r="GN149" i="6"/>
  <c r="GS149" i="6"/>
  <c r="GJ149" i="6"/>
  <c r="CP57" i="1"/>
  <c r="O57" i="1" s="1"/>
  <c r="GN57" i="1" s="1"/>
  <c r="S148" i="6"/>
  <c r="J148" i="6" s="1"/>
  <c r="K146" i="6"/>
  <c r="GM55" i="1"/>
  <c r="CZ45" i="1"/>
  <c r="Y45" i="1" s="1"/>
  <c r="U125" i="6" s="1"/>
  <c r="K125" i="6" s="1"/>
  <c r="GN53" i="1"/>
  <c r="R148" i="6"/>
  <c r="HB146" i="6"/>
  <c r="GQ146" i="6"/>
  <c r="I146" i="6"/>
  <c r="GS146" i="6"/>
  <c r="GP146" i="6"/>
  <c r="GN146" i="6"/>
  <c r="GJ146" i="6"/>
  <c r="R145" i="6"/>
  <c r="HB143" i="6"/>
  <c r="GQ143" i="6"/>
  <c r="I143" i="6"/>
  <c r="GP143" i="6"/>
  <c r="GN143" i="6"/>
  <c r="GS143" i="6"/>
  <c r="GJ143" i="6"/>
  <c r="H129" i="6"/>
  <c r="T129" i="6"/>
  <c r="HB129" i="6" s="1"/>
  <c r="GM52" i="1"/>
  <c r="R142" i="6"/>
  <c r="HB140" i="6"/>
  <c r="GQ140" i="6"/>
  <c r="I140" i="6"/>
  <c r="GP140" i="6"/>
  <c r="GN140" i="6"/>
  <c r="GS140" i="6"/>
  <c r="GJ140" i="6"/>
  <c r="AB47" i="1"/>
  <c r="H128" i="6" s="1"/>
  <c r="GN52" i="1"/>
  <c r="AB31" i="1"/>
  <c r="H67" i="6" s="1"/>
  <c r="AB35" i="1"/>
  <c r="H84" i="6" s="1"/>
  <c r="GN50" i="1"/>
  <c r="R139" i="6"/>
  <c r="HB137" i="6"/>
  <c r="GQ137" i="6"/>
  <c r="I137" i="6"/>
  <c r="GP137" i="6"/>
  <c r="GN137" i="6"/>
  <c r="GS137" i="6"/>
  <c r="GJ137" i="6"/>
  <c r="GM50" i="1"/>
  <c r="S139" i="6"/>
  <c r="J139" i="6" s="1"/>
  <c r="K137" i="6"/>
  <c r="GN51" i="1"/>
  <c r="GN49" i="1"/>
  <c r="R136" i="6"/>
  <c r="HB134" i="6"/>
  <c r="GQ134" i="6"/>
  <c r="I134" i="6"/>
  <c r="GP134" i="6"/>
  <c r="GN134" i="6"/>
  <c r="GS134" i="6"/>
  <c r="GJ134" i="6"/>
  <c r="T69" i="6"/>
  <c r="I69" i="6" s="1"/>
  <c r="GN48" i="1"/>
  <c r="CI77" i="1"/>
  <c r="EH77" i="1"/>
  <c r="P86" i="1" s="1"/>
  <c r="V16" i="2" s="1"/>
  <c r="V18" i="2" s="1"/>
  <c r="GM48" i="1"/>
  <c r="K129" i="6"/>
  <c r="GK47" i="1"/>
  <c r="K130" i="6"/>
  <c r="GZ132" i="6"/>
  <c r="I132" i="6"/>
  <c r="HB132" i="6"/>
  <c r="I131" i="6"/>
  <c r="HB131" i="6"/>
  <c r="GY131" i="6"/>
  <c r="CY47" i="1"/>
  <c r="X47" i="1" s="1"/>
  <c r="U131" i="6" s="1"/>
  <c r="K131" i="6" s="1"/>
  <c r="CP47" i="1"/>
  <c r="O47" i="1" s="1"/>
  <c r="I129" i="6"/>
  <c r="CY46" i="1"/>
  <c r="X46" i="1" s="1"/>
  <c r="HC121" i="6"/>
  <c r="GK121" i="6"/>
  <c r="GJ121" i="6"/>
  <c r="I121" i="6"/>
  <c r="GZ125" i="6"/>
  <c r="I125" i="6"/>
  <c r="HC125" i="6"/>
  <c r="GK45" i="1"/>
  <c r="K123" i="6"/>
  <c r="I124" i="6"/>
  <c r="HC124" i="6"/>
  <c r="GY124" i="6"/>
  <c r="CR45" i="1"/>
  <c r="Q45" i="1" s="1"/>
  <c r="U122" i="6" s="1"/>
  <c r="T122" i="6"/>
  <c r="R127" i="6" s="1"/>
  <c r="H122" i="6"/>
  <c r="R119" i="6"/>
  <c r="GJ115" i="6"/>
  <c r="I115" i="6"/>
  <c r="HE115" i="6"/>
  <c r="GK115" i="6"/>
  <c r="S119" i="6"/>
  <c r="J119" i="6" s="1"/>
  <c r="GZ117" i="6"/>
  <c r="I117" i="6"/>
  <c r="HE117" i="6"/>
  <c r="I116" i="6"/>
  <c r="HE116" i="6"/>
  <c r="GY116" i="6"/>
  <c r="AQ77" i="1"/>
  <c r="AQ22" i="1" s="1"/>
  <c r="CG77" i="1"/>
  <c r="I110" i="6"/>
  <c r="HE110" i="6"/>
  <c r="GY110" i="6"/>
  <c r="R113" i="6"/>
  <c r="GJ109" i="6"/>
  <c r="I109" i="6"/>
  <c r="HE109" i="6"/>
  <c r="GK109" i="6"/>
  <c r="K109" i="6"/>
  <c r="GZ111" i="6"/>
  <c r="I111" i="6"/>
  <c r="HE111" i="6"/>
  <c r="AP77" i="1"/>
  <c r="AP22" i="1" s="1"/>
  <c r="CP40" i="1"/>
  <c r="O40" i="1" s="1"/>
  <c r="GP40" i="1" s="1"/>
  <c r="U102" i="6"/>
  <c r="K102" i="6" s="1"/>
  <c r="CP39" i="1"/>
  <c r="O39" i="1" s="1"/>
  <c r="T60" i="6"/>
  <c r="GL60" i="6" s="1"/>
  <c r="H102" i="6"/>
  <c r="I104" i="6"/>
  <c r="HC104" i="6"/>
  <c r="GY104" i="6"/>
  <c r="GK39" i="1"/>
  <c r="K103" i="6"/>
  <c r="T102" i="6"/>
  <c r="GJ102" i="6" s="1"/>
  <c r="HC101" i="6"/>
  <c r="GK101" i="6"/>
  <c r="GJ101" i="6"/>
  <c r="I101" i="6"/>
  <c r="H94" i="6"/>
  <c r="GZ105" i="6"/>
  <c r="I105" i="6"/>
  <c r="HC105" i="6"/>
  <c r="K101" i="6"/>
  <c r="CY39" i="1"/>
  <c r="X39" i="1" s="1"/>
  <c r="U104" i="6" s="1"/>
  <c r="K104" i="6" s="1"/>
  <c r="CP38" i="1"/>
  <c r="O38" i="1" s="1"/>
  <c r="GM38" i="1" s="1"/>
  <c r="CR31" i="1"/>
  <c r="Q31" i="1" s="1"/>
  <c r="T94" i="6"/>
  <c r="GL94" i="6" s="1"/>
  <c r="CP34" i="1"/>
  <c r="O34" i="1" s="1"/>
  <c r="GO34" i="1" s="1"/>
  <c r="T78" i="6"/>
  <c r="R83" i="6" s="1"/>
  <c r="I96" i="6"/>
  <c r="HC96" i="6"/>
  <c r="GY96" i="6"/>
  <c r="GK37" i="1"/>
  <c r="K95" i="6"/>
  <c r="R99" i="6"/>
  <c r="HC93" i="6"/>
  <c r="GK93" i="6"/>
  <c r="GJ93" i="6"/>
  <c r="I93" i="6"/>
  <c r="GZ97" i="6"/>
  <c r="I97" i="6"/>
  <c r="HC97" i="6"/>
  <c r="K93" i="6"/>
  <c r="CP37" i="1"/>
  <c r="O37" i="1" s="1"/>
  <c r="CZ37" i="1"/>
  <c r="Y37" i="1" s="1"/>
  <c r="U97" i="6" s="1"/>
  <c r="K97" i="6" s="1"/>
  <c r="CP36" i="1"/>
  <c r="O36" i="1" s="1"/>
  <c r="U86" i="6"/>
  <c r="K86" i="6" s="1"/>
  <c r="CP35" i="1"/>
  <c r="O35" i="1" s="1"/>
  <c r="CR33" i="1"/>
  <c r="Q33" i="1" s="1"/>
  <c r="U78" i="6" s="1"/>
  <c r="K78" i="6" s="1"/>
  <c r="H86" i="6"/>
  <c r="T86" i="6"/>
  <c r="GJ86" i="6" s="1"/>
  <c r="I88" i="6"/>
  <c r="HC88" i="6"/>
  <c r="GY88" i="6"/>
  <c r="GK35" i="1"/>
  <c r="K87" i="6"/>
  <c r="HC85" i="6"/>
  <c r="GK85" i="6"/>
  <c r="GJ85" i="6"/>
  <c r="I85" i="6"/>
  <c r="GZ89" i="6"/>
  <c r="I89" i="6"/>
  <c r="HC89" i="6"/>
  <c r="K85" i="6"/>
  <c r="CZ35" i="1"/>
  <c r="Y35" i="1" s="1"/>
  <c r="U89" i="6" s="1"/>
  <c r="K89" i="6" s="1"/>
  <c r="CR29" i="1"/>
  <c r="Q29" i="1" s="1"/>
  <c r="U60" i="6" s="1"/>
  <c r="K60" i="6" s="1"/>
  <c r="CY29" i="1"/>
  <c r="X29" i="1" s="1"/>
  <c r="U63" i="6" s="1"/>
  <c r="K63" i="6" s="1"/>
  <c r="AB29" i="1"/>
  <c r="H58" i="6" s="1"/>
  <c r="CZ25" i="1"/>
  <c r="Y25" i="1" s="1"/>
  <c r="U50" i="6" s="1"/>
  <c r="K50" i="6" s="1"/>
  <c r="CP32" i="1"/>
  <c r="O32" i="1" s="1"/>
  <c r="GO32" i="1" s="1"/>
  <c r="CZ29" i="1"/>
  <c r="Y29" i="1" s="1"/>
  <c r="U64" i="6" s="1"/>
  <c r="K64" i="6" s="1"/>
  <c r="GK33" i="1"/>
  <c r="K79" i="6"/>
  <c r="I80" i="6"/>
  <c r="HC80" i="6"/>
  <c r="GY80" i="6"/>
  <c r="HC77" i="6"/>
  <c r="GK77" i="6"/>
  <c r="GJ77" i="6"/>
  <c r="I77" i="6"/>
  <c r="GZ81" i="6"/>
  <c r="I81" i="6"/>
  <c r="HC81" i="6"/>
  <c r="K77" i="6"/>
  <c r="HC78" i="6"/>
  <c r="GJ78" i="6"/>
  <c r="CZ31" i="1"/>
  <c r="Y31" i="1" s="1"/>
  <c r="U73" i="6" s="1"/>
  <c r="K73" i="6" s="1"/>
  <c r="K70" i="6"/>
  <c r="T47" i="6"/>
  <c r="GL47" i="6" s="1"/>
  <c r="CP27" i="1"/>
  <c r="O27" i="1" s="1"/>
  <c r="I72" i="6"/>
  <c r="HB72" i="6"/>
  <c r="GY72" i="6"/>
  <c r="HB68" i="6"/>
  <c r="GK68" i="6"/>
  <c r="GJ68" i="6"/>
  <c r="I68" i="6"/>
  <c r="GN71" i="6"/>
  <c r="GS71" i="6"/>
  <c r="GJ71" i="6"/>
  <c r="HB71" i="6"/>
  <c r="GQ71" i="6"/>
  <c r="I71" i="6"/>
  <c r="GP71" i="6"/>
  <c r="FB167" i="6" s="1"/>
  <c r="GZ73" i="6"/>
  <c r="I73" i="6"/>
  <c r="HB73" i="6"/>
  <c r="K68" i="6"/>
  <c r="U77" i="1"/>
  <c r="F99" i="1" s="1"/>
  <c r="EI77" i="1"/>
  <c r="FY77" i="1"/>
  <c r="FY22" i="1" s="1"/>
  <c r="GA77" i="1"/>
  <c r="GA22" i="1" s="1"/>
  <c r="GJ69" i="6"/>
  <c r="GN30" i="1"/>
  <c r="CR25" i="1"/>
  <c r="Q25" i="1" s="1"/>
  <c r="U47" i="6" s="1"/>
  <c r="K47" i="6" s="1"/>
  <c r="GN62" i="6"/>
  <c r="GS62" i="6"/>
  <c r="GJ62" i="6"/>
  <c r="HB62" i="6"/>
  <c r="GQ62" i="6"/>
  <c r="I62" i="6"/>
  <c r="GP62" i="6"/>
  <c r="I63" i="6"/>
  <c r="HB63" i="6"/>
  <c r="GY63" i="6"/>
  <c r="GK29" i="1"/>
  <c r="K61" i="6"/>
  <c r="HB59" i="6"/>
  <c r="GK59" i="6"/>
  <c r="GJ59" i="6"/>
  <c r="I59" i="6"/>
  <c r="GZ64" i="6"/>
  <c r="I64" i="6"/>
  <c r="HB64" i="6"/>
  <c r="K59" i="6"/>
  <c r="BA77" i="1"/>
  <c r="BA106" i="1" s="1"/>
  <c r="GZ55" i="6"/>
  <c r="I55" i="6"/>
  <c r="HB55" i="6"/>
  <c r="I54" i="6"/>
  <c r="HB54" i="6"/>
  <c r="GY54" i="6"/>
  <c r="DZ77" i="1"/>
  <c r="R57" i="6"/>
  <c r="GJ53" i="6"/>
  <c r="I53" i="6"/>
  <c r="HB53" i="6"/>
  <c r="GK53" i="6"/>
  <c r="S57" i="6"/>
  <c r="J57" i="6" s="1"/>
  <c r="K53" i="6"/>
  <c r="GN27" i="1"/>
  <c r="GK25" i="1"/>
  <c r="K48" i="6"/>
  <c r="I49" i="6"/>
  <c r="HB49" i="6"/>
  <c r="GY49" i="6"/>
  <c r="GZ50" i="6"/>
  <c r="I50" i="6"/>
  <c r="HB50" i="6"/>
  <c r="GJ47" i="6"/>
  <c r="GM28" i="1"/>
  <c r="GN28" i="1"/>
  <c r="GN63" i="1"/>
  <c r="GM63" i="1"/>
  <c r="GM26" i="1"/>
  <c r="GN26" i="1"/>
  <c r="GN62" i="1"/>
  <c r="GM62" i="1"/>
  <c r="CP24" i="1"/>
  <c r="O24" i="1" s="1"/>
  <c r="AC77" i="1"/>
  <c r="GM27" i="1"/>
  <c r="CY33" i="1"/>
  <c r="X33" i="1" s="1"/>
  <c r="U80" i="6" s="1"/>
  <c r="K80" i="6" s="1"/>
  <c r="AB40" i="1"/>
  <c r="AB34" i="1"/>
  <c r="CZ39" i="1"/>
  <c r="Y39" i="1" s="1"/>
  <c r="GK44" i="1"/>
  <c r="AE77" i="1"/>
  <c r="GM53" i="1"/>
  <c r="GM57" i="1"/>
  <c r="CZ46" i="1"/>
  <c r="Y46" i="1" s="1"/>
  <c r="GM46" i="1" s="1"/>
  <c r="GM59" i="1"/>
  <c r="GN59" i="1"/>
  <c r="CY67" i="1"/>
  <c r="X67" i="1" s="1"/>
  <c r="CZ67" i="1"/>
  <c r="Y67" i="1" s="1"/>
  <c r="GM56" i="1"/>
  <c r="GN56" i="1"/>
  <c r="BC22" i="1"/>
  <c r="F93" i="1"/>
  <c r="BC106" i="1"/>
  <c r="CP67" i="1"/>
  <c r="O67" i="1" s="1"/>
  <c r="BB22" i="1"/>
  <c r="BB106" i="1"/>
  <c r="F90" i="1"/>
  <c r="AJ22" i="1"/>
  <c r="W77" i="1"/>
  <c r="GN73" i="1"/>
  <c r="GO38" i="1"/>
  <c r="GM40" i="1"/>
  <c r="GM30" i="1"/>
  <c r="CY64" i="1"/>
  <c r="X64" i="1" s="1"/>
  <c r="CZ64" i="1"/>
  <c r="Y64" i="1" s="1"/>
  <c r="AF77" i="1"/>
  <c r="CY68" i="1"/>
  <c r="X68" i="1" s="1"/>
  <c r="CZ68" i="1"/>
  <c r="Y68" i="1" s="1"/>
  <c r="CI22" i="1"/>
  <c r="AZ77" i="1"/>
  <c r="AO22" i="1"/>
  <c r="F81" i="1"/>
  <c r="AO106" i="1"/>
  <c r="CP64" i="1"/>
  <c r="O64" i="1" s="1"/>
  <c r="ET22" i="1"/>
  <c r="P90" i="1"/>
  <c r="ET106" i="1"/>
  <c r="GB22" i="1"/>
  <c r="ES77" i="1"/>
  <c r="AI22" i="1"/>
  <c r="V77" i="1"/>
  <c r="EA22" i="1"/>
  <c r="DN77" i="1"/>
  <c r="CP41" i="1"/>
  <c r="O41" i="1" s="1"/>
  <c r="DU77" i="1"/>
  <c r="CY35" i="1"/>
  <c r="X35" i="1" s="1"/>
  <c r="U88" i="6" s="1"/>
  <c r="K88" i="6" s="1"/>
  <c r="CY41" i="1"/>
  <c r="X41" i="1" s="1"/>
  <c r="U110" i="6" s="1"/>
  <c r="K110" i="6" s="1"/>
  <c r="GP42" i="1"/>
  <c r="GM42" i="1"/>
  <c r="CZ44" i="1"/>
  <c r="Y44" i="1" s="1"/>
  <c r="GM58" i="1"/>
  <c r="GN58" i="1"/>
  <c r="CY65" i="1"/>
  <c r="X65" i="1" s="1"/>
  <c r="CZ65" i="1"/>
  <c r="Y65" i="1" s="1"/>
  <c r="DX77" i="1"/>
  <c r="GN70" i="1"/>
  <c r="GM70" i="1"/>
  <c r="CG22" i="1"/>
  <c r="AX77" i="1"/>
  <c r="CP65" i="1"/>
  <c r="O65" i="1" s="1"/>
  <c r="AG22" i="1"/>
  <c r="T77" i="1"/>
  <c r="CZ74" i="1"/>
  <c r="Y74" i="1" s="1"/>
  <c r="GN71" i="1"/>
  <c r="DY22" i="1"/>
  <c r="DL77" i="1"/>
  <c r="CZ75" i="1"/>
  <c r="Y75" i="1" s="1"/>
  <c r="GO36" i="1"/>
  <c r="GM36" i="1"/>
  <c r="AD77" i="1"/>
  <c r="GK31" i="1"/>
  <c r="DW77" i="1"/>
  <c r="CZ33" i="1"/>
  <c r="Y33" i="1" s="1"/>
  <c r="CY37" i="1"/>
  <c r="X37" i="1" s="1"/>
  <c r="U96" i="6" s="1"/>
  <c r="K96" i="6" s="1"/>
  <c r="CZ41" i="1"/>
  <c r="Y41" i="1" s="1"/>
  <c r="U111" i="6" s="1"/>
  <c r="K111" i="6" s="1"/>
  <c r="CY31" i="1"/>
  <c r="X31" i="1" s="1"/>
  <c r="AB38" i="1"/>
  <c r="GM43" i="1"/>
  <c r="GP43" i="1"/>
  <c r="CY44" i="1"/>
  <c r="X44" i="1" s="1"/>
  <c r="CY66" i="1"/>
  <c r="X66" i="1" s="1"/>
  <c r="CZ66" i="1"/>
  <c r="Y66" i="1" s="1"/>
  <c r="GM54" i="1"/>
  <c r="GN54" i="1"/>
  <c r="F87" i="1"/>
  <c r="AQ106" i="1"/>
  <c r="EU22" i="1"/>
  <c r="EU106" i="1"/>
  <c r="P93" i="1"/>
  <c r="GM72" i="1"/>
  <c r="GN72" i="1"/>
  <c r="EG22" i="1"/>
  <c r="EG106" i="1"/>
  <c r="P81" i="1"/>
  <c r="CP66" i="1"/>
  <c r="O66" i="1" s="1"/>
  <c r="AP106" i="1"/>
  <c r="F86" i="1"/>
  <c r="G16" i="2" s="1"/>
  <c r="G18" i="2" s="1"/>
  <c r="CY74" i="1"/>
  <c r="X74" i="1" s="1"/>
  <c r="GM74" i="1" s="1"/>
  <c r="U22" i="1"/>
  <c r="EB22" i="1"/>
  <c r="DO77" i="1"/>
  <c r="CY75" i="1"/>
  <c r="X75" i="1" s="1"/>
  <c r="GM75" i="1" s="1"/>
  <c r="GM34" i="1" l="1"/>
  <c r="FN167" i="6"/>
  <c r="FR167" i="6" s="1"/>
  <c r="EV167" i="6"/>
  <c r="H169" i="6" s="1"/>
  <c r="FE167" i="6"/>
  <c r="FC167" i="6"/>
  <c r="EZ167" i="6"/>
  <c r="H173" i="6" s="1"/>
  <c r="EH22" i="1"/>
  <c r="DI167" i="6"/>
  <c r="DS167" i="6"/>
  <c r="J181" i="6" s="1"/>
  <c r="EI22" i="1"/>
  <c r="DJ167" i="6"/>
  <c r="GL69" i="6"/>
  <c r="GJ129" i="6"/>
  <c r="F97" i="1"/>
  <c r="HB69" i="6"/>
  <c r="R75" i="6"/>
  <c r="GL129" i="6"/>
  <c r="R133" i="6"/>
  <c r="HA166" i="6"/>
  <c r="H166" i="6"/>
  <c r="GM68" i="1"/>
  <c r="GJ60" i="6"/>
  <c r="HB60" i="6"/>
  <c r="AK77" i="1"/>
  <c r="AK22" i="1" s="1"/>
  <c r="HA163" i="6"/>
  <c r="H163" i="6"/>
  <c r="HA160" i="6"/>
  <c r="H160" i="6"/>
  <c r="AL77" i="1"/>
  <c r="Y77" i="1" s="1"/>
  <c r="HA157" i="6"/>
  <c r="H157" i="6"/>
  <c r="BA22" i="1"/>
  <c r="I60" i="6"/>
  <c r="R66" i="6"/>
  <c r="HA66" i="6" s="1"/>
  <c r="GL78" i="6"/>
  <c r="EH106" i="1"/>
  <c r="EH18" i="1" s="1"/>
  <c r="I78" i="6"/>
  <c r="HA154" i="6"/>
  <c r="H154" i="6"/>
  <c r="HA151" i="6"/>
  <c r="H151" i="6"/>
  <c r="HA148" i="6"/>
  <c r="H148" i="6"/>
  <c r="HA145" i="6"/>
  <c r="H145" i="6"/>
  <c r="HA142" i="6"/>
  <c r="H142" i="6"/>
  <c r="GN47" i="1"/>
  <c r="HA139" i="6"/>
  <c r="H139" i="6"/>
  <c r="P87" i="1"/>
  <c r="H136" i="6"/>
  <c r="HA136" i="6"/>
  <c r="S133" i="6"/>
  <c r="J133" i="6" s="1"/>
  <c r="GM47" i="1"/>
  <c r="I94" i="6"/>
  <c r="HA133" i="6"/>
  <c r="H133" i="6"/>
  <c r="HA127" i="6"/>
  <c r="H127" i="6"/>
  <c r="K122" i="6"/>
  <c r="S127" i="6"/>
  <c r="J127" i="6" s="1"/>
  <c r="CP45" i="1"/>
  <c r="O45" i="1" s="1"/>
  <c r="HC122" i="6"/>
  <c r="GL122" i="6"/>
  <c r="GJ122" i="6"/>
  <c r="I122" i="6"/>
  <c r="GJ94" i="6"/>
  <c r="HC94" i="6"/>
  <c r="HA119" i="6"/>
  <c r="H119" i="6"/>
  <c r="EP77" i="1"/>
  <c r="EP22" i="1" s="1"/>
  <c r="GM32" i="1"/>
  <c r="I86" i="6"/>
  <c r="CP29" i="1"/>
  <c r="O29" i="1" s="1"/>
  <c r="GN29" i="1" s="1"/>
  <c r="I102" i="6"/>
  <c r="HA113" i="6"/>
  <c r="H113" i="6"/>
  <c r="S113" i="6"/>
  <c r="J113" i="6" s="1"/>
  <c r="HB47" i="6"/>
  <c r="R51" i="6"/>
  <c r="HA51" i="6" s="1"/>
  <c r="R91" i="6"/>
  <c r="H91" i="6" s="1"/>
  <c r="I47" i="6"/>
  <c r="CP25" i="1"/>
  <c r="O25" i="1" s="1"/>
  <c r="GN25" i="1" s="1"/>
  <c r="GL86" i="6"/>
  <c r="HC102" i="6"/>
  <c r="GO37" i="1"/>
  <c r="DV77" i="1"/>
  <c r="DV22" i="1" s="1"/>
  <c r="S66" i="6"/>
  <c r="J66" i="6" s="1"/>
  <c r="GL102" i="6"/>
  <c r="R107" i="6"/>
  <c r="GM39" i="1"/>
  <c r="U105" i="6"/>
  <c r="K105" i="6" s="1"/>
  <c r="HC86" i="6"/>
  <c r="GO39" i="1"/>
  <c r="U69" i="6"/>
  <c r="K69" i="6" s="1"/>
  <c r="CP31" i="1"/>
  <c r="O31" i="1" s="1"/>
  <c r="GM31" i="1" s="1"/>
  <c r="S99" i="6"/>
  <c r="J99" i="6" s="1"/>
  <c r="HA99" i="6"/>
  <c r="H99" i="6"/>
  <c r="GM37" i="1"/>
  <c r="CP33" i="1"/>
  <c r="O33" i="1" s="1"/>
  <c r="GM33" i="1" s="1"/>
  <c r="S51" i="6"/>
  <c r="J51" i="6" s="1"/>
  <c r="S91" i="6"/>
  <c r="J91" i="6" s="1"/>
  <c r="GM35" i="1"/>
  <c r="ED77" i="1"/>
  <c r="ED22" i="1" s="1"/>
  <c r="U81" i="6"/>
  <c r="K81" i="6" s="1"/>
  <c r="HA83" i="6"/>
  <c r="H83" i="6"/>
  <c r="U106" i="1"/>
  <c r="F128" i="1" s="1"/>
  <c r="U72" i="6"/>
  <c r="HA75" i="6"/>
  <c r="EI106" i="1"/>
  <c r="P116" i="1" s="1"/>
  <c r="ER77" i="1"/>
  <c r="GM25" i="1"/>
  <c r="HA57" i="6"/>
  <c r="H57" i="6"/>
  <c r="DM77" i="1"/>
  <c r="DZ22" i="1"/>
  <c r="DW22" i="1"/>
  <c r="DJ77" i="1"/>
  <c r="DO22" i="1"/>
  <c r="P101" i="1"/>
  <c r="DO106" i="1"/>
  <c r="EU18" i="1"/>
  <c r="P122" i="1"/>
  <c r="T22" i="1"/>
  <c r="T106" i="1"/>
  <c r="F98" i="1"/>
  <c r="DU22" i="1"/>
  <c r="FW77" i="1"/>
  <c r="FX77" i="1"/>
  <c r="DH77" i="1"/>
  <c r="DC167" i="6" s="1"/>
  <c r="J173" i="6" s="1"/>
  <c r="FZ77" i="1"/>
  <c r="ET18" i="1"/>
  <c r="P119" i="1"/>
  <c r="AO18" i="1"/>
  <c r="F110" i="1"/>
  <c r="GN75" i="1"/>
  <c r="GO35" i="1"/>
  <c r="GN46" i="1"/>
  <c r="GM44" i="1"/>
  <c r="AQ18" i="1"/>
  <c r="F116" i="1"/>
  <c r="GN66" i="1"/>
  <c r="GM66" i="1"/>
  <c r="GN74" i="1"/>
  <c r="GP41" i="1"/>
  <c r="FV77" i="1" s="1"/>
  <c r="GM41" i="1"/>
  <c r="V22" i="1"/>
  <c r="V106" i="1"/>
  <c r="F100" i="1"/>
  <c r="CD77" i="1"/>
  <c r="GN67" i="1"/>
  <c r="GM67" i="1"/>
  <c r="EC77" i="1"/>
  <c r="GO44" i="1"/>
  <c r="CC77" i="1" s="1"/>
  <c r="AD22" i="1"/>
  <c r="Q77" i="1"/>
  <c r="DL22" i="1"/>
  <c r="DL106" i="1"/>
  <c r="P98" i="1"/>
  <c r="GN65" i="1"/>
  <c r="GM65" i="1"/>
  <c r="ES22" i="1"/>
  <c r="P97" i="1"/>
  <c r="ES106" i="1"/>
  <c r="BA18" i="1"/>
  <c r="F126" i="1"/>
  <c r="W22" i="1"/>
  <c r="F101" i="1"/>
  <c r="W106" i="1"/>
  <c r="BC18" i="1"/>
  <c r="F122" i="1"/>
  <c r="AE22" i="1"/>
  <c r="R77" i="1"/>
  <c r="AC22" i="1"/>
  <c r="CE77" i="1"/>
  <c r="P77" i="1"/>
  <c r="CF77" i="1"/>
  <c r="CH77" i="1"/>
  <c r="GN68" i="1"/>
  <c r="DX22" i="1"/>
  <c r="DK77" i="1"/>
  <c r="AP18" i="1"/>
  <c r="F115" i="1"/>
  <c r="EG18" i="1"/>
  <c r="P110" i="1"/>
  <c r="AX22" i="1"/>
  <c r="AX106" i="1"/>
  <c r="F84" i="1"/>
  <c r="DN22" i="1"/>
  <c r="P100" i="1"/>
  <c r="DN106" i="1"/>
  <c r="GN64" i="1"/>
  <c r="GM64" i="1"/>
  <c r="AZ22" i="1"/>
  <c r="AZ106" i="1"/>
  <c r="F88" i="1"/>
  <c r="AF22" i="1"/>
  <c r="S77" i="1"/>
  <c r="BB18" i="1"/>
  <c r="F119" i="1"/>
  <c r="GM24" i="1"/>
  <c r="GN24" i="1"/>
  <c r="AB77" i="1"/>
  <c r="H179" i="6" l="1"/>
  <c r="H66" i="6"/>
  <c r="P167" i="6"/>
  <c r="FM167" i="6"/>
  <c r="H167" i="6" s="1"/>
  <c r="H75" i="6"/>
  <c r="EP106" i="1"/>
  <c r="EP18" i="1" s="1"/>
  <c r="DG167" i="6"/>
  <c r="ER22" i="1"/>
  <c r="DK167" i="6"/>
  <c r="CB77" i="1"/>
  <c r="CB22" i="1" s="1"/>
  <c r="P84" i="1"/>
  <c r="AL22" i="1"/>
  <c r="X77" i="1"/>
  <c r="X22" i="1" s="1"/>
  <c r="P115" i="1"/>
  <c r="EI18" i="1"/>
  <c r="GN31" i="1"/>
  <c r="FT77" i="1" s="1"/>
  <c r="EK77" i="1" s="1"/>
  <c r="H51" i="6"/>
  <c r="CA77" i="1"/>
  <c r="CA22" i="1" s="1"/>
  <c r="GM45" i="1"/>
  <c r="GO45" i="1"/>
  <c r="GM29" i="1"/>
  <c r="GO33" i="1"/>
  <c r="HA91" i="6"/>
  <c r="DI77" i="1"/>
  <c r="DI22" i="1" s="1"/>
  <c r="DT77" i="1"/>
  <c r="DT22" i="1" s="1"/>
  <c r="HA107" i="6"/>
  <c r="H107" i="6"/>
  <c r="S107" i="6"/>
  <c r="J107" i="6" s="1"/>
  <c r="U18" i="1"/>
  <c r="P88" i="1"/>
  <c r="ER106" i="1"/>
  <c r="P117" i="1" s="1"/>
  <c r="S83" i="6"/>
  <c r="J83" i="6" s="1"/>
  <c r="DQ77" i="1"/>
  <c r="DQ22" i="1" s="1"/>
  <c r="K72" i="6"/>
  <c r="S75" i="6"/>
  <c r="P89" i="1"/>
  <c r="P99" i="1"/>
  <c r="DM106" i="1"/>
  <c r="DM22" i="1"/>
  <c r="P22" i="1"/>
  <c r="P106" i="1"/>
  <c r="F80" i="1"/>
  <c r="FV22" i="1"/>
  <c r="EM77" i="1"/>
  <c r="DT167" i="6" s="1"/>
  <c r="J182" i="6" s="1"/>
  <c r="FX22" i="1"/>
  <c r="EO77" i="1"/>
  <c r="DF167" i="6" s="1"/>
  <c r="DJ22" i="1"/>
  <c r="P91" i="1"/>
  <c r="DJ106" i="1"/>
  <c r="CH22" i="1"/>
  <c r="AY77" i="1"/>
  <c r="AB22" i="1"/>
  <c r="O77" i="1"/>
  <c r="AZ18" i="1"/>
  <c r="F117" i="1"/>
  <c r="AX18" i="1"/>
  <c r="F113" i="1"/>
  <c r="CE22" i="1"/>
  <c r="AV77" i="1"/>
  <c r="DL18" i="1"/>
  <c r="P127" i="1"/>
  <c r="V18" i="1"/>
  <c r="F129" i="1"/>
  <c r="FW22" i="1"/>
  <c r="EN77" i="1"/>
  <c r="DE167" i="6" s="1"/>
  <c r="DO18" i="1"/>
  <c r="P130" i="1"/>
  <c r="S22" i="1"/>
  <c r="S106" i="1"/>
  <c r="F92" i="1"/>
  <c r="J16" i="2" s="1"/>
  <c r="J18" i="2" s="1"/>
  <c r="W18" i="1"/>
  <c r="F130" i="1"/>
  <c r="CC22" i="1"/>
  <c r="AT77" i="1"/>
  <c r="CD22" i="1"/>
  <c r="AU77" i="1"/>
  <c r="Y22" i="1"/>
  <c r="F103" i="1"/>
  <c r="Y106" i="1"/>
  <c r="FZ22" i="1"/>
  <c r="EQ77" i="1"/>
  <c r="DH167" i="6" s="1"/>
  <c r="F102" i="1"/>
  <c r="X106" i="1"/>
  <c r="DN18" i="1"/>
  <c r="P129" i="1"/>
  <c r="DK22" i="1"/>
  <c r="DK106" i="1"/>
  <c r="P92" i="1"/>
  <c r="Y16" i="2" s="1"/>
  <c r="Y18" i="2" s="1"/>
  <c r="CF22" i="1"/>
  <c r="AW77" i="1"/>
  <c r="R22" i="1"/>
  <c r="F91" i="1"/>
  <c r="R106" i="1"/>
  <c r="ES18" i="1"/>
  <c r="P126" i="1"/>
  <c r="Q22" i="1"/>
  <c r="F89" i="1"/>
  <c r="Q106" i="1"/>
  <c r="EC22" i="1"/>
  <c r="DP77" i="1"/>
  <c r="DH22" i="1"/>
  <c r="DH106" i="1"/>
  <c r="P80" i="1"/>
  <c r="T18" i="1"/>
  <c r="F127" i="1"/>
  <c r="FS77" i="1" l="1"/>
  <c r="EJ77" i="1" s="1"/>
  <c r="DP167" i="6" s="1"/>
  <c r="J167" i="6" s="1"/>
  <c r="FU77" i="1"/>
  <c r="FU22" i="1" s="1"/>
  <c r="H177" i="6"/>
  <c r="H184" i="6" s="1"/>
  <c r="I38" i="6" s="1"/>
  <c r="P113" i="1"/>
  <c r="AS77" i="1"/>
  <c r="AS106" i="1" s="1"/>
  <c r="DQ167" i="6"/>
  <c r="J179" i="6" s="1"/>
  <c r="J75" i="6"/>
  <c r="Q167" i="6"/>
  <c r="FT22" i="1"/>
  <c r="AR77" i="1"/>
  <c r="DI106" i="1"/>
  <c r="DI18" i="1" s="1"/>
  <c r="FS22" i="1"/>
  <c r="DG77" i="1"/>
  <c r="ER18" i="1"/>
  <c r="EL77" i="1"/>
  <c r="DQ106" i="1"/>
  <c r="P132" i="1" s="1"/>
  <c r="P103" i="1"/>
  <c r="DM18" i="1"/>
  <c r="P128" i="1"/>
  <c r="Q18" i="1"/>
  <c r="F118" i="1"/>
  <c r="AT22" i="1"/>
  <c r="F95" i="1"/>
  <c r="F16" i="2" s="1"/>
  <c r="F18" i="2" s="1"/>
  <c r="AT106" i="1"/>
  <c r="DJ18" i="1"/>
  <c r="P120" i="1"/>
  <c r="AS22" i="1"/>
  <c r="EJ22" i="1"/>
  <c r="DK18" i="1"/>
  <c r="P121" i="1"/>
  <c r="EQ22" i="1"/>
  <c r="EQ106" i="1"/>
  <c r="P85" i="1"/>
  <c r="S18" i="1"/>
  <c r="F121" i="1"/>
  <c r="EN22" i="1"/>
  <c r="EN106" i="1"/>
  <c r="P82" i="1"/>
  <c r="O22" i="1"/>
  <c r="F79" i="1"/>
  <c r="O106" i="1"/>
  <c r="EO22" i="1"/>
  <c r="EO106" i="1"/>
  <c r="P83" i="1"/>
  <c r="DP22" i="1"/>
  <c r="DP106" i="1"/>
  <c r="P102" i="1"/>
  <c r="AW22" i="1"/>
  <c r="F83" i="1"/>
  <c r="AW106" i="1"/>
  <c r="AU22" i="1"/>
  <c r="AU106" i="1"/>
  <c r="F96" i="1"/>
  <c r="H16" i="2" s="1"/>
  <c r="H18" i="2" s="1"/>
  <c r="P18" i="1"/>
  <c r="F109" i="1"/>
  <c r="EK22" i="1"/>
  <c r="EK106" i="1"/>
  <c r="P94" i="1"/>
  <c r="T16" i="2" s="1"/>
  <c r="DH18" i="1"/>
  <c r="P109" i="1"/>
  <c r="R18" i="1"/>
  <c r="F120" i="1"/>
  <c r="X18" i="1"/>
  <c r="F131" i="1"/>
  <c r="Y18" i="1"/>
  <c r="F132" i="1"/>
  <c r="AV22" i="1"/>
  <c r="F82" i="1"/>
  <c r="AV106" i="1"/>
  <c r="AY22" i="1"/>
  <c r="F85" i="1"/>
  <c r="AY106" i="1"/>
  <c r="EM22" i="1"/>
  <c r="EM106" i="1"/>
  <c r="P96" i="1"/>
  <c r="W16" i="2" s="1"/>
  <c r="W18" i="2" s="1"/>
  <c r="P104" i="1" l="1"/>
  <c r="J177" i="6"/>
  <c r="J184" i="6" s="1"/>
  <c r="J185" i="6" s="1"/>
  <c r="J186" i="6" s="1"/>
  <c r="EJ106" i="1"/>
  <c r="P133" i="1" s="1"/>
  <c r="F94" i="1"/>
  <c r="E16" i="2" s="1"/>
  <c r="I16" i="2" s="1"/>
  <c r="I18" i="2" s="1"/>
  <c r="AR22" i="1"/>
  <c r="G8" i="1"/>
  <c r="E26" i="6"/>
  <c r="J38" i="6"/>
  <c r="DG106" i="1"/>
  <c r="DG18" i="1" s="1"/>
  <c r="CY167" i="6"/>
  <c r="J169" i="6" s="1"/>
  <c r="EL22" i="1"/>
  <c r="DR167" i="6"/>
  <c r="J180" i="6" s="1"/>
  <c r="DU167" i="6"/>
  <c r="AR106" i="1"/>
  <c r="F133" i="1" s="1"/>
  <c r="F104" i="1"/>
  <c r="P118" i="1"/>
  <c r="P108" i="1"/>
  <c r="DG22" i="1"/>
  <c r="P79" i="1"/>
  <c r="DQ18" i="1"/>
  <c r="P95" i="1"/>
  <c r="U16" i="2" s="1"/>
  <c r="U18" i="2" s="1"/>
  <c r="EL106" i="1"/>
  <c r="EL18" i="1" s="1"/>
  <c r="AV18" i="1"/>
  <c r="F111" i="1"/>
  <c r="AW18" i="1"/>
  <c r="F112" i="1"/>
  <c r="DP18" i="1"/>
  <c r="P131" i="1"/>
  <c r="EQ18" i="1"/>
  <c r="P114" i="1"/>
  <c r="EJ18" i="1"/>
  <c r="AY18" i="1"/>
  <c r="F114" i="1"/>
  <c r="T18" i="2"/>
  <c r="EK18" i="1"/>
  <c r="P123" i="1"/>
  <c r="AU18" i="1"/>
  <c r="F125" i="1"/>
  <c r="EM18" i="1"/>
  <c r="P125" i="1"/>
  <c r="EO18" i="1"/>
  <c r="P112" i="1"/>
  <c r="O18" i="1"/>
  <c r="F108" i="1"/>
  <c r="EN18" i="1"/>
  <c r="P111" i="1"/>
  <c r="AR18" i="1"/>
  <c r="AS18" i="1"/>
  <c r="F123" i="1"/>
  <c r="AT18" i="1"/>
  <c r="F124" i="1"/>
  <c r="E18" i="2" l="1"/>
  <c r="X16" i="2"/>
  <c r="X18" i="2" s="1"/>
  <c r="P124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<sst xmlns="http://schemas.openxmlformats.org/spreadsheetml/2006/main" count="4021" uniqueCount="455">
  <si>
    <t>Smeta.RU  (495) 974-1589</t>
  </si>
  <si>
    <t>_PS_</t>
  </si>
  <si>
    <t>Smeta.RU</t>
  </si>
  <si>
    <t/>
  </si>
  <si>
    <t>Коррект_АСБ 4х185'Новое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</si>
  <si>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</si>
  <si>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</si>
  <si>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</si>
  <si>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</si>
  <si>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</si>
  <si>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</si>
  <si>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</si>
  <si>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</si>
  <si>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</si>
  <si>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</si>
  <si>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</si>
  <si>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</si>
  <si>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</si>
  <si>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</si>
  <si>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</si>
  <si>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</si>
  <si>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</si>
  <si>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</si>
  <si>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</si>
  <si>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</si>
  <si>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</si>
  <si>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</si>
  <si>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</si>
  <si>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</si>
  <si>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</si>
  <si>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</si>
  <si>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</si>
  <si>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</si>
  <si>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</si>
  <si>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</si>
  <si>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</si>
  <si>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</si>
  <si>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</si>
  <si>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</si>
  <si>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</si>
  <si>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</si>
  <si>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</si>
  <si>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</si>
  <si>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</si>
  <si>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</si>
  <si>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</si>
  <si>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</si>
  <si>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</si>
  <si>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</si>
  <si>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</si>
  <si>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</si>
  <si>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</si>
  <si>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м08-02-167-05</t>
  </si>
  <si>
    <t>Муфта соединительная эпоксидная для 3-5-жильного кабеля напряжением до 1 кВ, сечение одной жилы до 240 мм2</t>
  </si>
  <si>
    <t>ШТ</t>
  </si>
  <si>
    <t>ФЕРм-2001, м08-02-167-05, приказ Минстроя России №1039/пр от 30.12.2016г.</t>
  </si>
  <si>
    <t>8</t>
  </si>
  <si>
    <t>м08-02-164-05</t>
  </si>
  <si>
    <t>Муфта мачтовая концевая металлическая для 3-5-жильного кабеля напряжением до 1 кВ, сечение одной жилы до 240 мм2</t>
  </si>
  <si>
    <t>ФЕРм-2001, м08-02-164-05, приказ Минстроя России №1039/пр от 30.12.2016г.</t>
  </si>
  <si>
    <t>9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</si>
  <si>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</si>
  <si>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</si>
  <si>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</si>
  <si>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</si>
  <si>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</si>
  <si>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</si>
  <si>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</si>
  <si>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</si>
  <si>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</si>
  <si>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</si>
  <si>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</si>
  <si>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</si>
  <si>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</si>
  <si>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</si>
  <si>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</si>
  <si>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</si>
  <si>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</si>
  <si>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</si>
  <si>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</si>
  <si>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</si>
  <si>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</si>
  <si>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</si>
  <si>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АСБ1 4х185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</si>
  <si>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</si>
  <si>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</si>
  <si>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</si>
  <si>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</si>
  <si>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[1 170 /  7,5]</t>
  </si>
  <si>
    <t>14</t>
  </si>
  <si>
    <t>Труба гофрированная диаметром 160 мм</t>
  </si>
  <si>
    <t>[229,66 /  7,5]</t>
  </si>
  <si>
    <t>15</t>
  </si>
  <si>
    <t>Муфта 4 КВТПН1 150/240</t>
  </si>
  <si>
    <t>шт.</t>
  </si>
  <si>
    <t>[1 458,6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</si>
  <si>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</si>
  <si>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</si>
  <si>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</si>
  <si>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</si>
  <si>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</si>
  <si>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</si>
  <si>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</si>
  <si>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</si>
  <si>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</si>
  <si>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</si>
  <si>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</si>
  <si>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</si>
  <si>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</si>
  <si>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</si>
  <si>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</si>
  <si>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</si>
  <si>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</si>
  <si>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</si>
  <si>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</si>
  <si>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</si>
  <si>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</si>
  <si>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</si>
  <si>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</si>
  <si>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</si>
  <si>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</si>
  <si>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</si>
  <si>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</si>
  <si>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</si>
  <si>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41</t>
  </si>
  <si>
    <t>Строка добавленная вручную</t>
  </si>
  <si>
    <t>По умолчанию</t>
  </si>
  <si>
    <t>42</t>
  </si>
  <si>
    <t>43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</si>
  <si>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</si>
  <si>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</si>
  <si>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</si>
  <si>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</si>
  <si>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</si>
  <si>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</si>
  <si>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</si>
  <si>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</si>
  <si>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</si>
  <si>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</si>
  <si>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</si>
  <si>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</si>
  <si>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</si>
  <si>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</si>
  <si>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</si>
  <si>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</si>
  <si>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</si>
  <si>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</si>
  <si>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</si>
  <si>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</si>
  <si>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</si>
  <si>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</si>
  <si>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</si>
  <si>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</si>
  <si>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</si>
  <si>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</si>
  <si>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</si>
  <si>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</si>
  <si>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</si>
  <si>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</si>
  <si>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</si>
  <si>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</si>
  <si>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</si>
  <si>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</si>
  <si>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</si>
  <si>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</si>
  <si>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</si>
  <si>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</si>
  <si>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</si>
  <si>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</si>
  <si>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</si>
  <si>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</si>
  <si>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</si>
  <si>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</si>
  <si>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</si>
  <si>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</si>
  <si>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</si>
  <si>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</si>
  <si>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</si>
  <si>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</si>
  <si>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</si>
  <si>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</si>
  <si>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</si>
  <si>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</si>
  <si>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</si>
  <si>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</si>
  <si>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</si>
  <si>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</si>
  <si>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</si>
  <si>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</si>
  <si>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</si>
  <si>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</si>
  <si>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</si>
  <si>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</si>
  <si>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</si>
  <si>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</si>
  <si>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</si>
  <si>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</si>
  <si>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</si>
  <si>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</si>
  <si>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</si>
  <si>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</si>
  <si>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</si>
  <si>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</si>
  <si>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</si>
  <si>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</si>
  <si>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</si>
  <si>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</si>
  <si>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</si>
  <si>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</si>
  <si>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</si>
  <si>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</si>
  <si>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</si>
  <si>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</si>
  <si>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</si>
  <si>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</si>
  <si>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</si>
  <si>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</si>
  <si>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</si>
  <si>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</si>
  <si>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</si>
  <si>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</si>
  <si>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</si>
  <si>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</si>
  <si>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</si>
  <si>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</si>
  <si>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</si>
  <si>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</si>
  <si>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</si>
  <si>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</si>
  <si>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</si>
  <si>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</si>
  <si>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</si>
  <si>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</si>
  <si>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</si>
  <si>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</si>
  <si>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</si>
  <si>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</si>
  <si>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</si>
  <si>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</si>
  <si>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</si>
  <si>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</si>
  <si>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</si>
  <si>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</si>
  <si>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</si>
  <si>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</si>
  <si>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</si>
  <si>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</si>
  <si>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</si>
  <si>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</si>
  <si>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</si>
  <si>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</si>
  <si>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</si>
  <si>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</si>
  <si>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</si>
  <si>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</si>
  <si>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</si>
  <si>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</si>
  <si>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</si>
  <si>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</si>
  <si>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</si>
  <si>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</si>
  <si>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</si>
  <si>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</si>
  <si>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</si>
  <si>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</si>
  <si>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</si>
  <si>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</si>
  <si>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</si>
  <si>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</si>
  <si>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</si>
  <si>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</si>
  <si>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</si>
  <si>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</si>
  <si>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</si>
  <si>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</si>
  <si>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</si>
  <si>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</si>
  <si>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</si>
  <si>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</si>
  <si>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</si>
  <si>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</si>
  <si>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</si>
  <si>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</si>
  <si>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</si>
  <si>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</si>
  <si>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</si>
  <si>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</si>
  <si>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</si>
  <si>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</si>
  <si>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</si>
  <si>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</si>
  <si>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</si>
  <si>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</si>
  <si>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</si>
  <si>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</si>
  <si>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</si>
  <si>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</si>
  <si>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</si>
  <si>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</si>
  <si>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</si>
  <si>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</si>
  <si>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</si>
  <si>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</si>
  <si>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</si>
  <si>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</si>
  <si>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</si>
  <si>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</si>
  <si>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</si>
  <si>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</si>
  <si>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</si>
  <si>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</si>
  <si>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</si>
  <si>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</si>
  <si>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</si>
  <si>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</si>
  <si>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</si>
  <si>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</si>
  <si>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</si>
  <si>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</si>
  <si>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</si>
  <si>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</si>
  <si>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</si>
  <si>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</si>
  <si>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</si>
  <si>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</si>
  <si>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</si>
  <si>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</si>
  <si>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</si>
  <si>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</si>
  <si>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</si>
  <si>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</si>
  <si>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</si>
  <si>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</si>
  <si>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</si>
  <si>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</si>
  <si>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</si>
  <si>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</si>
  <si>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</si>
  <si>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</si>
  <si>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</si>
  <si>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</si>
  <si>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</si>
  <si>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</si>
  <si>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</si>
  <si>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</si>
  <si>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</si>
  <si>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</si>
  <si>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</si>
  <si>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</si>
  <si>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</si>
  <si>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</si>
  <si>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</si>
  <si>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</si>
  <si>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</si>
  <si>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</si>
  <si>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</si>
  <si>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</si>
  <si>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</si>
  <si>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</si>
  <si>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</si>
  <si>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</si>
  <si>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</si>
  <si>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</si>
  <si>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</si>
  <si>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</si>
  <si>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</si>
  <si>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</si>
  <si>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</si>
  <si>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</si>
  <si>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</si>
  <si>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</si>
  <si>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</si>
  <si>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</si>
  <si>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</si>
  <si>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</si>
  <si>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</si>
  <si>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</si>
  <si>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</si>
  <si>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</si>
  <si>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</si>
  <si>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</si>
  <si>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</si>
  <si>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</si>
  <si>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</si>
  <si>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</si>
  <si>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</si>
  <si>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</si>
  <si>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</si>
  <si>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</si>
  <si>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</si>
  <si>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</si>
  <si>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</si>
  <si>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</si>
  <si>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</si>
  <si>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</si>
  <si>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</si>
  <si>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</si>
  <si>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</si>
  <si>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</si>
  <si>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</si>
  <si>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</si>
  <si>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</si>
  <si>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</si>
  <si>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</si>
  <si>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</si>
  <si>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</si>
  <si>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</si>
  <si>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</si>
  <si>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</si>
  <si>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</si>
  <si>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</si>
  <si>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</si>
  <si>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</si>
  <si>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</si>
  <si>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[1 170 /  7,5] = 156</t>
  </si>
  <si>
    <t xml:space="preserve">   [229,66 /  7,5] = 30.62</t>
  </si>
  <si>
    <t xml:space="preserve">   [1 458,6 /  7,5] = 194.48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</si>
  <si>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</si>
  <si>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</si>
  <si>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</si>
  <si>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</si>
  <si>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</si>
  <si>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</si>
  <si>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</si>
  <si>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</si>
  <si>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</si>
  <si>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</si>
  <si>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</si>
  <si>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</si>
  <si>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</si>
  <si>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</si>
  <si>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</si>
  <si>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</si>
  <si>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</si>
  <si>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</si>
  <si>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</si>
  <si>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</si>
  <si>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</si>
  <si>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</si>
  <si>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</si>
  <si>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</si>
  <si>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</si>
  <si>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</si>
  <si>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</si>
  <si>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</si>
  <si>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</si>
  <si>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</si>
  <si>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</si>
  <si>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</si>
  <si>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</si>
  <si>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Новое строительство КЛ 0,4 кВ по ул.Бурова г.Орёл  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</si>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</sst>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6"/>
  <sheetViews>
    <sheetView tabSelected="1" topLeftCell="A159" zoomScale="114" zoomScaleNormal="114" workbookViewId="0">
      <selection activeCell="A202" sqref="A20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343</v>
      </c>
    </row>
    <row r="2" spans="1:255" hidden="1" outlineLevel="1" x14ac:dyDescent="0.2">
      <c r="H2" s="150" t="s">
        <v>344</v>
      </c>
      <c r="I2" s="150"/>
      <c r="J2" s="150"/>
      <c r="K2" s="150"/>
    </row>
    <row r="3" spans="1:255" hidden="1" outlineLevel="1" x14ac:dyDescent="0.2">
      <c r="H3" s="150" t="s">
        <v>345</v>
      </c>
      <c r="I3" s="150"/>
      <c r="J3" s="150"/>
      <c r="K3" s="150"/>
    </row>
    <row r="4" spans="1:255" hidden="1" outlineLevel="1" x14ac:dyDescent="0.2">
      <c r="H4" s="150" t="s">
        <v>346</v>
      </c>
      <c r="I4" s="150"/>
      <c r="J4" s="150"/>
      <c r="K4" s="150"/>
    </row>
    <row r="5" spans="1:255" s="12" customFormat="1" ht="11.25" hidden="1" outlineLevel="1" x14ac:dyDescent="0.2">
      <c r="J5" s="151" t="s">
        <v>347</v>
      </c>
      <c r="K5" s="145"/>
    </row>
    <row r="6" spans="1:255" s="14" customFormat="1" ht="9.75" hidden="1" outlineLevel="1" x14ac:dyDescent="0.2">
      <c r="I6" s="15" t="s">
        <v>348</v>
      </c>
      <c r="J6" s="152" t="s">
        <v>349</v>
      </c>
      <c r="K6" s="153"/>
    </row>
    <row r="7" spans="1:255" hidden="1" outlineLevel="1" x14ac:dyDescent="0.2">
      <c r="A7" s="17" t="s">
        <v>350</v>
      </c>
      <c r="B7" s="16"/>
      <c r="C7" s="154"/>
      <c r="D7" s="155"/>
      <c r="E7" s="155"/>
      <c r="F7" s="155"/>
      <c r="G7" s="155"/>
      <c r="I7" s="15" t="s">
        <v>351</v>
      </c>
      <c r="J7" s="144"/>
      <c r="K7" s="149"/>
      <c r="BR7" s="18">
        <f>C7</f>
        <v>0</v>
      </c>
      <c r="IU7" s="19"/>
    </row>
    <row r="8" spans="1:255" hidden="1" outlineLevel="1" x14ac:dyDescent="0.2">
      <c r="A8" s="17" t="s">
        <v>352</v>
      </c>
      <c r="B8" s="16"/>
      <c r="C8" s="148"/>
      <c r="D8" s="143"/>
      <c r="E8" s="143"/>
      <c r="F8" s="143"/>
      <c r="G8" s="143"/>
      <c r="I8" s="15" t="s">
        <v>351</v>
      </c>
      <c r="J8" s="144"/>
      <c r="K8" s="149"/>
      <c r="BR8" s="18">
        <f>C8</f>
        <v>0</v>
      </c>
      <c r="IU8" s="19"/>
    </row>
    <row r="9" spans="1:255" hidden="1" outlineLevel="1" x14ac:dyDescent="0.2">
      <c r="A9" s="17" t="s">
        <v>353</v>
      </c>
      <c r="B9" s="16"/>
      <c r="C9" s="148"/>
      <c r="D9" s="143"/>
      <c r="E9" s="143"/>
      <c r="F9" s="143"/>
      <c r="G9" s="143"/>
      <c r="I9" s="15" t="s">
        <v>351</v>
      </c>
      <c r="J9" s="144"/>
      <c r="K9" s="149"/>
      <c r="BR9" s="18">
        <f>C9</f>
        <v>0</v>
      </c>
      <c r="IU9" s="19"/>
    </row>
    <row r="10" spans="1:255" hidden="1" outlineLevel="1" x14ac:dyDescent="0.2">
      <c r="A10" s="17" t="s">
        <v>354</v>
      </c>
      <c r="B10" s="16"/>
      <c r="C10" s="148"/>
      <c r="D10" s="143"/>
      <c r="E10" s="143"/>
      <c r="F10" s="143"/>
      <c r="G10" s="143"/>
      <c r="I10" s="15" t="s">
        <v>351</v>
      </c>
      <c r="J10" s="144"/>
      <c r="K10" s="149"/>
      <c r="BR10" s="18">
        <f>C10</f>
        <v>0</v>
      </c>
      <c r="IU10" s="19"/>
    </row>
    <row r="11" spans="1:255" hidden="1" outlineLevel="1" x14ac:dyDescent="0.2">
      <c r="A11" s="17" t="s">
        <v>355</v>
      </c>
      <c r="C11" s="142"/>
      <c r="D11" s="143"/>
      <c r="E11" s="143"/>
      <c r="F11" s="143"/>
      <c r="G11" s="143"/>
      <c r="H11" s="12"/>
      <c r="I11" s="12"/>
      <c r="J11" s="144"/>
      <c r="K11" s="145"/>
      <c r="BS11" s="21">
        <f>C11</f>
        <v>0</v>
      </c>
      <c r="IU11" s="19"/>
    </row>
    <row r="12" spans="1:255" hidden="1" outlineLevel="1" x14ac:dyDescent="0.2">
      <c r="A12" s="17" t="s">
        <v>356</v>
      </c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1" t="str">
        <f>C12</f>
        <v>Коррект_АСБ 4х185'Новое строительство КЛ 0,4 кВ №3, №15 ТП829 - г.Орёл</v>
      </c>
      <c r="IU12" s="19"/>
    </row>
    <row r="13" spans="1:255" hidden="1" outlineLevel="1" x14ac:dyDescent="0.2">
      <c r="A13" s="17" t="s">
        <v>357</v>
      </c>
      <c r="C13" s="146"/>
      <c r="D13" s="147"/>
      <c r="E13" s="147"/>
      <c r="F13" s="147"/>
      <c r="G13" s="147"/>
      <c r="I13" s="15" t="s">
        <v>358</v>
      </c>
      <c r="J13" s="144"/>
      <c r="K13" s="145"/>
      <c r="BS13" s="21">
        <f>C13</f>
        <v>0</v>
      </c>
      <c r="IU13" s="19"/>
    </row>
    <row r="14" spans="1:255" hidden="1" outlineLevel="1" x14ac:dyDescent="0.2">
      <c r="G14" s="132" t="s">
        <v>359</v>
      </c>
      <c r="H14" s="132"/>
      <c r="I14" s="22" t="s">
        <v>360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361</v>
      </c>
      <c r="J15" s="135"/>
      <c r="K15" s="136"/>
    </row>
    <row r="16" spans="1:255" s="14" customFormat="1" hidden="1" outlineLevel="1" x14ac:dyDescent="0.2">
      <c r="I16" s="15" t="s">
        <v>362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363</v>
      </c>
      <c r="H18" s="139" t="s">
        <v>364</v>
      </c>
      <c r="I18" s="139" t="s">
        <v>365</v>
      </c>
      <c r="J18" s="141"/>
    </row>
    <row r="19" spans="1:255" ht="13.5" hidden="1" outlineLevel="1" thickBot="1" x14ac:dyDescent="0.25">
      <c r="G19" s="140"/>
      <c r="H19" s="140"/>
      <c r="I19" s="25" t="s">
        <v>366</v>
      </c>
      <c r="J19" s="26" t="s">
        <v>367</v>
      </c>
    </row>
    <row r="20" spans="1:255" ht="14.25" hidden="1" outlineLevel="1" thickBot="1" x14ac:dyDescent="0.3">
      <c r="C20" s="124" t="s">
        <v>368</v>
      </c>
      <c r="D20" s="125"/>
      <c r="E20" s="125"/>
      <c r="F20" s="126"/>
      <c r="G20" s="27"/>
      <c r="H20" s="28"/>
      <c r="I20" s="29"/>
      <c r="J20" s="30"/>
      <c r="K20" s="31"/>
    </row>
    <row r="21" spans="1:255" ht="13.5" hidden="1" outlineLevel="1" x14ac:dyDescent="0.25">
      <c r="C21" s="124" t="s">
        <v>369</v>
      </c>
      <c r="D21" s="125"/>
      <c r="E21" s="125"/>
      <c r="F21" s="125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370</v>
      </c>
    </row>
    <row r="25" spans="1:255" hidden="1" outlineLevel="1" x14ac:dyDescent="0.2">
      <c r="A25" s="14" t="s">
        <v>371</v>
      </c>
    </row>
    <row r="26" spans="1:255" hidden="1" outlineLevel="1" x14ac:dyDescent="0.2">
      <c r="A26" s="14" t="s">
        <v>372</v>
      </c>
      <c r="B26" s="14"/>
      <c r="C26" s="14"/>
      <c r="D26" s="14"/>
      <c r="E26" s="130">
        <f>J184/1000</f>
        <v>619.46723999999995</v>
      </c>
      <c r="F26" s="131"/>
      <c r="G26" s="14" t="s">
        <v>373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374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355</v>
      </c>
      <c r="B30" s="84"/>
      <c r="C30" s="118"/>
      <c r="D30" s="118"/>
      <c r="E30" s="118"/>
      <c r="F30" s="118"/>
      <c r="G30" s="118"/>
      <c r="H30" s="118"/>
      <c r="I30" s="118"/>
      <c r="J30" s="118"/>
      <c r="K30" s="118"/>
      <c r="BT30" s="34">
        <f>C30</f>
        <v>0</v>
      </c>
      <c r="IU30" s="19"/>
    </row>
    <row r="31" spans="1:255" outlineLevel="1" x14ac:dyDescent="0.2">
      <c r="A31" s="17" t="s">
        <v>356</v>
      </c>
      <c r="B31" s="84"/>
      <c r="C31" s="117" t="s">
        <v>450</v>
      </c>
      <c r="D31" s="118"/>
      <c r="E31" s="118"/>
      <c r="F31" s="118"/>
      <c r="G31" s="118"/>
      <c r="H31" s="118"/>
      <c r="I31" s="118"/>
      <c r="J31" s="118"/>
      <c r="K31" s="118"/>
      <c r="BT31" s="34" t="str">
        <f>C31</f>
        <v xml:space="preserve">Новое строительство КЛ 0,4 кВ по ул.Бурова г.Орёл  </v>
      </c>
      <c r="IU31" s="19"/>
    </row>
    <row r="32" spans="1:255" outlineLevel="1" x14ac:dyDescent="0.2">
      <c r="A32" s="17" t="s">
        <v>375</v>
      </c>
      <c r="B32" s="84"/>
      <c r="C32" s="119" t="s">
        <v>376</v>
      </c>
      <c r="D32" s="118"/>
      <c r="E32" s="118"/>
      <c r="F32" s="118"/>
      <c r="G32" s="118"/>
      <c r="H32" s="118"/>
      <c r="I32" s="118"/>
      <c r="J32" s="118"/>
      <c r="K32" s="118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20" t="s">
        <v>451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377</v>
      </c>
      <c r="AA35" s="19"/>
      <c r="AB35" s="19" t="s">
        <v>378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379</v>
      </c>
      <c r="B36" s="84"/>
      <c r="C36" s="118"/>
      <c r="D36" s="118"/>
      <c r="E36" s="118"/>
      <c r="F36" s="118"/>
      <c r="G36" s="118"/>
      <c r="H36" s="118"/>
      <c r="I36" s="118"/>
      <c r="J36" s="118"/>
      <c r="K36" s="118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428</v>
      </c>
      <c r="J37" s="36" t="s">
        <v>380</v>
      </c>
      <c r="K37" s="84"/>
    </row>
    <row r="38" spans="1:255" outlineLevel="1" x14ac:dyDescent="0.2">
      <c r="A38" s="14" t="s">
        <v>452</v>
      </c>
      <c r="B38" s="84"/>
      <c r="C38" s="84"/>
      <c r="D38" s="84"/>
      <c r="E38" s="84"/>
      <c r="F38" s="84"/>
      <c r="G38" s="37" t="s">
        <v>381</v>
      </c>
      <c r="H38" s="84"/>
      <c r="I38" s="38">
        <f>H184/1000</f>
        <v>68.817740000000001</v>
      </c>
      <c r="J38" s="38">
        <f>J184/1000</f>
        <v>619.46723999999995</v>
      </c>
      <c r="K38" s="14" t="s">
        <v>382</v>
      </c>
    </row>
    <row r="39" spans="1:255" outlineLevel="1" x14ac:dyDescent="0.2">
      <c r="A39" s="14" t="s">
        <v>371</v>
      </c>
      <c r="B39" s="84"/>
      <c r="C39" s="84"/>
      <c r="D39" s="84"/>
      <c r="E39" s="84"/>
      <c r="F39" s="84"/>
      <c r="G39" s="37" t="s">
        <v>383</v>
      </c>
      <c r="H39" s="84"/>
      <c r="I39" s="38">
        <f>ET167</f>
        <v>182.60499999999999</v>
      </c>
      <c r="J39" s="38">
        <f>CW167</f>
        <v>182.60499999999999</v>
      </c>
      <c r="K39" s="14" t="s">
        <v>384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385</v>
      </c>
      <c r="H40" s="84"/>
      <c r="I40" s="38">
        <f>(EW167+EY167)/1000</f>
        <v>2.5590299999999999</v>
      </c>
      <c r="J40" s="38">
        <f>(CZ167+DB167)/1000</f>
        <v>46.830119999999994</v>
      </c>
      <c r="K40" s="14" t="s">
        <v>382</v>
      </c>
    </row>
    <row r="41" spans="1:255" x14ac:dyDescent="0.2">
      <c r="A41" s="122" t="s">
        <v>386</v>
      </c>
      <c r="B41" s="113" t="s">
        <v>387</v>
      </c>
      <c r="C41" s="113" t="s">
        <v>388</v>
      </c>
      <c r="D41" s="113" t="s">
        <v>389</v>
      </c>
      <c r="E41" s="113" t="s">
        <v>390</v>
      </c>
      <c r="F41" s="113" t="s">
        <v>391</v>
      </c>
      <c r="G41" s="113" t="s">
        <v>392</v>
      </c>
      <c r="H41" s="113" t="s">
        <v>393</v>
      </c>
      <c r="I41" s="113" t="s">
        <v>394</v>
      </c>
      <c r="J41" s="113" t="s">
        <v>395</v>
      </c>
      <c r="K41" s="115" t="s">
        <v>453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0.15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396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282.79000000000002</v>
      </c>
      <c r="J47" s="87">
        <v>12.5</v>
      </c>
      <c r="K47" s="52">
        <f>U47</f>
        <v>3534.92</v>
      </c>
      <c r="O47" s="19"/>
      <c r="P47" s="19"/>
      <c r="Q47" s="19"/>
      <c r="R47" s="19"/>
      <c r="S47" s="19"/>
      <c r="T47" s="19">
        <f>ROUND(Source!AD25*Source!AV25*Source!I25,2)</f>
        <v>282.79000000000002</v>
      </c>
      <c r="U47" s="19">
        <f>Source!Q25</f>
        <v>3534.92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282.79000000000002</v>
      </c>
      <c r="GK47" s="19"/>
      <c r="GL47" s="19">
        <f>T47</f>
        <v>282.79000000000002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282.79000000000002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397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31.06</v>
      </c>
      <c r="J48" s="88">
        <v>18.3</v>
      </c>
      <c r="K48" s="59">
        <f>Source!R25</f>
        <v>568.46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31.06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398</v>
      </c>
      <c r="D49" s="55"/>
      <c r="E49" s="56">
        <v>95</v>
      </c>
      <c r="F49" s="89" t="s">
        <v>399</v>
      </c>
      <c r="G49" s="88"/>
      <c r="H49" s="58">
        <f>ROUND((Source!AF25*Source!AV25+Source!AE25*Source!AV25)*(Source!FX25)/100,2)</f>
        <v>196.74</v>
      </c>
      <c r="I49" s="58">
        <f>T49</f>
        <v>29.51</v>
      </c>
      <c r="J49" s="88" t="s">
        <v>400</v>
      </c>
      <c r="K49" s="59">
        <f>U49</f>
        <v>460.45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29.51</v>
      </c>
      <c r="U49" s="19">
        <f>Source!X25</f>
        <v>460.45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29.51</v>
      </c>
      <c r="GZ49" s="19"/>
      <c r="HA49" s="19"/>
      <c r="HB49" s="19">
        <f>T49</f>
        <v>29.51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401</v>
      </c>
      <c r="D50" s="71"/>
      <c r="E50" s="72">
        <v>50</v>
      </c>
      <c r="F50" s="90" t="s">
        <v>399</v>
      </c>
      <c r="G50" s="73"/>
      <c r="H50" s="74">
        <f>ROUND((Source!AF25*Source!AV25+Source!AE25*Source!AV25)*(Source!FY25)/100,2)</f>
        <v>103.55</v>
      </c>
      <c r="I50" s="74">
        <f>T50</f>
        <v>15.53</v>
      </c>
      <c r="J50" s="73" t="s">
        <v>402</v>
      </c>
      <c r="K50" s="91">
        <f>U50</f>
        <v>227.38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15.53</v>
      </c>
      <c r="U50" s="19">
        <f>Source!Y25</f>
        <v>227.38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15.53</v>
      </c>
      <c r="HA50" s="19"/>
      <c r="HB50" s="19">
        <f>T50</f>
        <v>15.53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09">
        <f>R51</f>
        <v>327.83</v>
      </c>
      <c r="I51" s="110"/>
      <c r="J51" s="109">
        <f>S51</f>
        <v>4222.75</v>
      </c>
      <c r="K51" s="111"/>
      <c r="O51" s="19"/>
      <c r="P51" s="19"/>
      <c r="Q51" s="19"/>
      <c r="R51" s="19">
        <f>SUM(T46:T50)</f>
        <v>327.83</v>
      </c>
      <c r="S51" s="19">
        <f>SUM(U46:U50)</f>
        <v>4222.75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327.83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0.04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403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41.9</v>
      </c>
      <c r="J53" s="87">
        <v>18.3</v>
      </c>
      <c r="K53" s="52">
        <f>U53</f>
        <v>766.77</v>
      </c>
      <c r="O53" s="19"/>
      <c r="P53" s="19"/>
      <c r="Q53" s="19"/>
      <c r="R53" s="19"/>
      <c r="S53" s="19"/>
      <c r="T53" s="19">
        <f>ROUND(Source!AF27*Source!AV27*Source!I27,2)</f>
        <v>41.9</v>
      </c>
      <c r="U53" s="19">
        <f>Source!S27</f>
        <v>766.77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41.9</v>
      </c>
      <c r="GK53" s="19">
        <f>T53</f>
        <v>41.9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41.9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398</v>
      </c>
      <c r="D54" s="55"/>
      <c r="E54" s="56">
        <v>80</v>
      </c>
      <c r="F54" s="89" t="s">
        <v>399</v>
      </c>
      <c r="G54" s="88"/>
      <c r="H54" s="58">
        <f>ROUND((Source!AF27*Source!AV27+Source!AE27*Source!AV27)*(Source!FX27)/100,2)</f>
        <v>838</v>
      </c>
      <c r="I54" s="58">
        <f>T54</f>
        <v>33.520000000000003</v>
      </c>
      <c r="J54" s="88" t="s">
        <v>404</v>
      </c>
      <c r="K54" s="59">
        <f>U54</f>
        <v>521.4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33.520000000000003</v>
      </c>
      <c r="U54" s="19">
        <f>Source!X27</f>
        <v>521.4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33.520000000000003</v>
      </c>
      <c r="GZ54" s="19"/>
      <c r="HA54" s="19"/>
      <c r="HB54" s="19">
        <f>T54</f>
        <v>33.520000000000003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401</v>
      </c>
      <c r="D55" s="55"/>
      <c r="E55" s="56">
        <v>45</v>
      </c>
      <c r="F55" s="89" t="s">
        <v>399</v>
      </c>
      <c r="G55" s="88"/>
      <c r="H55" s="58">
        <f>ROUND((Source!AF27*Source!AV27+Source!AE27*Source!AV27)*(Source!FY27)/100,2)</f>
        <v>471.38</v>
      </c>
      <c r="I55" s="58">
        <f>T55</f>
        <v>18.86</v>
      </c>
      <c r="J55" s="88" t="s">
        <v>405</v>
      </c>
      <c r="K55" s="59">
        <f>U55</f>
        <v>276.04000000000002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18.86</v>
      </c>
      <c r="U55" s="19">
        <f>Source!Y27</f>
        <v>276.04000000000002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18.86</v>
      </c>
      <c r="HA55" s="19"/>
      <c r="HB55" s="19">
        <f>T55</f>
        <v>18.86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406</v>
      </c>
      <c r="D56" s="71" t="s">
        <v>407</v>
      </c>
      <c r="E56" s="72">
        <v>125</v>
      </c>
      <c r="F56" s="73"/>
      <c r="G56" s="73"/>
      <c r="H56" s="73">
        <f>ROUND(Source!AH27,2)</f>
        <v>125</v>
      </c>
      <c r="I56" s="74">
        <f>Source!U27</f>
        <v>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09">
        <f>R57</f>
        <v>94.28</v>
      </c>
      <c r="I57" s="110"/>
      <c r="J57" s="109">
        <f>S57</f>
        <v>1564.21</v>
      </c>
      <c r="K57" s="111"/>
      <c r="O57" s="19"/>
      <c r="P57" s="19"/>
      <c r="Q57" s="19"/>
      <c r="R57" s="19">
        <f>SUM(T52:T56)</f>
        <v>94.28</v>
      </c>
      <c r="S57" s="19">
        <f>SUM(U52:U56)</f>
        <v>1564.21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94.28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3</v>
      </c>
      <c r="F58" s="66">
        <f>Source!AK29</f>
        <v>2048.42</v>
      </c>
      <c r="G58" s="92" t="s">
        <v>3</v>
      </c>
      <c r="H58" s="66">
        <f>Source!AB29</f>
        <v>1856.12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403</v>
      </c>
      <c r="D59" s="48"/>
      <c r="E59" s="49"/>
      <c r="F59" s="51">
        <v>126.06</v>
      </c>
      <c r="G59" s="87"/>
      <c r="H59" s="51">
        <f>Source!AF29</f>
        <v>126.06</v>
      </c>
      <c r="I59" s="51">
        <f>T59</f>
        <v>378.18</v>
      </c>
      <c r="J59" s="87">
        <v>18.3</v>
      </c>
      <c r="K59" s="52">
        <f>U59</f>
        <v>6920.69</v>
      </c>
      <c r="O59" s="19"/>
      <c r="P59" s="19"/>
      <c r="Q59" s="19"/>
      <c r="R59" s="19"/>
      <c r="S59" s="19"/>
      <c r="T59" s="19">
        <f>ROUND(Source!AF29*Source!AV29*Source!I29,2)</f>
        <v>378.18</v>
      </c>
      <c r="U59" s="19">
        <f>Source!S29</f>
        <v>6920.69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378.18</v>
      </c>
      <c r="GK59" s="19">
        <f>T59</f>
        <v>378.18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378.18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396</v>
      </c>
      <c r="D60" s="55"/>
      <c r="E60" s="56"/>
      <c r="F60" s="58">
        <v>1730.05</v>
      </c>
      <c r="G60" s="88"/>
      <c r="H60" s="58">
        <f>Source!AD29</f>
        <v>1730.05</v>
      </c>
      <c r="I60" s="58">
        <f>T60</f>
        <v>5190.1499999999996</v>
      </c>
      <c r="J60" s="88">
        <v>12.5</v>
      </c>
      <c r="K60" s="59">
        <f>U60</f>
        <v>64876.88</v>
      </c>
      <c r="O60" s="19"/>
      <c r="P60" s="19"/>
      <c r="Q60" s="19"/>
      <c r="R60" s="19"/>
      <c r="S60" s="19"/>
      <c r="T60" s="19">
        <f>ROUND(Source!AD29*Source!AV29*Source!I29,2)</f>
        <v>5190.1499999999996</v>
      </c>
      <c r="U60" s="19">
        <f>Source!Q29</f>
        <v>64876.88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5190.1499999999996</v>
      </c>
      <c r="GK60" s="19"/>
      <c r="GL60" s="19">
        <f>T60</f>
        <v>5190.1499999999996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5190.1499999999996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397</v>
      </c>
      <c r="D61" s="55"/>
      <c r="E61" s="56"/>
      <c r="F61" s="58">
        <v>85.46</v>
      </c>
      <c r="G61" s="88"/>
      <c r="H61" s="58">
        <f>Source!AE29</f>
        <v>85.46</v>
      </c>
      <c r="I61" s="58">
        <f>GM61</f>
        <v>256.38</v>
      </c>
      <c r="J61" s="88">
        <v>18.3</v>
      </c>
      <c r="K61" s="59">
        <f>Source!R29</f>
        <v>4691.75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256.38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408</v>
      </c>
      <c r="D62" s="55"/>
      <c r="E62" s="56"/>
      <c r="F62" s="58">
        <v>192.31</v>
      </c>
      <c r="G62" s="88"/>
      <c r="H62" s="58">
        <f>Source!AC29</f>
        <v>0.01</v>
      </c>
      <c r="I62" s="58">
        <f>T62</f>
        <v>0.03</v>
      </c>
      <c r="J62" s="88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0.03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0.03</v>
      </c>
      <c r="GK62" s="19"/>
      <c r="GL62" s="19"/>
      <c r="GM62" s="19"/>
      <c r="GN62" s="19">
        <f>T62</f>
        <v>0.03</v>
      </c>
      <c r="GO62" s="19"/>
      <c r="GP62" s="19">
        <f>T62</f>
        <v>0.03</v>
      </c>
      <c r="GQ62" s="19">
        <f>T62</f>
        <v>0.03</v>
      </c>
      <c r="GR62" s="19"/>
      <c r="GS62" s="19">
        <f>T62</f>
        <v>0.03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0.03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398</v>
      </c>
      <c r="D63" s="55"/>
      <c r="E63" s="56">
        <v>100</v>
      </c>
      <c r="F63" s="89" t="s">
        <v>399</v>
      </c>
      <c r="G63" s="88"/>
      <c r="H63" s="58">
        <f>ROUND((Source!AF29*Source!AV29+Source!AE29*Source!AV29)*(Source!FX29)/100,2)</f>
        <v>211.52</v>
      </c>
      <c r="I63" s="58">
        <f>T63</f>
        <v>634.55999999999995</v>
      </c>
      <c r="J63" s="88" t="s">
        <v>409</v>
      </c>
      <c r="K63" s="59">
        <f>U63</f>
        <v>9870.57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634.55999999999995</v>
      </c>
      <c r="U63" s="19">
        <f>Source!X29</f>
        <v>9870.57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634.55999999999995</v>
      </c>
      <c r="GZ63" s="19"/>
      <c r="HA63" s="19"/>
      <c r="HB63" s="19">
        <f>T63</f>
        <v>634.55999999999995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401</v>
      </c>
      <c r="D64" s="55"/>
      <c r="E64" s="56">
        <v>65</v>
      </c>
      <c r="F64" s="89" t="s">
        <v>399</v>
      </c>
      <c r="G64" s="88"/>
      <c r="H64" s="58">
        <f>ROUND((Source!AF29*Source!AV29+Source!AE29*Source!AV29)*(Source!FY29)/100,2)</f>
        <v>137.49</v>
      </c>
      <c r="I64" s="58">
        <f>T64</f>
        <v>412.46</v>
      </c>
      <c r="J64" s="88" t="s">
        <v>410</v>
      </c>
      <c r="K64" s="59">
        <f>U64</f>
        <v>6038.47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412.46</v>
      </c>
      <c r="U64" s="19">
        <f>Source!Y29</f>
        <v>6038.47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412.46</v>
      </c>
      <c r="HA64" s="19"/>
      <c r="HB64" s="19">
        <f>T64</f>
        <v>412.46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406</v>
      </c>
      <c r="D65" s="71" t="s">
        <v>407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36.54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09">
        <f>R66</f>
        <v>6615.38</v>
      </c>
      <c r="I66" s="110"/>
      <c r="J66" s="109">
        <f>S66</f>
        <v>87706.609999999986</v>
      </c>
      <c r="K66" s="111"/>
      <c r="O66" s="19"/>
      <c r="P66" s="19"/>
      <c r="Q66" s="19"/>
      <c r="R66" s="19">
        <f>SUM(T58:T65)</f>
        <v>6615.38</v>
      </c>
      <c r="S66" s="19">
        <f>SUM(U58:U65)</f>
        <v>87706.609999999986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6615.38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2</v>
      </c>
      <c r="F67" s="66">
        <f>Source!AK31</f>
        <v>829.45</v>
      </c>
      <c r="G67" s="92" t="s">
        <v>3</v>
      </c>
      <c r="H67" s="66">
        <f>Source!AB31</f>
        <v>723.77</v>
      </c>
      <c r="I67" s="66"/>
      <c r="J67" s="93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403</v>
      </c>
      <c r="D68" s="48"/>
      <c r="E68" s="49"/>
      <c r="F68" s="51">
        <v>45.95</v>
      </c>
      <c r="G68" s="87"/>
      <c r="H68" s="51">
        <f>Source!AF31</f>
        <v>45.95</v>
      </c>
      <c r="I68" s="51">
        <f>T68</f>
        <v>91.9</v>
      </c>
      <c r="J68" s="87">
        <v>18.3</v>
      </c>
      <c r="K68" s="52">
        <f>U68</f>
        <v>1681.77</v>
      </c>
      <c r="O68" s="19"/>
      <c r="P68" s="19"/>
      <c r="Q68" s="19"/>
      <c r="R68" s="19"/>
      <c r="S68" s="19"/>
      <c r="T68" s="19">
        <f>ROUND(Source!AF31*Source!AV31*Source!I31,2)</f>
        <v>91.9</v>
      </c>
      <c r="U68" s="19">
        <f>Source!S31</f>
        <v>1681.77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91.9</v>
      </c>
      <c r="GK68" s="19">
        <f>T68</f>
        <v>91.9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91.9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396</v>
      </c>
      <c r="D69" s="55"/>
      <c r="E69" s="56"/>
      <c r="F69" s="58">
        <v>677.81</v>
      </c>
      <c r="G69" s="88"/>
      <c r="H69" s="58">
        <f>Source!AD31</f>
        <v>677.81</v>
      </c>
      <c r="I69" s="58">
        <f>T69</f>
        <v>1355.62</v>
      </c>
      <c r="J69" s="88">
        <v>12.5</v>
      </c>
      <c r="K69" s="59">
        <f>U69</f>
        <v>16945.25</v>
      </c>
      <c r="O69" s="19"/>
      <c r="P69" s="19"/>
      <c r="Q69" s="19"/>
      <c r="R69" s="19"/>
      <c r="S69" s="19"/>
      <c r="T69" s="19">
        <f>ROUND(Source!AD31*Source!AV31*Source!I31,2)</f>
        <v>1355.62</v>
      </c>
      <c r="U69" s="19">
        <f>Source!Q31</f>
        <v>16945.25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1355.62</v>
      </c>
      <c r="GK69" s="19"/>
      <c r="GL69" s="19">
        <f>T69</f>
        <v>1355.62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1355.62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397</v>
      </c>
      <c r="D70" s="55"/>
      <c r="E70" s="56"/>
      <c r="F70" s="58">
        <v>33.479999999999997</v>
      </c>
      <c r="G70" s="88"/>
      <c r="H70" s="58">
        <f>Source!AE31</f>
        <v>33.479999999999997</v>
      </c>
      <c r="I70" s="58">
        <f>GM70</f>
        <v>66.959999999999994</v>
      </c>
      <c r="J70" s="88">
        <v>18.3</v>
      </c>
      <c r="K70" s="59">
        <f>Source!R31</f>
        <v>1225.3699999999999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66.959999999999994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408</v>
      </c>
      <c r="D71" s="55"/>
      <c r="E71" s="56"/>
      <c r="F71" s="58">
        <v>105.69</v>
      </c>
      <c r="G71" s="88"/>
      <c r="H71" s="58">
        <f>Source!AC31</f>
        <v>0.01</v>
      </c>
      <c r="I71" s="58">
        <f>T71</f>
        <v>0.02</v>
      </c>
      <c r="J71" s="88">
        <v>0</v>
      </c>
      <c r="K71" s="59">
        <v>0</v>
      </c>
      <c r="O71" s="19"/>
      <c r="P71" s="19"/>
      <c r="Q71" s="19"/>
      <c r="R71" s="19"/>
      <c r="S71" s="19"/>
      <c r="T71" s="19">
        <f>ROUND(Source!AC31*Source!AW31*Source!I31,2)</f>
        <v>0.02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0.02</v>
      </c>
      <c r="GK71" s="19"/>
      <c r="GL71" s="19"/>
      <c r="GM71" s="19"/>
      <c r="GN71" s="19">
        <f>T71</f>
        <v>0.02</v>
      </c>
      <c r="GO71" s="19"/>
      <c r="GP71" s="19">
        <f>T71</f>
        <v>0.02</v>
      </c>
      <c r="GQ71" s="19">
        <f>T71</f>
        <v>0.02</v>
      </c>
      <c r="GR71" s="19"/>
      <c r="GS71" s="19">
        <f>T71</f>
        <v>0.02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0.02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398</v>
      </c>
      <c r="D72" s="55"/>
      <c r="E72" s="56">
        <v>100</v>
      </c>
      <c r="F72" s="89" t="s">
        <v>399</v>
      </c>
      <c r="G72" s="88"/>
      <c r="H72" s="58">
        <f>ROUND((Source!AF31*Source!AV31+Source!AE31*Source!AV31)*(Source!FX31)/100,2)</f>
        <v>79.430000000000007</v>
      </c>
      <c r="I72" s="58">
        <f>T72</f>
        <v>158.86000000000001</v>
      </c>
      <c r="J72" s="88" t="s">
        <v>409</v>
      </c>
      <c r="K72" s="59">
        <f>U72</f>
        <v>2471.0700000000002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158.86000000000001</v>
      </c>
      <c r="U72" s="19">
        <f>Source!X31</f>
        <v>2471.0700000000002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158.86000000000001</v>
      </c>
      <c r="GZ72" s="19"/>
      <c r="HA72" s="19"/>
      <c r="HB72" s="19">
        <f>T72</f>
        <v>158.86000000000001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401</v>
      </c>
      <c r="D73" s="55"/>
      <c r="E73" s="56">
        <v>65</v>
      </c>
      <c r="F73" s="89" t="s">
        <v>399</v>
      </c>
      <c r="G73" s="88"/>
      <c r="H73" s="58">
        <f>ROUND((Source!AF31*Source!AV31+Source!AE31*Source!AV31)*(Source!FY31)/100,2)</f>
        <v>51.63</v>
      </c>
      <c r="I73" s="58">
        <f>T73</f>
        <v>103.26</v>
      </c>
      <c r="J73" s="88" t="s">
        <v>410</v>
      </c>
      <c r="K73" s="59">
        <f>U73</f>
        <v>1511.71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103.26</v>
      </c>
      <c r="U73" s="19">
        <f>Source!Y31</f>
        <v>1511.71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103.26</v>
      </c>
      <c r="HA73" s="19"/>
      <c r="HB73" s="19">
        <f>T73</f>
        <v>103.26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406</v>
      </c>
      <c r="D74" s="71" t="s">
        <v>407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8.8800000000000008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09">
        <f>R75</f>
        <v>1709.66</v>
      </c>
      <c r="I75" s="110"/>
      <c r="J75" s="109">
        <f>S75</f>
        <v>22609.8</v>
      </c>
      <c r="K75" s="111"/>
      <c r="O75" s="19"/>
      <c r="P75" s="19"/>
      <c r="Q75" s="19"/>
      <c r="R75" s="19">
        <f>SUM(T67:T74)</f>
        <v>1709.66</v>
      </c>
      <c r="S75" s="19">
        <f>SUM(U67:U74)</f>
        <v>22609.8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1709.66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24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2.2999999999999998</v>
      </c>
      <c r="F76" s="66">
        <f>Source!AK33</f>
        <v>621.96</v>
      </c>
      <c r="G76" s="92" t="s">
        <v>3</v>
      </c>
      <c r="H76" s="66">
        <f>Source!AB33</f>
        <v>547.13</v>
      </c>
      <c r="I76" s="66"/>
      <c r="J76" s="93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403</v>
      </c>
      <c r="D77" s="48"/>
      <c r="E77" s="49"/>
      <c r="F77" s="51">
        <v>171.43</v>
      </c>
      <c r="G77" s="87"/>
      <c r="H77" s="51">
        <f>Source!AF33</f>
        <v>171.43</v>
      </c>
      <c r="I77" s="51">
        <f>T77</f>
        <v>394.29</v>
      </c>
      <c r="J77" s="87">
        <v>18.3</v>
      </c>
      <c r="K77" s="52">
        <f>U77</f>
        <v>7215.49</v>
      </c>
      <c r="O77" s="19"/>
      <c r="P77" s="19"/>
      <c r="Q77" s="19"/>
      <c r="R77" s="19"/>
      <c r="S77" s="19"/>
      <c r="T77" s="19">
        <f>ROUND(Source!AF33*Source!AV33*Source!I33,2)</f>
        <v>394.29</v>
      </c>
      <c r="U77" s="19">
        <f>Source!S33</f>
        <v>7215.49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394.29</v>
      </c>
      <c r="GK77" s="19">
        <f>T77</f>
        <v>394.29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394.29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396</v>
      </c>
      <c r="D78" s="55"/>
      <c r="E78" s="56"/>
      <c r="F78" s="58">
        <v>375.7</v>
      </c>
      <c r="G78" s="88"/>
      <c r="H78" s="58">
        <f>Source!AD33</f>
        <v>375.7</v>
      </c>
      <c r="I78" s="58">
        <f>T78</f>
        <v>864.11</v>
      </c>
      <c r="J78" s="88">
        <v>12.5</v>
      </c>
      <c r="K78" s="59">
        <f>U78</f>
        <v>10801.38</v>
      </c>
      <c r="O78" s="19"/>
      <c r="P78" s="19"/>
      <c r="Q78" s="19"/>
      <c r="R78" s="19"/>
      <c r="S78" s="19"/>
      <c r="T78" s="19">
        <f>ROUND(Source!AD33*Source!AV33*Source!I33,2)</f>
        <v>864.11</v>
      </c>
      <c r="U78" s="19">
        <f>Source!Q33</f>
        <v>10801.38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864.11</v>
      </c>
      <c r="GK78" s="19"/>
      <c r="GL78" s="19">
        <f>T78</f>
        <v>864.11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864.11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397</v>
      </c>
      <c r="D79" s="55"/>
      <c r="E79" s="56"/>
      <c r="F79" s="58">
        <v>48.69</v>
      </c>
      <c r="G79" s="88"/>
      <c r="H79" s="58">
        <f>Source!AE33</f>
        <v>48.69</v>
      </c>
      <c r="I79" s="58">
        <f>GM79</f>
        <v>111.99</v>
      </c>
      <c r="J79" s="88">
        <v>18.3</v>
      </c>
      <c r="K79" s="59">
        <f>Source!R33</f>
        <v>2049.36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111.99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398</v>
      </c>
      <c r="D80" s="55"/>
      <c r="E80" s="56">
        <v>95</v>
      </c>
      <c r="F80" s="89" t="s">
        <v>399</v>
      </c>
      <c r="G80" s="88"/>
      <c r="H80" s="58">
        <f>ROUND((Source!AF33*Source!AV33+Source!AE33*Source!AV33)*(Source!FX33)/100,2)</f>
        <v>209.11</v>
      </c>
      <c r="I80" s="58">
        <f>T80</f>
        <v>480.97</v>
      </c>
      <c r="J80" s="88" t="s">
        <v>400</v>
      </c>
      <c r="K80" s="59">
        <f>U80</f>
        <v>7504.53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480.97</v>
      </c>
      <c r="U80" s="19">
        <f>Source!X33</f>
        <v>7504.53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480.97</v>
      </c>
      <c r="GZ80" s="19"/>
      <c r="HA80" s="19"/>
      <c r="HB80" s="19"/>
      <c r="HC80" s="19">
        <f>T80</f>
        <v>480.97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401</v>
      </c>
      <c r="D81" s="55"/>
      <c r="E81" s="56">
        <v>65</v>
      </c>
      <c r="F81" s="89" t="s">
        <v>399</v>
      </c>
      <c r="G81" s="88"/>
      <c r="H81" s="58">
        <f>ROUND((Source!AF33*Source!AV33+Source!AE33*Source!AV33)*(Source!FY33)/100,2)</f>
        <v>143.08000000000001</v>
      </c>
      <c r="I81" s="58">
        <f>T81</f>
        <v>329.08</v>
      </c>
      <c r="J81" s="88" t="s">
        <v>410</v>
      </c>
      <c r="K81" s="59">
        <f>U81</f>
        <v>4817.72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329.08</v>
      </c>
      <c r="U81" s="19">
        <f>Source!Y33</f>
        <v>4817.72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329.08</v>
      </c>
      <c r="HA81" s="19"/>
      <c r="HB81" s="19"/>
      <c r="HC81" s="19">
        <f>T81</f>
        <v>329.08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406</v>
      </c>
      <c r="D82" s="71" t="s">
        <v>407</v>
      </c>
      <c r="E82" s="72">
        <v>17.82</v>
      </c>
      <c r="F82" s="73"/>
      <c r="G82" s="73"/>
      <c r="H82" s="73">
        <f>ROUND(Source!AH33,2)</f>
        <v>17.82</v>
      </c>
      <c r="I82" s="74">
        <f>Source!U33</f>
        <v>40.985999999999997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09">
        <f>R83</f>
        <v>2068.4500000000003</v>
      </c>
      <c r="I83" s="110"/>
      <c r="J83" s="109">
        <f>S83</f>
        <v>30339.119999999999</v>
      </c>
      <c r="K83" s="111"/>
      <c r="O83" s="19"/>
      <c r="P83" s="19"/>
      <c r="Q83" s="19"/>
      <c r="R83" s="19">
        <f>SUM(T76:T82)</f>
        <v>2068.4500000000003</v>
      </c>
      <c r="S83" s="19">
        <f>SUM(U76:U82)</f>
        <v>30339.119999999999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2068.4500000000003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36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0.5</v>
      </c>
      <c r="F84" s="66">
        <f>Source!AK35</f>
        <v>413.87</v>
      </c>
      <c r="G84" s="92" t="s">
        <v>3</v>
      </c>
      <c r="H84" s="66">
        <f>Source!AB35</f>
        <v>372.51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403</v>
      </c>
      <c r="D85" s="48"/>
      <c r="E85" s="49"/>
      <c r="F85" s="51">
        <v>285.33</v>
      </c>
      <c r="G85" s="87"/>
      <c r="H85" s="51">
        <f>Source!AF35</f>
        <v>285.33</v>
      </c>
      <c r="I85" s="51">
        <f>T85</f>
        <v>142.66999999999999</v>
      </c>
      <c r="J85" s="87">
        <v>18.3</v>
      </c>
      <c r="K85" s="52">
        <f>U85</f>
        <v>2610.77</v>
      </c>
      <c r="O85" s="19"/>
      <c r="P85" s="19"/>
      <c r="Q85" s="19"/>
      <c r="R85" s="19"/>
      <c r="S85" s="19"/>
      <c r="T85" s="19">
        <f>ROUND(Source!AF35*Source!AV35*Source!I35,2)</f>
        <v>142.66999999999999</v>
      </c>
      <c r="U85" s="19">
        <f>Source!S35</f>
        <v>2610.77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142.66999999999999</v>
      </c>
      <c r="GK85" s="19">
        <f>T85</f>
        <v>142.66999999999999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142.66999999999999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396</v>
      </c>
      <c r="D86" s="55"/>
      <c r="E86" s="56"/>
      <c r="F86" s="58">
        <v>87.18</v>
      </c>
      <c r="G86" s="88"/>
      <c r="H86" s="58">
        <f>Source!AD35</f>
        <v>87.18</v>
      </c>
      <c r="I86" s="58">
        <f>T86</f>
        <v>43.59</v>
      </c>
      <c r="J86" s="88">
        <v>12.5</v>
      </c>
      <c r="K86" s="59">
        <f>U86</f>
        <v>544.88</v>
      </c>
      <c r="O86" s="19"/>
      <c r="P86" s="19"/>
      <c r="Q86" s="19"/>
      <c r="R86" s="19"/>
      <c r="S86" s="19"/>
      <c r="T86" s="19">
        <f>ROUND(Source!AD35*Source!AV35*Source!I35,2)</f>
        <v>43.59</v>
      </c>
      <c r="U86" s="19">
        <f>Source!Q35</f>
        <v>544.88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43.59</v>
      </c>
      <c r="GK86" s="19"/>
      <c r="GL86" s="19">
        <f>T86</f>
        <v>43.59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43.59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397</v>
      </c>
      <c r="D87" s="55"/>
      <c r="E87" s="56"/>
      <c r="F87" s="58">
        <v>5.0199999999999996</v>
      </c>
      <c r="G87" s="88"/>
      <c r="H87" s="58">
        <f>Source!AE35</f>
        <v>5.0199999999999996</v>
      </c>
      <c r="I87" s="58">
        <f>GM87</f>
        <v>2.5099999999999998</v>
      </c>
      <c r="J87" s="88">
        <v>18.3</v>
      </c>
      <c r="K87" s="59">
        <f>Source!R35</f>
        <v>45.93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2.5099999999999998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398</v>
      </c>
      <c r="D88" s="55"/>
      <c r="E88" s="56">
        <v>95</v>
      </c>
      <c r="F88" s="89" t="s">
        <v>399</v>
      </c>
      <c r="G88" s="88"/>
      <c r="H88" s="58">
        <f>ROUND((Source!AF35*Source!AV35+Source!AE35*Source!AV35)*(Source!FX35)/100,2)</f>
        <v>275.83</v>
      </c>
      <c r="I88" s="58">
        <f>T88</f>
        <v>137.91999999999999</v>
      </c>
      <c r="J88" s="88" t="s">
        <v>400</v>
      </c>
      <c r="K88" s="59">
        <f>U88</f>
        <v>2151.9299999999998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137.91999999999999</v>
      </c>
      <c r="U88" s="19">
        <f>Source!X35</f>
        <v>2151.9299999999998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137.91999999999999</v>
      </c>
      <c r="GZ88" s="19"/>
      <c r="HA88" s="19"/>
      <c r="HB88" s="19"/>
      <c r="HC88" s="19">
        <f>T88</f>
        <v>137.91999999999999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401</v>
      </c>
      <c r="D89" s="55"/>
      <c r="E89" s="56">
        <v>65</v>
      </c>
      <c r="F89" s="89" t="s">
        <v>399</v>
      </c>
      <c r="G89" s="88"/>
      <c r="H89" s="58">
        <f>ROUND((Source!AF35*Source!AV35+Source!AE35*Source!AV35)*(Source!FY35)/100,2)</f>
        <v>188.73</v>
      </c>
      <c r="I89" s="58">
        <f>T89</f>
        <v>94.37</v>
      </c>
      <c r="J89" s="88" t="s">
        <v>410</v>
      </c>
      <c r="K89" s="59">
        <f>U89</f>
        <v>1381.48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94.37</v>
      </c>
      <c r="U89" s="19">
        <f>Source!Y35</f>
        <v>1381.48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94.37</v>
      </c>
      <c r="HA89" s="19"/>
      <c r="HB89" s="19"/>
      <c r="HC89" s="19">
        <f>T89</f>
        <v>94.37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406</v>
      </c>
      <c r="D90" s="71" t="s">
        <v>407</v>
      </c>
      <c r="E90" s="72">
        <v>29.66</v>
      </c>
      <c r="F90" s="73"/>
      <c r="G90" s="73"/>
      <c r="H90" s="73">
        <f>ROUND(Source!AH35,2)</f>
        <v>29.66</v>
      </c>
      <c r="I90" s="74">
        <f>Source!U35</f>
        <v>14.83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09">
        <f>R91</f>
        <v>418.54999999999995</v>
      </c>
      <c r="I91" s="110"/>
      <c r="J91" s="109">
        <f>S91</f>
        <v>6689.0599999999995</v>
      </c>
      <c r="K91" s="111"/>
      <c r="O91" s="19"/>
      <c r="P91" s="19"/>
      <c r="Q91" s="19"/>
      <c r="R91" s="19">
        <f>SUM(T84:T90)</f>
        <v>418.54999999999995</v>
      </c>
      <c r="S91" s="19">
        <f>SUM(U84:U90)</f>
        <v>6689.0599999999995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418.54999999999995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54</v>
      </c>
      <c r="E92" s="65">
        <v>2</v>
      </c>
      <c r="F92" s="66">
        <f>Source!AK37</f>
        <v>203.81</v>
      </c>
      <c r="G92" s="92" t="s">
        <v>3</v>
      </c>
      <c r="H92" s="66">
        <f>Source!AB37</f>
        <v>101.06</v>
      </c>
      <c r="I92" s="66"/>
      <c r="J92" s="93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403</v>
      </c>
      <c r="D93" s="48"/>
      <c r="E93" s="49"/>
      <c r="F93" s="51">
        <v>99.28</v>
      </c>
      <c r="G93" s="87"/>
      <c r="H93" s="51">
        <f>Source!AF37</f>
        <v>99.28</v>
      </c>
      <c r="I93" s="51">
        <f>T93</f>
        <v>198.56</v>
      </c>
      <c r="J93" s="87">
        <v>18.3</v>
      </c>
      <c r="K93" s="52">
        <f>U93</f>
        <v>3633.65</v>
      </c>
      <c r="O93" s="19"/>
      <c r="P93" s="19"/>
      <c r="Q93" s="19"/>
      <c r="R93" s="19"/>
      <c r="S93" s="19"/>
      <c r="T93" s="19">
        <f>ROUND(Source!AF37*Source!AV37*Source!I37,2)</f>
        <v>198.56</v>
      </c>
      <c r="U93" s="19">
        <f>Source!S37</f>
        <v>3633.65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198.56</v>
      </c>
      <c r="GK93" s="19">
        <f>T93</f>
        <v>198.56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198.56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396</v>
      </c>
      <c r="D94" s="55"/>
      <c r="E94" s="56"/>
      <c r="F94" s="58">
        <v>1.78</v>
      </c>
      <c r="G94" s="88"/>
      <c r="H94" s="58">
        <f>Source!AD37</f>
        <v>1.78</v>
      </c>
      <c r="I94" s="58">
        <f>T94</f>
        <v>3.56</v>
      </c>
      <c r="J94" s="88">
        <v>12.5</v>
      </c>
      <c r="K94" s="59">
        <f>U94</f>
        <v>44.5</v>
      </c>
      <c r="O94" s="19"/>
      <c r="P94" s="19"/>
      <c r="Q94" s="19"/>
      <c r="R94" s="19"/>
      <c r="S94" s="19"/>
      <c r="T94" s="19">
        <f>ROUND(Source!AD37*Source!AV37*Source!I37,2)</f>
        <v>3.56</v>
      </c>
      <c r="U94" s="19">
        <f>Source!Q37</f>
        <v>44.5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3.56</v>
      </c>
      <c r="GK94" s="19"/>
      <c r="GL94" s="19">
        <f>T94</f>
        <v>3.56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3.56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397</v>
      </c>
      <c r="D95" s="55"/>
      <c r="E95" s="56"/>
      <c r="F95" s="58">
        <v>0.26</v>
      </c>
      <c r="G95" s="88"/>
      <c r="H95" s="58">
        <f>Source!AE37</f>
        <v>0.26</v>
      </c>
      <c r="I95" s="58">
        <f>GM95</f>
        <v>0.52</v>
      </c>
      <c r="J95" s="88">
        <v>18.3</v>
      </c>
      <c r="K95" s="59">
        <f>Source!R37</f>
        <v>9.52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0.52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7"/>
      <c r="B96" s="54"/>
      <c r="C96" s="54" t="s">
        <v>398</v>
      </c>
      <c r="D96" s="55"/>
      <c r="E96" s="56">
        <v>95</v>
      </c>
      <c r="F96" s="89" t="s">
        <v>399</v>
      </c>
      <c r="G96" s="88"/>
      <c r="H96" s="58">
        <f>ROUND((Source!AF37*Source!AV37+Source!AE37*Source!AV37)*(Source!FX37)/100,2)</f>
        <v>94.56</v>
      </c>
      <c r="I96" s="58">
        <f>T96</f>
        <v>189.13</v>
      </c>
      <c r="J96" s="88" t="s">
        <v>400</v>
      </c>
      <c r="K96" s="59">
        <f>U96</f>
        <v>2950.97</v>
      </c>
      <c r="O96" s="19"/>
      <c r="P96" s="19"/>
      <c r="Q96" s="19"/>
      <c r="R96" s="19"/>
      <c r="S96" s="19"/>
      <c r="T96" s="19">
        <f>ROUND((ROUND(Source!AF37*Source!AV37*Source!I37,2)+ROUND(Source!AE37*Source!AV37*Source!I37,2))*(Source!FX37)/100,2)</f>
        <v>189.13</v>
      </c>
      <c r="U96" s="19">
        <f>Source!X37</f>
        <v>2950.97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189.13</v>
      </c>
      <c r="GZ96" s="19"/>
      <c r="HA96" s="19"/>
      <c r="HB96" s="19"/>
      <c r="HC96" s="19">
        <f>T96</f>
        <v>189.13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401</v>
      </c>
      <c r="D97" s="55"/>
      <c r="E97" s="56">
        <v>65</v>
      </c>
      <c r="F97" s="89" t="s">
        <v>399</v>
      </c>
      <c r="G97" s="88"/>
      <c r="H97" s="58">
        <f>ROUND((Source!AF37*Source!AV37+Source!AE37*Source!AV37)*(Source!FY37)/100,2)</f>
        <v>64.7</v>
      </c>
      <c r="I97" s="58">
        <f>T97</f>
        <v>129.4</v>
      </c>
      <c r="J97" s="88" t="s">
        <v>410</v>
      </c>
      <c r="K97" s="59">
        <f>U97</f>
        <v>1894.45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ROUND((ROUND(Source!AF37*Source!AV37*Source!I37,2)+ROUND(Source!AE37*Source!AV37*Source!I37,2))*(Source!FY37)/100,2)</f>
        <v>129.4</v>
      </c>
      <c r="U97" s="19">
        <f>Source!Y37</f>
        <v>1894.45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129.4</v>
      </c>
      <c r="HA97" s="19"/>
      <c r="HB97" s="19"/>
      <c r="HC97" s="19">
        <f>T97</f>
        <v>129.4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ht="13.5" thickBot="1" x14ac:dyDescent="0.25">
      <c r="A98" s="69"/>
      <c r="B98" s="70"/>
      <c r="C98" s="70" t="s">
        <v>406</v>
      </c>
      <c r="D98" s="71" t="s">
        <v>407</v>
      </c>
      <c r="E98" s="72">
        <v>10.32</v>
      </c>
      <c r="F98" s="73"/>
      <c r="G98" s="73"/>
      <c r="H98" s="73">
        <f>ROUND(Source!AH37,2)</f>
        <v>10.32</v>
      </c>
      <c r="I98" s="74">
        <f>Source!U37</f>
        <v>20.64</v>
      </c>
      <c r="J98" s="73"/>
      <c r="K98" s="7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1"/>
      <c r="B99" s="60"/>
      <c r="C99" s="60"/>
      <c r="D99" s="60"/>
      <c r="E99" s="60"/>
      <c r="F99" s="60"/>
      <c r="G99" s="60"/>
      <c r="H99" s="109">
        <f>R99</f>
        <v>520.65</v>
      </c>
      <c r="I99" s="110"/>
      <c r="J99" s="109">
        <f>S99</f>
        <v>8523.57</v>
      </c>
      <c r="K99" s="111"/>
      <c r="O99" s="19"/>
      <c r="P99" s="19"/>
      <c r="Q99" s="19"/>
      <c r="R99" s="19">
        <f>SUM(T92:T98)</f>
        <v>520.65</v>
      </c>
      <c r="S99" s="19">
        <f>SUM(U92:U98)</f>
        <v>8523.57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>
        <f>R99</f>
        <v>520.65</v>
      </c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36" x14ac:dyDescent="0.2">
      <c r="A100" s="62">
        <v>8</v>
      </c>
      <c r="B100" s="68" t="s">
        <v>57</v>
      </c>
      <c r="C100" s="63" t="s">
        <v>58</v>
      </c>
      <c r="D100" s="64" t="s">
        <v>54</v>
      </c>
      <c r="E100" s="65">
        <v>4</v>
      </c>
      <c r="F100" s="66">
        <f>Source!AK39</f>
        <v>737.95</v>
      </c>
      <c r="G100" s="92" t="s">
        <v>3</v>
      </c>
      <c r="H100" s="66">
        <f>Source!AB39</f>
        <v>716.5</v>
      </c>
      <c r="I100" s="66"/>
      <c r="J100" s="93"/>
      <c r="K100" s="67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0"/>
      <c r="B101" s="47"/>
      <c r="C101" s="47" t="s">
        <v>403</v>
      </c>
      <c r="D101" s="48"/>
      <c r="E101" s="49"/>
      <c r="F101" s="51">
        <v>95.43</v>
      </c>
      <c r="G101" s="87"/>
      <c r="H101" s="51">
        <f>Source!AF39</f>
        <v>95.43</v>
      </c>
      <c r="I101" s="51">
        <f>T101</f>
        <v>381.72</v>
      </c>
      <c r="J101" s="87">
        <v>18.3</v>
      </c>
      <c r="K101" s="52">
        <f>U101</f>
        <v>6985.48</v>
      </c>
      <c r="O101" s="19"/>
      <c r="P101" s="19"/>
      <c r="Q101" s="19"/>
      <c r="R101" s="19"/>
      <c r="S101" s="19"/>
      <c r="T101" s="19">
        <f>ROUND(Source!AF39*Source!AV39*Source!I39,2)</f>
        <v>381.72</v>
      </c>
      <c r="U101" s="19">
        <f>Source!S39</f>
        <v>6985.48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381.72</v>
      </c>
      <c r="GK101" s="19">
        <f>T101</f>
        <v>381.72</v>
      </c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>
        <f>T101</f>
        <v>381.72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7"/>
      <c r="B102" s="54"/>
      <c r="C102" s="54" t="s">
        <v>396</v>
      </c>
      <c r="D102" s="55"/>
      <c r="E102" s="56"/>
      <c r="F102" s="58">
        <v>621.07000000000005</v>
      </c>
      <c r="G102" s="88"/>
      <c r="H102" s="58">
        <f>Source!AD39</f>
        <v>621.07000000000005</v>
      </c>
      <c r="I102" s="58">
        <f>T102</f>
        <v>2484.2800000000002</v>
      </c>
      <c r="J102" s="88">
        <v>12.5</v>
      </c>
      <c r="K102" s="59">
        <f>U102</f>
        <v>31053.5</v>
      </c>
      <c r="O102" s="19"/>
      <c r="P102" s="19"/>
      <c r="Q102" s="19"/>
      <c r="R102" s="19"/>
      <c r="S102" s="19"/>
      <c r="T102" s="19">
        <f>ROUND(Source!AD39*Source!AV39*Source!I39,2)</f>
        <v>2484.2800000000002</v>
      </c>
      <c r="U102" s="19">
        <f>Source!Q39</f>
        <v>31053.5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2484.2800000000002</v>
      </c>
      <c r="GK102" s="19"/>
      <c r="GL102" s="19">
        <f>T102</f>
        <v>2484.2800000000002</v>
      </c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2484.2800000000002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397</v>
      </c>
      <c r="D103" s="55"/>
      <c r="E103" s="56"/>
      <c r="F103" s="58">
        <v>59.18</v>
      </c>
      <c r="G103" s="88"/>
      <c r="H103" s="58">
        <f>Source!AE39</f>
        <v>59.18</v>
      </c>
      <c r="I103" s="58">
        <f>GM103</f>
        <v>236.72</v>
      </c>
      <c r="J103" s="88">
        <v>18.3</v>
      </c>
      <c r="K103" s="59">
        <f>Source!R39</f>
        <v>4331.9799999999996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>
        <f>ROUND(Source!AE39*Source!AV39*Source!I39,2)</f>
        <v>236.72</v>
      </c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7"/>
      <c r="B104" s="54"/>
      <c r="C104" s="54" t="s">
        <v>398</v>
      </c>
      <c r="D104" s="55"/>
      <c r="E104" s="56">
        <v>95</v>
      </c>
      <c r="F104" s="89" t="s">
        <v>399</v>
      </c>
      <c r="G104" s="88"/>
      <c r="H104" s="58">
        <f>ROUND((Source!AF39*Source!AV39+Source!AE39*Source!AV39)*(Source!FX39)/100,2)</f>
        <v>146.88</v>
      </c>
      <c r="I104" s="58">
        <f>T104</f>
        <v>587.52</v>
      </c>
      <c r="J104" s="88" t="s">
        <v>400</v>
      </c>
      <c r="K104" s="59">
        <f>U104</f>
        <v>9167.14</v>
      </c>
      <c r="O104" s="19"/>
      <c r="P104" s="19"/>
      <c r="Q104" s="19"/>
      <c r="R104" s="19"/>
      <c r="S104" s="19"/>
      <c r="T104" s="19">
        <f>ROUND((ROUND(Source!AF39*Source!AV39*Source!I39,2)+ROUND(Source!AE39*Source!AV39*Source!I39,2))*(Source!FX39)/100,2)</f>
        <v>587.52</v>
      </c>
      <c r="U104" s="19">
        <f>Source!X39</f>
        <v>9167.14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>
        <f>T104</f>
        <v>587.52</v>
      </c>
      <c r="GZ104" s="19"/>
      <c r="HA104" s="19"/>
      <c r="HB104" s="19"/>
      <c r="HC104" s="19">
        <f>T104</f>
        <v>587.52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401</v>
      </c>
      <c r="D105" s="55"/>
      <c r="E105" s="56">
        <v>65</v>
      </c>
      <c r="F105" s="89" t="s">
        <v>399</v>
      </c>
      <c r="G105" s="88"/>
      <c r="H105" s="58">
        <f>ROUND((Source!AF39*Source!AV39+Source!AE39*Source!AV39)*(Source!FY39)/100,2)</f>
        <v>100.5</v>
      </c>
      <c r="I105" s="58">
        <f>T105</f>
        <v>401.99</v>
      </c>
      <c r="J105" s="88" t="s">
        <v>410</v>
      </c>
      <c r="K105" s="59">
        <f>U105</f>
        <v>5885.08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ROUND((ROUND(Source!AF39*Source!AV39*Source!I39,2)+ROUND(Source!AE39*Source!AV39*Source!I39,2))*(Source!FY39)/100,2)</f>
        <v>401.99</v>
      </c>
      <c r="U105" s="19">
        <f>Source!Y39</f>
        <v>5885.08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>
        <f>T105</f>
        <v>401.99</v>
      </c>
      <c r="HA105" s="19"/>
      <c r="HB105" s="19"/>
      <c r="HC105" s="19">
        <f>T105</f>
        <v>401.99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ht="13.5" thickBot="1" x14ac:dyDescent="0.25">
      <c r="A106" s="69"/>
      <c r="B106" s="70"/>
      <c r="C106" s="70" t="s">
        <v>406</v>
      </c>
      <c r="D106" s="71" t="s">
        <v>407</v>
      </c>
      <c r="E106" s="72">
        <v>9.92</v>
      </c>
      <c r="F106" s="73"/>
      <c r="G106" s="73"/>
      <c r="H106" s="73">
        <f>ROUND(Source!AH39,2)</f>
        <v>9.92</v>
      </c>
      <c r="I106" s="74">
        <f>Source!U39</f>
        <v>39.68</v>
      </c>
      <c r="J106" s="73"/>
      <c r="K106" s="75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1"/>
      <c r="B107" s="60"/>
      <c r="C107" s="60"/>
      <c r="D107" s="60"/>
      <c r="E107" s="60"/>
      <c r="F107" s="60"/>
      <c r="G107" s="60"/>
      <c r="H107" s="109">
        <f>R107</f>
        <v>3855.51</v>
      </c>
      <c r="I107" s="110"/>
      <c r="J107" s="109">
        <f>S107</f>
        <v>53091.199999999997</v>
      </c>
      <c r="K107" s="111"/>
      <c r="O107" s="19"/>
      <c r="P107" s="19"/>
      <c r="Q107" s="19"/>
      <c r="R107" s="19">
        <f>SUM(T100:T106)</f>
        <v>3855.51</v>
      </c>
      <c r="S107" s="19">
        <f>SUM(U100:U106)</f>
        <v>53091.199999999997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>
        <f>R107</f>
        <v>3855.51</v>
      </c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ht="36" x14ac:dyDescent="0.2">
      <c r="A108" s="62">
        <v>9</v>
      </c>
      <c r="B108" s="68" t="s">
        <v>61</v>
      </c>
      <c r="C108" s="63" t="s">
        <v>62</v>
      </c>
      <c r="D108" s="64" t="s">
        <v>54</v>
      </c>
      <c r="E108" s="65">
        <v>2</v>
      </c>
      <c r="F108" s="66">
        <f>Source!AK41</f>
        <v>10.5</v>
      </c>
      <c r="G108" s="92" t="s">
        <v>3</v>
      </c>
      <c r="H108" s="66">
        <f>Source!AB41</f>
        <v>10.5</v>
      </c>
      <c r="I108" s="66"/>
      <c r="J108" s="93"/>
      <c r="K108" s="67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50"/>
      <c r="B109" s="47"/>
      <c r="C109" s="47" t="s">
        <v>403</v>
      </c>
      <c r="D109" s="48"/>
      <c r="E109" s="49"/>
      <c r="F109" s="51">
        <v>10.5</v>
      </c>
      <c r="G109" s="87"/>
      <c r="H109" s="51">
        <f>Source!AF41</f>
        <v>10.5</v>
      </c>
      <c r="I109" s="51">
        <f>T109</f>
        <v>21</v>
      </c>
      <c r="J109" s="87">
        <v>18.3</v>
      </c>
      <c r="K109" s="52">
        <f>U109</f>
        <v>384.3</v>
      </c>
      <c r="O109" s="19"/>
      <c r="P109" s="19"/>
      <c r="Q109" s="19"/>
      <c r="R109" s="19"/>
      <c r="S109" s="19"/>
      <c r="T109" s="19">
        <f>ROUND(Source!AF41*Source!AV41*Source!I41,2)</f>
        <v>21</v>
      </c>
      <c r="U109" s="19">
        <f>Source!S41</f>
        <v>384.3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>
        <f>T109</f>
        <v>21</v>
      </c>
      <c r="GK109" s="19">
        <f>T109</f>
        <v>21</v>
      </c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>
        <f>T109</f>
        <v>21</v>
      </c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7"/>
      <c r="B110" s="54"/>
      <c r="C110" s="54" t="s">
        <v>398</v>
      </c>
      <c r="D110" s="55"/>
      <c r="E110" s="56">
        <v>65</v>
      </c>
      <c r="F110" s="89" t="s">
        <v>399</v>
      </c>
      <c r="G110" s="88"/>
      <c r="H110" s="58">
        <f>ROUND((Source!AF41*Source!AV41+Source!AE41*Source!AV41)*(Source!FX41)/100,2)</f>
        <v>6.83</v>
      </c>
      <c r="I110" s="58">
        <f>T110</f>
        <v>13.65</v>
      </c>
      <c r="J110" s="88" t="s">
        <v>411</v>
      </c>
      <c r="K110" s="59">
        <f>U110</f>
        <v>211.37</v>
      </c>
      <c r="O110" s="19"/>
      <c r="P110" s="19"/>
      <c r="Q110" s="19"/>
      <c r="R110" s="19"/>
      <c r="S110" s="19"/>
      <c r="T110" s="19">
        <f>ROUND((ROUND(Source!AF41*Source!AV41*Source!I41,2)+ROUND(Source!AE41*Source!AV41*Source!I41,2))*(Source!FX41)/100,2)</f>
        <v>13.65</v>
      </c>
      <c r="U110" s="19">
        <f>Source!X41</f>
        <v>211.37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>
        <f>T110</f>
        <v>13.65</v>
      </c>
      <c r="GZ110" s="19"/>
      <c r="HA110" s="19"/>
      <c r="HB110" s="19"/>
      <c r="HC110" s="19"/>
      <c r="HD110" s="19"/>
      <c r="HE110" s="19">
        <f>T110</f>
        <v>13.65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401</v>
      </c>
      <c r="D111" s="55"/>
      <c r="E111" s="56">
        <v>40</v>
      </c>
      <c r="F111" s="89" t="s">
        <v>399</v>
      </c>
      <c r="G111" s="88"/>
      <c r="H111" s="58">
        <f>ROUND((Source!AF41*Source!AV41+Source!AE41*Source!AV41)*(Source!FY41)/100,2)</f>
        <v>4.2</v>
      </c>
      <c r="I111" s="58">
        <f>T111</f>
        <v>8.4</v>
      </c>
      <c r="J111" s="88" t="s">
        <v>412</v>
      </c>
      <c r="K111" s="59">
        <f>U111</f>
        <v>122.98</v>
      </c>
      <c r="O111" s="19"/>
      <c r="P111" s="19"/>
      <c r="Q111" s="19"/>
      <c r="R111" s="19"/>
      <c r="S111" s="19"/>
      <c r="T111" s="19">
        <f>ROUND((ROUND(Source!AF41*Source!AV41*Source!I41,2)+ROUND(Source!AE41*Source!AV41*Source!I41,2))*(Source!FY41)/100,2)</f>
        <v>8.4</v>
      </c>
      <c r="U111" s="19">
        <f>Source!Y41</f>
        <v>122.98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>
        <f>T111</f>
        <v>8.4</v>
      </c>
      <c r="HA111" s="19"/>
      <c r="HB111" s="19"/>
      <c r="HC111" s="19"/>
      <c r="HD111" s="19"/>
      <c r="HE111" s="19">
        <f>T111</f>
        <v>8.4</v>
      </c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13.5" thickBot="1" x14ac:dyDescent="0.25">
      <c r="A112" s="69"/>
      <c r="B112" s="70"/>
      <c r="C112" s="70" t="s">
        <v>406</v>
      </c>
      <c r="D112" s="71" t="s">
        <v>407</v>
      </c>
      <c r="E112" s="72">
        <v>0.82</v>
      </c>
      <c r="F112" s="73"/>
      <c r="G112" s="73"/>
      <c r="H112" s="73">
        <f>ROUND(Source!AH41,2)</f>
        <v>0.82</v>
      </c>
      <c r="I112" s="74">
        <f>Source!U41</f>
        <v>1.64</v>
      </c>
      <c r="J112" s="73"/>
      <c r="K112" s="75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61"/>
      <c r="B113" s="60"/>
      <c r="C113" s="60"/>
      <c r="D113" s="60"/>
      <c r="E113" s="60"/>
      <c r="F113" s="60"/>
      <c r="G113" s="60"/>
      <c r="H113" s="109">
        <f>R113</f>
        <v>43.05</v>
      </c>
      <c r="I113" s="110"/>
      <c r="J113" s="109">
        <f>S113</f>
        <v>718.65000000000009</v>
      </c>
      <c r="K113" s="111"/>
      <c r="O113" s="19"/>
      <c r="P113" s="19"/>
      <c r="Q113" s="19"/>
      <c r="R113" s="19">
        <f>SUM(T108:T112)</f>
        <v>43.05</v>
      </c>
      <c r="S113" s="19">
        <f>SUM(U108:U112)</f>
        <v>718.65000000000009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>
        <f>R113</f>
        <v>43.05</v>
      </c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24" x14ac:dyDescent="0.2">
      <c r="A114" s="62">
        <v>10</v>
      </c>
      <c r="B114" s="68" t="s">
        <v>68</v>
      </c>
      <c r="C114" s="63" t="s">
        <v>69</v>
      </c>
      <c r="D114" s="64" t="s">
        <v>70</v>
      </c>
      <c r="E114" s="65">
        <v>2</v>
      </c>
      <c r="F114" s="66">
        <f>Source!AK43</f>
        <v>55.71</v>
      </c>
      <c r="G114" s="92" t="s">
        <v>3</v>
      </c>
      <c r="H114" s="66">
        <f>Source!AB43</f>
        <v>55.71</v>
      </c>
      <c r="I114" s="66"/>
      <c r="J114" s="93"/>
      <c r="K114" s="67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0"/>
      <c r="B115" s="47"/>
      <c r="C115" s="47" t="s">
        <v>403</v>
      </c>
      <c r="D115" s="48"/>
      <c r="E115" s="49"/>
      <c r="F115" s="51">
        <v>55.71</v>
      </c>
      <c r="G115" s="87"/>
      <c r="H115" s="51">
        <f>Source!AF43</f>
        <v>55.71</v>
      </c>
      <c r="I115" s="51">
        <f>T115</f>
        <v>111.42</v>
      </c>
      <c r="J115" s="87">
        <v>18.3</v>
      </c>
      <c r="K115" s="52">
        <f>U115</f>
        <v>2038.99</v>
      </c>
      <c r="O115" s="19"/>
      <c r="P115" s="19"/>
      <c r="Q115" s="19"/>
      <c r="R115" s="19"/>
      <c r="S115" s="19"/>
      <c r="T115" s="19">
        <f>ROUND(Source!AF43*Source!AV43*Source!I43,2)</f>
        <v>111.42</v>
      </c>
      <c r="U115" s="19">
        <f>Source!S43</f>
        <v>2038.99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111.42</v>
      </c>
      <c r="GK115" s="19">
        <f>T115</f>
        <v>111.42</v>
      </c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>
        <f>T115</f>
        <v>111.42</v>
      </c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7"/>
      <c r="B116" s="54"/>
      <c r="C116" s="54" t="s">
        <v>398</v>
      </c>
      <c r="D116" s="55"/>
      <c r="E116" s="56">
        <v>65</v>
      </c>
      <c r="F116" s="89" t="s">
        <v>399</v>
      </c>
      <c r="G116" s="88"/>
      <c r="H116" s="58">
        <f>ROUND((Source!AF43*Source!AV43+Source!AE43*Source!AV43)*(Source!FX43)/100,2)</f>
        <v>36.21</v>
      </c>
      <c r="I116" s="58">
        <f>T116</f>
        <v>72.42</v>
      </c>
      <c r="J116" s="88" t="s">
        <v>411</v>
      </c>
      <c r="K116" s="59">
        <f>U116</f>
        <v>1121.44</v>
      </c>
      <c r="O116" s="19"/>
      <c r="P116" s="19"/>
      <c r="Q116" s="19"/>
      <c r="R116" s="19"/>
      <c r="S116" s="19"/>
      <c r="T116" s="19">
        <f>ROUND((ROUND(Source!AF43*Source!AV43*Source!I43,2)+ROUND(Source!AE43*Source!AV43*Source!I43,2))*(Source!FX43)/100,2)</f>
        <v>72.42</v>
      </c>
      <c r="U116" s="19">
        <f>Source!X43</f>
        <v>1121.44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>
        <f>T116</f>
        <v>72.42</v>
      </c>
      <c r="GZ116" s="19"/>
      <c r="HA116" s="19"/>
      <c r="HB116" s="19"/>
      <c r="HC116" s="19"/>
      <c r="HD116" s="19"/>
      <c r="HE116" s="19">
        <f>T116</f>
        <v>72.42</v>
      </c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401</v>
      </c>
      <c r="D117" s="55"/>
      <c r="E117" s="56">
        <v>40</v>
      </c>
      <c r="F117" s="89" t="s">
        <v>399</v>
      </c>
      <c r="G117" s="88"/>
      <c r="H117" s="58">
        <f>ROUND((Source!AF43*Source!AV43+Source!AE43*Source!AV43)*(Source!FY43)/100,2)</f>
        <v>22.28</v>
      </c>
      <c r="I117" s="58">
        <f>T117</f>
        <v>44.57</v>
      </c>
      <c r="J117" s="88" t="s">
        <v>412</v>
      </c>
      <c r="K117" s="59">
        <f>U117</f>
        <v>652.48</v>
      </c>
      <c r="O117" s="19"/>
      <c r="P117" s="19"/>
      <c r="Q117" s="19"/>
      <c r="R117" s="19"/>
      <c r="S117" s="19"/>
      <c r="T117" s="19">
        <f>ROUND((ROUND(Source!AF43*Source!AV43*Source!I43,2)+ROUND(Source!AE43*Source!AV43*Source!I43,2))*(Source!FY43)/100,2)</f>
        <v>44.57</v>
      </c>
      <c r="U117" s="19">
        <f>Source!Y43</f>
        <v>652.48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>
        <f>T117</f>
        <v>44.57</v>
      </c>
      <c r="HA117" s="19"/>
      <c r="HB117" s="19"/>
      <c r="HC117" s="19"/>
      <c r="HD117" s="19"/>
      <c r="HE117" s="19">
        <f>T117</f>
        <v>44.57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13.5" thickBot="1" x14ac:dyDescent="0.25">
      <c r="A118" s="69"/>
      <c r="B118" s="70"/>
      <c r="C118" s="70" t="s">
        <v>406</v>
      </c>
      <c r="D118" s="71" t="s">
        <v>407</v>
      </c>
      <c r="E118" s="72">
        <v>4.8600000000000003</v>
      </c>
      <c r="F118" s="73"/>
      <c r="G118" s="73"/>
      <c r="H118" s="73">
        <f>ROUND(Source!AH43,2)</f>
        <v>4.8600000000000003</v>
      </c>
      <c r="I118" s="74">
        <f>Source!U43</f>
        <v>9.7200000000000006</v>
      </c>
      <c r="J118" s="73"/>
      <c r="K118" s="75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1"/>
      <c r="B119" s="60"/>
      <c r="C119" s="60"/>
      <c r="D119" s="60"/>
      <c r="E119" s="60"/>
      <c r="F119" s="60"/>
      <c r="G119" s="60"/>
      <c r="H119" s="109">
        <f>R119</f>
        <v>228.41</v>
      </c>
      <c r="I119" s="110"/>
      <c r="J119" s="109">
        <f>S119</f>
        <v>3812.9100000000003</v>
      </c>
      <c r="K119" s="111"/>
      <c r="O119" s="19"/>
      <c r="P119" s="19"/>
      <c r="Q119" s="19"/>
      <c r="R119" s="19">
        <f>SUM(T114:T118)</f>
        <v>228.41</v>
      </c>
      <c r="S119" s="19">
        <f>SUM(U114:U118)</f>
        <v>3812.9100000000003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>
        <f>R119</f>
        <v>228.41</v>
      </c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ht="24" x14ac:dyDescent="0.2">
      <c r="A120" s="62">
        <v>11</v>
      </c>
      <c r="B120" s="68" t="s">
        <v>73</v>
      </c>
      <c r="C120" s="63" t="s">
        <v>74</v>
      </c>
      <c r="D120" s="64" t="s">
        <v>42</v>
      </c>
      <c r="E120" s="65">
        <v>0.9</v>
      </c>
      <c r="F120" s="66">
        <f>Source!AK45</f>
        <v>358.54</v>
      </c>
      <c r="G120" s="92" t="s">
        <v>3</v>
      </c>
      <c r="H120" s="66">
        <f>Source!AB45</f>
        <v>357.54</v>
      </c>
      <c r="I120" s="66"/>
      <c r="J120" s="93"/>
      <c r="K120" s="67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50"/>
      <c r="B121" s="47"/>
      <c r="C121" s="47" t="s">
        <v>403</v>
      </c>
      <c r="D121" s="48"/>
      <c r="E121" s="49"/>
      <c r="F121" s="51">
        <v>50.12</v>
      </c>
      <c r="G121" s="87"/>
      <c r="H121" s="51">
        <f>Source!AF45</f>
        <v>50.12</v>
      </c>
      <c r="I121" s="51">
        <f>T121</f>
        <v>45.11</v>
      </c>
      <c r="J121" s="87">
        <v>18.3</v>
      </c>
      <c r="K121" s="52">
        <f>U121</f>
        <v>825.48</v>
      </c>
      <c r="O121" s="19"/>
      <c r="P121" s="19"/>
      <c r="Q121" s="19"/>
      <c r="R121" s="19"/>
      <c r="S121" s="19"/>
      <c r="T121" s="19">
        <f>ROUND(Source!AF45*Source!AV45*Source!I45,2)</f>
        <v>45.11</v>
      </c>
      <c r="U121" s="19">
        <f>Source!S45</f>
        <v>825.48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>
        <f>T121</f>
        <v>45.11</v>
      </c>
      <c r="GK121" s="19">
        <f>T121</f>
        <v>45.11</v>
      </c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>
        <f>T121</f>
        <v>45.11</v>
      </c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57"/>
      <c r="B122" s="54"/>
      <c r="C122" s="54" t="s">
        <v>396</v>
      </c>
      <c r="D122" s="55"/>
      <c r="E122" s="56"/>
      <c r="F122" s="58">
        <v>307.42</v>
      </c>
      <c r="G122" s="88"/>
      <c r="H122" s="58">
        <f>Source!AD45</f>
        <v>307.42</v>
      </c>
      <c r="I122" s="58">
        <f>T122</f>
        <v>276.68</v>
      </c>
      <c r="J122" s="88">
        <v>12.5</v>
      </c>
      <c r="K122" s="59">
        <f>U122</f>
        <v>3458.48</v>
      </c>
      <c r="O122" s="19"/>
      <c r="P122" s="19"/>
      <c r="Q122" s="19"/>
      <c r="R122" s="19"/>
      <c r="S122" s="19"/>
      <c r="T122" s="19">
        <f>ROUND(Source!AD45*Source!AV45*Source!I45,2)</f>
        <v>276.68</v>
      </c>
      <c r="U122" s="19">
        <f>Source!Q45</f>
        <v>3458.48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276.68</v>
      </c>
      <c r="GK122" s="19"/>
      <c r="GL122" s="19">
        <f>T122</f>
        <v>276.68</v>
      </c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>
        <f>T122</f>
        <v>276.68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7"/>
      <c r="B123" s="54"/>
      <c r="C123" s="54" t="s">
        <v>397</v>
      </c>
      <c r="D123" s="55"/>
      <c r="E123" s="56"/>
      <c r="F123" s="58">
        <v>43.43</v>
      </c>
      <c r="G123" s="88"/>
      <c r="H123" s="58">
        <f>Source!AE45</f>
        <v>43.43</v>
      </c>
      <c r="I123" s="58">
        <f>GM123</f>
        <v>39.090000000000003</v>
      </c>
      <c r="J123" s="88">
        <v>18.3</v>
      </c>
      <c r="K123" s="59">
        <f>Source!R45</f>
        <v>715.29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>
        <f>ROUND(Source!AE45*Source!AV45*Source!I45,2)</f>
        <v>39.090000000000003</v>
      </c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398</v>
      </c>
      <c r="D124" s="55"/>
      <c r="E124" s="56">
        <v>95</v>
      </c>
      <c r="F124" s="89" t="s">
        <v>399</v>
      </c>
      <c r="G124" s="88"/>
      <c r="H124" s="58">
        <f>ROUND((Source!AF45*Source!AV45+Source!AE45*Source!AV45)*(Source!FX45)/100,2)</f>
        <v>88.87</v>
      </c>
      <c r="I124" s="58">
        <f>T124</f>
        <v>79.989999999999995</v>
      </c>
      <c r="J124" s="88" t="s">
        <v>400</v>
      </c>
      <c r="K124" s="59">
        <f>U124</f>
        <v>1248.02</v>
      </c>
      <c r="O124" s="19"/>
      <c r="P124" s="19"/>
      <c r="Q124" s="19"/>
      <c r="R124" s="19"/>
      <c r="S124" s="19"/>
      <c r="T124" s="19">
        <f>ROUND((ROUND(Source!AF45*Source!AV45*Source!I45,2)+ROUND(Source!AE45*Source!AV45*Source!I45,2))*(Source!FX45)/100,2)</f>
        <v>79.989999999999995</v>
      </c>
      <c r="U124" s="19">
        <f>Source!X45</f>
        <v>1248.02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>
        <f>T124</f>
        <v>79.989999999999995</v>
      </c>
      <c r="GZ124" s="19"/>
      <c r="HA124" s="19"/>
      <c r="HB124" s="19"/>
      <c r="HC124" s="19">
        <f>T124</f>
        <v>79.989999999999995</v>
      </c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401</v>
      </c>
      <c r="D125" s="55"/>
      <c r="E125" s="56">
        <v>65</v>
      </c>
      <c r="F125" s="89" t="s">
        <v>399</v>
      </c>
      <c r="G125" s="88"/>
      <c r="H125" s="58">
        <f>ROUND((Source!AF45*Source!AV45+Source!AE45*Source!AV45)*(Source!FY45)/100,2)</f>
        <v>60.81</v>
      </c>
      <c r="I125" s="58">
        <f>T125</f>
        <v>54.73</v>
      </c>
      <c r="J125" s="88" t="s">
        <v>410</v>
      </c>
      <c r="K125" s="59">
        <f>U125</f>
        <v>801.2</v>
      </c>
      <c r="O125" s="19"/>
      <c r="P125" s="19"/>
      <c r="Q125" s="19"/>
      <c r="R125" s="19"/>
      <c r="S125" s="19"/>
      <c r="T125" s="19">
        <f>ROUND((ROUND(Source!AF45*Source!AV45*Source!I45,2)+ROUND(Source!AE45*Source!AV45*Source!I45,2))*(Source!FY45)/100,2)</f>
        <v>54.73</v>
      </c>
      <c r="U125" s="19">
        <f>Source!Y45</f>
        <v>801.2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>
        <f>T125</f>
        <v>54.73</v>
      </c>
      <c r="HA125" s="19"/>
      <c r="HB125" s="19"/>
      <c r="HC125" s="19">
        <f>T125</f>
        <v>54.73</v>
      </c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ht="13.5" thickBot="1" x14ac:dyDescent="0.25">
      <c r="A126" s="69"/>
      <c r="B126" s="70"/>
      <c r="C126" s="70" t="s">
        <v>406</v>
      </c>
      <c r="D126" s="71" t="s">
        <v>407</v>
      </c>
      <c r="E126" s="72">
        <v>5.21</v>
      </c>
      <c r="F126" s="73"/>
      <c r="G126" s="73"/>
      <c r="H126" s="73">
        <f>ROUND(Source!AH45,2)</f>
        <v>5.21</v>
      </c>
      <c r="I126" s="74">
        <f>Source!U45</f>
        <v>4.6890000000000001</v>
      </c>
      <c r="J126" s="73"/>
      <c r="K126" s="75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61"/>
      <c r="B127" s="60"/>
      <c r="C127" s="60"/>
      <c r="D127" s="60"/>
      <c r="E127" s="60"/>
      <c r="F127" s="60"/>
      <c r="G127" s="60"/>
      <c r="H127" s="109">
        <f>R127</f>
        <v>456.51000000000005</v>
      </c>
      <c r="I127" s="110"/>
      <c r="J127" s="109">
        <f>S127</f>
        <v>6333.1799999999994</v>
      </c>
      <c r="K127" s="111"/>
      <c r="O127" s="19"/>
      <c r="P127" s="19"/>
      <c r="Q127" s="19"/>
      <c r="R127" s="19">
        <f>SUM(T120:T126)</f>
        <v>456.51000000000005</v>
      </c>
      <c r="S127" s="19">
        <f>SUM(U120:U126)</f>
        <v>6333.1799999999994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>
        <f>R127</f>
        <v>456.51000000000005</v>
      </c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ht="48" x14ac:dyDescent="0.2">
      <c r="A128" s="62">
        <v>12</v>
      </c>
      <c r="B128" s="68" t="s">
        <v>77</v>
      </c>
      <c r="C128" s="63" t="s">
        <v>78</v>
      </c>
      <c r="D128" s="64" t="s">
        <v>15</v>
      </c>
      <c r="E128" s="65">
        <v>0.08</v>
      </c>
      <c r="F128" s="66">
        <f>Source!AK47</f>
        <v>451.97</v>
      </c>
      <c r="G128" s="92" t="s">
        <v>3</v>
      </c>
      <c r="H128" s="66">
        <f>Source!AB47</f>
        <v>451.97</v>
      </c>
      <c r="I128" s="66"/>
      <c r="J128" s="93"/>
      <c r="K128" s="67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50"/>
      <c r="B129" s="47"/>
      <c r="C129" s="47" t="s">
        <v>396</v>
      </c>
      <c r="D129" s="48"/>
      <c r="E129" s="49"/>
      <c r="F129" s="51">
        <v>451.97</v>
      </c>
      <c r="G129" s="87"/>
      <c r="H129" s="51">
        <f>Source!AD47</f>
        <v>451.97</v>
      </c>
      <c r="I129" s="51">
        <f>T129</f>
        <v>36.159999999999997</v>
      </c>
      <c r="J129" s="87">
        <v>12.5</v>
      </c>
      <c r="K129" s="52">
        <f>U129</f>
        <v>451.97</v>
      </c>
      <c r="O129" s="19"/>
      <c r="P129" s="19"/>
      <c r="Q129" s="19"/>
      <c r="R129" s="19"/>
      <c r="S129" s="19"/>
      <c r="T129" s="19">
        <f>ROUND(Source!AD47*Source!AV47*Source!I47,2)</f>
        <v>36.159999999999997</v>
      </c>
      <c r="U129" s="19">
        <f>Source!Q47</f>
        <v>451.97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>
        <f>T129</f>
        <v>36.159999999999997</v>
      </c>
      <c r="GK129" s="19"/>
      <c r="GL129" s="19">
        <f>T129</f>
        <v>36.159999999999997</v>
      </c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>
        <f>T129</f>
        <v>36.159999999999997</v>
      </c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7"/>
      <c r="B130" s="54"/>
      <c r="C130" s="54" t="s">
        <v>397</v>
      </c>
      <c r="D130" s="55"/>
      <c r="E130" s="56"/>
      <c r="F130" s="58">
        <v>88.16</v>
      </c>
      <c r="G130" s="88"/>
      <c r="H130" s="58">
        <f>Source!AE47</f>
        <v>88.16</v>
      </c>
      <c r="I130" s="58">
        <f>GM130</f>
        <v>7.05</v>
      </c>
      <c r="J130" s="88">
        <v>18.3</v>
      </c>
      <c r="K130" s="59">
        <f>Source!R47</f>
        <v>129.07</v>
      </c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>
        <f>ROUND(Source!AE47*Source!AV47*Source!I47,2)</f>
        <v>7.05</v>
      </c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398</v>
      </c>
      <c r="D131" s="55"/>
      <c r="E131" s="56">
        <v>95</v>
      </c>
      <c r="F131" s="89" t="s">
        <v>399</v>
      </c>
      <c r="G131" s="88"/>
      <c r="H131" s="58">
        <f>ROUND((Source!AF47*Source!AV47+Source!AE47*Source!AV47)*(Source!FX47)/100,2)</f>
        <v>83.75</v>
      </c>
      <c r="I131" s="58">
        <f>T131</f>
        <v>6.7</v>
      </c>
      <c r="J131" s="88" t="s">
        <v>400</v>
      </c>
      <c r="K131" s="59">
        <f>U131</f>
        <v>104.55</v>
      </c>
      <c r="O131" s="19"/>
      <c r="P131" s="19"/>
      <c r="Q131" s="19"/>
      <c r="R131" s="19"/>
      <c r="S131" s="19"/>
      <c r="T131" s="19">
        <f>ROUND((ROUND(Source!AF47*Source!AV47*Source!I47,2)+ROUND(Source!AE47*Source!AV47*Source!I47,2))*(Source!FX47)/100,2)</f>
        <v>6.7</v>
      </c>
      <c r="U131" s="19">
        <f>Source!X47</f>
        <v>104.55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>
        <f>T131</f>
        <v>6.7</v>
      </c>
      <c r="GZ131" s="19"/>
      <c r="HA131" s="19"/>
      <c r="HB131" s="19">
        <f>T131</f>
        <v>6.7</v>
      </c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ht="13.5" thickBot="1" x14ac:dyDescent="0.25">
      <c r="A132" s="69"/>
      <c r="B132" s="70"/>
      <c r="C132" s="70" t="s">
        <v>401</v>
      </c>
      <c r="D132" s="71"/>
      <c r="E132" s="72">
        <v>50</v>
      </c>
      <c r="F132" s="90" t="s">
        <v>399</v>
      </c>
      <c r="G132" s="73"/>
      <c r="H132" s="74">
        <f>ROUND((Source!AF47*Source!AV47+Source!AE47*Source!AV47)*(Source!FY47)/100,2)</f>
        <v>44.08</v>
      </c>
      <c r="I132" s="74">
        <f>T132</f>
        <v>3.53</v>
      </c>
      <c r="J132" s="73" t="s">
        <v>402</v>
      </c>
      <c r="K132" s="91">
        <f>U132</f>
        <v>51.63</v>
      </c>
      <c r="O132" s="19"/>
      <c r="P132" s="19"/>
      <c r="Q132" s="19"/>
      <c r="R132" s="19"/>
      <c r="S132" s="19"/>
      <c r="T132" s="19">
        <f>ROUND((ROUND(Source!AF47*Source!AV47*Source!I47,2)+ROUND(Source!AE47*Source!AV47*Source!I47,2))*(Source!FY47)/100,2)</f>
        <v>3.53</v>
      </c>
      <c r="U132" s="19">
        <f>Source!Y47</f>
        <v>51.63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>
        <f>T132</f>
        <v>3.53</v>
      </c>
      <c r="HA132" s="19"/>
      <c r="HB132" s="19">
        <f>T132</f>
        <v>3.53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61"/>
      <c r="B133" s="60"/>
      <c r="C133" s="60"/>
      <c r="D133" s="60"/>
      <c r="E133" s="60"/>
      <c r="F133" s="60"/>
      <c r="G133" s="60"/>
      <c r="H133" s="109">
        <f>R133</f>
        <v>46.39</v>
      </c>
      <c r="I133" s="110"/>
      <c r="J133" s="109">
        <f>S133</f>
        <v>608.15</v>
      </c>
      <c r="K133" s="111"/>
      <c r="O133" s="19"/>
      <c r="P133" s="19"/>
      <c r="Q133" s="19"/>
      <c r="R133" s="19">
        <f>SUM(T128:T132)</f>
        <v>46.39</v>
      </c>
      <c r="S133" s="19">
        <f>SUM(U128:U132)</f>
        <v>608.15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>
        <f>R133</f>
        <v>46.39</v>
      </c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2">
        <v>13</v>
      </c>
      <c r="B134" s="68" t="s">
        <v>82</v>
      </c>
      <c r="C134" s="63" t="s">
        <v>83</v>
      </c>
      <c r="D134" s="64" t="s">
        <v>84</v>
      </c>
      <c r="E134" s="65">
        <v>299</v>
      </c>
      <c r="F134" s="66">
        <v>156</v>
      </c>
      <c r="G134" s="94"/>
      <c r="H134" s="66">
        <f>Source!AC49</f>
        <v>156</v>
      </c>
      <c r="I134" s="66">
        <f>T134</f>
        <v>46644</v>
      </c>
      <c r="J134" s="94">
        <v>7.5</v>
      </c>
      <c r="K134" s="67">
        <f>U134</f>
        <v>349830</v>
      </c>
      <c r="O134" s="19"/>
      <c r="P134" s="19"/>
      <c r="Q134" s="19"/>
      <c r="R134" s="19"/>
      <c r="S134" s="19"/>
      <c r="T134" s="19">
        <f>ROUND(Source!AC49*Source!AW49*Source!I49,2)</f>
        <v>46644</v>
      </c>
      <c r="U134" s="19">
        <f>Source!P49</f>
        <v>349830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>
        <f>T134</f>
        <v>46644</v>
      </c>
      <c r="GK134" s="19"/>
      <c r="GL134" s="19"/>
      <c r="GM134" s="19"/>
      <c r="GN134" s="19">
        <f>T134</f>
        <v>46644</v>
      </c>
      <c r="GO134" s="19"/>
      <c r="GP134" s="19">
        <f>T134</f>
        <v>46644</v>
      </c>
      <c r="GQ134" s="19">
        <f>T134</f>
        <v>46644</v>
      </c>
      <c r="GR134" s="19"/>
      <c r="GS134" s="19">
        <f>T134</f>
        <v>46644</v>
      </c>
      <c r="GT134" s="19"/>
      <c r="GU134" s="19"/>
      <c r="GV134" s="19"/>
      <c r="GW134" s="19">
        <f>ROUND(Source!AG49*Source!I49,2)</f>
        <v>0</v>
      </c>
      <c r="GX134" s="19">
        <f>ROUND(Source!AJ49*Source!I49,2)</f>
        <v>0</v>
      </c>
      <c r="GY134" s="19"/>
      <c r="GZ134" s="19"/>
      <c r="HA134" s="19"/>
      <c r="HB134" s="19">
        <f>T134</f>
        <v>46644</v>
      </c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ht="13.5" thickBot="1" x14ac:dyDescent="0.25">
      <c r="A135" s="95"/>
      <c r="B135" s="96" t="s">
        <v>413</v>
      </c>
      <c r="C135" s="96" t="s">
        <v>414</v>
      </c>
      <c r="D135" s="97"/>
      <c r="E135" s="97"/>
      <c r="F135" s="97"/>
      <c r="G135" s="97"/>
      <c r="H135" s="97"/>
      <c r="I135" s="97"/>
      <c r="J135" s="97"/>
      <c r="K135" s="98"/>
    </row>
    <row r="136" spans="1:255" x14ac:dyDescent="0.2">
      <c r="A136" s="61"/>
      <c r="B136" s="60"/>
      <c r="C136" s="60"/>
      <c r="D136" s="60"/>
      <c r="E136" s="60"/>
      <c r="F136" s="60"/>
      <c r="G136" s="60"/>
      <c r="H136" s="109">
        <f>R136</f>
        <v>46644</v>
      </c>
      <c r="I136" s="110"/>
      <c r="J136" s="109">
        <f>S136</f>
        <v>349830</v>
      </c>
      <c r="K136" s="111"/>
      <c r="O136" s="19"/>
      <c r="P136" s="19"/>
      <c r="Q136" s="19"/>
      <c r="R136" s="19">
        <f>SUM(T134:T135)</f>
        <v>46644</v>
      </c>
      <c r="S136" s="19">
        <f>SUM(U134:U135)</f>
        <v>349830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>
        <f>R136</f>
        <v>46644</v>
      </c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62">
        <v>14</v>
      </c>
      <c r="B137" s="68" t="s">
        <v>82</v>
      </c>
      <c r="C137" s="63" t="s">
        <v>90</v>
      </c>
      <c r="D137" s="64" t="s">
        <v>84</v>
      </c>
      <c r="E137" s="65">
        <v>50</v>
      </c>
      <c r="F137" s="66">
        <v>30.62</v>
      </c>
      <c r="G137" s="94"/>
      <c r="H137" s="66">
        <f>Source!AC51</f>
        <v>30.62</v>
      </c>
      <c r="I137" s="66">
        <f>T137</f>
        <v>1531</v>
      </c>
      <c r="J137" s="94">
        <v>7.5</v>
      </c>
      <c r="K137" s="67">
        <f>U137</f>
        <v>11482.5</v>
      </c>
      <c r="O137" s="19"/>
      <c r="P137" s="19"/>
      <c r="Q137" s="19"/>
      <c r="R137" s="19"/>
      <c r="S137" s="19"/>
      <c r="T137" s="19">
        <f>ROUND(Source!AC51*Source!AW51*Source!I51,2)</f>
        <v>1531</v>
      </c>
      <c r="U137" s="19">
        <f>Source!P51</f>
        <v>11482.5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>
        <f>T137</f>
        <v>1531</v>
      </c>
      <c r="GK137" s="19"/>
      <c r="GL137" s="19"/>
      <c r="GM137" s="19"/>
      <c r="GN137" s="19">
        <f>T137</f>
        <v>1531</v>
      </c>
      <c r="GO137" s="19"/>
      <c r="GP137" s="19">
        <f>T137</f>
        <v>1531</v>
      </c>
      <c r="GQ137" s="19">
        <f>T137</f>
        <v>1531</v>
      </c>
      <c r="GR137" s="19"/>
      <c r="GS137" s="19">
        <f>T137</f>
        <v>1531</v>
      </c>
      <c r="GT137" s="19"/>
      <c r="GU137" s="19"/>
      <c r="GV137" s="19"/>
      <c r="GW137" s="19">
        <f>ROUND(Source!AG51*Source!I51,2)</f>
        <v>0</v>
      </c>
      <c r="GX137" s="19">
        <f>ROUND(Source!AJ51*Source!I51,2)</f>
        <v>0</v>
      </c>
      <c r="GY137" s="19"/>
      <c r="GZ137" s="19"/>
      <c r="HA137" s="19"/>
      <c r="HB137" s="19">
        <f>T137</f>
        <v>1531</v>
      </c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ht="13.5" thickBot="1" x14ac:dyDescent="0.25">
      <c r="A138" s="95"/>
      <c r="B138" s="96" t="s">
        <v>413</v>
      </c>
      <c r="C138" s="96" t="s">
        <v>415</v>
      </c>
      <c r="D138" s="97"/>
      <c r="E138" s="97"/>
      <c r="F138" s="97"/>
      <c r="G138" s="97"/>
      <c r="H138" s="97"/>
      <c r="I138" s="97"/>
      <c r="J138" s="97"/>
      <c r="K138" s="98"/>
    </row>
    <row r="139" spans="1:255" x14ac:dyDescent="0.2">
      <c r="A139" s="61"/>
      <c r="B139" s="60"/>
      <c r="C139" s="60"/>
      <c r="D139" s="60"/>
      <c r="E139" s="60"/>
      <c r="F139" s="60"/>
      <c r="G139" s="60"/>
      <c r="H139" s="109">
        <f>R139</f>
        <v>1531</v>
      </c>
      <c r="I139" s="110"/>
      <c r="J139" s="109">
        <f>S139</f>
        <v>11482.5</v>
      </c>
      <c r="K139" s="111"/>
      <c r="O139" s="19"/>
      <c r="P139" s="19"/>
      <c r="Q139" s="19"/>
      <c r="R139" s="19">
        <f>SUM(T137:T138)</f>
        <v>1531</v>
      </c>
      <c r="S139" s="19">
        <f>SUM(U137:U138)</f>
        <v>11482.5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>
        <f>R139</f>
        <v>1531</v>
      </c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62">
        <v>15</v>
      </c>
      <c r="B140" s="68" t="s">
        <v>82</v>
      </c>
      <c r="C140" s="63" t="s">
        <v>93</v>
      </c>
      <c r="D140" s="64" t="s">
        <v>94</v>
      </c>
      <c r="E140" s="65">
        <v>4</v>
      </c>
      <c r="F140" s="66">
        <v>194.48</v>
      </c>
      <c r="G140" s="94"/>
      <c r="H140" s="66">
        <f>Source!AC53</f>
        <v>194.48</v>
      </c>
      <c r="I140" s="66">
        <f>T140</f>
        <v>777.92</v>
      </c>
      <c r="J140" s="94">
        <v>7.5</v>
      </c>
      <c r="K140" s="67">
        <f>U140</f>
        <v>5834.4</v>
      </c>
      <c r="O140" s="19"/>
      <c r="P140" s="19"/>
      <c r="Q140" s="19"/>
      <c r="R140" s="19"/>
      <c r="S140" s="19"/>
      <c r="T140" s="19">
        <f>ROUND(Source!AC53*Source!AW53*Source!I53,2)</f>
        <v>777.92</v>
      </c>
      <c r="U140" s="19">
        <f>Source!P53</f>
        <v>5834.4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>
        <f>T140</f>
        <v>777.92</v>
      </c>
      <c r="GK140" s="19"/>
      <c r="GL140" s="19"/>
      <c r="GM140" s="19"/>
      <c r="GN140" s="19">
        <f>T140</f>
        <v>777.92</v>
      </c>
      <c r="GO140" s="19"/>
      <c r="GP140" s="19">
        <f>T140</f>
        <v>777.92</v>
      </c>
      <c r="GQ140" s="19">
        <f>T140</f>
        <v>777.92</v>
      </c>
      <c r="GR140" s="19"/>
      <c r="GS140" s="19">
        <f>T140</f>
        <v>777.92</v>
      </c>
      <c r="GT140" s="19"/>
      <c r="GU140" s="19"/>
      <c r="GV140" s="19"/>
      <c r="GW140" s="19">
        <f>ROUND(Source!AG53*Source!I53,2)</f>
        <v>0</v>
      </c>
      <c r="GX140" s="19">
        <f>ROUND(Source!AJ53*Source!I53,2)</f>
        <v>0</v>
      </c>
      <c r="GY140" s="19"/>
      <c r="GZ140" s="19"/>
      <c r="HA140" s="19"/>
      <c r="HB140" s="19">
        <f>T140</f>
        <v>777.92</v>
      </c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ht="13.5" thickBot="1" x14ac:dyDescent="0.25">
      <c r="A141" s="95"/>
      <c r="B141" s="96" t="s">
        <v>413</v>
      </c>
      <c r="C141" s="96" t="s">
        <v>416</v>
      </c>
      <c r="D141" s="97"/>
      <c r="E141" s="97"/>
      <c r="F141" s="97"/>
      <c r="G141" s="97"/>
      <c r="H141" s="97"/>
      <c r="I141" s="97"/>
      <c r="J141" s="97"/>
      <c r="K141" s="98"/>
    </row>
    <row r="142" spans="1:255" x14ac:dyDescent="0.2">
      <c r="A142" s="61"/>
      <c r="B142" s="60"/>
      <c r="C142" s="60"/>
      <c r="D142" s="60"/>
      <c r="E142" s="60"/>
      <c r="F142" s="60"/>
      <c r="G142" s="60"/>
      <c r="H142" s="109">
        <f>R142</f>
        <v>777.92</v>
      </c>
      <c r="I142" s="110"/>
      <c r="J142" s="109">
        <f>S142</f>
        <v>5834.4</v>
      </c>
      <c r="K142" s="111"/>
      <c r="O142" s="19"/>
      <c r="P142" s="19"/>
      <c r="Q142" s="19"/>
      <c r="R142" s="19">
        <f>SUM(T140:T141)</f>
        <v>777.92</v>
      </c>
      <c r="S142" s="19">
        <f>SUM(U140:U141)</f>
        <v>5834.4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>
        <f>R142</f>
        <v>777.92</v>
      </c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2">
        <v>17</v>
      </c>
      <c r="B143" s="68" t="s">
        <v>82</v>
      </c>
      <c r="C143" s="63" t="s">
        <v>97</v>
      </c>
      <c r="D143" s="64" t="s">
        <v>94</v>
      </c>
      <c r="E143" s="65">
        <v>1200</v>
      </c>
      <c r="F143" s="66">
        <v>1.75</v>
      </c>
      <c r="G143" s="94"/>
      <c r="H143" s="66">
        <f>Source!AC55</f>
        <v>1.75</v>
      </c>
      <c r="I143" s="66">
        <f>T143</f>
        <v>2100</v>
      </c>
      <c r="J143" s="94">
        <v>7.5</v>
      </c>
      <c r="K143" s="67">
        <f>U143</f>
        <v>15750</v>
      </c>
      <c r="O143" s="19"/>
      <c r="P143" s="19"/>
      <c r="Q143" s="19"/>
      <c r="R143" s="19"/>
      <c r="S143" s="19"/>
      <c r="T143" s="19">
        <f>ROUND(Source!AC55*Source!AW55*Source!I55,2)</f>
        <v>2100</v>
      </c>
      <c r="U143" s="19">
        <f>Source!P55</f>
        <v>15750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>
        <f>T143</f>
        <v>2100</v>
      </c>
      <c r="GK143" s="19"/>
      <c r="GL143" s="19"/>
      <c r="GM143" s="19"/>
      <c r="GN143" s="19">
        <f>T143</f>
        <v>2100</v>
      </c>
      <c r="GO143" s="19"/>
      <c r="GP143" s="19">
        <f>T143</f>
        <v>2100</v>
      </c>
      <c r="GQ143" s="19">
        <f>T143</f>
        <v>2100</v>
      </c>
      <c r="GR143" s="19"/>
      <c r="GS143" s="19">
        <f>T143</f>
        <v>2100</v>
      </c>
      <c r="GT143" s="19"/>
      <c r="GU143" s="19"/>
      <c r="GV143" s="19"/>
      <c r="GW143" s="19">
        <f>ROUND(Source!AG55*Source!I55,2)</f>
        <v>0</v>
      </c>
      <c r="GX143" s="19">
        <f>ROUND(Source!AJ55*Source!I55,2)</f>
        <v>0</v>
      </c>
      <c r="GY143" s="19"/>
      <c r="GZ143" s="19"/>
      <c r="HA143" s="19"/>
      <c r="HB143" s="19">
        <f>T143</f>
        <v>2100</v>
      </c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ht="13.5" thickBot="1" x14ac:dyDescent="0.25">
      <c r="A144" s="95"/>
      <c r="B144" s="96" t="s">
        <v>413</v>
      </c>
      <c r="C144" s="96" t="s">
        <v>417</v>
      </c>
      <c r="D144" s="97"/>
      <c r="E144" s="97"/>
      <c r="F144" s="97"/>
      <c r="G144" s="97"/>
      <c r="H144" s="97"/>
      <c r="I144" s="97"/>
      <c r="J144" s="97"/>
      <c r="K144" s="98"/>
    </row>
    <row r="145" spans="1:255" x14ac:dyDescent="0.2">
      <c r="A145" s="61"/>
      <c r="B145" s="60"/>
      <c r="C145" s="60"/>
      <c r="D145" s="60"/>
      <c r="E145" s="60"/>
      <c r="F145" s="60"/>
      <c r="G145" s="60"/>
      <c r="H145" s="109">
        <f>R145</f>
        <v>2100</v>
      </c>
      <c r="I145" s="110"/>
      <c r="J145" s="109">
        <f>S145</f>
        <v>15750</v>
      </c>
      <c r="K145" s="111"/>
      <c r="O145" s="19"/>
      <c r="P145" s="19"/>
      <c r="Q145" s="19"/>
      <c r="R145" s="19">
        <f>SUM(T143:T144)</f>
        <v>2100</v>
      </c>
      <c r="S145" s="19">
        <f>SUM(U143:U144)</f>
        <v>15750</v>
      </c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>
        <f>R145</f>
        <v>2100</v>
      </c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62">
        <v>18</v>
      </c>
      <c r="B146" s="68" t="s">
        <v>82</v>
      </c>
      <c r="C146" s="63" t="s">
        <v>100</v>
      </c>
      <c r="D146" s="64" t="s">
        <v>101</v>
      </c>
      <c r="E146" s="65">
        <v>7</v>
      </c>
      <c r="F146" s="66">
        <v>23.73</v>
      </c>
      <c r="G146" s="94"/>
      <c r="H146" s="66">
        <f>Source!AC57</f>
        <v>23.73</v>
      </c>
      <c r="I146" s="66">
        <f>T146</f>
        <v>166.11</v>
      </c>
      <c r="J146" s="94">
        <v>7.5</v>
      </c>
      <c r="K146" s="67">
        <f>U146</f>
        <v>1245.83</v>
      </c>
      <c r="O146" s="19"/>
      <c r="P146" s="19"/>
      <c r="Q146" s="19"/>
      <c r="R146" s="19"/>
      <c r="S146" s="19"/>
      <c r="T146" s="19">
        <f>ROUND(Source!AC57*Source!AW57*Source!I57,2)</f>
        <v>166.11</v>
      </c>
      <c r="U146" s="19">
        <f>Source!P57</f>
        <v>1245.83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>
        <f>T146</f>
        <v>166.11</v>
      </c>
      <c r="GK146" s="19"/>
      <c r="GL146" s="19"/>
      <c r="GM146" s="19"/>
      <c r="GN146" s="19">
        <f>T146</f>
        <v>166.11</v>
      </c>
      <c r="GO146" s="19"/>
      <c r="GP146" s="19">
        <f>T146</f>
        <v>166.11</v>
      </c>
      <c r="GQ146" s="19">
        <f>T146</f>
        <v>166.11</v>
      </c>
      <c r="GR146" s="19"/>
      <c r="GS146" s="19">
        <f>T146</f>
        <v>166.11</v>
      </c>
      <c r="GT146" s="19"/>
      <c r="GU146" s="19"/>
      <c r="GV146" s="19"/>
      <c r="GW146" s="19">
        <f>ROUND(Source!AG57*Source!I57,2)</f>
        <v>0</v>
      </c>
      <c r="GX146" s="19">
        <f>ROUND(Source!AJ57*Source!I57,2)</f>
        <v>0</v>
      </c>
      <c r="GY146" s="19"/>
      <c r="GZ146" s="19"/>
      <c r="HA146" s="19"/>
      <c r="HB146" s="19">
        <f>T146</f>
        <v>166.11</v>
      </c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ht="13.5" thickBot="1" x14ac:dyDescent="0.25">
      <c r="A147" s="95"/>
      <c r="B147" s="96" t="s">
        <v>413</v>
      </c>
      <c r="C147" s="96" t="s">
        <v>418</v>
      </c>
      <c r="D147" s="97"/>
      <c r="E147" s="97"/>
      <c r="F147" s="97"/>
      <c r="G147" s="97"/>
      <c r="H147" s="97"/>
      <c r="I147" s="97"/>
      <c r="J147" s="97"/>
      <c r="K147" s="98"/>
    </row>
    <row r="148" spans="1:255" x14ac:dyDescent="0.2">
      <c r="A148" s="61"/>
      <c r="B148" s="60"/>
      <c r="C148" s="60"/>
      <c r="D148" s="60"/>
      <c r="E148" s="60"/>
      <c r="F148" s="60"/>
      <c r="G148" s="60"/>
      <c r="H148" s="109">
        <f>R148</f>
        <v>166.11</v>
      </c>
      <c r="I148" s="110"/>
      <c r="J148" s="109">
        <f>S148</f>
        <v>1245.83</v>
      </c>
      <c r="K148" s="111"/>
      <c r="O148" s="19"/>
      <c r="P148" s="19"/>
      <c r="Q148" s="19"/>
      <c r="R148" s="19">
        <f>SUM(T146:T147)</f>
        <v>166.11</v>
      </c>
      <c r="S148" s="19">
        <f>SUM(U146:U147)</f>
        <v>1245.83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>
        <f>R148</f>
        <v>166.11</v>
      </c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x14ac:dyDescent="0.2">
      <c r="A149" s="62">
        <v>19</v>
      </c>
      <c r="B149" s="68" t="s">
        <v>82</v>
      </c>
      <c r="C149" s="63" t="s">
        <v>104</v>
      </c>
      <c r="D149" s="64" t="s">
        <v>105</v>
      </c>
      <c r="E149" s="65">
        <v>2</v>
      </c>
      <c r="F149" s="66">
        <v>79.930000000000007</v>
      </c>
      <c r="G149" s="94"/>
      <c r="H149" s="66">
        <f>Source!AC59</f>
        <v>79.930000000000007</v>
      </c>
      <c r="I149" s="66">
        <f>T149</f>
        <v>159.86000000000001</v>
      </c>
      <c r="J149" s="94">
        <v>7.5</v>
      </c>
      <c r="K149" s="67">
        <f>U149</f>
        <v>1198.95</v>
      </c>
      <c r="O149" s="19"/>
      <c r="P149" s="19"/>
      <c r="Q149" s="19"/>
      <c r="R149" s="19"/>
      <c r="S149" s="19"/>
      <c r="T149" s="19">
        <f>ROUND(Source!AC59*Source!AW59*Source!I59,2)</f>
        <v>159.86000000000001</v>
      </c>
      <c r="U149" s="19">
        <f>Source!P59</f>
        <v>1198.95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>
        <f>T149</f>
        <v>159.86000000000001</v>
      </c>
      <c r="GK149" s="19"/>
      <c r="GL149" s="19"/>
      <c r="GM149" s="19"/>
      <c r="GN149" s="19">
        <f>T149</f>
        <v>159.86000000000001</v>
      </c>
      <c r="GO149" s="19"/>
      <c r="GP149" s="19">
        <f>T149</f>
        <v>159.86000000000001</v>
      </c>
      <c r="GQ149" s="19">
        <f>T149</f>
        <v>159.86000000000001</v>
      </c>
      <c r="GR149" s="19"/>
      <c r="GS149" s="19">
        <f>T149</f>
        <v>159.86000000000001</v>
      </c>
      <c r="GT149" s="19"/>
      <c r="GU149" s="19"/>
      <c r="GV149" s="19"/>
      <c r="GW149" s="19">
        <f>ROUND(Source!AG59*Source!I59,2)</f>
        <v>0</v>
      </c>
      <c r="GX149" s="19">
        <f>ROUND(Source!AJ59*Source!I59,2)</f>
        <v>0</v>
      </c>
      <c r="GY149" s="19"/>
      <c r="GZ149" s="19"/>
      <c r="HA149" s="19"/>
      <c r="HB149" s="19">
        <f>T149</f>
        <v>159.86000000000001</v>
      </c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ht="13.5" thickBot="1" x14ac:dyDescent="0.25">
      <c r="A150" s="95"/>
      <c r="B150" s="96" t="s">
        <v>413</v>
      </c>
      <c r="C150" s="96" t="s">
        <v>419</v>
      </c>
      <c r="D150" s="97"/>
      <c r="E150" s="97"/>
      <c r="F150" s="97"/>
      <c r="G150" s="97"/>
      <c r="H150" s="97"/>
      <c r="I150" s="97"/>
      <c r="J150" s="97"/>
      <c r="K150" s="98"/>
    </row>
    <row r="151" spans="1:255" x14ac:dyDescent="0.2">
      <c r="A151" s="61"/>
      <c r="B151" s="60"/>
      <c r="C151" s="60"/>
      <c r="D151" s="60"/>
      <c r="E151" s="60"/>
      <c r="F151" s="60"/>
      <c r="G151" s="60"/>
      <c r="H151" s="109">
        <f>R151</f>
        <v>159.86000000000001</v>
      </c>
      <c r="I151" s="110"/>
      <c r="J151" s="109">
        <f>S151</f>
        <v>1198.95</v>
      </c>
      <c r="K151" s="111"/>
      <c r="O151" s="19"/>
      <c r="P151" s="19"/>
      <c r="Q151" s="19"/>
      <c r="R151" s="19">
        <f>SUM(T149:T150)</f>
        <v>159.86000000000001</v>
      </c>
      <c r="S151" s="19">
        <f>SUM(U149:U150)</f>
        <v>1198.95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>
        <f>R151</f>
        <v>159.86000000000001</v>
      </c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62">
        <v>20</v>
      </c>
      <c r="B152" s="68" t="s">
        <v>82</v>
      </c>
      <c r="C152" s="63" t="s">
        <v>108</v>
      </c>
      <c r="D152" s="64" t="s">
        <v>94</v>
      </c>
      <c r="E152" s="65">
        <v>2</v>
      </c>
      <c r="F152" s="66">
        <v>31.14</v>
      </c>
      <c r="G152" s="94"/>
      <c r="H152" s="66">
        <f>Source!AC61</f>
        <v>31.14</v>
      </c>
      <c r="I152" s="66">
        <f>T152</f>
        <v>62.28</v>
      </c>
      <c r="J152" s="94">
        <v>7.5</v>
      </c>
      <c r="K152" s="67">
        <f>U152</f>
        <v>467.1</v>
      </c>
      <c r="O152" s="19"/>
      <c r="P152" s="19"/>
      <c r="Q152" s="19"/>
      <c r="R152" s="19"/>
      <c r="S152" s="19"/>
      <c r="T152" s="19">
        <f>ROUND(Source!AC61*Source!AW61*Source!I61,2)</f>
        <v>62.28</v>
      </c>
      <c r="U152" s="19">
        <f>Source!P61</f>
        <v>467.1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>
        <f>T152</f>
        <v>62.28</v>
      </c>
      <c r="GK152" s="19"/>
      <c r="GL152" s="19"/>
      <c r="GM152" s="19"/>
      <c r="GN152" s="19">
        <f>T152</f>
        <v>62.28</v>
      </c>
      <c r="GO152" s="19"/>
      <c r="GP152" s="19">
        <f>T152</f>
        <v>62.28</v>
      </c>
      <c r="GQ152" s="19">
        <f>T152</f>
        <v>62.28</v>
      </c>
      <c r="GR152" s="19"/>
      <c r="GS152" s="19">
        <f>T152</f>
        <v>62.28</v>
      </c>
      <c r="GT152" s="19"/>
      <c r="GU152" s="19"/>
      <c r="GV152" s="19"/>
      <c r="GW152" s="19">
        <f>ROUND(Source!AG61*Source!I61,2)</f>
        <v>0</v>
      </c>
      <c r="GX152" s="19">
        <f>ROUND(Source!AJ61*Source!I61,2)</f>
        <v>0</v>
      </c>
      <c r="GY152" s="19"/>
      <c r="GZ152" s="19"/>
      <c r="HA152" s="19"/>
      <c r="HB152" s="19">
        <f>T152</f>
        <v>62.28</v>
      </c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ht="13.5" thickBot="1" x14ac:dyDescent="0.25">
      <c r="A153" s="95"/>
      <c r="B153" s="96" t="s">
        <v>413</v>
      </c>
      <c r="C153" s="96" t="s">
        <v>420</v>
      </c>
      <c r="D153" s="97"/>
      <c r="E153" s="97"/>
      <c r="F153" s="97"/>
      <c r="G153" s="97"/>
      <c r="H153" s="97"/>
      <c r="I153" s="97"/>
      <c r="J153" s="97"/>
      <c r="K153" s="98"/>
    </row>
    <row r="154" spans="1:255" x14ac:dyDescent="0.2">
      <c r="A154" s="61"/>
      <c r="B154" s="60"/>
      <c r="C154" s="60"/>
      <c r="D154" s="60"/>
      <c r="E154" s="60"/>
      <c r="F154" s="60"/>
      <c r="G154" s="60"/>
      <c r="H154" s="109">
        <f>R154</f>
        <v>62.28</v>
      </c>
      <c r="I154" s="110"/>
      <c r="J154" s="109">
        <f>S154</f>
        <v>467.1</v>
      </c>
      <c r="K154" s="111"/>
      <c r="O154" s="19"/>
      <c r="P154" s="19"/>
      <c r="Q154" s="19"/>
      <c r="R154" s="19">
        <f>SUM(T152:T153)</f>
        <v>62.28</v>
      </c>
      <c r="S154" s="19">
        <f>SUM(U152:U153)</f>
        <v>467.1</v>
      </c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>
        <f>R154</f>
        <v>62.28</v>
      </c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62">
        <v>21</v>
      </c>
      <c r="B155" s="68" t="s">
        <v>82</v>
      </c>
      <c r="C155" s="63" t="s">
        <v>111</v>
      </c>
      <c r="D155" s="64" t="s">
        <v>112</v>
      </c>
      <c r="E155" s="65">
        <v>20</v>
      </c>
      <c r="F155" s="66">
        <v>4.6900000000000004</v>
      </c>
      <c r="G155" s="94"/>
      <c r="H155" s="66">
        <f>Source!AC63</f>
        <v>4.6900000000000004</v>
      </c>
      <c r="I155" s="66">
        <f>T155</f>
        <v>93.8</v>
      </c>
      <c r="J155" s="94">
        <v>7.5</v>
      </c>
      <c r="K155" s="67">
        <f>U155</f>
        <v>703.5</v>
      </c>
      <c r="O155" s="19"/>
      <c r="P155" s="19"/>
      <c r="Q155" s="19"/>
      <c r="R155" s="19"/>
      <c r="S155" s="19"/>
      <c r="T155" s="19">
        <f>ROUND(Source!AC63*Source!AW63*Source!I63,2)</f>
        <v>93.8</v>
      </c>
      <c r="U155" s="19">
        <f>Source!P63</f>
        <v>703.5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>
        <f>T155</f>
        <v>93.8</v>
      </c>
      <c r="GK155" s="19"/>
      <c r="GL155" s="19"/>
      <c r="GM155" s="19"/>
      <c r="GN155" s="19">
        <f>T155</f>
        <v>93.8</v>
      </c>
      <c r="GO155" s="19"/>
      <c r="GP155" s="19">
        <f>T155</f>
        <v>93.8</v>
      </c>
      <c r="GQ155" s="19">
        <f>T155</f>
        <v>93.8</v>
      </c>
      <c r="GR155" s="19"/>
      <c r="GS155" s="19">
        <f>T155</f>
        <v>93.8</v>
      </c>
      <c r="GT155" s="19"/>
      <c r="GU155" s="19"/>
      <c r="GV155" s="19"/>
      <c r="GW155" s="19">
        <f>ROUND(Source!AG63*Source!I63,2)</f>
        <v>0</v>
      </c>
      <c r="GX155" s="19">
        <f>ROUND(Source!AJ63*Source!I63,2)</f>
        <v>0</v>
      </c>
      <c r="GY155" s="19"/>
      <c r="GZ155" s="19"/>
      <c r="HA155" s="19"/>
      <c r="HB155" s="19">
        <f>T155</f>
        <v>93.8</v>
      </c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ht="13.5" thickBot="1" x14ac:dyDescent="0.25">
      <c r="A156" s="95"/>
      <c r="B156" s="96" t="s">
        <v>413</v>
      </c>
      <c r="C156" s="96" t="s">
        <v>421</v>
      </c>
      <c r="D156" s="97"/>
      <c r="E156" s="97"/>
      <c r="F156" s="97"/>
      <c r="G156" s="97"/>
      <c r="H156" s="97"/>
      <c r="I156" s="97"/>
      <c r="J156" s="97"/>
      <c r="K156" s="98"/>
    </row>
    <row r="157" spans="1:255" x14ac:dyDescent="0.2">
      <c r="A157" s="61"/>
      <c r="B157" s="60"/>
      <c r="C157" s="60"/>
      <c r="D157" s="60"/>
      <c r="E157" s="60"/>
      <c r="F157" s="60"/>
      <c r="G157" s="60"/>
      <c r="H157" s="109">
        <f>R157</f>
        <v>93.8</v>
      </c>
      <c r="I157" s="110"/>
      <c r="J157" s="109">
        <f>S157</f>
        <v>703.5</v>
      </c>
      <c r="K157" s="111"/>
      <c r="O157" s="19"/>
      <c r="P157" s="19"/>
      <c r="Q157" s="19"/>
      <c r="R157" s="19">
        <f>SUM(T155:T156)</f>
        <v>93.8</v>
      </c>
      <c r="S157" s="19">
        <f>SUM(U155:U156)</f>
        <v>703.5</v>
      </c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>
        <f>R157</f>
        <v>93.8</v>
      </c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x14ac:dyDescent="0.2">
      <c r="A158" s="62">
        <v>22</v>
      </c>
      <c r="B158" s="68" t="s">
        <v>82</v>
      </c>
      <c r="C158" s="63" t="s">
        <v>115</v>
      </c>
      <c r="D158" s="64" t="s">
        <v>101</v>
      </c>
      <c r="E158" s="65">
        <v>6</v>
      </c>
      <c r="F158" s="66">
        <v>118.03</v>
      </c>
      <c r="G158" s="94"/>
      <c r="H158" s="66">
        <f>Source!AC65</f>
        <v>118.03</v>
      </c>
      <c r="I158" s="66">
        <f>T158</f>
        <v>708.18</v>
      </c>
      <c r="J158" s="94">
        <v>7.5</v>
      </c>
      <c r="K158" s="67">
        <f>U158</f>
        <v>5311.35</v>
      </c>
      <c r="O158" s="19"/>
      <c r="P158" s="19"/>
      <c r="Q158" s="19"/>
      <c r="R158" s="19"/>
      <c r="S158" s="19"/>
      <c r="T158" s="19">
        <f>ROUND(Source!AC65*Source!AW65*Source!I65,2)</f>
        <v>708.18</v>
      </c>
      <c r="U158" s="19">
        <f>Source!P65</f>
        <v>5311.35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>
        <f>T158</f>
        <v>708.18</v>
      </c>
      <c r="GK158" s="19"/>
      <c r="GL158" s="19"/>
      <c r="GM158" s="19"/>
      <c r="GN158" s="19">
        <f>T158</f>
        <v>708.18</v>
      </c>
      <c r="GO158" s="19"/>
      <c r="GP158" s="19">
        <f>T158</f>
        <v>708.18</v>
      </c>
      <c r="GQ158" s="19">
        <f>T158</f>
        <v>708.18</v>
      </c>
      <c r="GR158" s="19"/>
      <c r="GS158" s="19">
        <f>T158</f>
        <v>708.18</v>
      </c>
      <c r="GT158" s="19"/>
      <c r="GU158" s="19"/>
      <c r="GV158" s="19"/>
      <c r="GW158" s="19">
        <f>ROUND(Source!AG65*Source!I65,2)</f>
        <v>0</v>
      </c>
      <c r="GX158" s="19">
        <f>ROUND(Source!AJ65*Source!I65,2)</f>
        <v>0</v>
      </c>
      <c r="GY158" s="19"/>
      <c r="GZ158" s="19"/>
      <c r="HA158" s="19"/>
      <c r="HB158" s="19">
        <f>T158</f>
        <v>708.18</v>
      </c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ht="13.5" thickBot="1" x14ac:dyDescent="0.25">
      <c r="A159" s="95"/>
      <c r="B159" s="96" t="s">
        <v>413</v>
      </c>
      <c r="C159" s="96" t="s">
        <v>422</v>
      </c>
      <c r="D159" s="97"/>
      <c r="E159" s="97"/>
      <c r="F159" s="97"/>
      <c r="G159" s="97"/>
      <c r="H159" s="97"/>
      <c r="I159" s="97"/>
      <c r="J159" s="97"/>
      <c r="K159" s="98"/>
    </row>
    <row r="160" spans="1:255" x14ac:dyDescent="0.2">
      <c r="A160" s="61"/>
      <c r="B160" s="60"/>
      <c r="C160" s="60"/>
      <c r="D160" s="60"/>
      <c r="E160" s="60"/>
      <c r="F160" s="60"/>
      <c r="G160" s="60"/>
      <c r="H160" s="109">
        <f>R160</f>
        <v>708.18</v>
      </c>
      <c r="I160" s="110"/>
      <c r="J160" s="109">
        <f>S160</f>
        <v>5311.35</v>
      </c>
      <c r="K160" s="111"/>
      <c r="O160" s="19"/>
      <c r="P160" s="19"/>
      <c r="Q160" s="19"/>
      <c r="R160" s="19">
        <f>SUM(T158:T159)</f>
        <v>708.18</v>
      </c>
      <c r="S160" s="19">
        <f>SUM(U158:U159)</f>
        <v>5311.35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>
        <f>R160</f>
        <v>708.18</v>
      </c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x14ac:dyDescent="0.2">
      <c r="A161" s="62">
        <v>23</v>
      </c>
      <c r="B161" s="68" t="s">
        <v>82</v>
      </c>
      <c r="C161" s="63" t="s">
        <v>118</v>
      </c>
      <c r="D161" s="64" t="s">
        <v>119</v>
      </c>
      <c r="E161" s="65">
        <v>2</v>
      </c>
      <c r="F161" s="66">
        <v>36.159999999999997</v>
      </c>
      <c r="G161" s="94"/>
      <c r="H161" s="66">
        <f>Source!AC67</f>
        <v>36.159999999999997</v>
      </c>
      <c r="I161" s="66">
        <f>T161</f>
        <v>72.319999999999993</v>
      </c>
      <c r="J161" s="94">
        <v>7.5</v>
      </c>
      <c r="K161" s="67">
        <f>U161</f>
        <v>542.4</v>
      </c>
      <c r="O161" s="19"/>
      <c r="P161" s="19"/>
      <c r="Q161" s="19"/>
      <c r="R161" s="19"/>
      <c r="S161" s="19"/>
      <c r="T161" s="19">
        <f>ROUND(Source!AC67*Source!AW67*Source!I67,2)</f>
        <v>72.319999999999993</v>
      </c>
      <c r="U161" s="19">
        <f>Source!P67</f>
        <v>542.4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>
        <f>T161</f>
        <v>72.319999999999993</v>
      </c>
      <c r="GK161" s="19"/>
      <c r="GL161" s="19"/>
      <c r="GM161" s="19"/>
      <c r="GN161" s="19">
        <f>T161</f>
        <v>72.319999999999993</v>
      </c>
      <c r="GO161" s="19"/>
      <c r="GP161" s="19">
        <f>T161</f>
        <v>72.319999999999993</v>
      </c>
      <c r="GQ161" s="19">
        <f>T161</f>
        <v>72.319999999999993</v>
      </c>
      <c r="GR161" s="19"/>
      <c r="GS161" s="19">
        <f>T161</f>
        <v>72.319999999999993</v>
      </c>
      <c r="GT161" s="19"/>
      <c r="GU161" s="19"/>
      <c r="GV161" s="19"/>
      <c r="GW161" s="19">
        <f>ROUND(Source!AG67*Source!I67,2)</f>
        <v>0</v>
      </c>
      <c r="GX161" s="19">
        <f>ROUND(Source!AJ67*Source!I67,2)</f>
        <v>0</v>
      </c>
      <c r="GY161" s="19"/>
      <c r="GZ161" s="19"/>
      <c r="HA161" s="19"/>
      <c r="HB161" s="19">
        <f>T161</f>
        <v>72.319999999999993</v>
      </c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ht="13.5" thickBot="1" x14ac:dyDescent="0.25">
      <c r="A162" s="95"/>
      <c r="B162" s="96" t="s">
        <v>413</v>
      </c>
      <c r="C162" s="96" t="s">
        <v>423</v>
      </c>
      <c r="D162" s="97"/>
      <c r="E162" s="97"/>
      <c r="F162" s="97"/>
      <c r="G162" s="97"/>
      <c r="H162" s="97"/>
      <c r="I162" s="97"/>
      <c r="J162" s="97"/>
      <c r="K162" s="98"/>
    </row>
    <row r="163" spans="1:255" x14ac:dyDescent="0.2">
      <c r="A163" s="61"/>
      <c r="B163" s="60"/>
      <c r="C163" s="60"/>
      <c r="D163" s="60"/>
      <c r="E163" s="60"/>
      <c r="F163" s="60"/>
      <c r="G163" s="60"/>
      <c r="H163" s="109">
        <f>R163</f>
        <v>72.319999999999993</v>
      </c>
      <c r="I163" s="110"/>
      <c r="J163" s="109">
        <f>S163</f>
        <v>542.4</v>
      </c>
      <c r="K163" s="111"/>
      <c r="O163" s="19"/>
      <c r="P163" s="19"/>
      <c r="Q163" s="19"/>
      <c r="R163" s="19">
        <f>SUM(T161:T162)</f>
        <v>72.319999999999993</v>
      </c>
      <c r="S163" s="19">
        <f>SUM(U161:U162)</f>
        <v>542.4</v>
      </c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>
        <f>R163</f>
        <v>72.319999999999993</v>
      </c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x14ac:dyDescent="0.2">
      <c r="A164" s="62">
        <v>24</v>
      </c>
      <c r="B164" s="68" t="s">
        <v>82</v>
      </c>
      <c r="C164" s="63" t="s">
        <v>122</v>
      </c>
      <c r="D164" s="64" t="s">
        <v>54</v>
      </c>
      <c r="E164" s="65">
        <v>2</v>
      </c>
      <c r="F164" s="66">
        <v>58.8</v>
      </c>
      <c r="G164" s="94"/>
      <c r="H164" s="66">
        <f>Source!AC69</f>
        <v>58.8</v>
      </c>
      <c r="I164" s="66">
        <f>T164</f>
        <v>117.6</v>
      </c>
      <c r="J164" s="94">
        <v>7.5</v>
      </c>
      <c r="K164" s="67">
        <f>U164</f>
        <v>882</v>
      </c>
      <c r="O164" s="19"/>
      <c r="P164" s="19"/>
      <c r="Q164" s="19"/>
      <c r="R164" s="19"/>
      <c r="S164" s="19"/>
      <c r="T164" s="19">
        <f>ROUND(Source!AC69*Source!AW69*Source!I69,2)</f>
        <v>117.6</v>
      </c>
      <c r="U164" s="19">
        <f>Source!P69</f>
        <v>882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>
        <f>T164</f>
        <v>117.6</v>
      </c>
      <c r="GK164" s="19"/>
      <c r="GL164" s="19"/>
      <c r="GM164" s="19"/>
      <c r="GN164" s="19">
        <f>T164</f>
        <v>117.6</v>
      </c>
      <c r="GO164" s="19"/>
      <c r="GP164" s="19">
        <f>T164</f>
        <v>117.6</v>
      </c>
      <c r="GQ164" s="19">
        <f>T164</f>
        <v>117.6</v>
      </c>
      <c r="GR164" s="19"/>
      <c r="GS164" s="19">
        <f>T164</f>
        <v>117.6</v>
      </c>
      <c r="GT164" s="19"/>
      <c r="GU164" s="19"/>
      <c r="GV164" s="19"/>
      <c r="GW164" s="19">
        <f>ROUND(Source!AG69*Source!I69,2)</f>
        <v>0</v>
      </c>
      <c r="GX164" s="19">
        <f>ROUND(Source!AJ69*Source!I69,2)</f>
        <v>0</v>
      </c>
      <c r="GY164" s="19"/>
      <c r="GZ164" s="19"/>
      <c r="HA164" s="19"/>
      <c r="HB164" s="19">
        <f>T164</f>
        <v>117.6</v>
      </c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ht="13.5" thickBot="1" x14ac:dyDescent="0.25">
      <c r="A165" s="95"/>
      <c r="B165" s="96" t="s">
        <v>413</v>
      </c>
      <c r="C165" s="96" t="s">
        <v>424</v>
      </c>
      <c r="D165" s="97"/>
      <c r="E165" s="97"/>
      <c r="F165" s="97"/>
      <c r="G165" s="97"/>
      <c r="H165" s="97"/>
      <c r="I165" s="97"/>
      <c r="J165" s="97"/>
      <c r="K165" s="98"/>
    </row>
    <row r="166" spans="1:255" ht="13.5" thickBot="1" x14ac:dyDescent="0.25">
      <c r="A166" s="61"/>
      <c r="B166" s="60"/>
      <c r="C166" s="60"/>
      <c r="D166" s="60"/>
      <c r="E166" s="60"/>
      <c r="F166" s="60"/>
      <c r="G166" s="60"/>
      <c r="H166" s="109">
        <f>R166</f>
        <v>117.6</v>
      </c>
      <c r="I166" s="110"/>
      <c r="J166" s="109">
        <f>S166</f>
        <v>882</v>
      </c>
      <c r="K166" s="111"/>
      <c r="O166" s="19"/>
      <c r="P166" s="19"/>
      <c r="Q166" s="19"/>
      <c r="R166" s="19">
        <f>SUM(T164:T165)</f>
        <v>117.6</v>
      </c>
      <c r="S166" s="19">
        <f>SUM(U164:U165)</f>
        <v>882</v>
      </c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>
        <f>R166</f>
        <v>117.6</v>
      </c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99"/>
      <c r="B167" s="99"/>
      <c r="C167" s="76" t="s">
        <v>425</v>
      </c>
      <c r="D167" s="76"/>
      <c r="E167" s="76"/>
      <c r="F167" s="76"/>
      <c r="G167" s="76"/>
      <c r="H167" s="112">
        <f>FM167</f>
        <v>68817.740000000005</v>
      </c>
      <c r="I167" s="112"/>
      <c r="J167" s="112">
        <f>DP167</f>
        <v>619467.24</v>
      </c>
      <c r="K167" s="112"/>
      <c r="P167" s="19">
        <f>SUM(R46:R166)</f>
        <v>68817.740000000005</v>
      </c>
      <c r="Q167" s="19">
        <f>SUM(S46:S166)</f>
        <v>619467.23999999987</v>
      </c>
      <c r="R167" s="19"/>
      <c r="S167" s="19"/>
      <c r="T167" s="19"/>
      <c r="U167" s="19"/>
      <c r="V167" s="19"/>
      <c r="W167" s="19"/>
      <c r="X167" s="19"/>
      <c r="Y167" s="19">
        <v>513</v>
      </c>
      <c r="Z167" s="19" t="s">
        <v>426</v>
      </c>
      <c r="AA167" s="19"/>
      <c r="AB167" s="19" t="s">
        <v>377</v>
      </c>
      <c r="AC167" s="19" t="str">
        <f>Source!G77</f>
        <v>Новая локальная смета</v>
      </c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>
        <f>Source!DM77</f>
        <v>182.60499999999999</v>
      </c>
      <c r="CX167" s="19">
        <f>Source!DN77</f>
        <v>56.696999999999989</v>
      </c>
      <c r="CY167" s="19">
        <f>Source!DG77</f>
        <v>558023.18000000005</v>
      </c>
      <c r="CZ167" s="19">
        <f>Source!DK77</f>
        <v>33063.39</v>
      </c>
      <c r="DA167" s="19">
        <f>Source!DI77</f>
        <v>131711.76</v>
      </c>
      <c r="DB167" s="19">
        <f>Source!DJ77</f>
        <v>13766.73</v>
      </c>
      <c r="DC167" s="19">
        <f>Source!DH77</f>
        <v>393248.03</v>
      </c>
      <c r="DD167" s="19">
        <f>Source!EG77</f>
        <v>0</v>
      </c>
      <c r="DE167" s="19">
        <f>Source!EN77</f>
        <v>393248.03</v>
      </c>
      <c r="DF167" s="19">
        <f>Source!EO77</f>
        <v>393248.03</v>
      </c>
      <c r="DG167" s="19">
        <f>Source!EP77</f>
        <v>0</v>
      </c>
      <c r="DH167" s="19">
        <f>Source!EQ77</f>
        <v>393248.03</v>
      </c>
      <c r="DI167" s="19">
        <f>Source!EH77</f>
        <v>0</v>
      </c>
      <c r="DJ167" s="19">
        <f>Source!EI77</f>
        <v>0</v>
      </c>
      <c r="DK167" s="19">
        <f>Source!ER77</f>
        <v>0</v>
      </c>
      <c r="DL167" s="19">
        <f>Source!DL77</f>
        <v>0</v>
      </c>
      <c r="DM167" s="19">
        <f>Source!DO77</f>
        <v>0</v>
      </c>
      <c r="DN167" s="19">
        <f>Source!DP77</f>
        <v>37783.440000000002</v>
      </c>
      <c r="DO167" s="19">
        <f>Source!DQ77</f>
        <v>23660.62</v>
      </c>
      <c r="DP167" s="19">
        <f>Source!EJ77</f>
        <v>619467.24</v>
      </c>
      <c r="DQ167" s="19">
        <f>Source!EK77</f>
        <v>509959.55</v>
      </c>
      <c r="DR167" s="19">
        <f>Source!EL77</f>
        <v>104976.13</v>
      </c>
      <c r="DS167" s="19">
        <f>Source!EH77</f>
        <v>0</v>
      </c>
      <c r="DT167" s="19">
        <f>Source!EM77</f>
        <v>4531.5600000000004</v>
      </c>
      <c r="DU167" s="19">
        <f>Source!EK77+Source!EL77</f>
        <v>614935.67999999993</v>
      </c>
      <c r="DV167" s="19"/>
      <c r="DW167" s="19">
        <f>Source!ES77</f>
        <v>0</v>
      </c>
      <c r="DX167" s="19">
        <f>Source!ET77</f>
        <v>0</v>
      </c>
      <c r="DY167" s="19">
        <f>Source!EU77</f>
        <v>0</v>
      </c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>
        <f>Source!DM77</f>
        <v>182.60499999999999</v>
      </c>
      <c r="EU167" s="19">
        <f>Source!DN77</f>
        <v>56.696999999999989</v>
      </c>
      <c r="EV167" s="19">
        <f t="shared" ref="EV167:FQ167" si="0">SUM(GJ46:GJ166)</f>
        <v>64776.81</v>
      </c>
      <c r="EW167" s="19">
        <f t="shared" si="0"/>
        <v>1806.75</v>
      </c>
      <c r="EX167" s="19">
        <f t="shared" si="0"/>
        <v>10536.94</v>
      </c>
      <c r="EY167" s="19">
        <f t="shared" si="0"/>
        <v>752.28</v>
      </c>
      <c r="EZ167" s="19">
        <f t="shared" si="0"/>
        <v>52433.120000000003</v>
      </c>
      <c r="FA167" s="19">
        <f t="shared" si="0"/>
        <v>0</v>
      </c>
      <c r="FB167" s="19">
        <f t="shared" si="0"/>
        <v>52433.120000000003</v>
      </c>
      <c r="FC167" s="19">
        <f t="shared" si="0"/>
        <v>52433.120000000003</v>
      </c>
      <c r="FD167" s="19">
        <f t="shared" si="0"/>
        <v>0</v>
      </c>
      <c r="FE167" s="19">
        <f t="shared" si="0"/>
        <v>52433.120000000003</v>
      </c>
      <c r="FF167" s="19">
        <f t="shared" si="0"/>
        <v>0</v>
      </c>
      <c r="FG167" s="19">
        <f t="shared" si="0"/>
        <v>0</v>
      </c>
      <c r="FH167" s="19">
        <f t="shared" si="0"/>
        <v>0</v>
      </c>
      <c r="FI167" s="19">
        <f t="shared" si="0"/>
        <v>0</v>
      </c>
      <c r="FJ167" s="19">
        <f t="shared" si="0"/>
        <v>0</v>
      </c>
      <c r="FK167" s="19">
        <f t="shared" si="0"/>
        <v>2424.75</v>
      </c>
      <c r="FL167" s="19">
        <f t="shared" si="0"/>
        <v>1616.18</v>
      </c>
      <c r="FM167" s="19">
        <f t="shared" si="0"/>
        <v>68817.740000000005</v>
      </c>
      <c r="FN167" s="19">
        <f t="shared" si="0"/>
        <v>61226.61</v>
      </c>
      <c r="FO167" s="19">
        <f t="shared" si="0"/>
        <v>7319.670000000001</v>
      </c>
      <c r="FP167" s="19">
        <f t="shared" si="0"/>
        <v>0</v>
      </c>
      <c r="FQ167" s="19">
        <f t="shared" si="0"/>
        <v>271.45999999999998</v>
      </c>
      <c r="FR167" s="19">
        <f>FN167+FO167</f>
        <v>68546.28</v>
      </c>
      <c r="FS167" s="19">
        <f>SUM(HG46:HG166)</f>
        <v>0</v>
      </c>
      <c r="FT167" s="19">
        <f>SUM(HH46:HH166)</f>
        <v>0</v>
      </c>
      <c r="FU167" s="19">
        <f>SUM(HI46:HI166)</f>
        <v>0</v>
      </c>
      <c r="FV167" s="19">
        <f>SUM(HJ46:HJ166)</f>
        <v>0</v>
      </c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84"/>
      <c r="B168" s="84"/>
      <c r="C168" s="84"/>
      <c r="D168" s="84"/>
      <c r="E168" s="84"/>
      <c r="F168" s="84"/>
      <c r="G168" s="84"/>
      <c r="H168" s="105"/>
      <c r="I168" s="105"/>
      <c r="J168" s="105"/>
      <c r="K168" s="105"/>
    </row>
    <row r="169" spans="1:255" x14ac:dyDescent="0.2">
      <c r="A169" s="84"/>
      <c r="B169" s="84"/>
      <c r="C169" s="20" t="s">
        <v>130</v>
      </c>
      <c r="D169" s="20"/>
      <c r="E169" s="20"/>
      <c r="F169" s="20"/>
      <c r="G169" s="20"/>
      <c r="H169" s="106">
        <f>EV167</f>
        <v>64776.81</v>
      </c>
      <c r="I169" s="106"/>
      <c r="J169" s="106">
        <f>CY167</f>
        <v>558023.18000000005</v>
      </c>
      <c r="K169" s="107"/>
    </row>
    <row r="170" spans="1:255" x14ac:dyDescent="0.2">
      <c r="A170" s="84"/>
      <c r="B170" s="84"/>
      <c r="C170" s="20" t="s">
        <v>429</v>
      </c>
      <c r="D170" s="20"/>
      <c r="E170" s="20"/>
      <c r="F170" s="20"/>
      <c r="G170" s="20"/>
      <c r="H170" s="104"/>
      <c r="I170" s="104"/>
      <c r="J170" s="104"/>
      <c r="K170" s="105"/>
    </row>
    <row r="171" spans="1:255" x14ac:dyDescent="0.2">
      <c r="A171" s="84"/>
      <c r="B171" s="84"/>
      <c r="C171" s="20" t="s">
        <v>430</v>
      </c>
      <c r="D171" s="20"/>
      <c r="E171" s="20"/>
      <c r="F171" s="20"/>
      <c r="G171" s="20"/>
      <c r="H171" s="106">
        <f>EW167</f>
        <v>1806.75</v>
      </c>
      <c r="I171" s="106"/>
      <c r="J171" s="106">
        <f>CZ167</f>
        <v>33063.39</v>
      </c>
      <c r="K171" s="107"/>
    </row>
    <row r="172" spans="1:255" x14ac:dyDescent="0.2">
      <c r="A172" s="84"/>
      <c r="B172" s="84"/>
      <c r="C172" s="20" t="s">
        <v>431</v>
      </c>
      <c r="D172" s="20"/>
      <c r="E172" s="20"/>
      <c r="F172" s="20"/>
      <c r="G172" s="20"/>
      <c r="H172" s="106">
        <f>EX167</f>
        <v>10536.94</v>
      </c>
      <c r="I172" s="106"/>
      <c r="J172" s="106">
        <f>DA167</f>
        <v>131711.76</v>
      </c>
      <c r="K172" s="107"/>
    </row>
    <row r="173" spans="1:255" x14ac:dyDescent="0.2">
      <c r="A173" s="84"/>
      <c r="B173" s="84"/>
      <c r="C173" s="20" t="s">
        <v>432</v>
      </c>
      <c r="D173" s="20"/>
      <c r="E173" s="20"/>
      <c r="F173" s="20"/>
      <c r="G173" s="20"/>
      <c r="H173" s="106">
        <f>EZ167</f>
        <v>52433.120000000003</v>
      </c>
      <c r="I173" s="106"/>
      <c r="J173" s="106">
        <f>DC167</f>
        <v>393248.03</v>
      </c>
      <c r="K173" s="107"/>
    </row>
    <row r="174" spans="1:255" x14ac:dyDescent="0.2">
      <c r="A174" s="84"/>
      <c r="B174" s="84"/>
      <c r="C174" s="20"/>
      <c r="D174" s="20"/>
      <c r="E174" s="20"/>
      <c r="F174" s="20"/>
      <c r="G174" s="20"/>
      <c r="H174" s="104"/>
      <c r="I174" s="104"/>
      <c r="J174" s="104"/>
      <c r="K174" s="105"/>
    </row>
    <row r="175" spans="1:255" x14ac:dyDescent="0.2">
      <c r="A175" s="84"/>
      <c r="B175" s="84"/>
      <c r="C175" s="20" t="s">
        <v>433</v>
      </c>
      <c r="D175" s="20"/>
      <c r="E175" s="20"/>
      <c r="F175" s="20"/>
      <c r="G175" s="20"/>
      <c r="H175" s="106">
        <f>FK167</f>
        <v>2424.75</v>
      </c>
      <c r="I175" s="106"/>
      <c r="J175" s="106">
        <f>DN167</f>
        <v>37783.440000000002</v>
      </c>
      <c r="K175" s="107"/>
    </row>
    <row r="176" spans="1:255" x14ac:dyDescent="0.2">
      <c r="A176" s="84"/>
      <c r="B176" s="84"/>
      <c r="C176" s="20" t="s">
        <v>434</v>
      </c>
      <c r="D176" s="20"/>
      <c r="E176" s="20"/>
      <c r="F176" s="20"/>
      <c r="G176" s="20"/>
      <c r="H176" s="106">
        <f>FL167</f>
        <v>1616.18</v>
      </c>
      <c r="I176" s="106"/>
      <c r="J176" s="106">
        <f>DO167</f>
        <v>23660.62</v>
      </c>
      <c r="K176" s="107"/>
    </row>
    <row r="177" spans="1:255" x14ac:dyDescent="0.2">
      <c r="A177" s="84"/>
      <c r="B177" s="84"/>
      <c r="C177" s="20" t="s">
        <v>435</v>
      </c>
      <c r="D177" s="20"/>
      <c r="E177" s="20"/>
      <c r="F177" s="20"/>
      <c r="G177" s="20"/>
      <c r="H177" s="106">
        <f>FM167</f>
        <v>68817.740000000005</v>
      </c>
      <c r="I177" s="106"/>
      <c r="J177" s="106">
        <f>DP167</f>
        <v>619467.24</v>
      </c>
      <c r="K177" s="107"/>
    </row>
    <row r="178" spans="1:255" x14ac:dyDescent="0.2">
      <c r="A178" s="84"/>
      <c r="B178" s="84"/>
      <c r="C178" s="20" t="s">
        <v>436</v>
      </c>
      <c r="D178" s="20"/>
      <c r="E178" s="20"/>
      <c r="F178" s="20"/>
      <c r="G178" s="20"/>
      <c r="H178" s="104"/>
      <c r="I178" s="104"/>
      <c r="J178" s="104"/>
      <c r="K178" s="105"/>
    </row>
    <row r="179" spans="1:255" x14ac:dyDescent="0.2">
      <c r="A179" s="84"/>
      <c r="B179" s="84"/>
      <c r="C179" s="20" t="s">
        <v>437</v>
      </c>
      <c r="D179" s="20"/>
      <c r="E179" s="20"/>
      <c r="F179" s="20"/>
      <c r="G179" s="20"/>
      <c r="H179" s="106">
        <f>FN167</f>
        <v>61226.61</v>
      </c>
      <c r="I179" s="106"/>
      <c r="J179" s="106">
        <f>DQ167</f>
        <v>509959.55</v>
      </c>
      <c r="K179" s="107"/>
    </row>
    <row r="180" spans="1:255" x14ac:dyDescent="0.2">
      <c r="A180" s="84"/>
      <c r="B180" s="84"/>
      <c r="C180" s="20" t="s">
        <v>438</v>
      </c>
      <c r="D180" s="20"/>
      <c r="E180" s="20"/>
      <c r="F180" s="20"/>
      <c r="G180" s="20"/>
      <c r="H180" s="106">
        <f>FO167</f>
        <v>7319.670000000001</v>
      </c>
      <c r="I180" s="106"/>
      <c r="J180" s="106">
        <f>DR167</f>
        <v>104976.13</v>
      </c>
      <c r="K180" s="107"/>
    </row>
    <row r="181" spans="1:255" hidden="1" x14ac:dyDescent="0.2">
      <c r="A181" s="84"/>
      <c r="B181" s="84"/>
      <c r="C181" s="20" t="s">
        <v>439</v>
      </c>
      <c r="D181" s="20"/>
      <c r="E181" s="20"/>
      <c r="F181" s="20"/>
      <c r="G181" s="20"/>
      <c r="H181" s="106">
        <f>FP167</f>
        <v>0</v>
      </c>
      <c r="I181" s="106"/>
      <c r="J181" s="106">
        <f>DS167</f>
        <v>0</v>
      </c>
      <c r="K181" s="107"/>
    </row>
    <row r="182" spans="1:255" x14ac:dyDescent="0.2">
      <c r="A182" s="84"/>
      <c r="B182" s="84"/>
      <c r="C182" s="20" t="s">
        <v>440</v>
      </c>
      <c r="D182" s="20"/>
      <c r="E182" s="20"/>
      <c r="F182" s="20"/>
      <c r="G182" s="20"/>
      <c r="H182" s="106">
        <f>FQ167</f>
        <v>271.45999999999998</v>
      </c>
      <c r="I182" s="106"/>
      <c r="J182" s="106">
        <f>DT167</f>
        <v>4531.5600000000004</v>
      </c>
      <c r="K182" s="107"/>
    </row>
    <row r="183" spans="1:255" x14ac:dyDescent="0.2">
      <c r="A183" s="84"/>
      <c r="B183" s="84"/>
      <c r="C183" s="20"/>
      <c r="D183" s="20"/>
      <c r="E183" s="20"/>
      <c r="F183" s="20"/>
      <c r="G183" s="20"/>
      <c r="H183" s="104"/>
      <c r="I183" s="104"/>
      <c r="J183" s="104"/>
      <c r="K183" s="105"/>
    </row>
    <row r="184" spans="1:255" x14ac:dyDescent="0.2">
      <c r="A184" s="84"/>
      <c r="B184" s="84"/>
      <c r="C184" s="20" t="s">
        <v>441</v>
      </c>
      <c r="D184" s="20"/>
      <c r="E184" s="20"/>
      <c r="F184" s="20"/>
      <c r="G184" s="20"/>
      <c r="H184" s="106">
        <f>H177</f>
        <v>68817.740000000005</v>
      </c>
      <c r="I184" s="106"/>
      <c r="J184" s="106">
        <f>J177</f>
        <v>619467.24</v>
      </c>
      <c r="K184" s="107"/>
    </row>
    <row r="185" spans="1:255" hidden="1" x14ac:dyDescent="0.2">
      <c r="A185" s="84"/>
      <c r="B185" s="84"/>
      <c r="C185" s="20" t="s">
        <v>442</v>
      </c>
      <c r="D185" s="20"/>
      <c r="E185" s="77">
        <v>18</v>
      </c>
      <c r="F185" s="78" t="s">
        <v>399</v>
      </c>
      <c r="G185" s="20"/>
      <c r="H185" s="20"/>
      <c r="I185" s="20"/>
      <c r="J185" s="106">
        <f>ROUND(J184*E185/100,2)</f>
        <v>111504.1</v>
      </c>
      <c r="K185" s="108"/>
    </row>
    <row r="186" spans="1:255" hidden="1" x14ac:dyDescent="0.2">
      <c r="A186" s="84"/>
      <c r="B186" s="84"/>
      <c r="C186" s="20" t="s">
        <v>443</v>
      </c>
      <c r="D186" s="20"/>
      <c r="E186" s="20"/>
      <c r="F186" s="20"/>
      <c r="G186" s="20"/>
      <c r="H186" s="20"/>
      <c r="I186" s="20"/>
      <c r="J186" s="106">
        <f>J185+J184</f>
        <v>730971.34</v>
      </c>
      <c r="K186" s="107"/>
    </row>
    <row r="187" spans="1:255" x14ac:dyDescent="0.2">
      <c r="A187" s="84"/>
      <c r="B187" s="84"/>
      <c r="C187" s="20"/>
      <c r="D187" s="20"/>
      <c r="E187" s="20"/>
      <c r="F187" s="20"/>
      <c r="G187" s="20"/>
      <c r="H187" s="20"/>
      <c r="I187" s="20"/>
      <c r="J187" s="104"/>
      <c r="K187" s="105"/>
    </row>
    <row r="188" spans="1:255" hidden="1" outlineLevel="1" x14ac:dyDescent="0.2">
      <c r="A188" s="84"/>
      <c r="B188" s="84"/>
      <c r="C188" s="20"/>
      <c r="D188" s="20"/>
      <c r="E188" s="20"/>
      <c r="F188" s="20"/>
      <c r="G188" s="20"/>
      <c r="H188" s="20"/>
      <c r="I188" s="20"/>
      <c r="J188" s="20"/>
      <c r="K188" s="84"/>
    </row>
    <row r="189" spans="1:255" hidden="1" outlineLevel="1" x14ac:dyDescent="0.2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</row>
    <row r="190" spans="1:255" hidden="1" outlineLevel="1" x14ac:dyDescent="0.2">
      <c r="A190" s="79" t="s">
        <v>444</v>
      </c>
      <c r="B190" s="79"/>
      <c r="C190" s="102"/>
      <c r="D190" s="102"/>
      <c r="E190" s="102"/>
      <c r="F190" s="102"/>
      <c r="G190" s="80"/>
      <c r="H190" s="80"/>
      <c r="I190" s="102"/>
      <c r="J190" s="102"/>
      <c r="K190" s="84"/>
      <c r="BY190" s="81">
        <f>C190</f>
        <v>0</v>
      </c>
      <c r="BZ190" s="81">
        <f>I190</f>
        <v>0</v>
      </c>
      <c r="IU190" s="19"/>
    </row>
    <row r="191" spans="1:255" s="83" customFormat="1" ht="11.25" hidden="1" outlineLevel="1" x14ac:dyDescent="0.2">
      <c r="A191" s="82"/>
      <c r="B191" s="82"/>
      <c r="C191" s="103" t="s">
        <v>445</v>
      </c>
      <c r="D191" s="103"/>
      <c r="E191" s="103"/>
      <c r="F191" s="103"/>
      <c r="G191" s="103"/>
      <c r="H191" s="103"/>
      <c r="I191" s="103" t="s">
        <v>446</v>
      </c>
      <c r="J191" s="103"/>
    </row>
    <row r="192" spans="1:255" hidden="1" outlineLevel="1" x14ac:dyDescent="0.2">
      <c r="A192" s="100"/>
      <c r="B192" s="100"/>
      <c r="C192" s="100"/>
      <c r="D192" s="100"/>
      <c r="E192" s="100"/>
      <c r="F192" s="100"/>
      <c r="G192" s="101" t="s">
        <v>447</v>
      </c>
      <c r="H192" s="100"/>
      <c r="I192" s="100"/>
      <c r="J192" s="100"/>
      <c r="K192" s="84"/>
    </row>
    <row r="193" spans="1:255" hidden="1" outlineLevel="1" x14ac:dyDescent="0.2">
      <c r="A193" s="79" t="s">
        <v>448</v>
      </c>
      <c r="B193" s="79"/>
      <c r="C193" s="102"/>
      <c r="D193" s="102"/>
      <c r="E193" s="102"/>
      <c r="F193" s="102"/>
      <c r="G193" s="80"/>
      <c r="H193" s="80"/>
      <c r="I193" s="102"/>
      <c r="J193" s="102"/>
      <c r="K193" s="84"/>
      <c r="BY193" s="81">
        <f>C193</f>
        <v>0</v>
      </c>
      <c r="BZ193" s="81">
        <f>I193</f>
        <v>0</v>
      </c>
      <c r="IU193" s="19"/>
    </row>
    <row r="194" spans="1:255" s="83" customFormat="1" ht="11.25" hidden="1" outlineLevel="1" x14ac:dyDescent="0.2">
      <c r="A194" s="82"/>
      <c r="B194" s="82"/>
      <c r="C194" s="103" t="s">
        <v>445</v>
      </c>
      <c r="D194" s="103"/>
      <c r="E194" s="103"/>
      <c r="F194" s="103"/>
      <c r="G194" s="103"/>
      <c r="H194" s="103"/>
      <c r="I194" s="103" t="s">
        <v>446</v>
      </c>
      <c r="J194" s="103"/>
    </row>
    <row r="195" spans="1:255" hidden="1" outlineLevel="1" x14ac:dyDescent="0.2">
      <c r="A195" s="100"/>
      <c r="B195" s="100"/>
      <c r="C195" s="100"/>
      <c r="D195" s="100"/>
      <c r="E195" s="100"/>
      <c r="F195" s="100"/>
      <c r="G195" s="101" t="s">
        <v>447</v>
      </c>
      <c r="H195" s="100"/>
      <c r="I195" s="100"/>
      <c r="J195" s="100"/>
      <c r="K195" s="84"/>
    </row>
    <row r="196" spans="1:255" collapsed="1" x14ac:dyDescent="0.2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</row>
    <row r="197" spans="1:255" outlineLevel="1" x14ac:dyDescent="0.2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</row>
    <row r="198" spans="1:255" outlineLevel="1" x14ac:dyDescent="0.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</row>
    <row r="199" spans="1:255" outlineLevel="1" x14ac:dyDescent="0.2">
      <c r="A199" s="79" t="s">
        <v>352</v>
      </c>
      <c r="B199" s="79"/>
      <c r="C199" s="102"/>
      <c r="D199" s="102"/>
      <c r="E199" s="102"/>
      <c r="F199" s="102"/>
      <c r="G199" s="80"/>
      <c r="H199" s="80"/>
      <c r="I199" s="102"/>
      <c r="J199" s="102"/>
      <c r="K199" s="84"/>
      <c r="BY199" s="81">
        <f>C199</f>
        <v>0</v>
      </c>
      <c r="BZ199" s="81">
        <f>I199</f>
        <v>0</v>
      </c>
      <c r="IU199" s="19"/>
    </row>
    <row r="200" spans="1:255" s="83" customFormat="1" ht="11.25" outlineLevel="1" x14ac:dyDescent="0.2">
      <c r="A200" s="82"/>
      <c r="B200" s="82"/>
      <c r="C200" s="103" t="s">
        <v>445</v>
      </c>
      <c r="D200" s="103"/>
      <c r="E200" s="103"/>
      <c r="F200" s="103"/>
      <c r="G200" s="103"/>
      <c r="H200" s="103"/>
      <c r="I200" s="103" t="s">
        <v>446</v>
      </c>
      <c r="J200" s="103"/>
    </row>
    <row r="201" spans="1:255" outlineLevel="1" x14ac:dyDescent="0.2">
      <c r="A201" s="100"/>
      <c r="B201" s="100"/>
      <c r="C201" s="100"/>
      <c r="D201" s="100"/>
      <c r="E201" s="100"/>
      <c r="F201" s="100"/>
      <c r="G201" s="101" t="s">
        <v>447</v>
      </c>
      <c r="H201" s="100"/>
      <c r="I201" s="100"/>
      <c r="J201" s="100"/>
      <c r="K201" s="84"/>
    </row>
    <row r="202" spans="1:255" outlineLevel="1" x14ac:dyDescent="0.2">
      <c r="A202" s="79" t="s">
        <v>454</v>
      </c>
      <c r="B202" s="79"/>
      <c r="C202" s="102"/>
      <c r="D202" s="102"/>
      <c r="E202" s="102"/>
      <c r="F202" s="102"/>
      <c r="G202" s="80"/>
      <c r="H202" s="80"/>
      <c r="I202" s="102"/>
      <c r="J202" s="102"/>
      <c r="K202" s="84"/>
      <c r="BY202" s="81">
        <f>C202</f>
        <v>0</v>
      </c>
      <c r="BZ202" s="81">
        <f>I202</f>
        <v>0</v>
      </c>
      <c r="IU202" s="19"/>
    </row>
    <row r="203" spans="1:255" s="83" customFormat="1" ht="11.25" outlineLevel="1" x14ac:dyDescent="0.2">
      <c r="A203" s="82"/>
      <c r="B203" s="82"/>
      <c r="C203" s="103" t="s">
        <v>445</v>
      </c>
      <c r="D203" s="103"/>
      <c r="E203" s="103"/>
      <c r="F203" s="103"/>
      <c r="G203" s="103"/>
      <c r="H203" s="103"/>
      <c r="I203" s="103" t="s">
        <v>446</v>
      </c>
      <c r="J203" s="103"/>
    </row>
    <row r="204" spans="1:255" outlineLevel="1" x14ac:dyDescent="0.2">
      <c r="A204" s="100"/>
      <c r="B204" s="100"/>
      <c r="C204" s="100"/>
      <c r="D204" s="100"/>
      <c r="E204" s="100"/>
      <c r="F204" s="100"/>
      <c r="G204" s="101" t="s">
        <v>447</v>
      </c>
      <c r="H204" s="100"/>
      <c r="I204" s="100"/>
      <c r="J204" s="100"/>
      <c r="K204" s="84"/>
    </row>
    <row r="205" spans="1:255" x14ac:dyDescent="0.2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</row>
    <row r="206" spans="1:255" x14ac:dyDescent="0.2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Y206" s="19">
        <v>999</v>
      </c>
      <c r="Z206" s="19" t="s">
        <v>449</v>
      </c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7:I107"/>
    <mergeCell ref="J107:K107"/>
    <mergeCell ref="H113:I113"/>
    <mergeCell ref="J113:K113"/>
    <mergeCell ref="H75:I75"/>
    <mergeCell ref="J75:K75"/>
    <mergeCell ref="H83:I83"/>
    <mergeCell ref="J83:K83"/>
    <mergeCell ref="H91:I91"/>
    <mergeCell ref="J91:K91"/>
    <mergeCell ref="H136:I136"/>
    <mergeCell ref="J136:K136"/>
    <mergeCell ref="H139:I139"/>
    <mergeCell ref="J139:K139"/>
    <mergeCell ref="H142:I142"/>
    <mergeCell ref="J142:K142"/>
    <mergeCell ref="H119:I119"/>
    <mergeCell ref="J119:K119"/>
    <mergeCell ref="H127:I127"/>
    <mergeCell ref="J127:K127"/>
    <mergeCell ref="H133:I133"/>
    <mergeCell ref="J133:K133"/>
    <mergeCell ref="H154:I154"/>
    <mergeCell ref="J154:K154"/>
    <mergeCell ref="H157:I157"/>
    <mergeCell ref="J157:K157"/>
    <mergeCell ref="H160:I160"/>
    <mergeCell ref="J160:K160"/>
    <mergeCell ref="H145:I145"/>
    <mergeCell ref="J145:K145"/>
    <mergeCell ref="H148:I148"/>
    <mergeCell ref="J148:K148"/>
    <mergeCell ref="H151:I151"/>
    <mergeCell ref="J151:K151"/>
    <mergeCell ref="H168:I168"/>
    <mergeCell ref="J168:K168"/>
    <mergeCell ref="H169:I169"/>
    <mergeCell ref="J169:K169"/>
    <mergeCell ref="H170:I170"/>
    <mergeCell ref="J170:K170"/>
    <mergeCell ref="H163:I163"/>
    <mergeCell ref="J163:K163"/>
    <mergeCell ref="H166:I166"/>
    <mergeCell ref="J166:K166"/>
    <mergeCell ref="H167:I167"/>
    <mergeCell ref="J167:K167"/>
    <mergeCell ref="H174:I174"/>
    <mergeCell ref="J174:K174"/>
    <mergeCell ref="H175:I175"/>
    <mergeCell ref="J175:K175"/>
    <mergeCell ref="H176:I176"/>
    <mergeCell ref="J176:K176"/>
    <mergeCell ref="H171:I171"/>
    <mergeCell ref="J171:K171"/>
    <mergeCell ref="H172:I172"/>
    <mergeCell ref="J172:K172"/>
    <mergeCell ref="H173:I173"/>
    <mergeCell ref="J173:K173"/>
    <mergeCell ref="H180:I180"/>
    <mergeCell ref="J180:K180"/>
    <mergeCell ref="H181:I181"/>
    <mergeCell ref="J181:K181"/>
    <mergeCell ref="H182:I182"/>
    <mergeCell ref="J182:K182"/>
    <mergeCell ref="H177:I177"/>
    <mergeCell ref="J177:K177"/>
    <mergeCell ref="H178:I178"/>
    <mergeCell ref="J178:K178"/>
    <mergeCell ref="H179:I179"/>
    <mergeCell ref="J179:K179"/>
    <mergeCell ref="J187:K187"/>
    <mergeCell ref="C190:F190"/>
    <mergeCell ref="I190:J190"/>
    <mergeCell ref="C191:H191"/>
    <mergeCell ref="I191:J191"/>
    <mergeCell ref="C193:F193"/>
    <mergeCell ref="I193:J193"/>
    <mergeCell ref="H183:I183"/>
    <mergeCell ref="J183:K183"/>
    <mergeCell ref="H184:I184"/>
    <mergeCell ref="J184:K184"/>
    <mergeCell ref="J185:K185"/>
    <mergeCell ref="J186:K186"/>
    <mergeCell ref="C202:F202"/>
    <mergeCell ref="I202:J202"/>
    <mergeCell ref="C203:H203"/>
    <mergeCell ref="I203:J203"/>
    <mergeCell ref="C194:H194"/>
    <mergeCell ref="I194:J194"/>
    <mergeCell ref="C199:F199"/>
    <mergeCell ref="I199:J199"/>
    <mergeCell ref="C200:H200"/>
    <mergeCell ref="I200:J200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5"/>
  <sheetViews>
    <sheetView workbookViewId="0">
      <selection activeCell="A171" sqref="A171:AH17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342</v>
      </c>
    </row>
    <row r="6" spans="1:133" x14ac:dyDescent="0.2">
      <c r="G6">
        <v>10</v>
      </c>
      <c r="H6" t="s">
        <v>338</v>
      </c>
    </row>
    <row r="7" spans="1:133" x14ac:dyDescent="0.2">
      <c r="G7">
        <v>2</v>
      </c>
      <c r="H7" t="s">
        <v>339</v>
      </c>
    </row>
    <row r="8" spans="1:133" x14ac:dyDescent="0.2">
      <c r="G8">
        <f>IF((Source!AR77&lt;&gt;'1.Смета.или.Акт'!P167),0,1)</f>
        <v>1</v>
      </c>
      <c r="H8" t="s">
        <v>427</v>
      </c>
    </row>
    <row r="9" spans="1:133" x14ac:dyDescent="0.2">
      <c r="G9" s="11" t="s">
        <v>340</v>
      </c>
      <c r="H9" t="s">
        <v>341</v>
      </c>
    </row>
    <row r="12" spans="1:133" x14ac:dyDescent="0.2">
      <c r="A12" s="1">
        <v>1</v>
      </c>
      <c r="B12" s="1">
        <v>169</v>
      </c>
      <c r="C12" s="1">
        <v>0</v>
      </c>
      <c r="D12" s="1">
        <f>ROW(A106)</f>
        <v>106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B106</f>
        <v>169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Коррект_АСБ 4х185'Новое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O106</f>
        <v>64776.81</v>
      </c>
      <c r="P18" s="3">
        <f t="shared" si="1"/>
        <v>52433.120000000003</v>
      </c>
      <c r="Q18" s="3">
        <f t="shared" si="1"/>
        <v>10536.94</v>
      </c>
      <c r="R18" s="3">
        <f t="shared" si="1"/>
        <v>752.28</v>
      </c>
      <c r="S18" s="3">
        <f t="shared" si="1"/>
        <v>1806.75</v>
      </c>
      <c r="T18" s="3">
        <f t="shared" si="1"/>
        <v>0</v>
      </c>
      <c r="U18" s="3">
        <f t="shared" si="1"/>
        <v>182.60499999999999</v>
      </c>
      <c r="V18" s="3">
        <f t="shared" si="1"/>
        <v>56.696999999999989</v>
      </c>
      <c r="W18" s="3">
        <f t="shared" si="1"/>
        <v>0</v>
      </c>
      <c r="X18" s="3">
        <f t="shared" si="1"/>
        <v>2424.75</v>
      </c>
      <c r="Y18" s="3">
        <f t="shared" si="1"/>
        <v>1616.18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68817.740000000005</v>
      </c>
      <c r="AS18" s="3">
        <f t="shared" si="1"/>
        <v>61226.61</v>
      </c>
      <c r="AT18" s="3">
        <f t="shared" si="1"/>
        <v>7319.67</v>
      </c>
      <c r="AU18" s="3">
        <f t="shared" ref="AU18:BZ18" si="2">AU106</f>
        <v>271.45999999999998</v>
      </c>
      <c r="AV18" s="3">
        <f t="shared" si="2"/>
        <v>52433.120000000003</v>
      </c>
      <c r="AW18" s="3">
        <f t="shared" si="2"/>
        <v>52433.120000000003</v>
      </c>
      <c r="AX18" s="3">
        <f t="shared" si="2"/>
        <v>0</v>
      </c>
      <c r="AY18" s="3">
        <f t="shared" si="2"/>
        <v>52433.120000000003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DG106</f>
        <v>558023.18000000005</v>
      </c>
      <c r="DH18" s="4">
        <f t="shared" si="4"/>
        <v>393248.03</v>
      </c>
      <c r="DI18" s="4">
        <f t="shared" si="4"/>
        <v>131711.76</v>
      </c>
      <c r="DJ18" s="4">
        <f t="shared" si="4"/>
        <v>13766.73</v>
      </c>
      <c r="DK18" s="4">
        <f t="shared" si="4"/>
        <v>33063.39</v>
      </c>
      <c r="DL18" s="4">
        <f t="shared" si="4"/>
        <v>0</v>
      </c>
      <c r="DM18" s="4">
        <f t="shared" si="4"/>
        <v>182.60499999999999</v>
      </c>
      <c r="DN18" s="4">
        <f t="shared" si="4"/>
        <v>56.696999999999989</v>
      </c>
      <c r="DO18" s="4">
        <f t="shared" si="4"/>
        <v>0</v>
      </c>
      <c r="DP18" s="4">
        <f t="shared" si="4"/>
        <v>37783.440000000002</v>
      </c>
      <c r="DQ18" s="4">
        <f t="shared" si="4"/>
        <v>23660.62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619467.24</v>
      </c>
      <c r="EK18" s="4">
        <f t="shared" si="4"/>
        <v>509959.55</v>
      </c>
      <c r="EL18" s="4">
        <f t="shared" si="4"/>
        <v>104976.13</v>
      </c>
      <c r="EM18" s="4">
        <f t="shared" ref="EM18:FR18" si="5">EM106</f>
        <v>4531.5600000000004</v>
      </c>
      <c r="EN18" s="4">
        <f t="shared" si="5"/>
        <v>393248.03</v>
      </c>
      <c r="EO18" s="4">
        <f t="shared" si="5"/>
        <v>393248.03</v>
      </c>
      <c r="EP18" s="4">
        <f t="shared" si="5"/>
        <v>0</v>
      </c>
      <c r="EQ18" s="4">
        <f t="shared" si="5"/>
        <v>393248.03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ROW(A77)</f>
        <v>77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O77</f>
        <v>64776.81</v>
      </c>
      <c r="P22" s="3">
        <f t="shared" si="8"/>
        <v>52433.120000000003</v>
      </c>
      <c r="Q22" s="3">
        <f t="shared" si="8"/>
        <v>10536.94</v>
      </c>
      <c r="R22" s="3">
        <f t="shared" si="8"/>
        <v>752.28</v>
      </c>
      <c r="S22" s="3">
        <f t="shared" si="8"/>
        <v>1806.75</v>
      </c>
      <c r="T22" s="3">
        <f t="shared" si="8"/>
        <v>0</v>
      </c>
      <c r="U22" s="3">
        <f t="shared" si="8"/>
        <v>182.60499999999999</v>
      </c>
      <c r="V22" s="3">
        <f t="shared" si="8"/>
        <v>56.696999999999989</v>
      </c>
      <c r="W22" s="3">
        <f t="shared" si="8"/>
        <v>0</v>
      </c>
      <c r="X22" s="3">
        <f t="shared" si="8"/>
        <v>2424.75</v>
      </c>
      <c r="Y22" s="3">
        <f t="shared" si="8"/>
        <v>1616.18</v>
      </c>
      <c r="Z22" s="3">
        <f t="shared" si="8"/>
        <v>0</v>
      </c>
      <c r="AA22" s="3">
        <f t="shared" si="8"/>
        <v>0</v>
      </c>
      <c r="AB22" s="3">
        <f t="shared" si="8"/>
        <v>64776.81</v>
      </c>
      <c r="AC22" s="3">
        <f t="shared" si="8"/>
        <v>52433.120000000003</v>
      </c>
      <c r="AD22" s="3">
        <f t="shared" si="8"/>
        <v>10536.94</v>
      </c>
      <c r="AE22" s="3">
        <f t="shared" si="8"/>
        <v>752.28</v>
      </c>
      <c r="AF22" s="3">
        <f t="shared" si="8"/>
        <v>1806.75</v>
      </c>
      <c r="AG22" s="3">
        <f t="shared" si="8"/>
        <v>0</v>
      </c>
      <c r="AH22" s="3">
        <f t="shared" si="8"/>
        <v>182.60499999999999</v>
      </c>
      <c r="AI22" s="3">
        <f t="shared" si="8"/>
        <v>56.696999999999989</v>
      </c>
      <c r="AJ22" s="3">
        <f t="shared" si="8"/>
        <v>0</v>
      </c>
      <c r="AK22" s="3">
        <f t="shared" si="8"/>
        <v>2424.75</v>
      </c>
      <c r="AL22" s="3">
        <f t="shared" si="8"/>
        <v>1616.18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68817.740000000005</v>
      </c>
      <c r="AS22" s="3">
        <f t="shared" si="8"/>
        <v>61226.61</v>
      </c>
      <c r="AT22" s="3">
        <f t="shared" si="8"/>
        <v>7319.67</v>
      </c>
      <c r="AU22" s="3">
        <f t="shared" ref="AU22:BZ22" si="9">AU77</f>
        <v>271.45999999999998</v>
      </c>
      <c r="AV22" s="3">
        <f t="shared" si="9"/>
        <v>52433.120000000003</v>
      </c>
      <c r="AW22" s="3">
        <f t="shared" si="9"/>
        <v>52433.120000000003</v>
      </c>
      <c r="AX22" s="3">
        <f t="shared" si="9"/>
        <v>0</v>
      </c>
      <c r="AY22" s="3">
        <f t="shared" si="9"/>
        <v>52433.120000000003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CA77</f>
        <v>68817.740000000005</v>
      </c>
      <c r="CB22" s="3">
        <f t="shared" si="10"/>
        <v>61226.61</v>
      </c>
      <c r="CC22" s="3">
        <f t="shared" si="10"/>
        <v>7319.67</v>
      </c>
      <c r="CD22" s="3">
        <f t="shared" si="10"/>
        <v>271.45999999999998</v>
      </c>
      <c r="CE22" s="3">
        <f t="shared" si="10"/>
        <v>52433.120000000003</v>
      </c>
      <c r="CF22" s="3">
        <f t="shared" si="10"/>
        <v>52433.120000000003</v>
      </c>
      <c r="CG22" s="3">
        <f t="shared" si="10"/>
        <v>0</v>
      </c>
      <c r="CH22" s="3">
        <f t="shared" si="10"/>
        <v>52433.120000000003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DG77</f>
        <v>558023.18000000005</v>
      </c>
      <c r="DH22" s="4">
        <f t="shared" si="11"/>
        <v>393248.03</v>
      </c>
      <c r="DI22" s="4">
        <f t="shared" si="11"/>
        <v>131711.76</v>
      </c>
      <c r="DJ22" s="4">
        <f t="shared" si="11"/>
        <v>13766.73</v>
      </c>
      <c r="DK22" s="4">
        <f t="shared" si="11"/>
        <v>33063.39</v>
      </c>
      <c r="DL22" s="4">
        <f t="shared" si="11"/>
        <v>0</v>
      </c>
      <c r="DM22" s="4">
        <f t="shared" si="11"/>
        <v>182.60499999999999</v>
      </c>
      <c r="DN22" s="4">
        <f t="shared" si="11"/>
        <v>56.696999999999989</v>
      </c>
      <c r="DO22" s="4">
        <f t="shared" si="11"/>
        <v>0</v>
      </c>
      <c r="DP22" s="4">
        <f t="shared" si="11"/>
        <v>37783.440000000002</v>
      </c>
      <c r="DQ22" s="4">
        <f t="shared" si="11"/>
        <v>23660.62</v>
      </c>
      <c r="DR22" s="4">
        <f t="shared" si="11"/>
        <v>0</v>
      </c>
      <c r="DS22" s="4">
        <f t="shared" si="11"/>
        <v>0</v>
      </c>
      <c r="DT22" s="4">
        <f t="shared" si="11"/>
        <v>558023.18000000005</v>
      </c>
      <c r="DU22" s="4">
        <f t="shared" si="11"/>
        <v>393248.03</v>
      </c>
      <c r="DV22" s="4">
        <f t="shared" si="11"/>
        <v>131711.76</v>
      </c>
      <c r="DW22" s="4">
        <f t="shared" si="11"/>
        <v>13766.73</v>
      </c>
      <c r="DX22" s="4">
        <f t="shared" si="11"/>
        <v>33063.39</v>
      </c>
      <c r="DY22" s="4">
        <f t="shared" si="11"/>
        <v>0</v>
      </c>
      <c r="DZ22" s="4">
        <f t="shared" si="11"/>
        <v>182.60499999999999</v>
      </c>
      <c r="EA22" s="4">
        <f t="shared" si="11"/>
        <v>56.696999999999989</v>
      </c>
      <c r="EB22" s="4">
        <f t="shared" si="11"/>
        <v>0</v>
      </c>
      <c r="EC22" s="4">
        <f t="shared" si="11"/>
        <v>37783.440000000002</v>
      </c>
      <c r="ED22" s="4">
        <f t="shared" si="11"/>
        <v>23660.62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619467.24</v>
      </c>
      <c r="EK22" s="4">
        <f t="shared" si="11"/>
        <v>509959.55</v>
      </c>
      <c r="EL22" s="4">
        <f t="shared" si="11"/>
        <v>104976.13</v>
      </c>
      <c r="EM22" s="4">
        <f t="shared" ref="EM22:FR22" si="12">EM77</f>
        <v>4531.5600000000004</v>
      </c>
      <c r="EN22" s="4">
        <f t="shared" si="12"/>
        <v>393248.03</v>
      </c>
      <c r="EO22" s="4">
        <f t="shared" si="12"/>
        <v>393248.03</v>
      </c>
      <c r="EP22" s="4">
        <f t="shared" si="12"/>
        <v>0</v>
      </c>
      <c r="EQ22" s="4">
        <f t="shared" si="12"/>
        <v>393248.03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FS77</f>
        <v>619467.24</v>
      </c>
      <c r="FT22" s="4">
        <f t="shared" si="13"/>
        <v>509959.55</v>
      </c>
      <c r="FU22" s="4">
        <f t="shared" si="13"/>
        <v>104976.13</v>
      </c>
      <c r="FV22" s="4">
        <f t="shared" si="13"/>
        <v>4531.5600000000004</v>
      </c>
      <c r="FW22" s="4">
        <f t="shared" si="13"/>
        <v>393248.03</v>
      </c>
      <c r="FX22" s="4">
        <f t="shared" si="13"/>
        <v>393248.03</v>
      </c>
      <c r="FY22" s="4">
        <f t="shared" si="13"/>
        <v>0</v>
      </c>
      <c r="FZ22" s="4">
        <f t="shared" si="13"/>
        <v>393248.03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0.15</v>
      </c>
      <c r="J24" s="2">
        <v>0</v>
      </c>
      <c r="K24" s="2"/>
      <c r="L24" s="2"/>
      <c r="M24" s="2"/>
      <c r="N24" s="2"/>
      <c r="O24" s="2">
        <f t="shared" ref="O24:O55" si="14">ROUND(CP24,2)</f>
        <v>282.79000000000002</v>
      </c>
      <c r="P24" s="2">
        <f t="shared" ref="P24:P55" si="15">ROUND(CQ24*I24,2)</f>
        <v>0</v>
      </c>
      <c r="Q24" s="2">
        <f t="shared" ref="Q24:Q55" si="16">ROUND(CR24*I24,2)</f>
        <v>282.79000000000002</v>
      </c>
      <c r="R24" s="2">
        <f t="shared" ref="R24:R55" si="17">ROUND(CS24*I24,2)</f>
        <v>31.06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2.3009999999999997</v>
      </c>
      <c r="W24" s="2">
        <f t="shared" ref="W24:W55" si="22">ROUND(CX24*I24,2)</f>
        <v>0</v>
      </c>
      <c r="X24" s="2">
        <f t="shared" ref="X24:X55" si="23">ROUND(CY24,2)</f>
        <v>29.51</v>
      </c>
      <c r="Y24" s="2">
        <f t="shared" ref="Y24:Y55" si="24">ROUND(CZ24,2)</f>
        <v>15.53</v>
      </c>
      <c r="Z24" s="2"/>
      <c r="AA24" s="2">
        <v>34676492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282.79000000000002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29.506999999999998</v>
      </c>
      <c r="CZ24" s="2">
        <f t="shared" ref="CZ24:CZ55" si="43">(((S24+(R24*IF(0,0,1)))*AU24)/100)</f>
        <v>15.53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327.83</v>
      </c>
      <c r="GN24" s="2">
        <f t="shared" ref="GN24:GN55" si="47">IF(OR(BI24=0,BI24=1),ROUND(O24+X24+Y24+GK24,2),0)</f>
        <v>327.83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0.15</v>
      </c>
      <c r="J25">
        <v>0</v>
      </c>
      <c r="O25">
        <f t="shared" si="14"/>
        <v>3534.92</v>
      </c>
      <c r="P25">
        <f t="shared" si="15"/>
        <v>0</v>
      </c>
      <c r="Q25">
        <f t="shared" si="16"/>
        <v>3534.92</v>
      </c>
      <c r="R25">
        <f t="shared" si="17"/>
        <v>568.46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2.3009999999999997</v>
      </c>
      <c r="W25">
        <f t="shared" si="22"/>
        <v>0</v>
      </c>
      <c r="X25">
        <f t="shared" si="23"/>
        <v>460.45</v>
      </c>
      <c r="Y25">
        <f t="shared" si="24"/>
        <v>227.38</v>
      </c>
      <c r="AA25">
        <v>34676493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3534.92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460.45260000000002</v>
      </c>
      <c r="CZ25">
        <f t="shared" si="43"/>
        <v>227.38400000000001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4222.75</v>
      </c>
      <c r="GN25">
        <f t="shared" si="47"/>
        <v>4222.75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0.04</v>
      </c>
      <c r="J26" s="2">
        <v>0</v>
      </c>
      <c r="K26" s="2"/>
      <c r="L26" s="2"/>
      <c r="M26" s="2"/>
      <c r="N26" s="2"/>
      <c r="O26" s="2">
        <f t="shared" si="14"/>
        <v>41.9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41.9</v>
      </c>
      <c r="T26" s="2">
        <f t="shared" si="19"/>
        <v>0</v>
      </c>
      <c r="U26" s="2">
        <f t="shared" si="20"/>
        <v>5</v>
      </c>
      <c r="V26" s="2">
        <f t="shared" si="21"/>
        <v>0</v>
      </c>
      <c r="W26" s="2">
        <f t="shared" si="22"/>
        <v>0</v>
      </c>
      <c r="X26" s="2">
        <f t="shared" si="23"/>
        <v>33.520000000000003</v>
      </c>
      <c r="Y26" s="2">
        <f t="shared" si="24"/>
        <v>18.86</v>
      </c>
      <c r="Z26" s="2"/>
      <c r="AA26" s="2">
        <v>34676492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41.9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33.520000000000003</v>
      </c>
      <c r="CZ26" s="2">
        <f t="shared" si="43"/>
        <v>18.855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94.28</v>
      </c>
      <c r="GN26" s="2">
        <f t="shared" si="47"/>
        <v>94.28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0.04</v>
      </c>
      <c r="J27">
        <v>0</v>
      </c>
      <c r="O27">
        <f t="shared" si="14"/>
        <v>766.77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766.77</v>
      </c>
      <c r="T27">
        <f t="shared" si="19"/>
        <v>0</v>
      </c>
      <c r="U27">
        <f t="shared" si="20"/>
        <v>5</v>
      </c>
      <c r="V27">
        <f t="shared" si="21"/>
        <v>0</v>
      </c>
      <c r="W27">
        <f t="shared" si="22"/>
        <v>0</v>
      </c>
      <c r="X27">
        <f t="shared" si="23"/>
        <v>521.4</v>
      </c>
      <c r="Y27">
        <f t="shared" si="24"/>
        <v>276.04000000000002</v>
      </c>
      <c r="AA27">
        <v>34676493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766.77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521.40359999999998</v>
      </c>
      <c r="CZ27">
        <f t="shared" si="43"/>
        <v>276.03719999999998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1564.21</v>
      </c>
      <c r="GN27">
        <f t="shared" si="47"/>
        <v>1564.21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3</v>
      </c>
      <c r="J28" s="2">
        <v>0</v>
      </c>
      <c r="K28" s="2"/>
      <c r="L28" s="2"/>
      <c r="M28" s="2"/>
      <c r="N28" s="2"/>
      <c r="O28" s="2">
        <f t="shared" si="14"/>
        <v>5568.36</v>
      </c>
      <c r="P28" s="2">
        <f t="shared" si="15"/>
        <v>0.03</v>
      </c>
      <c r="Q28" s="2">
        <f t="shared" si="16"/>
        <v>5190.1499999999996</v>
      </c>
      <c r="R28" s="2">
        <f t="shared" si="17"/>
        <v>256.38</v>
      </c>
      <c r="S28" s="2">
        <f t="shared" si="18"/>
        <v>378.18</v>
      </c>
      <c r="T28" s="2">
        <f t="shared" si="19"/>
        <v>0</v>
      </c>
      <c r="U28" s="2">
        <f t="shared" si="20"/>
        <v>36.54</v>
      </c>
      <c r="V28" s="2">
        <f t="shared" si="21"/>
        <v>18.990000000000002</v>
      </c>
      <c r="W28" s="2">
        <f t="shared" si="22"/>
        <v>0</v>
      </c>
      <c r="X28" s="2">
        <f t="shared" si="23"/>
        <v>634.55999999999995</v>
      </c>
      <c r="Y28" s="2">
        <f t="shared" si="24"/>
        <v>412.46</v>
      </c>
      <c r="Z28" s="2"/>
      <c r="AA28" s="2">
        <v>34676492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5568.36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634.55999999999995</v>
      </c>
      <c r="CZ28" s="2">
        <f t="shared" si="43"/>
        <v>412.46399999999994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6615.38</v>
      </c>
      <c r="GN28" s="2">
        <f t="shared" si="47"/>
        <v>6615.38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3</v>
      </c>
      <c r="J29">
        <v>0</v>
      </c>
      <c r="O29">
        <f t="shared" si="14"/>
        <v>71797.570000000007</v>
      </c>
      <c r="P29">
        <f t="shared" si="15"/>
        <v>0</v>
      </c>
      <c r="Q29">
        <f t="shared" si="16"/>
        <v>64876.88</v>
      </c>
      <c r="R29">
        <f t="shared" si="17"/>
        <v>4691.75</v>
      </c>
      <c r="S29">
        <f t="shared" si="18"/>
        <v>6920.69</v>
      </c>
      <c r="T29">
        <f t="shared" si="19"/>
        <v>0</v>
      </c>
      <c r="U29">
        <f t="shared" si="20"/>
        <v>36.54</v>
      </c>
      <c r="V29">
        <f t="shared" si="21"/>
        <v>18.990000000000002</v>
      </c>
      <c r="W29">
        <f t="shared" si="22"/>
        <v>0</v>
      </c>
      <c r="X29">
        <f t="shared" si="23"/>
        <v>9870.57</v>
      </c>
      <c r="Y29">
        <f t="shared" si="24"/>
        <v>6038.47</v>
      </c>
      <c r="AA29">
        <v>34676493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71797.569999999992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9870.5739999999987</v>
      </c>
      <c r="CZ29">
        <f t="shared" si="43"/>
        <v>6038.4687999999987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87706.61</v>
      </c>
      <c r="GN29">
        <f t="shared" si="47"/>
        <v>87706.61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2</v>
      </c>
      <c r="J30" s="2">
        <v>0</v>
      </c>
      <c r="K30" s="2"/>
      <c r="L30" s="2"/>
      <c r="M30" s="2"/>
      <c r="N30" s="2"/>
      <c r="O30" s="2">
        <f t="shared" si="14"/>
        <v>1447.54</v>
      </c>
      <c r="P30" s="2">
        <f t="shared" si="15"/>
        <v>0.02</v>
      </c>
      <c r="Q30" s="2">
        <f t="shared" si="16"/>
        <v>1355.62</v>
      </c>
      <c r="R30" s="2">
        <f t="shared" si="17"/>
        <v>66.959999999999994</v>
      </c>
      <c r="S30" s="2">
        <f t="shared" si="18"/>
        <v>91.9</v>
      </c>
      <c r="T30" s="2">
        <f t="shared" si="19"/>
        <v>0</v>
      </c>
      <c r="U30" s="2">
        <f t="shared" si="20"/>
        <v>8.8800000000000008</v>
      </c>
      <c r="V30" s="2">
        <f t="shared" si="21"/>
        <v>4.96</v>
      </c>
      <c r="W30" s="2">
        <f t="shared" si="22"/>
        <v>0</v>
      </c>
      <c r="X30" s="2">
        <f t="shared" si="23"/>
        <v>158.86000000000001</v>
      </c>
      <c r="Y30" s="2">
        <f t="shared" si="24"/>
        <v>103.26</v>
      </c>
      <c r="Z30" s="2"/>
      <c r="AA30" s="2">
        <v>34676492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1447.54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158.86000000000001</v>
      </c>
      <c r="CZ30" s="2">
        <f t="shared" si="43"/>
        <v>103.25900000000001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1709.66</v>
      </c>
      <c r="GN30" s="2">
        <f t="shared" si="47"/>
        <v>1709.66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2</v>
      </c>
      <c r="J31">
        <v>0</v>
      </c>
      <c r="O31">
        <f t="shared" si="14"/>
        <v>18627.02</v>
      </c>
      <c r="P31">
        <f t="shared" si="15"/>
        <v>0</v>
      </c>
      <c r="Q31">
        <f t="shared" si="16"/>
        <v>16945.25</v>
      </c>
      <c r="R31">
        <f t="shared" si="17"/>
        <v>1225.3699999999999</v>
      </c>
      <c r="S31">
        <f t="shared" si="18"/>
        <v>1681.77</v>
      </c>
      <c r="T31">
        <f t="shared" si="19"/>
        <v>0</v>
      </c>
      <c r="U31">
        <f t="shared" si="20"/>
        <v>8.8800000000000008</v>
      </c>
      <c r="V31">
        <f t="shared" si="21"/>
        <v>4.96</v>
      </c>
      <c r="W31">
        <f t="shared" si="22"/>
        <v>0</v>
      </c>
      <c r="X31">
        <f t="shared" si="23"/>
        <v>2471.0700000000002</v>
      </c>
      <c r="Y31">
        <f t="shared" si="24"/>
        <v>1511.71</v>
      </c>
      <c r="AA31">
        <v>34676493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18627.02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2471.069</v>
      </c>
      <c r="CZ31">
        <f t="shared" si="43"/>
        <v>1511.7128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22609.8</v>
      </c>
      <c r="GN31">
        <f t="shared" si="47"/>
        <v>22609.8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2.2999999999999998</v>
      </c>
      <c r="J32" s="2">
        <v>0</v>
      </c>
      <c r="K32" s="2"/>
      <c r="L32" s="2"/>
      <c r="M32" s="2"/>
      <c r="N32" s="2"/>
      <c r="O32" s="2">
        <f t="shared" si="14"/>
        <v>1258.4000000000001</v>
      </c>
      <c r="P32" s="2">
        <f t="shared" si="15"/>
        <v>0</v>
      </c>
      <c r="Q32" s="2">
        <f t="shared" si="16"/>
        <v>864.11</v>
      </c>
      <c r="R32" s="2">
        <f t="shared" si="17"/>
        <v>111.99</v>
      </c>
      <c r="S32" s="2">
        <f t="shared" si="18"/>
        <v>394.29</v>
      </c>
      <c r="T32" s="2">
        <f t="shared" si="19"/>
        <v>0</v>
      </c>
      <c r="U32" s="2">
        <f t="shared" si="20"/>
        <v>40.985999999999997</v>
      </c>
      <c r="V32" s="2">
        <f t="shared" si="21"/>
        <v>8.9239999999999995</v>
      </c>
      <c r="W32" s="2">
        <f t="shared" si="22"/>
        <v>0</v>
      </c>
      <c r="X32" s="2">
        <f t="shared" si="23"/>
        <v>480.97</v>
      </c>
      <c r="Y32" s="2">
        <f t="shared" si="24"/>
        <v>329.08</v>
      </c>
      <c r="Z32" s="2"/>
      <c r="AA32" s="2">
        <v>34676492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1258.4000000000001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480.96600000000007</v>
      </c>
      <c r="CZ32" s="2">
        <f t="shared" si="43"/>
        <v>329.08200000000005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2068.4499999999998</v>
      </c>
      <c r="GN32" s="2">
        <f t="shared" si="47"/>
        <v>0</v>
      </c>
      <c r="GO32" s="2">
        <f t="shared" si="48"/>
        <v>2068.4499999999998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2.2999999999999998</v>
      </c>
      <c r="J33">
        <v>0</v>
      </c>
      <c r="O33">
        <f t="shared" si="14"/>
        <v>18016.87</v>
      </c>
      <c r="P33">
        <f t="shared" si="15"/>
        <v>0</v>
      </c>
      <c r="Q33">
        <f t="shared" si="16"/>
        <v>10801.38</v>
      </c>
      <c r="R33">
        <f t="shared" si="17"/>
        <v>2049.36</v>
      </c>
      <c r="S33">
        <f t="shared" si="18"/>
        <v>7215.49</v>
      </c>
      <c r="T33">
        <f t="shared" si="19"/>
        <v>0</v>
      </c>
      <c r="U33">
        <f t="shared" si="20"/>
        <v>40.985999999999997</v>
      </c>
      <c r="V33">
        <f t="shared" si="21"/>
        <v>8.9239999999999995</v>
      </c>
      <c r="W33">
        <f t="shared" si="22"/>
        <v>0</v>
      </c>
      <c r="X33">
        <f t="shared" si="23"/>
        <v>7504.53</v>
      </c>
      <c r="Y33">
        <f t="shared" si="24"/>
        <v>4817.72</v>
      </c>
      <c r="AA33">
        <v>34676493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3">
        <f>'1.Смета.или.Акт'!F78</f>
        <v>375.7</v>
      </c>
      <c r="AN33" s="53">
        <f>'1.Смета.или.Акт'!F79</f>
        <v>48.69</v>
      </c>
      <c r="AO33" s="53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18016.87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7504.5284999999994</v>
      </c>
      <c r="CZ33">
        <f t="shared" si="43"/>
        <v>4817.7219999999998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3">
        <f>'1.Смета.или.Акт'!F78</f>
        <v>375.7</v>
      </c>
      <c r="EU33" s="53">
        <f>'1.Смета.или.Акт'!F79</f>
        <v>48.69</v>
      </c>
      <c r="EV33" s="53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30339.119999999999</v>
      </c>
      <c r="GN33">
        <f t="shared" si="47"/>
        <v>0</v>
      </c>
      <c r="GO33">
        <f t="shared" si="48"/>
        <v>30339.119999999999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0.5</v>
      </c>
      <c r="J34" s="2">
        <v>0</v>
      </c>
      <c r="K34" s="2"/>
      <c r="L34" s="2"/>
      <c r="M34" s="2"/>
      <c r="N34" s="2"/>
      <c r="O34" s="2">
        <f t="shared" si="14"/>
        <v>186.26</v>
      </c>
      <c r="P34" s="2">
        <f t="shared" si="15"/>
        <v>0</v>
      </c>
      <c r="Q34" s="2">
        <f t="shared" si="16"/>
        <v>43.59</v>
      </c>
      <c r="R34" s="2">
        <f t="shared" si="17"/>
        <v>2.5099999999999998</v>
      </c>
      <c r="S34" s="2">
        <f t="shared" si="18"/>
        <v>142.66999999999999</v>
      </c>
      <c r="T34" s="2">
        <f t="shared" si="19"/>
        <v>0</v>
      </c>
      <c r="U34" s="2">
        <f t="shared" si="20"/>
        <v>14.83</v>
      </c>
      <c r="V34" s="2">
        <f t="shared" si="21"/>
        <v>0.2</v>
      </c>
      <c r="W34" s="2">
        <f t="shared" si="22"/>
        <v>0</v>
      </c>
      <c r="X34" s="2">
        <f t="shared" si="23"/>
        <v>137.91999999999999</v>
      </c>
      <c r="Y34" s="2">
        <f t="shared" si="24"/>
        <v>94.37</v>
      </c>
      <c r="Z34" s="2"/>
      <c r="AA34" s="2">
        <v>34676492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186.26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137.92099999999999</v>
      </c>
      <c r="CZ34" s="2">
        <f t="shared" si="43"/>
        <v>94.36699999999999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418.55</v>
      </c>
      <c r="GN34" s="2">
        <f t="shared" si="47"/>
        <v>0</v>
      </c>
      <c r="GO34" s="2">
        <f t="shared" si="48"/>
        <v>418.55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0.5</v>
      </c>
      <c r="J35">
        <v>0</v>
      </c>
      <c r="O35">
        <f t="shared" si="14"/>
        <v>3155.65</v>
      </c>
      <c r="P35">
        <f t="shared" si="15"/>
        <v>0</v>
      </c>
      <c r="Q35">
        <f t="shared" si="16"/>
        <v>544.88</v>
      </c>
      <c r="R35">
        <f t="shared" si="17"/>
        <v>45.93</v>
      </c>
      <c r="S35">
        <f t="shared" si="18"/>
        <v>2610.77</v>
      </c>
      <c r="T35">
        <f t="shared" si="19"/>
        <v>0</v>
      </c>
      <c r="U35">
        <f t="shared" si="20"/>
        <v>14.83</v>
      </c>
      <c r="V35">
        <f t="shared" si="21"/>
        <v>0.2</v>
      </c>
      <c r="W35">
        <f t="shared" si="22"/>
        <v>0</v>
      </c>
      <c r="X35">
        <f t="shared" si="23"/>
        <v>2151.9299999999998</v>
      </c>
      <c r="Y35">
        <f t="shared" si="24"/>
        <v>1381.48</v>
      </c>
      <c r="AA35">
        <v>34676493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3">
        <f>'1.Смета.или.Акт'!F86</f>
        <v>87.18</v>
      </c>
      <c r="AN35" s="53">
        <f>'1.Смета.или.Акт'!F87</f>
        <v>5.0199999999999996</v>
      </c>
      <c r="AO35" s="53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3155.65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2151.9269999999997</v>
      </c>
      <c r="CZ35">
        <f t="shared" si="43"/>
        <v>1381.4839999999999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3">
        <f>'1.Смета.или.Акт'!F86</f>
        <v>87.18</v>
      </c>
      <c r="EU35" s="53">
        <f>'1.Смета.или.Акт'!F87</f>
        <v>5.0199999999999996</v>
      </c>
      <c r="EV35" s="53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6689.06</v>
      </c>
      <c r="GN35">
        <f t="shared" si="47"/>
        <v>0</v>
      </c>
      <c r="GO35">
        <f t="shared" si="48"/>
        <v>6689.06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202.12</v>
      </c>
      <c r="P36" s="2">
        <f t="shared" si="15"/>
        <v>0</v>
      </c>
      <c r="Q36" s="2">
        <f t="shared" si="16"/>
        <v>3.56</v>
      </c>
      <c r="R36" s="2">
        <f t="shared" si="17"/>
        <v>0.52</v>
      </c>
      <c r="S36" s="2">
        <f t="shared" si="18"/>
        <v>198.56</v>
      </c>
      <c r="T36" s="2">
        <f t="shared" si="19"/>
        <v>0</v>
      </c>
      <c r="U36" s="2">
        <f t="shared" si="20"/>
        <v>20.64</v>
      </c>
      <c r="V36" s="2">
        <f t="shared" si="21"/>
        <v>0.04</v>
      </c>
      <c r="W36" s="2">
        <f t="shared" si="22"/>
        <v>0</v>
      </c>
      <c r="X36" s="2">
        <f t="shared" si="23"/>
        <v>189.13</v>
      </c>
      <c r="Y36" s="2">
        <f t="shared" si="24"/>
        <v>129.4</v>
      </c>
      <c r="Z36" s="2"/>
      <c r="AA36" s="2">
        <v>34676492</v>
      </c>
      <c r="AB36" s="2">
        <f t="shared" si="25"/>
        <v>101.06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99.28</v>
      </c>
      <c r="AG36" s="2">
        <f t="shared" si="29"/>
        <v>0</v>
      </c>
      <c r="AH36" s="2">
        <f t="shared" si="30"/>
        <v>10.32</v>
      </c>
      <c r="AI36" s="2">
        <f t="shared" si="31"/>
        <v>0.02</v>
      </c>
      <c r="AJ36" s="2">
        <f t="shared" si="32"/>
        <v>0</v>
      </c>
      <c r="AK36" s="2">
        <v>203.81</v>
      </c>
      <c r="AL36" s="2">
        <v>102.75</v>
      </c>
      <c r="AM36" s="2">
        <v>1.78</v>
      </c>
      <c r="AN36" s="2">
        <v>0.26</v>
      </c>
      <c r="AO36" s="2">
        <v>99.28</v>
      </c>
      <c r="AP36" s="2">
        <v>0</v>
      </c>
      <c r="AQ36" s="2">
        <v>10.32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202.12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99.28</v>
      </c>
      <c r="CU36" s="2">
        <f t="shared" si="38"/>
        <v>0</v>
      </c>
      <c r="CV36" s="2">
        <f t="shared" si="39"/>
        <v>10.32</v>
      </c>
      <c r="CW36" s="2">
        <f t="shared" si="40"/>
        <v>0.02</v>
      </c>
      <c r="CX36" s="2">
        <f t="shared" si="41"/>
        <v>0</v>
      </c>
      <c r="CY36" s="2">
        <f t="shared" si="42"/>
        <v>189.12600000000003</v>
      </c>
      <c r="CZ36" s="2">
        <f t="shared" si="43"/>
        <v>129.40200000000002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203.81</v>
      </c>
      <c r="ES36" s="2">
        <v>102.75</v>
      </c>
      <c r="ET36" s="2">
        <v>1.78</v>
      </c>
      <c r="EU36" s="2">
        <v>0.26</v>
      </c>
      <c r="EV36" s="2">
        <v>99.28</v>
      </c>
      <c r="EW36" s="2">
        <v>10.32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-1658392439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520.65</v>
      </c>
      <c r="GN36" s="2">
        <f t="shared" si="47"/>
        <v>0</v>
      </c>
      <c r="GO36" s="2">
        <f t="shared" si="48"/>
        <v>520.65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3678.15</v>
      </c>
      <c r="P37">
        <f t="shared" si="15"/>
        <v>0</v>
      </c>
      <c r="Q37">
        <f t="shared" si="16"/>
        <v>44.5</v>
      </c>
      <c r="R37">
        <f t="shared" si="17"/>
        <v>9.52</v>
      </c>
      <c r="S37">
        <f t="shared" si="18"/>
        <v>3633.65</v>
      </c>
      <c r="T37">
        <f t="shared" si="19"/>
        <v>0</v>
      </c>
      <c r="U37">
        <f t="shared" si="20"/>
        <v>20.64</v>
      </c>
      <c r="V37">
        <f t="shared" si="21"/>
        <v>0.04</v>
      </c>
      <c r="W37">
        <f t="shared" si="22"/>
        <v>0</v>
      </c>
      <c r="X37">
        <f t="shared" si="23"/>
        <v>2950.97</v>
      </c>
      <c r="Y37">
        <f t="shared" si="24"/>
        <v>1894.45</v>
      </c>
      <c r="AA37">
        <v>34676493</v>
      </c>
      <c r="AB37">
        <f t="shared" si="25"/>
        <v>101.06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99.28</v>
      </c>
      <c r="AG37">
        <f t="shared" si="29"/>
        <v>0</v>
      </c>
      <c r="AH37">
        <f t="shared" si="30"/>
        <v>10.32</v>
      </c>
      <c r="AI37">
        <f t="shared" si="31"/>
        <v>0.02</v>
      </c>
      <c r="AJ37">
        <f t="shared" si="32"/>
        <v>0</v>
      </c>
      <c r="AK37">
        <f>AL37+AM37+AO37</f>
        <v>203.81</v>
      </c>
      <c r="AL37">
        <v>102.75</v>
      </c>
      <c r="AM37" s="53">
        <f>'1.Смета.или.Акт'!F94</f>
        <v>1.78</v>
      </c>
      <c r="AN37" s="53">
        <f>'1.Смета.или.Акт'!F95</f>
        <v>0.26</v>
      </c>
      <c r="AO37" s="53">
        <f>'1.Смета.или.Акт'!F93</f>
        <v>99.28</v>
      </c>
      <c r="AP37">
        <v>0</v>
      </c>
      <c r="AQ37">
        <f>'1.Смета.или.Акт'!E98</f>
        <v>10.32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3678.15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1816.8240000000001</v>
      </c>
      <c r="CU37">
        <f t="shared" si="38"/>
        <v>0</v>
      </c>
      <c r="CV37">
        <f t="shared" si="39"/>
        <v>10.32</v>
      </c>
      <c r="CW37">
        <f t="shared" si="40"/>
        <v>0.02</v>
      </c>
      <c r="CX37">
        <f t="shared" si="41"/>
        <v>0</v>
      </c>
      <c r="CY37">
        <f t="shared" si="42"/>
        <v>2950.9677000000001</v>
      </c>
      <c r="CZ37">
        <f t="shared" si="43"/>
        <v>1894.4484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203.81</v>
      </c>
      <c r="ES37">
        <v>102.75</v>
      </c>
      <c r="ET37" s="53">
        <f>'1.Смета.или.Акт'!F94</f>
        <v>1.78</v>
      </c>
      <c r="EU37" s="53">
        <f>'1.Смета.или.Акт'!F95</f>
        <v>0.26</v>
      </c>
      <c r="EV37" s="53">
        <f>'1.Смета.или.Акт'!F93</f>
        <v>99.28</v>
      </c>
      <c r="EW37">
        <f>'1.Смета.или.Акт'!E98</f>
        <v>10.32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-1658392439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8523.57</v>
      </c>
      <c r="GN37">
        <f t="shared" si="47"/>
        <v>0</v>
      </c>
      <c r="GO37">
        <f t="shared" si="48"/>
        <v>8523.57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ROW(EtalonRes!A114)</f>
        <v>114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4</v>
      </c>
      <c r="J38" s="2">
        <v>0</v>
      </c>
      <c r="K38" s="2"/>
      <c r="L38" s="2"/>
      <c r="M38" s="2"/>
      <c r="N38" s="2"/>
      <c r="O38" s="2">
        <f t="shared" si="14"/>
        <v>2866</v>
      </c>
      <c r="P38" s="2">
        <f t="shared" si="15"/>
        <v>0</v>
      </c>
      <c r="Q38" s="2">
        <f t="shared" si="16"/>
        <v>2484.2800000000002</v>
      </c>
      <c r="R38" s="2">
        <f t="shared" si="17"/>
        <v>236.72</v>
      </c>
      <c r="S38" s="2">
        <f t="shared" si="18"/>
        <v>381.72</v>
      </c>
      <c r="T38" s="2">
        <f t="shared" si="19"/>
        <v>0</v>
      </c>
      <c r="U38" s="2">
        <f t="shared" si="20"/>
        <v>39.68</v>
      </c>
      <c r="V38" s="2">
        <f t="shared" si="21"/>
        <v>17.559999999999999</v>
      </c>
      <c r="W38" s="2">
        <f t="shared" si="22"/>
        <v>0</v>
      </c>
      <c r="X38" s="2">
        <f t="shared" si="23"/>
        <v>587.52</v>
      </c>
      <c r="Y38" s="2">
        <f t="shared" si="24"/>
        <v>401.99</v>
      </c>
      <c r="Z38" s="2"/>
      <c r="AA38" s="2">
        <v>34676492</v>
      </c>
      <c r="AB38" s="2">
        <f t="shared" si="25"/>
        <v>716.5</v>
      </c>
      <c r="AC38" s="2">
        <f>ROUND((ES38+(SUM(SmtRes!BC51:'SmtRes'!BC55)+SUM(EtalonRes!AL105:'EtalonRes'!AL114))),2)</f>
        <v>0</v>
      </c>
      <c r="AD38" s="2">
        <f t="shared" si="26"/>
        <v>621.07000000000005</v>
      </c>
      <c r="AE38" s="2">
        <f t="shared" si="27"/>
        <v>59.18</v>
      </c>
      <c r="AF38" s="2">
        <f t="shared" si="28"/>
        <v>95.43</v>
      </c>
      <c r="AG38" s="2">
        <f t="shared" si="29"/>
        <v>0</v>
      </c>
      <c r="AH38" s="2">
        <f t="shared" si="30"/>
        <v>9.92</v>
      </c>
      <c r="AI38" s="2">
        <f t="shared" si="31"/>
        <v>4.3899999999999997</v>
      </c>
      <c r="AJ38" s="2">
        <f t="shared" si="32"/>
        <v>0</v>
      </c>
      <c r="AK38" s="2">
        <v>737.95</v>
      </c>
      <c r="AL38" s="2">
        <v>21.45</v>
      </c>
      <c r="AM38" s="2">
        <v>621.07000000000005</v>
      </c>
      <c r="AN38" s="2">
        <v>59.18</v>
      </c>
      <c r="AO38" s="2">
        <v>95.43</v>
      </c>
      <c r="AP38" s="2">
        <v>0</v>
      </c>
      <c r="AQ38" s="2">
        <v>9.92</v>
      </c>
      <c r="AR38" s="2">
        <v>4.3899999999999997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2866</v>
      </c>
      <c r="CQ38" s="2">
        <f t="shared" si="34"/>
        <v>0</v>
      </c>
      <c r="CR38" s="2">
        <f t="shared" si="35"/>
        <v>621.07000000000005</v>
      </c>
      <c r="CS38" s="2">
        <f t="shared" si="36"/>
        <v>59.18</v>
      </c>
      <c r="CT38" s="2">
        <f t="shared" si="37"/>
        <v>95.43</v>
      </c>
      <c r="CU38" s="2">
        <f t="shared" si="38"/>
        <v>0</v>
      </c>
      <c r="CV38" s="2">
        <f t="shared" si="39"/>
        <v>9.92</v>
      </c>
      <c r="CW38" s="2">
        <f t="shared" si="40"/>
        <v>4.3899999999999997</v>
      </c>
      <c r="CX38" s="2">
        <f t="shared" si="41"/>
        <v>0</v>
      </c>
      <c r="CY38" s="2">
        <f t="shared" si="42"/>
        <v>587.51800000000003</v>
      </c>
      <c r="CZ38" s="2">
        <f t="shared" si="43"/>
        <v>401.98600000000005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737.95</v>
      </c>
      <c r="ES38" s="2">
        <v>21.45</v>
      </c>
      <c r="ET38" s="2">
        <v>621.07000000000005</v>
      </c>
      <c r="EU38" s="2">
        <v>59.18</v>
      </c>
      <c r="EV38" s="2">
        <v>95.43</v>
      </c>
      <c r="EW38" s="2">
        <v>9.92</v>
      </c>
      <c r="EX38" s="2">
        <v>4.3899999999999997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-1100357026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3855.51</v>
      </c>
      <c r="GN38" s="2">
        <f t="shared" si="47"/>
        <v>0</v>
      </c>
      <c r="GO38" s="2">
        <f t="shared" si="48"/>
        <v>3855.51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ROW(EtalonRes!A124)</f>
        <v>124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4</v>
      </c>
      <c r="J39">
        <v>0</v>
      </c>
      <c r="O39">
        <f t="shared" si="14"/>
        <v>38038.980000000003</v>
      </c>
      <c r="P39">
        <f t="shared" si="15"/>
        <v>0</v>
      </c>
      <c r="Q39">
        <f t="shared" si="16"/>
        <v>31053.5</v>
      </c>
      <c r="R39">
        <f t="shared" si="17"/>
        <v>4331.9799999999996</v>
      </c>
      <c r="S39">
        <f t="shared" si="18"/>
        <v>6985.48</v>
      </c>
      <c r="T39">
        <f t="shared" si="19"/>
        <v>0</v>
      </c>
      <c r="U39">
        <f t="shared" si="20"/>
        <v>39.68</v>
      </c>
      <c r="V39">
        <f t="shared" si="21"/>
        <v>17.559999999999999</v>
      </c>
      <c r="W39">
        <f t="shared" si="22"/>
        <v>0</v>
      </c>
      <c r="X39">
        <f t="shared" si="23"/>
        <v>9167.14</v>
      </c>
      <c r="Y39">
        <f t="shared" si="24"/>
        <v>5885.08</v>
      </c>
      <c r="AA39">
        <v>34676493</v>
      </c>
      <c r="AB39">
        <f t="shared" si="25"/>
        <v>716.5</v>
      </c>
      <c r="AC39">
        <f>ROUND((ES39+(SUM(SmtRes!BC56:'SmtRes'!BC60)+SUM(EtalonRes!AL115:'EtalonRes'!AL124))),2)</f>
        <v>0</v>
      </c>
      <c r="AD39">
        <f t="shared" si="26"/>
        <v>621.07000000000005</v>
      </c>
      <c r="AE39">
        <f t="shared" si="27"/>
        <v>59.18</v>
      </c>
      <c r="AF39">
        <f t="shared" si="28"/>
        <v>95.43</v>
      </c>
      <c r="AG39">
        <f t="shared" si="29"/>
        <v>0</v>
      </c>
      <c r="AH39">
        <f t="shared" si="30"/>
        <v>9.92</v>
      </c>
      <c r="AI39">
        <f t="shared" si="31"/>
        <v>4.3899999999999997</v>
      </c>
      <c r="AJ39">
        <f t="shared" si="32"/>
        <v>0</v>
      </c>
      <c r="AK39">
        <f>AL39+AM39+AO39</f>
        <v>737.95</v>
      </c>
      <c r="AL39">
        <v>21.45</v>
      </c>
      <c r="AM39" s="53">
        <f>'1.Смета.или.Акт'!F102</f>
        <v>621.07000000000005</v>
      </c>
      <c r="AN39" s="53">
        <f>'1.Смета.или.Акт'!F103</f>
        <v>59.18</v>
      </c>
      <c r="AO39" s="53">
        <f>'1.Смета.или.Акт'!F101</f>
        <v>95.43</v>
      </c>
      <c r="AP39">
        <v>0</v>
      </c>
      <c r="AQ39">
        <f>'1.Смета.или.Акт'!E106</f>
        <v>9.92</v>
      </c>
      <c r="AR39">
        <v>4.3899999999999997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38038.979999999996</v>
      </c>
      <c r="CQ39">
        <f t="shared" si="34"/>
        <v>0</v>
      </c>
      <c r="CR39">
        <f t="shared" si="35"/>
        <v>7763.3750000000009</v>
      </c>
      <c r="CS39">
        <f t="shared" si="36"/>
        <v>1082.9940000000001</v>
      </c>
      <c r="CT39">
        <f t="shared" si="37"/>
        <v>1746.3690000000001</v>
      </c>
      <c r="CU39">
        <f t="shared" si="38"/>
        <v>0</v>
      </c>
      <c r="CV39">
        <f t="shared" si="39"/>
        <v>9.92</v>
      </c>
      <c r="CW39">
        <f t="shared" si="40"/>
        <v>4.3899999999999997</v>
      </c>
      <c r="CX39">
        <f t="shared" si="41"/>
        <v>0</v>
      </c>
      <c r="CY39">
        <f t="shared" si="42"/>
        <v>9167.1425999999992</v>
      </c>
      <c r="CZ39">
        <f t="shared" si="43"/>
        <v>5885.0791999999992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737.95</v>
      </c>
      <c r="ES39">
        <v>21.45</v>
      </c>
      <c r="ET39" s="53">
        <f>'1.Смета.или.Акт'!F102</f>
        <v>621.07000000000005</v>
      </c>
      <c r="EU39" s="53">
        <f>'1.Смета.или.Акт'!F103</f>
        <v>59.18</v>
      </c>
      <c r="EV39" s="53">
        <f>'1.Смета.или.Акт'!F101</f>
        <v>95.43</v>
      </c>
      <c r="EW39">
        <f>'1.Смета.или.Акт'!E106</f>
        <v>9.92</v>
      </c>
      <c r="EX39">
        <v>4.3899999999999997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-1100357026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53091.199999999997</v>
      </c>
      <c r="GN39">
        <f t="shared" si="47"/>
        <v>0</v>
      </c>
      <c r="GO39">
        <f t="shared" si="48"/>
        <v>53091.199999999997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ROW(EtalonRes!A126)</f>
        <v>126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'1.Смета.или.Акт'!E108</f>
        <v>2</v>
      </c>
      <c r="J40" s="2">
        <v>0</v>
      </c>
      <c r="K40" s="2"/>
      <c r="L40" s="2"/>
      <c r="M40" s="2"/>
      <c r="N40" s="2"/>
      <c r="O40" s="2">
        <f t="shared" si="14"/>
        <v>21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21</v>
      </c>
      <c r="T40" s="2">
        <f t="shared" si="19"/>
        <v>0</v>
      </c>
      <c r="U40" s="2">
        <f t="shared" si="20"/>
        <v>1.64</v>
      </c>
      <c r="V40" s="2">
        <f t="shared" si="21"/>
        <v>0</v>
      </c>
      <c r="W40" s="2">
        <f t="shared" si="22"/>
        <v>0</v>
      </c>
      <c r="X40" s="2">
        <f t="shared" si="23"/>
        <v>13.65</v>
      </c>
      <c r="Y40" s="2">
        <f t="shared" si="24"/>
        <v>8.4</v>
      </c>
      <c r="Z40" s="2"/>
      <c r="AA40" s="2">
        <v>34676492</v>
      </c>
      <c r="AB40" s="2">
        <f t="shared" si="25"/>
        <v>10.5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10.5</v>
      </c>
      <c r="AG40" s="2">
        <f t="shared" si="29"/>
        <v>0</v>
      </c>
      <c r="AH40" s="2">
        <f t="shared" si="30"/>
        <v>0.82</v>
      </c>
      <c r="AI40" s="2">
        <f t="shared" si="31"/>
        <v>0</v>
      </c>
      <c r="AJ40" s="2">
        <f t="shared" si="32"/>
        <v>0</v>
      </c>
      <c r="AK40" s="2">
        <v>10.5</v>
      </c>
      <c r="AL40" s="2">
        <v>0</v>
      </c>
      <c r="AM40" s="2">
        <v>0</v>
      </c>
      <c r="AN40" s="2">
        <v>0</v>
      </c>
      <c r="AO40" s="2">
        <v>10.5</v>
      </c>
      <c r="AP40" s="2">
        <v>0</v>
      </c>
      <c r="AQ40" s="2">
        <v>0.82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21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10.5</v>
      </c>
      <c r="CU40" s="2">
        <f t="shared" si="38"/>
        <v>0</v>
      </c>
      <c r="CV40" s="2">
        <f t="shared" si="39"/>
        <v>0.82</v>
      </c>
      <c r="CW40" s="2">
        <f t="shared" si="40"/>
        <v>0</v>
      </c>
      <c r="CX40" s="2">
        <f t="shared" si="41"/>
        <v>0</v>
      </c>
      <c r="CY40" s="2">
        <f t="shared" si="42"/>
        <v>13.65</v>
      </c>
      <c r="CZ40" s="2">
        <f t="shared" si="43"/>
        <v>8.4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10.5</v>
      </c>
      <c r="ES40" s="2">
        <v>0</v>
      </c>
      <c r="ET40" s="2">
        <v>0</v>
      </c>
      <c r="EU40" s="2">
        <v>0</v>
      </c>
      <c r="EV40" s="2">
        <v>10.5</v>
      </c>
      <c r="EW40" s="2">
        <v>0.82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-1118003811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43.05</v>
      </c>
      <c r="GN40" s="2">
        <f t="shared" si="47"/>
        <v>0</v>
      </c>
      <c r="GO40" s="2">
        <f t="shared" si="48"/>
        <v>0</v>
      </c>
      <c r="GP40" s="2">
        <f t="shared" si="49"/>
        <v>43.05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ROW(EtalonRes!A128)</f>
        <v>128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'1.Смета.или.Акт'!E108</f>
        <v>2</v>
      </c>
      <c r="J41">
        <v>0</v>
      </c>
      <c r="O41">
        <f t="shared" si="14"/>
        <v>384.3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384.3</v>
      </c>
      <c r="T41">
        <f t="shared" si="19"/>
        <v>0</v>
      </c>
      <c r="U41">
        <f t="shared" si="20"/>
        <v>1.64</v>
      </c>
      <c r="V41">
        <f t="shared" si="21"/>
        <v>0</v>
      </c>
      <c r="W41">
        <f t="shared" si="22"/>
        <v>0</v>
      </c>
      <c r="X41">
        <f t="shared" si="23"/>
        <v>211.37</v>
      </c>
      <c r="Y41">
        <f t="shared" si="24"/>
        <v>122.98</v>
      </c>
      <c r="AA41">
        <v>34676493</v>
      </c>
      <c r="AB41">
        <f t="shared" si="25"/>
        <v>10.5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10.5</v>
      </c>
      <c r="AG41">
        <f t="shared" si="29"/>
        <v>0</v>
      </c>
      <c r="AH41">
        <f t="shared" si="30"/>
        <v>0.82</v>
      </c>
      <c r="AI41">
        <f t="shared" si="31"/>
        <v>0</v>
      </c>
      <c r="AJ41">
        <f t="shared" si="32"/>
        <v>0</v>
      </c>
      <c r="AK41">
        <f>AL41+AM41+AO41</f>
        <v>10.5</v>
      </c>
      <c r="AL41">
        <v>0</v>
      </c>
      <c r="AM41">
        <v>0</v>
      </c>
      <c r="AN41">
        <v>0</v>
      </c>
      <c r="AO41" s="53">
        <f>'1.Смета.или.Акт'!F109</f>
        <v>10.5</v>
      </c>
      <c r="AP41">
        <v>0</v>
      </c>
      <c r="AQ41">
        <f>'1.Смета.или.Акт'!E112</f>
        <v>0.82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'1.Смета.или.Акт'!J109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384.3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192.15</v>
      </c>
      <c r="CU41">
        <f t="shared" si="38"/>
        <v>0</v>
      </c>
      <c r="CV41">
        <f t="shared" si="39"/>
        <v>0.82</v>
      </c>
      <c r="CW41">
        <f t="shared" si="40"/>
        <v>0</v>
      </c>
      <c r="CX41">
        <f t="shared" si="41"/>
        <v>0</v>
      </c>
      <c r="CY41">
        <f t="shared" si="42"/>
        <v>211.36500000000001</v>
      </c>
      <c r="CZ41">
        <f t="shared" si="43"/>
        <v>122.976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'1.Смета.или.Акт'!D108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10.5</v>
      </c>
      <c r="ES41">
        <v>0</v>
      </c>
      <c r="ET41">
        <v>0</v>
      </c>
      <c r="EU41">
        <v>0</v>
      </c>
      <c r="EV41" s="53">
        <f>'1.Смета.или.Акт'!F109</f>
        <v>10.5</v>
      </c>
      <c r="EW41">
        <f>'1.Смета.или.Акт'!E112</f>
        <v>0.82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-1118003811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718.65</v>
      </c>
      <c r="GN41">
        <f t="shared" si="47"/>
        <v>0</v>
      </c>
      <c r="GO41">
        <f t="shared" si="48"/>
        <v>0</v>
      </c>
      <c r="GP41">
        <f t="shared" si="49"/>
        <v>718.65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ROW(EtalonRes!A130)</f>
        <v>130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'1.Смета.или.Акт'!E114</f>
        <v>2</v>
      </c>
      <c r="J42" s="2">
        <v>0</v>
      </c>
      <c r="K42" s="2"/>
      <c r="L42" s="2"/>
      <c r="M42" s="2"/>
      <c r="N42" s="2"/>
      <c r="O42" s="2">
        <f t="shared" si="14"/>
        <v>111.42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111.42</v>
      </c>
      <c r="T42" s="2">
        <f t="shared" si="19"/>
        <v>0</v>
      </c>
      <c r="U42" s="2">
        <f t="shared" si="20"/>
        <v>9.7200000000000006</v>
      </c>
      <c r="V42" s="2">
        <f t="shared" si="21"/>
        <v>0</v>
      </c>
      <c r="W42" s="2">
        <f t="shared" si="22"/>
        <v>0</v>
      </c>
      <c r="X42" s="2">
        <f t="shared" si="23"/>
        <v>72.42</v>
      </c>
      <c r="Y42" s="2">
        <f t="shared" si="24"/>
        <v>44.57</v>
      </c>
      <c r="Z42" s="2"/>
      <c r="AA42" s="2">
        <v>34676492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111.42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72.423000000000002</v>
      </c>
      <c r="CZ42" s="2">
        <f t="shared" si="43"/>
        <v>44.568000000000005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228.41</v>
      </c>
      <c r="GN42" s="2">
        <f t="shared" si="47"/>
        <v>0</v>
      </c>
      <c r="GO42" s="2">
        <f t="shared" si="48"/>
        <v>0</v>
      </c>
      <c r="GP42" s="2">
        <f t="shared" si="49"/>
        <v>228.41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ROW(EtalonRes!A132)</f>
        <v>132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'1.Смета.или.Акт'!E114</f>
        <v>2</v>
      </c>
      <c r="J43">
        <v>0</v>
      </c>
      <c r="O43">
        <f t="shared" si="14"/>
        <v>2038.99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2038.99</v>
      </c>
      <c r="T43">
        <f t="shared" si="19"/>
        <v>0</v>
      </c>
      <c r="U43">
        <f t="shared" si="20"/>
        <v>9.7200000000000006</v>
      </c>
      <c r="V43">
        <f t="shared" si="21"/>
        <v>0</v>
      </c>
      <c r="W43">
        <f t="shared" si="22"/>
        <v>0</v>
      </c>
      <c r="X43">
        <f t="shared" si="23"/>
        <v>1121.44</v>
      </c>
      <c r="Y43">
        <f t="shared" si="24"/>
        <v>652.48</v>
      </c>
      <c r="AA43">
        <v>34676493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3">
        <f>'1.Смета.или.Акт'!F115</f>
        <v>55.71</v>
      </c>
      <c r="AP43">
        <v>0</v>
      </c>
      <c r="AQ43">
        <f>'1.Смета.или.Акт'!E118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'1.Смета.или.Акт'!J115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2038.99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1121.4445000000001</v>
      </c>
      <c r="CZ43">
        <f t="shared" si="43"/>
        <v>652.47680000000003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'1.Смета.или.Акт'!D114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3">
        <f>'1.Смета.или.Акт'!F115</f>
        <v>55.71</v>
      </c>
      <c r="EW43">
        <f>'1.Смета.или.Акт'!E118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3812.91</v>
      </c>
      <c r="GN43">
        <f t="shared" si="47"/>
        <v>0</v>
      </c>
      <c r="GO43">
        <f t="shared" si="48"/>
        <v>0</v>
      </c>
      <c r="GP43">
        <f t="shared" si="49"/>
        <v>3812.91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ROW(EtalonRes!A137)</f>
        <v>137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'1.Смета.или.Акт'!E120</f>
        <v>0.9</v>
      </c>
      <c r="J44" s="2">
        <v>0</v>
      </c>
      <c r="K44" s="2"/>
      <c r="L44" s="2"/>
      <c r="M44" s="2"/>
      <c r="N44" s="2"/>
      <c r="O44" s="2">
        <f t="shared" si="14"/>
        <v>321.79000000000002</v>
      </c>
      <c r="P44" s="2">
        <f t="shared" si="15"/>
        <v>0</v>
      </c>
      <c r="Q44" s="2">
        <f t="shared" si="16"/>
        <v>276.68</v>
      </c>
      <c r="R44" s="2">
        <f t="shared" si="17"/>
        <v>39.090000000000003</v>
      </c>
      <c r="S44" s="2">
        <f t="shared" si="18"/>
        <v>45.11</v>
      </c>
      <c r="T44" s="2">
        <f t="shared" si="19"/>
        <v>0</v>
      </c>
      <c r="U44" s="2">
        <f t="shared" si="20"/>
        <v>4.6890000000000001</v>
      </c>
      <c r="V44" s="2">
        <f t="shared" si="21"/>
        <v>3.1139999999999999</v>
      </c>
      <c r="W44" s="2">
        <f t="shared" si="22"/>
        <v>0</v>
      </c>
      <c r="X44" s="2">
        <f t="shared" si="23"/>
        <v>79.989999999999995</v>
      </c>
      <c r="Y44" s="2">
        <f t="shared" si="24"/>
        <v>54.73</v>
      </c>
      <c r="Z44" s="2"/>
      <c r="AA44" s="2">
        <v>34676492</v>
      </c>
      <c r="AB44" s="2">
        <f t="shared" si="25"/>
        <v>357.54</v>
      </c>
      <c r="AC44" s="2">
        <f>ROUND((ES44+(SUM(SmtRes!BC69:'SmtRes'!BC72)+SUM(EtalonRes!AL133:'EtalonRes'!AL137))),2)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321.79000000000002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79.989999999999995</v>
      </c>
      <c r="CZ44" s="2">
        <f t="shared" si="43"/>
        <v>54.73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456.51</v>
      </c>
      <c r="GN44" s="2">
        <f t="shared" si="47"/>
        <v>0</v>
      </c>
      <c r="GO44" s="2">
        <f t="shared" si="48"/>
        <v>456.51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ROW(EtalonRes!A142)</f>
        <v>142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'1.Смета.или.Акт'!E120</f>
        <v>0.9</v>
      </c>
      <c r="J45">
        <v>0</v>
      </c>
      <c r="O45">
        <f t="shared" si="14"/>
        <v>4283.96</v>
      </c>
      <c r="P45">
        <f t="shared" si="15"/>
        <v>0</v>
      </c>
      <c r="Q45">
        <f t="shared" si="16"/>
        <v>3458.48</v>
      </c>
      <c r="R45">
        <f t="shared" si="17"/>
        <v>715.29</v>
      </c>
      <c r="S45">
        <f t="shared" si="18"/>
        <v>825.48</v>
      </c>
      <c r="T45">
        <f t="shared" si="19"/>
        <v>0</v>
      </c>
      <c r="U45">
        <f t="shared" si="20"/>
        <v>4.6890000000000001</v>
      </c>
      <c r="V45">
        <f t="shared" si="21"/>
        <v>3.1139999999999999</v>
      </c>
      <c r="W45">
        <f t="shared" si="22"/>
        <v>0</v>
      </c>
      <c r="X45">
        <f t="shared" si="23"/>
        <v>1248.02</v>
      </c>
      <c r="Y45">
        <f t="shared" si="24"/>
        <v>801.2</v>
      </c>
      <c r="AA45">
        <v>34676493</v>
      </c>
      <c r="AB45">
        <f t="shared" si="25"/>
        <v>357.54</v>
      </c>
      <c r="AC45">
        <f>ROUND((ES45+(SUM(SmtRes!BC73:'SmtRes'!BC76)+SUM(EtalonRes!AL138:'EtalonRes'!AL142))),2)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3">
        <f>'1.Смета.или.Акт'!F122</f>
        <v>307.42</v>
      </c>
      <c r="AN45" s="53">
        <f>'1.Смета.или.Акт'!F123</f>
        <v>43.43</v>
      </c>
      <c r="AO45" s="53">
        <f>'1.Смета.или.Акт'!F121</f>
        <v>50.12</v>
      </c>
      <c r="AP45">
        <v>0</v>
      </c>
      <c r="AQ45">
        <f>'1.Смета.или.Акт'!E126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'1.Смета.или.Акт'!J121</f>
        <v>18.3</v>
      </c>
      <c r="BB45">
        <f>'1.Смета.или.Акт'!J122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'1.Смета.или.Акт'!J123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4283.96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1248.0237</v>
      </c>
      <c r="CZ45">
        <f t="shared" si="43"/>
        <v>801.20039999999995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'1.Смета.или.Акт'!D120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3">
        <f>'1.Смета.или.Акт'!F122</f>
        <v>307.42</v>
      </c>
      <c r="EU45" s="53">
        <f>'1.Смета.или.Акт'!F123</f>
        <v>43.43</v>
      </c>
      <c r="EV45" s="53">
        <f>'1.Смета.или.Акт'!F121</f>
        <v>50.12</v>
      </c>
      <c r="EW45">
        <f>'1.Смета.или.Акт'!E126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6333.18</v>
      </c>
      <c r="GN45">
        <f t="shared" si="47"/>
        <v>0</v>
      </c>
      <c r="GO45">
        <f t="shared" si="48"/>
        <v>6333.18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ROW(EtalonRes!A144)</f>
        <v>144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'1.Смета.или.Акт'!E128</f>
        <v>0.08</v>
      </c>
      <c r="J46" s="2">
        <v>0</v>
      </c>
      <c r="K46" s="2"/>
      <c r="L46" s="2"/>
      <c r="M46" s="2"/>
      <c r="N46" s="2"/>
      <c r="O46" s="2">
        <f t="shared" si="14"/>
        <v>36.159999999999997</v>
      </c>
      <c r="P46" s="2">
        <f t="shared" si="15"/>
        <v>0</v>
      </c>
      <c r="Q46" s="2">
        <f t="shared" si="16"/>
        <v>36.159999999999997</v>
      </c>
      <c r="R46" s="2">
        <f t="shared" si="17"/>
        <v>7.05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0.60799999999999998</v>
      </c>
      <c r="W46" s="2">
        <f t="shared" si="22"/>
        <v>0</v>
      </c>
      <c r="X46" s="2">
        <f t="shared" si="23"/>
        <v>6.7</v>
      </c>
      <c r="Y46" s="2">
        <f t="shared" si="24"/>
        <v>3.53</v>
      </c>
      <c r="Z46" s="2"/>
      <c r="AA46" s="2">
        <v>34676492</v>
      </c>
      <c r="AB46" s="2">
        <f t="shared" si="25"/>
        <v>451.97</v>
      </c>
      <c r="AC46" s="2">
        <f t="shared" ref="AC46:AC75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36.159999999999997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6.6974999999999998</v>
      </c>
      <c r="CZ46" s="2">
        <f t="shared" si="43"/>
        <v>3.5249999999999999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46.39</v>
      </c>
      <c r="GN46" s="2">
        <f t="shared" si="47"/>
        <v>46.39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ROW(EtalonRes!A146)</f>
        <v>146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'1.Смета.или.Акт'!E128</f>
        <v>0.08</v>
      </c>
      <c r="J47">
        <v>0</v>
      </c>
      <c r="O47">
        <f t="shared" si="14"/>
        <v>451.97</v>
      </c>
      <c r="P47">
        <f t="shared" si="15"/>
        <v>0</v>
      </c>
      <c r="Q47">
        <f t="shared" si="16"/>
        <v>451.97</v>
      </c>
      <c r="R47">
        <f t="shared" si="17"/>
        <v>129.07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0.60799999999999998</v>
      </c>
      <c r="W47">
        <f t="shared" si="22"/>
        <v>0</v>
      </c>
      <c r="X47">
        <f t="shared" si="23"/>
        <v>104.55</v>
      </c>
      <c r="Y47">
        <f t="shared" si="24"/>
        <v>51.63</v>
      </c>
      <c r="AA47">
        <v>34676493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3">
        <f>'1.Смета.или.Акт'!F129</f>
        <v>451.97</v>
      </c>
      <c r="AN47" s="53">
        <f>'1.Смета.или.Акт'!F130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'1.Смета.или.Акт'!J129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'1.Смета.или.Акт'!J130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451.97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104.5467</v>
      </c>
      <c r="CZ47">
        <f t="shared" si="43"/>
        <v>51.627999999999993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'1.Смета.или.Акт'!D128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3">
        <f>'1.Смета.или.Акт'!F129</f>
        <v>451.97</v>
      </c>
      <c r="EU47" s="53">
        <f>'1.Смета.или.Акт'!F130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608.15</v>
      </c>
      <c r="GN47">
        <f t="shared" si="47"/>
        <v>608.15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'1.Смета.или.Акт'!E134</f>
        <v>299</v>
      </c>
      <c r="J48" s="2">
        <v>0</v>
      </c>
      <c r="K48" s="2"/>
      <c r="L48" s="2"/>
      <c r="M48" s="2"/>
      <c r="N48" s="2"/>
      <c r="O48" s="2">
        <f t="shared" si="14"/>
        <v>46644</v>
      </c>
      <c r="P48" s="2">
        <f t="shared" si="15"/>
        <v>46644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34676492</v>
      </c>
      <c r="AB48" s="2">
        <f t="shared" si="25"/>
        <v>156</v>
      </c>
      <c r="AC48" s="2">
        <f t="shared" si="52"/>
        <v>156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156</v>
      </c>
      <c r="AL48" s="2">
        <v>156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46644</v>
      </c>
      <c r="CQ48" s="2">
        <f t="shared" si="34"/>
        <v>156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1417.77</v>
      </c>
      <c r="ES48" s="2">
        <v>156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-404066239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46644</v>
      </c>
      <c r="GN48" s="2">
        <f t="shared" si="47"/>
        <v>46644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'1.Смета.или.Акт'!B134</f>
        <v>Прайс-лист</v>
      </c>
      <c r="G49" t="str">
        <f>'1.Смета.или.Акт'!C134</f>
        <v>Кабель АСБ1 4х185</v>
      </c>
      <c r="H49" t="s">
        <v>84</v>
      </c>
      <c r="I49">
        <f>'1.Смета.или.Акт'!E134</f>
        <v>299</v>
      </c>
      <c r="J49">
        <v>0</v>
      </c>
      <c r="O49">
        <f t="shared" si="14"/>
        <v>349830</v>
      </c>
      <c r="P49">
        <f t="shared" si="15"/>
        <v>349830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34676493</v>
      </c>
      <c r="AB49">
        <f t="shared" si="25"/>
        <v>156</v>
      </c>
      <c r="AC49">
        <f t="shared" si="52"/>
        <v>156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156</v>
      </c>
      <c r="AL49" s="53">
        <f>'1.Смета.или.Акт'!F134</f>
        <v>156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'1.Смета.или.Акт'!J134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349830</v>
      </c>
      <c r="CQ49">
        <f t="shared" si="34"/>
        <v>1170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'1.Смета.или.Акт'!D134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156</v>
      </c>
      <c r="ES49" s="53">
        <f>'1.Смета.или.Акт'!F134</f>
        <v>156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1170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-404066239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349830</v>
      </c>
      <c r="GN49">
        <f t="shared" si="47"/>
        <v>349830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'1.Смета.или.Акт'!E137</f>
        <v>50</v>
      </c>
      <c r="J50" s="2">
        <v>0</v>
      </c>
      <c r="K50" s="2"/>
      <c r="L50" s="2"/>
      <c r="M50" s="2"/>
      <c r="N50" s="2"/>
      <c r="O50" s="2">
        <f t="shared" si="14"/>
        <v>1531</v>
      </c>
      <c r="P50" s="2">
        <f t="shared" si="15"/>
        <v>1531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34676492</v>
      </c>
      <c r="AB50" s="2">
        <f t="shared" si="25"/>
        <v>30.62</v>
      </c>
      <c r="AC50" s="2">
        <f t="shared" si="52"/>
        <v>30.62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30.62</v>
      </c>
      <c r="AL50" s="2">
        <v>30.62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1531</v>
      </c>
      <c r="CQ50" s="2">
        <f t="shared" si="34"/>
        <v>30.62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229.66</v>
      </c>
      <c r="ES50" s="2">
        <v>30.62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-1830362150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1531</v>
      </c>
      <c r="GN50" s="2">
        <f t="shared" si="47"/>
        <v>1531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'1.Смета.или.Акт'!B137</f>
        <v>Прайс-лист</v>
      </c>
      <c r="G51" t="str">
        <f>'1.Смета.или.Акт'!C137</f>
        <v>Труба гофрированная диаметром 160 мм</v>
      </c>
      <c r="H51" t="s">
        <v>84</v>
      </c>
      <c r="I51">
        <f>'1.Смета.или.Акт'!E137</f>
        <v>50</v>
      </c>
      <c r="J51">
        <v>0</v>
      </c>
      <c r="O51">
        <f t="shared" si="14"/>
        <v>11482.5</v>
      </c>
      <c r="P51">
        <f t="shared" si="15"/>
        <v>11482.5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34676493</v>
      </c>
      <c r="AB51">
        <f t="shared" si="25"/>
        <v>30.62</v>
      </c>
      <c r="AC51">
        <f t="shared" si="52"/>
        <v>30.62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30.62</v>
      </c>
      <c r="AL51" s="53">
        <f>'1.Смета.или.Акт'!F137</f>
        <v>30.62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'1.Смета.или.Акт'!J137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11482.5</v>
      </c>
      <c r="CQ51">
        <f t="shared" si="34"/>
        <v>229.65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'1.Смета.или.Акт'!D137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33.28</v>
      </c>
      <c r="ES51" s="53">
        <f>'1.Смета.или.Акт'!F137</f>
        <v>30.62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229.66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-1830362150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11482.5</v>
      </c>
      <c r="GN51">
        <f t="shared" si="47"/>
        <v>11482.5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'1.Смета.или.Акт'!E140</f>
        <v>4</v>
      </c>
      <c r="J52" s="2">
        <v>0</v>
      </c>
      <c r="K52" s="2"/>
      <c r="L52" s="2"/>
      <c r="M52" s="2"/>
      <c r="N52" s="2"/>
      <c r="O52" s="2">
        <f t="shared" si="14"/>
        <v>777.92</v>
      </c>
      <c r="P52" s="2">
        <f t="shared" si="15"/>
        <v>777.92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34676492</v>
      </c>
      <c r="AB52" s="2">
        <f t="shared" si="25"/>
        <v>194.48</v>
      </c>
      <c r="AC52" s="2">
        <f t="shared" si="52"/>
        <v>194.48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194.48</v>
      </c>
      <c r="AL52" s="2">
        <v>194.48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777.92</v>
      </c>
      <c r="CQ52" s="2">
        <f t="shared" si="34"/>
        <v>194.48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1356.22</v>
      </c>
      <c r="ES52" s="2">
        <v>194.48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87051809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777.92</v>
      </c>
      <c r="GN52" s="2">
        <f t="shared" si="47"/>
        <v>777.92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'1.Смета.или.Акт'!B140</f>
        <v>Прайс-лист</v>
      </c>
      <c r="G53" t="str">
        <f>'1.Смета.или.Акт'!C140</f>
        <v>Муфта 4 КВТПН1 150/240</v>
      </c>
      <c r="H53" t="s">
        <v>94</v>
      </c>
      <c r="I53">
        <f>'1.Смета.или.Акт'!E140</f>
        <v>4</v>
      </c>
      <c r="J53">
        <v>0</v>
      </c>
      <c r="O53">
        <f t="shared" si="14"/>
        <v>5834.4</v>
      </c>
      <c r="P53">
        <f t="shared" si="15"/>
        <v>5834.4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34676493</v>
      </c>
      <c r="AB53">
        <f t="shared" si="25"/>
        <v>194.48</v>
      </c>
      <c r="AC53">
        <f t="shared" si="52"/>
        <v>194.48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194.48</v>
      </c>
      <c r="AL53" s="53">
        <f>'1.Смета.или.Акт'!F140</f>
        <v>194.48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'1.Смета.или.Акт'!J140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5834.4</v>
      </c>
      <c r="CQ53">
        <f t="shared" si="34"/>
        <v>1458.6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'1.Смета.или.Акт'!D140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194.48</v>
      </c>
      <c r="ES53" s="53">
        <f>'1.Смета.или.Акт'!F140</f>
        <v>194.48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1458.6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87051809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5834.4</v>
      </c>
      <c r="GN53">
        <f t="shared" si="47"/>
        <v>5834.4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'1.Смета.или.Акт'!E143</f>
        <v>1200</v>
      </c>
      <c r="J54" s="2">
        <v>0</v>
      </c>
      <c r="K54" s="2"/>
      <c r="L54" s="2"/>
      <c r="M54" s="2"/>
      <c r="N54" s="2"/>
      <c r="O54" s="2">
        <f t="shared" si="14"/>
        <v>2100</v>
      </c>
      <c r="P54" s="2">
        <f t="shared" si="15"/>
        <v>2100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34676492</v>
      </c>
      <c r="AB54" s="2">
        <f t="shared" si="25"/>
        <v>1.75</v>
      </c>
      <c r="AC54" s="2">
        <f t="shared" si="52"/>
        <v>1.75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1.75</v>
      </c>
      <c r="AL54" s="2">
        <v>1.75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2100</v>
      </c>
      <c r="CQ54" s="2">
        <f t="shared" si="34"/>
        <v>1.75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1.75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-496488921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2100</v>
      </c>
      <c r="GN54" s="2">
        <f t="shared" si="47"/>
        <v>2100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'1.Смета.или.Акт'!B143</f>
        <v>Прайс-лист</v>
      </c>
      <c r="G55" t="str">
        <f>'1.Смета.или.Акт'!C143</f>
        <v>Кирпич красный</v>
      </c>
      <c r="H55" t="s">
        <v>94</v>
      </c>
      <c r="I55">
        <f>'1.Смета.или.Акт'!E143</f>
        <v>1200</v>
      </c>
      <c r="J55">
        <v>0</v>
      </c>
      <c r="O55">
        <f t="shared" si="14"/>
        <v>15750</v>
      </c>
      <c r="P55">
        <f t="shared" si="15"/>
        <v>15750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34676493</v>
      </c>
      <c r="AB55">
        <f t="shared" si="25"/>
        <v>1.75</v>
      </c>
      <c r="AC55">
        <f t="shared" si="52"/>
        <v>1.75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1.75</v>
      </c>
      <c r="AL55" s="53">
        <f>'1.Смета.или.Акт'!F143</f>
        <v>1.75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'1.Смета.или.Акт'!J143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15750</v>
      </c>
      <c r="CQ55">
        <f t="shared" si="34"/>
        <v>13.125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'1.Смета.или.Акт'!D143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1.75</v>
      </c>
      <c r="ES55" s="53">
        <f>'1.Смета.или.Акт'!F143</f>
        <v>1.75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13.16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-496488921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15750</v>
      </c>
      <c r="GN55">
        <f t="shared" si="47"/>
        <v>15750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101</v>
      </c>
      <c r="I56" s="2">
        <f>'1.Смета.или.Акт'!E146</f>
        <v>7</v>
      </c>
      <c r="J56" s="2">
        <v>0</v>
      </c>
      <c r="K56" s="2"/>
      <c r="L56" s="2"/>
      <c r="M56" s="2"/>
      <c r="N56" s="2"/>
      <c r="O56" s="2">
        <f t="shared" ref="O56:O75" si="53">ROUND(CP56,2)</f>
        <v>166.11</v>
      </c>
      <c r="P56" s="2">
        <f t="shared" ref="P56:P75" si="54">ROUND(CQ56*I56,2)</f>
        <v>166.11</v>
      </c>
      <c r="Q56" s="2">
        <f t="shared" ref="Q56:Q75" si="55">ROUND(CR56*I56,2)</f>
        <v>0</v>
      </c>
      <c r="R56" s="2">
        <f t="shared" ref="R56:R75" si="56">ROUND(CS56*I56,2)</f>
        <v>0</v>
      </c>
      <c r="S56" s="2">
        <f t="shared" ref="S56:S75" si="57">ROUND(CT56*I56,2)</f>
        <v>0</v>
      </c>
      <c r="T56" s="2">
        <f t="shared" ref="T56:T75" si="58">ROUND(CU56*I56,2)</f>
        <v>0</v>
      </c>
      <c r="U56" s="2">
        <f t="shared" ref="U56:U75" si="59">CV56*I56</f>
        <v>0</v>
      </c>
      <c r="V56" s="2">
        <f t="shared" ref="V56:V75" si="60">CW56*I56</f>
        <v>0</v>
      </c>
      <c r="W56" s="2">
        <f t="shared" ref="W56:W75" si="61">ROUND(CX56*I56,2)</f>
        <v>0</v>
      </c>
      <c r="X56" s="2">
        <f t="shared" ref="X56:X75" si="62">ROUND(CY56,2)</f>
        <v>0</v>
      </c>
      <c r="Y56" s="2">
        <f t="shared" ref="Y56:Y75" si="63">ROUND(CZ56,2)</f>
        <v>0</v>
      </c>
      <c r="Z56" s="2"/>
      <c r="AA56" s="2">
        <v>34676492</v>
      </c>
      <c r="AB56" s="2">
        <f t="shared" ref="AB56:AB75" si="64">ROUND((AC56+AD56+AF56),2)</f>
        <v>23.73</v>
      </c>
      <c r="AC56" s="2">
        <f t="shared" si="52"/>
        <v>23.73</v>
      </c>
      <c r="AD56" s="2">
        <f t="shared" ref="AD56:AD75" si="65">ROUND((((ET56)-(EU56))+AE56),2)</f>
        <v>0</v>
      </c>
      <c r="AE56" s="2">
        <f t="shared" ref="AE56:AE75" si="66">ROUND((EU56),2)</f>
        <v>0</v>
      </c>
      <c r="AF56" s="2">
        <f t="shared" ref="AF56:AF75" si="67">ROUND((EV56),2)</f>
        <v>0</v>
      </c>
      <c r="AG56" s="2">
        <f t="shared" ref="AG56:AG75" si="68">ROUND((AP56),2)</f>
        <v>0</v>
      </c>
      <c r="AH56" s="2">
        <f t="shared" ref="AH56:AH75" si="69">(EW56)</f>
        <v>0</v>
      </c>
      <c r="AI56" s="2">
        <f t="shared" ref="AI56:AI75" si="70">(EX56)</f>
        <v>0</v>
      </c>
      <c r="AJ56" s="2">
        <f t="shared" ref="AJ56:AJ75" si="71">ROUND((AS56),2)</f>
        <v>0</v>
      </c>
      <c r="AK56" s="2">
        <v>23.73</v>
      </c>
      <c r="AL56" s="2">
        <v>23.73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5" si="72">(P56+Q56+S56)</f>
        <v>166.11</v>
      </c>
      <c r="CQ56" s="2">
        <f t="shared" ref="CQ56:CQ75" si="73">AC56*BC56</f>
        <v>23.73</v>
      </c>
      <c r="CR56" s="2">
        <f t="shared" ref="CR56:CR75" si="74">AD56*BB56</f>
        <v>0</v>
      </c>
      <c r="CS56" s="2">
        <f t="shared" ref="CS56:CS75" si="75">AE56*BS56</f>
        <v>0</v>
      </c>
      <c r="CT56" s="2">
        <f t="shared" ref="CT56:CT75" si="76">AF56*BA56</f>
        <v>0</v>
      </c>
      <c r="CU56" s="2">
        <f t="shared" ref="CU56:CU75" si="77">AG56</f>
        <v>0</v>
      </c>
      <c r="CV56" s="2">
        <f t="shared" ref="CV56:CV75" si="78">AH56</f>
        <v>0</v>
      </c>
      <c r="CW56" s="2">
        <f t="shared" ref="CW56:CW75" si="79">AI56</f>
        <v>0</v>
      </c>
      <c r="CX56" s="2">
        <f t="shared" ref="CX56:CX75" si="80">AJ56</f>
        <v>0</v>
      </c>
      <c r="CY56" s="2">
        <f t="shared" ref="CY56:CY75" si="81">(((S56+(R56*IF(0,0,1)))*AT56)/100)</f>
        <v>0</v>
      </c>
      <c r="CZ56" s="2">
        <f t="shared" ref="CZ56:CZ75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1007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23.73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5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574965906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5" si="84">ROUND(IF(AND(BH56=3,BI56=3,FS56&lt;&gt;0),P56,0),2)</f>
        <v>0</v>
      </c>
      <c r="GM56" s="2">
        <f t="shared" ref="GM56:GM75" si="85">ROUND(O56+X56+Y56+GK56,2)+GX56</f>
        <v>166.11</v>
      </c>
      <c r="GN56" s="2">
        <f t="shared" ref="GN56:GN75" si="86">IF(OR(BI56=0,BI56=1),ROUND(O56+X56+Y56+GK56,2),0)</f>
        <v>166.11</v>
      </c>
      <c r="GO56" s="2">
        <f t="shared" ref="GO56:GO75" si="87">IF(BI56=2,ROUND(O56+X56+Y56+GK56,2),0)</f>
        <v>0</v>
      </c>
      <c r="GP56" s="2">
        <f t="shared" ref="GP56:GP75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5" si="89">ROUND(GT56,2)</f>
        <v>0</v>
      </c>
      <c r="GW56" s="2">
        <v>1</v>
      </c>
      <c r="GX56" s="2">
        <f t="shared" ref="GX56:GX75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'1.Смета.или.Акт'!B146</f>
        <v>Прайс-лист</v>
      </c>
      <c r="G57" t="str">
        <f>'1.Смета.или.Акт'!C146</f>
        <v>Песок природный</v>
      </c>
      <c r="H57" t="s">
        <v>101</v>
      </c>
      <c r="I57">
        <f>'1.Смета.или.Акт'!E146</f>
        <v>7</v>
      </c>
      <c r="J57">
        <v>0</v>
      </c>
      <c r="O57">
        <f t="shared" si="53"/>
        <v>1245.83</v>
      </c>
      <c r="P57">
        <f t="shared" si="54"/>
        <v>1245.83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34676493</v>
      </c>
      <c r="AB57">
        <f t="shared" si="64"/>
        <v>23.73</v>
      </c>
      <c r="AC57">
        <f t="shared" si="52"/>
        <v>23.73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23.73</v>
      </c>
      <c r="AL57" s="53">
        <f>'1.Смета.или.Акт'!F146</f>
        <v>23.73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'1.Смета.или.Акт'!J146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1245.83</v>
      </c>
      <c r="CQ57">
        <f t="shared" si="73"/>
        <v>177.97499999999999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1007</v>
      </c>
      <c r="DV57" t="s">
        <v>101</v>
      </c>
      <c r="DW57" t="str">
        <f>'1.Смета.или.Акт'!D146</f>
        <v>м3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25.79</v>
      </c>
      <c r="ES57" s="53">
        <f>'1.Смета.или.Акт'!F146</f>
        <v>23.73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177.97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574965906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1245.83</v>
      </c>
      <c r="GN57">
        <f t="shared" si="86"/>
        <v>1245.83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82</v>
      </c>
      <c r="G58" s="2" t="s">
        <v>104</v>
      </c>
      <c r="H58" s="2" t="s">
        <v>105</v>
      </c>
      <c r="I58" s="2">
        <f>'1.Смета.или.Акт'!E149</f>
        <v>2</v>
      </c>
      <c r="J58" s="2">
        <v>0</v>
      </c>
      <c r="K58" s="2"/>
      <c r="L58" s="2"/>
      <c r="M58" s="2"/>
      <c r="N58" s="2"/>
      <c r="O58" s="2">
        <f t="shared" si="53"/>
        <v>159.86000000000001</v>
      </c>
      <c r="P58" s="2">
        <f t="shared" si="54"/>
        <v>159.86000000000001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34676492</v>
      </c>
      <c r="AB58" s="2">
        <f t="shared" si="64"/>
        <v>79.930000000000007</v>
      </c>
      <c r="AC58" s="2">
        <f t="shared" si="52"/>
        <v>79.930000000000007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79.930000000000007</v>
      </c>
      <c r="AL58" s="2">
        <v>79.930000000000007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159.86000000000001</v>
      </c>
      <c r="CQ58" s="2">
        <f t="shared" si="73"/>
        <v>79.930000000000007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105</v>
      </c>
      <c r="DW58" s="2" t="s">
        <v>105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79.930000000000007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106</v>
      </c>
      <c r="GB58" s="2"/>
      <c r="GC58" s="2"/>
      <c r="GD58" s="2">
        <v>0</v>
      </c>
      <c r="GE58" s="2"/>
      <c r="GF58" s="2">
        <v>-2026320699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159.86000000000001</v>
      </c>
      <c r="GN58" s="2">
        <f t="shared" si="86"/>
        <v>159.86000000000001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'1.Смета.или.Акт'!B149</f>
        <v>Прайс-лист</v>
      </c>
      <c r="G59" t="str">
        <f>'1.Смета.или.Акт'!C149</f>
        <v>Лента сигнальная ЛСЭ-150</v>
      </c>
      <c r="H59" t="s">
        <v>105</v>
      </c>
      <c r="I59">
        <f>'1.Смета.или.Акт'!E149</f>
        <v>2</v>
      </c>
      <c r="J59">
        <v>0</v>
      </c>
      <c r="O59">
        <f t="shared" si="53"/>
        <v>1198.95</v>
      </c>
      <c r="P59">
        <f t="shared" si="54"/>
        <v>1198.95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34676493</v>
      </c>
      <c r="AB59">
        <f t="shared" si="64"/>
        <v>79.930000000000007</v>
      </c>
      <c r="AC59">
        <f t="shared" si="52"/>
        <v>79.930000000000007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79.930000000000007</v>
      </c>
      <c r="AL59" s="53">
        <f>'1.Смета.или.Акт'!F149</f>
        <v>79.930000000000007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'1.Смета.или.Акт'!J149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1198.95</v>
      </c>
      <c r="CQ59">
        <f t="shared" si="73"/>
        <v>599.47500000000002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105</v>
      </c>
      <c r="DW59" t="str">
        <f>'1.Смета.или.Акт'!D149</f>
        <v>100М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79.930000000000007</v>
      </c>
      <c r="ES59" s="53">
        <f>'1.Смета.или.Акт'!F149</f>
        <v>79.930000000000007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599.47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106</v>
      </c>
      <c r="GD59">
        <v>0</v>
      </c>
      <c r="GF59">
        <v>-2026320699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1198.95</v>
      </c>
      <c r="GN59">
        <f t="shared" si="86"/>
        <v>1198.95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107</v>
      </c>
      <c r="F60" s="2" t="s">
        <v>82</v>
      </c>
      <c r="G60" s="2" t="s">
        <v>108</v>
      </c>
      <c r="H60" s="2" t="s">
        <v>94</v>
      </c>
      <c r="I60" s="2">
        <f>'1.Смета.или.Акт'!E152</f>
        <v>2</v>
      </c>
      <c r="J60" s="2">
        <v>0</v>
      </c>
      <c r="K60" s="2"/>
      <c r="L60" s="2"/>
      <c r="M60" s="2"/>
      <c r="N60" s="2"/>
      <c r="O60" s="2">
        <f t="shared" si="53"/>
        <v>62.28</v>
      </c>
      <c r="P60" s="2">
        <f t="shared" si="54"/>
        <v>62.28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34676492</v>
      </c>
      <c r="AB60" s="2">
        <f t="shared" si="64"/>
        <v>31.14</v>
      </c>
      <c r="AC60" s="2">
        <f t="shared" si="52"/>
        <v>31.14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31.14</v>
      </c>
      <c r="AL60" s="2">
        <v>31.14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62.28</v>
      </c>
      <c r="CQ60" s="2">
        <f t="shared" si="73"/>
        <v>31.14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94</v>
      </c>
      <c r="DW60" s="2" t="s">
        <v>94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31.14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1125267560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62.28</v>
      </c>
      <c r="GN60" s="2">
        <f t="shared" si="86"/>
        <v>62.28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107</v>
      </c>
      <c r="F61" t="str">
        <f>'1.Смета.или.Акт'!B152</f>
        <v>Прайс-лист</v>
      </c>
      <c r="G61" t="str">
        <f>'1.Смета.или.Акт'!C152</f>
        <v>Лента оградительная 75мм 250 м</v>
      </c>
      <c r="H61" t="s">
        <v>94</v>
      </c>
      <c r="I61">
        <f>'1.Смета.или.Акт'!E152</f>
        <v>2</v>
      </c>
      <c r="J61">
        <v>0</v>
      </c>
      <c r="O61">
        <f t="shared" si="53"/>
        <v>467.1</v>
      </c>
      <c r="P61">
        <f t="shared" si="54"/>
        <v>467.1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34676493</v>
      </c>
      <c r="AB61">
        <f t="shared" si="64"/>
        <v>31.14</v>
      </c>
      <c r="AC61">
        <f t="shared" si="52"/>
        <v>31.14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31.14</v>
      </c>
      <c r="AL61" s="53">
        <f>'1.Смета.или.Акт'!F152</f>
        <v>31.14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'1.Смета.или.Акт'!J152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467.1</v>
      </c>
      <c r="CQ61">
        <f t="shared" si="73"/>
        <v>233.55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94</v>
      </c>
      <c r="DW61" t="str">
        <f>'1.Смета.или.Акт'!D152</f>
        <v>шт.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31.14</v>
      </c>
      <c r="ES61" s="53">
        <f>'1.Смета.или.Акт'!F152</f>
        <v>31.14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233.56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1125267560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467.1</v>
      </c>
      <c r="GN61">
        <f t="shared" si="86"/>
        <v>467.1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112</v>
      </c>
      <c r="I62" s="2">
        <f>'1.Смета.или.Акт'!E155</f>
        <v>20</v>
      </c>
      <c r="J62" s="2">
        <v>0</v>
      </c>
      <c r="K62" s="2"/>
      <c r="L62" s="2"/>
      <c r="M62" s="2"/>
      <c r="N62" s="2"/>
      <c r="O62" s="2">
        <f t="shared" si="53"/>
        <v>93.8</v>
      </c>
      <c r="P62" s="2">
        <f t="shared" si="54"/>
        <v>93.8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34676492</v>
      </c>
      <c r="AB62" s="2">
        <f t="shared" si="64"/>
        <v>4.6900000000000004</v>
      </c>
      <c r="AC62" s="2">
        <f t="shared" si="52"/>
        <v>4.6900000000000004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4.6900000000000004</v>
      </c>
      <c r="AL62" s="2">
        <v>4.6900000000000004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93.8</v>
      </c>
      <c r="CQ62" s="2">
        <f t="shared" si="73"/>
        <v>4.6900000000000004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112</v>
      </c>
      <c r="DW62" s="2" t="s">
        <v>112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4.6900000000000004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113</v>
      </c>
      <c r="GB62" s="2"/>
      <c r="GC62" s="2"/>
      <c r="GD62" s="2">
        <v>0</v>
      </c>
      <c r="GE62" s="2"/>
      <c r="GF62" s="2">
        <v>748536722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93.8</v>
      </c>
      <c r="GN62" s="2">
        <f t="shared" si="86"/>
        <v>93.8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'1.Смета.или.Акт'!B155</f>
        <v>Прайс-лист</v>
      </c>
      <c r="G63" t="str">
        <f>'1.Смета.или.Акт'!C155</f>
        <v>Газ пропан</v>
      </c>
      <c r="H63" t="s">
        <v>112</v>
      </c>
      <c r="I63">
        <f>'1.Смета.или.Акт'!E155</f>
        <v>20</v>
      </c>
      <c r="J63">
        <v>0</v>
      </c>
      <c r="O63">
        <f t="shared" si="53"/>
        <v>703.5</v>
      </c>
      <c r="P63">
        <f t="shared" si="54"/>
        <v>703.5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34676493</v>
      </c>
      <c r="AB63">
        <f t="shared" si="64"/>
        <v>4.6900000000000004</v>
      </c>
      <c r="AC63">
        <f t="shared" si="52"/>
        <v>4.6900000000000004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4.6900000000000004</v>
      </c>
      <c r="AL63" s="53">
        <f>'1.Смета.или.Акт'!F155</f>
        <v>4.6900000000000004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'1.Смета.или.Акт'!J155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703.5</v>
      </c>
      <c r="CQ63">
        <f t="shared" si="73"/>
        <v>35.175000000000004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112</v>
      </c>
      <c r="DW63" t="str">
        <f>'1.Смета.или.Акт'!D155</f>
        <v>кг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4.6900000000000004</v>
      </c>
      <c r="ES63" s="53">
        <f>'1.Смета.или.Акт'!F155</f>
        <v>4.6900000000000004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35.200000000000003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113</v>
      </c>
      <c r="GD63">
        <v>0</v>
      </c>
      <c r="GF63">
        <v>748536722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703.5</v>
      </c>
      <c r="GN63">
        <f t="shared" si="86"/>
        <v>703.5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114</v>
      </c>
      <c r="F64" s="2" t="s">
        <v>82</v>
      </c>
      <c r="G64" s="2" t="s">
        <v>115</v>
      </c>
      <c r="H64" s="2" t="s">
        <v>101</v>
      </c>
      <c r="I64" s="2">
        <f>'1.Смета.или.Акт'!E158</f>
        <v>6</v>
      </c>
      <c r="J64" s="2">
        <v>0</v>
      </c>
      <c r="K64" s="2"/>
      <c r="L64" s="2"/>
      <c r="M64" s="2"/>
      <c r="N64" s="2"/>
      <c r="O64" s="2">
        <f t="shared" si="53"/>
        <v>708.18</v>
      </c>
      <c r="P64" s="2">
        <f t="shared" si="54"/>
        <v>708.18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34676492</v>
      </c>
      <c r="AB64" s="2">
        <f t="shared" si="64"/>
        <v>118.03</v>
      </c>
      <c r="AC64" s="2">
        <f t="shared" si="52"/>
        <v>118.03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118.03</v>
      </c>
      <c r="AL64" s="2">
        <v>118.03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708.18</v>
      </c>
      <c r="CQ64" s="2">
        <f t="shared" si="73"/>
        <v>118.03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1007</v>
      </c>
      <c r="DV64" s="2" t="s">
        <v>101</v>
      </c>
      <c r="DW64" s="2" t="s">
        <v>101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118.03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-85955575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708.18</v>
      </c>
      <c r="GN64" s="2">
        <f t="shared" si="86"/>
        <v>708.18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114</v>
      </c>
      <c r="F65" t="str">
        <f>'1.Смета.или.Акт'!B158</f>
        <v>Прайс-лист</v>
      </c>
      <c r="G65" t="str">
        <f>'1.Смета.или.Акт'!C158</f>
        <v>Щебень известковый</v>
      </c>
      <c r="H65" t="s">
        <v>101</v>
      </c>
      <c r="I65">
        <f>'1.Смета.или.Акт'!E158</f>
        <v>6</v>
      </c>
      <c r="J65">
        <v>0</v>
      </c>
      <c r="O65">
        <f t="shared" si="53"/>
        <v>5311.35</v>
      </c>
      <c r="P65">
        <f t="shared" si="54"/>
        <v>5311.35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34676493</v>
      </c>
      <c r="AB65">
        <f t="shared" si="64"/>
        <v>118.03</v>
      </c>
      <c r="AC65">
        <f t="shared" si="52"/>
        <v>118.03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118.03</v>
      </c>
      <c r="AL65" s="53">
        <f>'1.Смета.или.Акт'!F158</f>
        <v>118.03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'1.Смета.или.Акт'!J158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5311.35</v>
      </c>
      <c r="CQ65">
        <f t="shared" si="73"/>
        <v>885.22500000000002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1007</v>
      </c>
      <c r="DV65" t="s">
        <v>101</v>
      </c>
      <c r="DW65" t="str">
        <f>'1.Смета.или.Акт'!D158</f>
        <v>м3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118.03</v>
      </c>
      <c r="ES65" s="53">
        <f>'1.Смета.или.Акт'!F158</f>
        <v>118.03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885.2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-85955575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5311.35</v>
      </c>
      <c r="GN65">
        <f t="shared" si="86"/>
        <v>5311.35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94</v>
      </c>
      <c r="I66" s="2">
        <f>'1.Смета.или.Акт'!E161</f>
        <v>2</v>
      </c>
      <c r="J66" s="2">
        <v>0</v>
      </c>
      <c r="K66" s="2"/>
      <c r="L66" s="2"/>
      <c r="M66" s="2"/>
      <c r="N66" s="2"/>
      <c r="O66" s="2">
        <f t="shared" si="53"/>
        <v>72.319999999999993</v>
      </c>
      <c r="P66" s="2">
        <f t="shared" si="54"/>
        <v>72.319999999999993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34676492</v>
      </c>
      <c r="AB66" s="2">
        <f t="shared" si="64"/>
        <v>36.159999999999997</v>
      </c>
      <c r="AC66" s="2">
        <f t="shared" si="52"/>
        <v>36.159999999999997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36.159999999999997</v>
      </c>
      <c r="AL66" s="2">
        <v>36.159999999999997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72.319999999999993</v>
      </c>
      <c r="CQ66" s="2">
        <f t="shared" si="73"/>
        <v>36.159999999999997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94</v>
      </c>
      <c r="DW66" s="2" t="s">
        <v>119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36.159999999999997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120</v>
      </c>
      <c r="GB66" s="2"/>
      <c r="GC66" s="2"/>
      <c r="GD66" s="2">
        <v>0</v>
      </c>
      <c r="GE66" s="2"/>
      <c r="GF66" s="2">
        <v>1673256752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72.319999999999993</v>
      </c>
      <c r="GN66" s="2">
        <f t="shared" si="86"/>
        <v>72.319999999999993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'1.Смета.или.Акт'!B161</f>
        <v>Прайс-лист</v>
      </c>
      <c r="G67" t="str">
        <f>'1.Смета.или.Акт'!C161</f>
        <v>Пена монтажная 750 мл</v>
      </c>
      <c r="H67" t="s">
        <v>94</v>
      </c>
      <c r="I67">
        <f>'1.Смета.или.Акт'!E161</f>
        <v>2</v>
      </c>
      <c r="J67">
        <v>0</v>
      </c>
      <c r="O67">
        <f t="shared" si="53"/>
        <v>542.4</v>
      </c>
      <c r="P67">
        <f t="shared" si="54"/>
        <v>542.4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34676493</v>
      </c>
      <c r="AB67">
        <f t="shared" si="64"/>
        <v>36.159999999999997</v>
      </c>
      <c r="AC67">
        <f t="shared" si="52"/>
        <v>36.159999999999997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36.159999999999997</v>
      </c>
      <c r="AL67" s="53">
        <f>'1.Смета.или.Акт'!F161</f>
        <v>36.159999999999997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'1.Смета.или.Акт'!J161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542.4</v>
      </c>
      <c r="CQ67">
        <f t="shared" si="73"/>
        <v>271.2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94</v>
      </c>
      <c r="DW67" t="str">
        <f>'1.Смета.или.Акт'!D161</f>
        <v>шт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39.299999999999997</v>
      </c>
      <c r="ES67" s="53">
        <f>'1.Смета.или.Акт'!F161</f>
        <v>36.159999999999997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271.19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120</v>
      </c>
      <c r="GD67">
        <v>0</v>
      </c>
      <c r="GF67">
        <v>1673256752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542.4</v>
      </c>
      <c r="GN67">
        <f t="shared" si="86"/>
        <v>542.4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121</v>
      </c>
      <c r="F68" s="2" t="s">
        <v>82</v>
      </c>
      <c r="G68" s="2" t="s">
        <v>122</v>
      </c>
      <c r="H68" s="2" t="s">
        <v>54</v>
      </c>
      <c r="I68" s="2">
        <f>'1.Смета.или.Акт'!E164</f>
        <v>2</v>
      </c>
      <c r="J68" s="2">
        <v>0</v>
      </c>
      <c r="K68" s="2"/>
      <c r="L68" s="2"/>
      <c r="M68" s="2"/>
      <c r="N68" s="2"/>
      <c r="O68" s="2">
        <f t="shared" si="53"/>
        <v>117.6</v>
      </c>
      <c r="P68" s="2">
        <f t="shared" si="54"/>
        <v>117.6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34676492</v>
      </c>
      <c r="AB68" s="2">
        <f t="shared" si="64"/>
        <v>58.8</v>
      </c>
      <c r="AC68" s="2">
        <f t="shared" si="52"/>
        <v>58.8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58.8</v>
      </c>
      <c r="AL68" s="2">
        <v>58.8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117.6</v>
      </c>
      <c r="CQ68" s="2">
        <f t="shared" si="73"/>
        <v>58.8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54</v>
      </c>
      <c r="DW68" s="2" t="s">
        <v>54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58.8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-1459815540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117.6</v>
      </c>
      <c r="GN68" s="2">
        <f t="shared" si="86"/>
        <v>117.6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121</v>
      </c>
      <c r="F69" t="str">
        <f>'1.Смета.или.Акт'!B164</f>
        <v>Прайс-лист</v>
      </c>
      <c r="G69" t="str">
        <f>'1.Смета.или.Акт'!C164</f>
        <v>Краска огнезащитная</v>
      </c>
      <c r="H69" t="s">
        <v>54</v>
      </c>
      <c r="I69">
        <f>'1.Смета.или.Акт'!E164</f>
        <v>2</v>
      </c>
      <c r="J69">
        <v>0</v>
      </c>
      <c r="O69">
        <f t="shared" si="53"/>
        <v>882</v>
      </c>
      <c r="P69">
        <f t="shared" si="54"/>
        <v>882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34676493</v>
      </c>
      <c r="AB69">
        <f t="shared" si="64"/>
        <v>58.8</v>
      </c>
      <c r="AC69">
        <f t="shared" si="52"/>
        <v>58.8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58.8</v>
      </c>
      <c r="AL69" s="53">
        <f>'1.Смета.или.Акт'!F164</f>
        <v>58.8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'1.Смета.или.Акт'!J164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882</v>
      </c>
      <c r="CQ69">
        <f t="shared" si="73"/>
        <v>441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54</v>
      </c>
      <c r="DW69" t="str">
        <f>'1.Смета.или.Акт'!D164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58.8</v>
      </c>
      <c r="ES69" s="53">
        <f>'1.Смета.или.Акт'!F164</f>
        <v>58.8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441.01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-1459815540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882</v>
      </c>
      <c r="GN69">
        <f t="shared" si="86"/>
        <v>882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34676492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34676493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34676492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34676493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34676492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34676493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7" spans="1:255" x14ac:dyDescent="0.2">
      <c r="A77" s="3">
        <v>51</v>
      </c>
      <c r="B77" s="3">
        <f>B20</f>
        <v>1</v>
      </c>
      <c r="C77" s="3">
        <f>A20</f>
        <v>3</v>
      </c>
      <c r="D77" s="3">
        <f>ROW(A20)</f>
        <v>20</v>
      </c>
      <c r="E77" s="3"/>
      <c r="F77" s="3" t="str">
        <f>IF(F20&lt;&gt;"",F20,"")</f>
        <v>Новая локальная смета</v>
      </c>
      <c r="G77" s="3" t="str">
        <f>IF(G20&lt;&gt;"",G20,"")</f>
        <v>Новая локальная смета</v>
      </c>
      <c r="H77" s="3">
        <v>0</v>
      </c>
      <c r="I77" s="3"/>
      <c r="J77" s="3"/>
      <c r="K77" s="3"/>
      <c r="L77" s="3"/>
      <c r="M77" s="3"/>
      <c r="N77" s="3"/>
      <c r="O77" s="3">
        <f t="shared" ref="O77:T77" si="91">ROUND(AB77,2)</f>
        <v>64776.81</v>
      </c>
      <c r="P77" s="3">
        <f t="shared" si="91"/>
        <v>52433.120000000003</v>
      </c>
      <c r="Q77" s="3">
        <f t="shared" si="91"/>
        <v>10536.94</v>
      </c>
      <c r="R77" s="3">
        <f t="shared" si="91"/>
        <v>752.28</v>
      </c>
      <c r="S77" s="3">
        <f t="shared" si="91"/>
        <v>1806.75</v>
      </c>
      <c r="T77" s="3">
        <f t="shared" si="91"/>
        <v>0</v>
      </c>
      <c r="U77" s="3">
        <f>AH77</f>
        <v>182.60499999999999</v>
      </c>
      <c r="V77" s="3">
        <f>AI77</f>
        <v>56.696999999999989</v>
      </c>
      <c r="W77" s="3">
        <f>ROUND(AJ77,2)</f>
        <v>0</v>
      </c>
      <c r="X77" s="3">
        <f>ROUND(AK77,2)</f>
        <v>2424.75</v>
      </c>
      <c r="Y77" s="3">
        <f>ROUND(AL77,2)</f>
        <v>1616.18</v>
      </c>
      <c r="Z77" s="3"/>
      <c r="AA77" s="3"/>
      <c r="AB77" s="3">
        <f>ROUND(SUMIF(AA24:AA75,"=34676492",O24:O75),2)</f>
        <v>64776.81</v>
      </c>
      <c r="AC77" s="3">
        <f>ROUND(SUMIF(AA24:AA75,"=34676492",P24:P75),2)</f>
        <v>52433.120000000003</v>
      </c>
      <c r="AD77" s="3">
        <f>ROUND(SUMIF(AA24:AA75,"=34676492",Q24:Q75),2)</f>
        <v>10536.94</v>
      </c>
      <c r="AE77" s="3">
        <f>ROUND(SUMIF(AA24:AA75,"=34676492",R24:R75),2)</f>
        <v>752.28</v>
      </c>
      <c r="AF77" s="3">
        <f>ROUND(SUMIF(AA24:AA75,"=34676492",S24:S75),2)</f>
        <v>1806.75</v>
      </c>
      <c r="AG77" s="3">
        <f>ROUND(SUMIF(AA24:AA75,"=34676492",T24:T75),2)</f>
        <v>0</v>
      </c>
      <c r="AH77" s="3">
        <f>SUMIF(AA24:AA75,"=34676492",U24:U75)</f>
        <v>182.60499999999999</v>
      </c>
      <c r="AI77" s="3">
        <f>SUMIF(AA24:AA75,"=34676492",V24:V75)</f>
        <v>56.696999999999989</v>
      </c>
      <c r="AJ77" s="3">
        <f>ROUND(SUMIF(AA24:AA75,"=34676492",W24:W75),2)</f>
        <v>0</v>
      </c>
      <c r="AK77" s="3">
        <f>ROUND(SUMIF(AA24:AA75,"=34676492",X24:X75),2)</f>
        <v>2424.75</v>
      </c>
      <c r="AL77" s="3">
        <f>ROUND(SUMIF(AA24:AA75,"=34676492",Y24:Y75),2)</f>
        <v>1616.18</v>
      </c>
      <c r="AM77" s="3"/>
      <c r="AN77" s="3"/>
      <c r="AO77" s="3">
        <f t="shared" ref="AO77:BC77" si="92">ROUND(BX77,2)</f>
        <v>0</v>
      </c>
      <c r="AP77" s="3">
        <f t="shared" si="92"/>
        <v>0</v>
      </c>
      <c r="AQ77" s="3">
        <f t="shared" si="92"/>
        <v>0</v>
      </c>
      <c r="AR77" s="3">
        <f t="shared" si="92"/>
        <v>68817.740000000005</v>
      </c>
      <c r="AS77" s="3">
        <f t="shared" si="92"/>
        <v>61226.61</v>
      </c>
      <c r="AT77" s="3">
        <f t="shared" si="92"/>
        <v>7319.67</v>
      </c>
      <c r="AU77" s="3">
        <f t="shared" si="92"/>
        <v>271.45999999999998</v>
      </c>
      <c r="AV77" s="3">
        <f t="shared" si="92"/>
        <v>52433.120000000003</v>
      </c>
      <c r="AW77" s="3">
        <f t="shared" si="92"/>
        <v>52433.120000000003</v>
      </c>
      <c r="AX77" s="3">
        <f t="shared" si="92"/>
        <v>0</v>
      </c>
      <c r="AY77" s="3">
        <f t="shared" si="92"/>
        <v>52433.120000000003</v>
      </c>
      <c r="AZ77" s="3">
        <f t="shared" si="92"/>
        <v>0</v>
      </c>
      <c r="BA77" s="3">
        <f t="shared" si="92"/>
        <v>0</v>
      </c>
      <c r="BB77" s="3">
        <f t="shared" si="92"/>
        <v>0</v>
      </c>
      <c r="BC77" s="3">
        <f t="shared" si="92"/>
        <v>0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>
        <f>ROUND(SUMIF(AA24:AA75,"=34676492",FQ24:FQ75),2)</f>
        <v>0</v>
      </c>
      <c r="BY77" s="3">
        <f>ROUND(SUMIF(AA24:AA75,"=34676492",FR24:FR75),2)</f>
        <v>0</v>
      </c>
      <c r="BZ77" s="3">
        <f>ROUND(SUMIF(AA24:AA75,"=34676492",GL24:GL75),2)</f>
        <v>0</v>
      </c>
      <c r="CA77" s="3">
        <f>ROUND(SUMIF(AA24:AA75,"=34676492",GM24:GM75),2)</f>
        <v>68817.740000000005</v>
      </c>
      <c r="CB77" s="3">
        <f>ROUND(SUMIF(AA24:AA75,"=34676492",GN24:GN75),2)</f>
        <v>61226.61</v>
      </c>
      <c r="CC77" s="3">
        <f>ROUND(SUMIF(AA24:AA75,"=34676492",GO24:GO75),2)</f>
        <v>7319.67</v>
      </c>
      <c r="CD77" s="3">
        <f>ROUND(SUMIF(AA24:AA75,"=34676492",GP24:GP75),2)</f>
        <v>271.45999999999998</v>
      </c>
      <c r="CE77" s="3">
        <f>AC77-BX77</f>
        <v>52433.120000000003</v>
      </c>
      <c r="CF77" s="3">
        <f>AC77-BY77</f>
        <v>52433.120000000003</v>
      </c>
      <c r="CG77" s="3">
        <f>BX77-BZ77</f>
        <v>0</v>
      </c>
      <c r="CH77" s="3">
        <f>AC77-BX77-BY77+BZ77</f>
        <v>52433.120000000003</v>
      </c>
      <c r="CI77" s="3">
        <f>BY77-BZ77</f>
        <v>0</v>
      </c>
      <c r="CJ77" s="3">
        <f>ROUND(SUMIF(AA24:AA75,"=34676492",GX24:GX75),2)</f>
        <v>0</v>
      </c>
      <c r="CK77" s="3">
        <f>ROUND(SUMIF(AA24:AA75,"=34676492",GY24:GY75),2)</f>
        <v>0</v>
      </c>
      <c r="CL77" s="3">
        <f>ROUND(SUMIF(AA24:AA75,"=34676492",GZ24:GZ75),2)</f>
        <v>0</v>
      </c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4">
        <f t="shared" ref="DG77:DL77" si="93">ROUND(DT77,2)</f>
        <v>558023.18000000005</v>
      </c>
      <c r="DH77" s="4">
        <f t="shared" si="93"/>
        <v>393248.03</v>
      </c>
      <c r="DI77" s="4">
        <f t="shared" si="93"/>
        <v>131711.76</v>
      </c>
      <c r="DJ77" s="4">
        <f t="shared" si="93"/>
        <v>13766.73</v>
      </c>
      <c r="DK77" s="4">
        <f t="shared" si="93"/>
        <v>33063.39</v>
      </c>
      <c r="DL77" s="4">
        <f t="shared" si="93"/>
        <v>0</v>
      </c>
      <c r="DM77" s="4">
        <f>DZ77</f>
        <v>182.60499999999999</v>
      </c>
      <c r="DN77" s="4">
        <f>EA77</f>
        <v>56.696999999999989</v>
      </c>
      <c r="DO77" s="4">
        <f>ROUND(EB77,2)</f>
        <v>0</v>
      </c>
      <c r="DP77" s="4">
        <f>ROUND(EC77,2)</f>
        <v>37783.440000000002</v>
      </c>
      <c r="DQ77" s="4">
        <f>ROUND(ED77,2)</f>
        <v>23660.62</v>
      </c>
      <c r="DR77" s="4"/>
      <c r="DS77" s="4"/>
      <c r="DT77" s="4">
        <f>ROUND(SUMIF(AA24:AA75,"=34676493",O24:O75),2)</f>
        <v>558023.18000000005</v>
      </c>
      <c r="DU77" s="4">
        <f>ROUND(SUMIF(AA24:AA75,"=34676493",P24:P75),2)</f>
        <v>393248.03</v>
      </c>
      <c r="DV77" s="4">
        <f>ROUND(SUMIF(AA24:AA75,"=34676493",Q24:Q75),2)</f>
        <v>131711.76</v>
      </c>
      <c r="DW77" s="4">
        <f>ROUND(SUMIF(AA24:AA75,"=34676493",R24:R75),2)</f>
        <v>13766.73</v>
      </c>
      <c r="DX77" s="4">
        <f>ROUND(SUMIF(AA24:AA75,"=34676493",S24:S75),2)</f>
        <v>33063.39</v>
      </c>
      <c r="DY77" s="4">
        <f>ROUND(SUMIF(AA24:AA75,"=34676493",T24:T75),2)</f>
        <v>0</v>
      </c>
      <c r="DZ77" s="4">
        <f>SUMIF(AA24:AA75,"=34676493",U24:U75)</f>
        <v>182.60499999999999</v>
      </c>
      <c r="EA77" s="4">
        <f>SUMIF(AA24:AA75,"=34676493",V24:V75)</f>
        <v>56.696999999999989</v>
      </c>
      <c r="EB77" s="4">
        <f>ROUND(SUMIF(AA24:AA75,"=34676493",W24:W75),2)</f>
        <v>0</v>
      </c>
      <c r="EC77" s="4">
        <f>ROUND(SUMIF(AA24:AA75,"=34676493",X24:X75),2)</f>
        <v>37783.440000000002</v>
      </c>
      <c r="ED77" s="4">
        <f>ROUND(SUMIF(AA24:AA75,"=34676493",Y24:Y75),2)</f>
        <v>23660.62</v>
      </c>
      <c r="EE77" s="4"/>
      <c r="EF77" s="4"/>
      <c r="EG77" s="4">
        <f t="shared" ref="EG77:EU77" si="94">ROUND(FP77,2)</f>
        <v>0</v>
      </c>
      <c r="EH77" s="4">
        <f t="shared" si="94"/>
        <v>0</v>
      </c>
      <c r="EI77" s="4">
        <f t="shared" si="94"/>
        <v>0</v>
      </c>
      <c r="EJ77" s="4">
        <f t="shared" si="94"/>
        <v>619467.24</v>
      </c>
      <c r="EK77" s="4">
        <f t="shared" si="94"/>
        <v>509959.55</v>
      </c>
      <c r="EL77" s="4">
        <f t="shared" si="94"/>
        <v>104976.13</v>
      </c>
      <c r="EM77" s="4">
        <f t="shared" si="94"/>
        <v>4531.5600000000004</v>
      </c>
      <c r="EN77" s="4">
        <f t="shared" si="94"/>
        <v>393248.03</v>
      </c>
      <c r="EO77" s="4">
        <f t="shared" si="94"/>
        <v>393248.03</v>
      </c>
      <c r="EP77" s="4">
        <f t="shared" si="94"/>
        <v>0</v>
      </c>
      <c r="EQ77" s="4">
        <f t="shared" si="94"/>
        <v>393248.03</v>
      </c>
      <c r="ER77" s="4">
        <f t="shared" si="94"/>
        <v>0</v>
      </c>
      <c r="ES77" s="4">
        <f t="shared" si="94"/>
        <v>0</v>
      </c>
      <c r="ET77" s="4">
        <f t="shared" si="94"/>
        <v>0</v>
      </c>
      <c r="EU77" s="4">
        <f t="shared" si="94"/>
        <v>0</v>
      </c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>
        <f>ROUND(SUMIF(AA24:AA75,"=34676493",FQ24:FQ75),2)</f>
        <v>0</v>
      </c>
      <c r="FQ77" s="4">
        <f>ROUND(SUMIF(AA24:AA75,"=34676493",FR24:FR75),2)</f>
        <v>0</v>
      </c>
      <c r="FR77" s="4">
        <f>ROUND(SUMIF(AA24:AA75,"=34676493",GL24:GL75),2)</f>
        <v>0</v>
      </c>
      <c r="FS77" s="4">
        <f>ROUND(SUMIF(AA24:AA75,"=34676493",GM24:GM75),2)</f>
        <v>619467.24</v>
      </c>
      <c r="FT77" s="4">
        <f>ROUND(SUMIF(AA24:AA75,"=34676493",GN24:GN75),2)</f>
        <v>509959.55</v>
      </c>
      <c r="FU77" s="4">
        <f>ROUND(SUMIF(AA24:AA75,"=34676493",GO24:GO75),2)</f>
        <v>104976.13</v>
      </c>
      <c r="FV77" s="4">
        <f>ROUND(SUMIF(AA24:AA75,"=34676493",GP24:GP75),2)</f>
        <v>4531.5600000000004</v>
      </c>
      <c r="FW77" s="4">
        <f>DU77-FP77</f>
        <v>393248.03</v>
      </c>
      <c r="FX77" s="4">
        <f>DU77-FQ77</f>
        <v>393248.03</v>
      </c>
      <c r="FY77" s="4">
        <f>FP77-FR77</f>
        <v>0</v>
      </c>
      <c r="FZ77" s="4">
        <f>DU77-FP77-FQ77+FR77</f>
        <v>393248.03</v>
      </c>
      <c r="GA77" s="4">
        <f>FQ77-FR77</f>
        <v>0</v>
      </c>
      <c r="GB77" s="4">
        <f>ROUND(SUMIF(AA24:AA75,"=34676493",GX24:GX75),2)</f>
        <v>0</v>
      </c>
      <c r="GC77" s="4">
        <f>ROUND(SUMIF(AA24:AA75,"=34676493",GY24:GY75),2)</f>
        <v>0</v>
      </c>
      <c r="GD77" s="4">
        <f>ROUND(SUMIF(AA24:AA75,"=34676493",GZ24:GZ75),2)</f>
        <v>0</v>
      </c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>
        <v>0</v>
      </c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201</v>
      </c>
      <c r="F79" s="5">
        <f>ROUND(Source!O77,O79)</f>
        <v>64776.81</v>
      </c>
      <c r="G79" s="5" t="s">
        <v>129</v>
      </c>
      <c r="H79" s="5" t="s">
        <v>130</v>
      </c>
      <c r="I79" s="5"/>
      <c r="J79" s="5"/>
      <c r="K79" s="5">
        <v>201</v>
      </c>
      <c r="L79" s="5">
        <v>1</v>
      </c>
      <c r="M79" s="5">
        <v>3</v>
      </c>
      <c r="N79" s="5" t="s">
        <v>3</v>
      </c>
      <c r="O79" s="5">
        <v>2</v>
      </c>
      <c r="P79" s="5">
        <f>ROUND(Source!DG77,O79)</f>
        <v>558023.18000000005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202</v>
      </c>
      <c r="F80" s="5">
        <f>ROUND(Source!P77,O80)</f>
        <v>52433.120000000003</v>
      </c>
      <c r="G80" s="5" t="s">
        <v>131</v>
      </c>
      <c r="H80" s="5" t="s">
        <v>132</v>
      </c>
      <c r="I80" s="5"/>
      <c r="J80" s="5"/>
      <c r="K80" s="5">
        <v>202</v>
      </c>
      <c r="L80" s="5">
        <v>2</v>
      </c>
      <c r="M80" s="5">
        <v>3</v>
      </c>
      <c r="N80" s="5" t="s">
        <v>3</v>
      </c>
      <c r="O80" s="5">
        <v>2</v>
      </c>
      <c r="P80" s="5">
        <f>ROUND(Source!DH77,O80)</f>
        <v>393248.03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222</v>
      </c>
      <c r="F81" s="5">
        <f>ROUND(Source!AO77,O81)</f>
        <v>0</v>
      </c>
      <c r="G81" s="5" t="s">
        <v>133</v>
      </c>
      <c r="H81" s="5" t="s">
        <v>134</v>
      </c>
      <c r="I81" s="5"/>
      <c r="J81" s="5"/>
      <c r="K81" s="5">
        <v>222</v>
      </c>
      <c r="L81" s="5">
        <v>3</v>
      </c>
      <c r="M81" s="5">
        <v>3</v>
      </c>
      <c r="N81" s="5" t="s">
        <v>3</v>
      </c>
      <c r="O81" s="5">
        <v>2</v>
      </c>
      <c r="P81" s="5">
        <f>ROUND(Source!EG77,O81)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225</v>
      </c>
      <c r="F82" s="5">
        <f>ROUND(Source!AV77,O82)</f>
        <v>52433.120000000003</v>
      </c>
      <c r="G82" s="5" t="s">
        <v>135</v>
      </c>
      <c r="H82" s="5" t="s">
        <v>136</v>
      </c>
      <c r="I82" s="5"/>
      <c r="J82" s="5"/>
      <c r="K82" s="5">
        <v>225</v>
      </c>
      <c r="L82" s="5">
        <v>4</v>
      </c>
      <c r="M82" s="5">
        <v>3</v>
      </c>
      <c r="N82" s="5" t="s">
        <v>3</v>
      </c>
      <c r="O82" s="5">
        <v>2</v>
      </c>
      <c r="P82" s="5">
        <f>ROUND(Source!EN77,O82)</f>
        <v>393248.03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226</v>
      </c>
      <c r="F83" s="5">
        <f>ROUND(Source!AW77,O83)</f>
        <v>52433.120000000003</v>
      </c>
      <c r="G83" s="5" t="s">
        <v>137</v>
      </c>
      <c r="H83" s="5" t="s">
        <v>138</v>
      </c>
      <c r="I83" s="5"/>
      <c r="J83" s="5"/>
      <c r="K83" s="5">
        <v>226</v>
      </c>
      <c r="L83" s="5">
        <v>5</v>
      </c>
      <c r="M83" s="5">
        <v>3</v>
      </c>
      <c r="N83" s="5" t="s">
        <v>3</v>
      </c>
      <c r="O83" s="5">
        <v>2</v>
      </c>
      <c r="P83" s="5">
        <f>ROUND(Source!EO77,O83)</f>
        <v>393248.03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227</v>
      </c>
      <c r="F84" s="5">
        <f>ROUND(Source!AX77,O84)</f>
        <v>0</v>
      </c>
      <c r="G84" s="5" t="s">
        <v>139</v>
      </c>
      <c r="H84" s="5" t="s">
        <v>140</v>
      </c>
      <c r="I84" s="5"/>
      <c r="J84" s="5"/>
      <c r="K84" s="5">
        <v>227</v>
      </c>
      <c r="L84" s="5">
        <v>6</v>
      </c>
      <c r="M84" s="5">
        <v>3</v>
      </c>
      <c r="N84" s="5" t="s">
        <v>3</v>
      </c>
      <c r="O84" s="5">
        <v>2</v>
      </c>
      <c r="P84" s="5">
        <f>ROUND(Source!EP77,O84)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228</v>
      </c>
      <c r="F85" s="5">
        <f>ROUND(Source!AY77,O85)</f>
        <v>52433.120000000003</v>
      </c>
      <c r="G85" s="5" t="s">
        <v>141</v>
      </c>
      <c r="H85" s="5" t="s">
        <v>142</v>
      </c>
      <c r="I85" s="5"/>
      <c r="J85" s="5"/>
      <c r="K85" s="5">
        <v>228</v>
      </c>
      <c r="L85" s="5">
        <v>7</v>
      </c>
      <c r="M85" s="5">
        <v>3</v>
      </c>
      <c r="N85" s="5" t="s">
        <v>3</v>
      </c>
      <c r="O85" s="5">
        <v>2</v>
      </c>
      <c r="P85" s="5">
        <f>ROUND(Source!EQ77,O85)</f>
        <v>393248.03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216</v>
      </c>
      <c r="F86" s="5">
        <f>ROUND(Source!AP77,O86)</f>
        <v>0</v>
      </c>
      <c r="G86" s="5" t="s">
        <v>143</v>
      </c>
      <c r="H86" s="5" t="s">
        <v>144</v>
      </c>
      <c r="I86" s="5"/>
      <c r="J86" s="5"/>
      <c r="K86" s="5">
        <v>216</v>
      </c>
      <c r="L86" s="5">
        <v>8</v>
      </c>
      <c r="M86" s="5">
        <v>3</v>
      </c>
      <c r="N86" s="5" t="s">
        <v>3</v>
      </c>
      <c r="O86" s="5">
        <v>2</v>
      </c>
      <c r="P86" s="5">
        <f>ROUND(Source!EH77,O86)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223</v>
      </c>
      <c r="F87" s="5">
        <f>ROUND(Source!AQ77,O87)</f>
        <v>0</v>
      </c>
      <c r="G87" s="5" t="s">
        <v>145</v>
      </c>
      <c r="H87" s="5" t="s">
        <v>146</v>
      </c>
      <c r="I87" s="5"/>
      <c r="J87" s="5"/>
      <c r="K87" s="5">
        <v>223</v>
      </c>
      <c r="L87" s="5">
        <v>9</v>
      </c>
      <c r="M87" s="5">
        <v>3</v>
      </c>
      <c r="N87" s="5" t="s">
        <v>3</v>
      </c>
      <c r="O87" s="5">
        <v>2</v>
      </c>
      <c r="P87" s="5">
        <f>ROUND(Source!EI77,O87)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229</v>
      </c>
      <c r="F88" s="5">
        <f>ROUND(Source!AZ77,O88)</f>
        <v>0</v>
      </c>
      <c r="G88" s="5" t="s">
        <v>147</v>
      </c>
      <c r="H88" s="5" t="s">
        <v>148</v>
      </c>
      <c r="I88" s="5"/>
      <c r="J88" s="5"/>
      <c r="K88" s="5">
        <v>229</v>
      </c>
      <c r="L88" s="5">
        <v>10</v>
      </c>
      <c r="M88" s="5">
        <v>3</v>
      </c>
      <c r="N88" s="5" t="s">
        <v>3</v>
      </c>
      <c r="O88" s="5">
        <v>2</v>
      </c>
      <c r="P88" s="5">
        <f>ROUND(Source!ER77,O88)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203</v>
      </c>
      <c r="F89" s="5">
        <f>ROUND(Source!Q77,O89)</f>
        <v>10536.94</v>
      </c>
      <c r="G89" s="5" t="s">
        <v>149</v>
      </c>
      <c r="H89" s="5" t="s">
        <v>150</v>
      </c>
      <c r="I89" s="5"/>
      <c r="J89" s="5"/>
      <c r="K89" s="5">
        <v>203</v>
      </c>
      <c r="L89" s="5">
        <v>11</v>
      </c>
      <c r="M89" s="5">
        <v>3</v>
      </c>
      <c r="N89" s="5" t="s">
        <v>3</v>
      </c>
      <c r="O89" s="5">
        <v>2</v>
      </c>
      <c r="P89" s="5">
        <f>ROUND(Source!DI77,O89)</f>
        <v>131711.76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231</v>
      </c>
      <c r="F90" s="5">
        <f>ROUND(Source!BB77,O90)</f>
        <v>0</v>
      </c>
      <c r="G90" s="5" t="s">
        <v>151</v>
      </c>
      <c r="H90" s="5" t="s">
        <v>152</v>
      </c>
      <c r="I90" s="5"/>
      <c r="J90" s="5"/>
      <c r="K90" s="5">
        <v>231</v>
      </c>
      <c r="L90" s="5">
        <v>12</v>
      </c>
      <c r="M90" s="5">
        <v>3</v>
      </c>
      <c r="N90" s="5" t="s">
        <v>3</v>
      </c>
      <c r="O90" s="5">
        <v>2</v>
      </c>
      <c r="P90" s="5">
        <f>ROUND(Source!ET77,O90)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204</v>
      </c>
      <c r="F91" s="5">
        <f>ROUND(Source!R77,O91)</f>
        <v>752.28</v>
      </c>
      <c r="G91" s="5" t="s">
        <v>153</v>
      </c>
      <c r="H91" s="5" t="s">
        <v>154</v>
      </c>
      <c r="I91" s="5"/>
      <c r="J91" s="5"/>
      <c r="K91" s="5">
        <v>204</v>
      </c>
      <c r="L91" s="5">
        <v>13</v>
      </c>
      <c r="M91" s="5">
        <v>3</v>
      </c>
      <c r="N91" s="5" t="s">
        <v>3</v>
      </c>
      <c r="O91" s="5">
        <v>2</v>
      </c>
      <c r="P91" s="5">
        <f>ROUND(Source!DJ77,O91)</f>
        <v>13766.73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205</v>
      </c>
      <c r="F92" s="5">
        <f>ROUND(Source!S77,O92)</f>
        <v>1806.75</v>
      </c>
      <c r="G92" s="5" t="s">
        <v>155</v>
      </c>
      <c r="H92" s="5" t="s">
        <v>156</v>
      </c>
      <c r="I92" s="5"/>
      <c r="J92" s="5"/>
      <c r="K92" s="5">
        <v>205</v>
      </c>
      <c r="L92" s="5">
        <v>14</v>
      </c>
      <c r="M92" s="5">
        <v>3</v>
      </c>
      <c r="N92" s="5" t="s">
        <v>3</v>
      </c>
      <c r="O92" s="5">
        <v>2</v>
      </c>
      <c r="P92" s="5">
        <f>ROUND(Source!DK77,O92)</f>
        <v>33063.39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232</v>
      </c>
      <c r="F93" s="5">
        <f>ROUND(Source!BC77,O93)</f>
        <v>0</v>
      </c>
      <c r="G93" s="5" t="s">
        <v>157</v>
      </c>
      <c r="H93" s="5" t="s">
        <v>158</v>
      </c>
      <c r="I93" s="5"/>
      <c r="J93" s="5"/>
      <c r="K93" s="5">
        <v>232</v>
      </c>
      <c r="L93" s="5">
        <v>15</v>
      </c>
      <c r="M93" s="5">
        <v>3</v>
      </c>
      <c r="N93" s="5" t="s">
        <v>3</v>
      </c>
      <c r="O93" s="5">
        <v>2</v>
      </c>
      <c r="P93" s="5">
        <f>ROUND(Source!EU77,O93)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214</v>
      </c>
      <c r="F94" s="5">
        <f>ROUND(Source!AS77,O94)</f>
        <v>61226.61</v>
      </c>
      <c r="G94" s="5" t="s">
        <v>159</v>
      </c>
      <c r="H94" s="5" t="s">
        <v>160</v>
      </c>
      <c r="I94" s="5"/>
      <c r="J94" s="5"/>
      <c r="K94" s="5">
        <v>214</v>
      </c>
      <c r="L94" s="5">
        <v>16</v>
      </c>
      <c r="M94" s="5">
        <v>3</v>
      </c>
      <c r="N94" s="5" t="s">
        <v>3</v>
      </c>
      <c r="O94" s="5">
        <v>2</v>
      </c>
      <c r="P94" s="5">
        <f>ROUND(Source!EK77,O94)</f>
        <v>509959.55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215</v>
      </c>
      <c r="F95" s="5">
        <f>ROUND(Source!AT77,O95)</f>
        <v>7319.67</v>
      </c>
      <c r="G95" s="5" t="s">
        <v>161</v>
      </c>
      <c r="H95" s="5" t="s">
        <v>162</v>
      </c>
      <c r="I95" s="5"/>
      <c r="J95" s="5"/>
      <c r="K95" s="5">
        <v>215</v>
      </c>
      <c r="L95" s="5">
        <v>17</v>
      </c>
      <c r="M95" s="5">
        <v>3</v>
      </c>
      <c r="N95" s="5" t="s">
        <v>3</v>
      </c>
      <c r="O95" s="5">
        <v>2</v>
      </c>
      <c r="P95" s="5">
        <f>ROUND(Source!EL77,O95)</f>
        <v>104976.13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217</v>
      </c>
      <c r="F96" s="5">
        <f>ROUND(Source!AU77,O96)</f>
        <v>271.45999999999998</v>
      </c>
      <c r="G96" s="5" t="s">
        <v>163</v>
      </c>
      <c r="H96" s="5" t="s">
        <v>164</v>
      </c>
      <c r="I96" s="5"/>
      <c r="J96" s="5"/>
      <c r="K96" s="5">
        <v>217</v>
      </c>
      <c r="L96" s="5">
        <v>18</v>
      </c>
      <c r="M96" s="5">
        <v>3</v>
      </c>
      <c r="N96" s="5" t="s">
        <v>3</v>
      </c>
      <c r="O96" s="5">
        <v>2</v>
      </c>
      <c r="P96" s="5">
        <f>ROUND(Source!EM77,O96)</f>
        <v>4531.5600000000004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230</v>
      </c>
      <c r="F97" s="5">
        <f>ROUND(Source!BA77,O97)</f>
        <v>0</v>
      </c>
      <c r="G97" s="5" t="s">
        <v>165</v>
      </c>
      <c r="H97" s="5" t="s">
        <v>166</v>
      </c>
      <c r="I97" s="5"/>
      <c r="J97" s="5"/>
      <c r="K97" s="5">
        <v>230</v>
      </c>
      <c r="L97" s="5">
        <v>19</v>
      </c>
      <c r="M97" s="5">
        <v>3</v>
      </c>
      <c r="N97" s="5" t="s">
        <v>3</v>
      </c>
      <c r="O97" s="5">
        <v>2</v>
      </c>
      <c r="P97" s="5">
        <f>ROUND(Source!ES77,O97)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206</v>
      </c>
      <c r="F98" s="5">
        <f>ROUND(Source!T77,O98)</f>
        <v>0</v>
      </c>
      <c r="G98" s="5" t="s">
        <v>167</v>
      </c>
      <c r="H98" s="5" t="s">
        <v>168</v>
      </c>
      <c r="I98" s="5"/>
      <c r="J98" s="5"/>
      <c r="K98" s="5">
        <v>206</v>
      </c>
      <c r="L98" s="5">
        <v>20</v>
      </c>
      <c r="M98" s="5">
        <v>3</v>
      </c>
      <c r="N98" s="5" t="s">
        <v>3</v>
      </c>
      <c r="O98" s="5">
        <v>2</v>
      </c>
      <c r="P98" s="5">
        <f>ROUND(Source!DL77,O98)</f>
        <v>0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207</v>
      </c>
      <c r="F99" s="5">
        <f>Source!U77</f>
        <v>182.60499999999999</v>
      </c>
      <c r="G99" s="5" t="s">
        <v>169</v>
      </c>
      <c r="H99" s="5" t="s">
        <v>170</v>
      </c>
      <c r="I99" s="5"/>
      <c r="J99" s="5"/>
      <c r="K99" s="5">
        <v>207</v>
      </c>
      <c r="L99" s="5">
        <v>21</v>
      </c>
      <c r="M99" s="5">
        <v>3</v>
      </c>
      <c r="N99" s="5" t="s">
        <v>3</v>
      </c>
      <c r="O99" s="5">
        <v>-1</v>
      </c>
      <c r="P99" s="5">
        <f>Source!DM77</f>
        <v>182.60499999999999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208</v>
      </c>
      <c r="F100" s="5">
        <f>Source!V77</f>
        <v>56.696999999999989</v>
      </c>
      <c r="G100" s="5" t="s">
        <v>171</v>
      </c>
      <c r="H100" s="5" t="s">
        <v>172</v>
      </c>
      <c r="I100" s="5"/>
      <c r="J100" s="5"/>
      <c r="K100" s="5">
        <v>208</v>
      </c>
      <c r="L100" s="5">
        <v>22</v>
      </c>
      <c r="M100" s="5">
        <v>3</v>
      </c>
      <c r="N100" s="5" t="s">
        <v>3</v>
      </c>
      <c r="O100" s="5">
        <v>-1</v>
      </c>
      <c r="P100" s="5">
        <f>Source!DN77</f>
        <v>56.696999999999989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209</v>
      </c>
      <c r="F101" s="5">
        <f>ROUND(Source!W77,O101)</f>
        <v>0</v>
      </c>
      <c r="G101" s="5" t="s">
        <v>173</v>
      </c>
      <c r="H101" s="5" t="s">
        <v>174</v>
      </c>
      <c r="I101" s="5"/>
      <c r="J101" s="5"/>
      <c r="K101" s="5">
        <v>209</v>
      </c>
      <c r="L101" s="5">
        <v>23</v>
      </c>
      <c r="M101" s="5">
        <v>3</v>
      </c>
      <c r="N101" s="5" t="s">
        <v>3</v>
      </c>
      <c r="O101" s="5">
        <v>2</v>
      </c>
      <c r="P101" s="5">
        <f>ROUND(Source!DO77,O101)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210</v>
      </c>
      <c r="F102" s="5">
        <f>ROUND(Source!X77,O102)</f>
        <v>2424.75</v>
      </c>
      <c r="G102" s="5" t="s">
        <v>175</v>
      </c>
      <c r="H102" s="5" t="s">
        <v>176</v>
      </c>
      <c r="I102" s="5"/>
      <c r="J102" s="5"/>
      <c r="K102" s="5">
        <v>210</v>
      </c>
      <c r="L102" s="5">
        <v>24</v>
      </c>
      <c r="M102" s="5">
        <v>3</v>
      </c>
      <c r="N102" s="5" t="s">
        <v>3</v>
      </c>
      <c r="O102" s="5">
        <v>2</v>
      </c>
      <c r="P102" s="5">
        <f>ROUND(Source!DP77,O102)</f>
        <v>37783.440000000002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211</v>
      </c>
      <c r="F103" s="5">
        <f>ROUND(Source!Y77,O103)</f>
        <v>1616.18</v>
      </c>
      <c r="G103" s="5" t="s">
        <v>177</v>
      </c>
      <c r="H103" s="5" t="s">
        <v>178</v>
      </c>
      <c r="I103" s="5"/>
      <c r="J103" s="5"/>
      <c r="K103" s="5">
        <v>211</v>
      </c>
      <c r="L103" s="5">
        <v>25</v>
      </c>
      <c r="M103" s="5">
        <v>3</v>
      </c>
      <c r="N103" s="5" t="s">
        <v>3</v>
      </c>
      <c r="O103" s="5">
        <v>2</v>
      </c>
      <c r="P103" s="5">
        <f>ROUND(Source!DQ77,O103)</f>
        <v>23660.62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224</v>
      </c>
      <c r="F104" s="5">
        <f>ROUND(Source!AR77,O104)</f>
        <v>68817.740000000005</v>
      </c>
      <c r="G104" s="5" t="s">
        <v>179</v>
      </c>
      <c r="H104" s="5" t="s">
        <v>180</v>
      </c>
      <c r="I104" s="5"/>
      <c r="J104" s="5"/>
      <c r="K104" s="5">
        <v>224</v>
      </c>
      <c r="L104" s="5">
        <v>26</v>
      </c>
      <c r="M104" s="5">
        <v>3</v>
      </c>
      <c r="N104" s="5" t="s">
        <v>3</v>
      </c>
      <c r="O104" s="5">
        <v>2</v>
      </c>
      <c r="P104" s="5">
        <f>ROUND(Source!EJ77,O104)</f>
        <v>619467.24</v>
      </c>
      <c r="Q104" s="5"/>
      <c r="R104" s="5"/>
      <c r="S104" s="5"/>
      <c r="T104" s="5"/>
      <c r="U104" s="5"/>
      <c r="V104" s="5"/>
      <c r="W104" s="5"/>
    </row>
    <row r="106" spans="1:206" x14ac:dyDescent="0.2">
      <c r="A106" s="3">
        <v>51</v>
      </c>
      <c r="B106" s="3">
        <f>B12</f>
        <v>169</v>
      </c>
      <c r="C106" s="3">
        <f>A12</f>
        <v>1</v>
      </c>
      <c r="D106" s="3">
        <f>ROW(A12)</f>
        <v>12</v>
      </c>
      <c r="E106" s="3"/>
      <c r="F106" s="3" t="str">
        <f>IF(F12&lt;&gt;"",F12,"")</f>
        <v/>
      </c>
      <c r="G106" s="3" t="str">
        <f>IF(G12&lt;&gt;"",G12,"")</f>
        <v>Коррект_АСБ 4х185'Новое строительство КЛ 0,4 кВ №3, №15 ТП829 - г.Орёл</v>
      </c>
      <c r="H106" s="3">
        <v>0</v>
      </c>
      <c r="I106" s="3"/>
      <c r="J106" s="3"/>
      <c r="K106" s="3"/>
      <c r="L106" s="3"/>
      <c r="M106" s="3"/>
      <c r="N106" s="3"/>
      <c r="O106" s="3">
        <f t="shared" ref="O106:T106" si="95">ROUND(O77,2)</f>
        <v>64776.81</v>
      </c>
      <c r="P106" s="3">
        <f t="shared" si="95"/>
        <v>52433.120000000003</v>
      </c>
      <c r="Q106" s="3">
        <f t="shared" si="95"/>
        <v>10536.94</v>
      </c>
      <c r="R106" s="3">
        <f t="shared" si="95"/>
        <v>752.28</v>
      </c>
      <c r="S106" s="3">
        <f t="shared" si="95"/>
        <v>1806.75</v>
      </c>
      <c r="T106" s="3">
        <f t="shared" si="95"/>
        <v>0</v>
      </c>
      <c r="U106" s="3">
        <f>U77</f>
        <v>182.60499999999999</v>
      </c>
      <c r="V106" s="3">
        <f>V77</f>
        <v>56.696999999999989</v>
      </c>
      <c r="W106" s="3">
        <f>ROUND(W77,2)</f>
        <v>0</v>
      </c>
      <c r="X106" s="3">
        <f>ROUND(X77,2)</f>
        <v>2424.75</v>
      </c>
      <c r="Y106" s="3">
        <f>ROUND(Y77,2)</f>
        <v>1616.18</v>
      </c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>
        <f t="shared" ref="AO106:BC106" si="96">ROUND(AO77,2)</f>
        <v>0</v>
      </c>
      <c r="AP106" s="3">
        <f t="shared" si="96"/>
        <v>0</v>
      </c>
      <c r="AQ106" s="3">
        <f t="shared" si="96"/>
        <v>0</v>
      </c>
      <c r="AR106" s="3">
        <f t="shared" si="96"/>
        <v>68817.740000000005</v>
      </c>
      <c r="AS106" s="3">
        <f t="shared" si="96"/>
        <v>61226.61</v>
      </c>
      <c r="AT106" s="3">
        <f t="shared" si="96"/>
        <v>7319.67</v>
      </c>
      <c r="AU106" s="3">
        <f t="shared" si="96"/>
        <v>271.45999999999998</v>
      </c>
      <c r="AV106" s="3">
        <f t="shared" si="96"/>
        <v>52433.120000000003</v>
      </c>
      <c r="AW106" s="3">
        <f t="shared" si="96"/>
        <v>52433.120000000003</v>
      </c>
      <c r="AX106" s="3">
        <f t="shared" si="96"/>
        <v>0</v>
      </c>
      <c r="AY106" s="3">
        <f t="shared" si="96"/>
        <v>52433.120000000003</v>
      </c>
      <c r="AZ106" s="3">
        <f t="shared" si="96"/>
        <v>0</v>
      </c>
      <c r="BA106" s="3">
        <f t="shared" si="96"/>
        <v>0</v>
      </c>
      <c r="BB106" s="3">
        <f t="shared" si="96"/>
        <v>0</v>
      </c>
      <c r="BC106" s="3">
        <f t="shared" si="96"/>
        <v>0</v>
      </c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4">
        <f t="shared" ref="DG106:DL106" si="97">ROUND(DG77,2)</f>
        <v>558023.18000000005</v>
      </c>
      <c r="DH106" s="4">
        <f t="shared" si="97"/>
        <v>393248.03</v>
      </c>
      <c r="DI106" s="4">
        <f t="shared" si="97"/>
        <v>131711.76</v>
      </c>
      <c r="DJ106" s="4">
        <f t="shared" si="97"/>
        <v>13766.73</v>
      </c>
      <c r="DK106" s="4">
        <f t="shared" si="97"/>
        <v>33063.39</v>
      </c>
      <c r="DL106" s="4">
        <f t="shared" si="97"/>
        <v>0</v>
      </c>
      <c r="DM106" s="4">
        <f>DM77</f>
        <v>182.60499999999999</v>
      </c>
      <c r="DN106" s="4">
        <f>DN77</f>
        <v>56.696999999999989</v>
      </c>
      <c r="DO106" s="4">
        <f>ROUND(DO77,2)</f>
        <v>0</v>
      </c>
      <c r="DP106" s="4">
        <f>ROUND(DP77,2)</f>
        <v>37783.440000000002</v>
      </c>
      <c r="DQ106" s="4">
        <f>ROUND(DQ77,2)</f>
        <v>23660.62</v>
      </c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>
        <f t="shared" ref="EG106:EU106" si="98">ROUND(EG77,2)</f>
        <v>0</v>
      </c>
      <c r="EH106" s="4">
        <f t="shared" si="98"/>
        <v>0</v>
      </c>
      <c r="EI106" s="4">
        <f t="shared" si="98"/>
        <v>0</v>
      </c>
      <c r="EJ106" s="4">
        <f t="shared" si="98"/>
        <v>619467.24</v>
      </c>
      <c r="EK106" s="4">
        <f t="shared" si="98"/>
        <v>509959.55</v>
      </c>
      <c r="EL106" s="4">
        <f t="shared" si="98"/>
        <v>104976.13</v>
      </c>
      <c r="EM106" s="4">
        <f t="shared" si="98"/>
        <v>4531.5600000000004</v>
      </c>
      <c r="EN106" s="4">
        <f t="shared" si="98"/>
        <v>393248.03</v>
      </c>
      <c r="EO106" s="4">
        <f t="shared" si="98"/>
        <v>393248.03</v>
      </c>
      <c r="EP106" s="4">
        <f t="shared" si="98"/>
        <v>0</v>
      </c>
      <c r="EQ106" s="4">
        <f t="shared" si="98"/>
        <v>393248.03</v>
      </c>
      <c r="ER106" s="4">
        <f t="shared" si="98"/>
        <v>0</v>
      </c>
      <c r="ES106" s="4">
        <f t="shared" si="98"/>
        <v>0</v>
      </c>
      <c r="ET106" s="4">
        <f t="shared" si="98"/>
        <v>0</v>
      </c>
      <c r="EU106" s="4">
        <f t="shared" si="98"/>
        <v>0</v>
      </c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>
        <v>0</v>
      </c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201</v>
      </c>
      <c r="F108" s="5">
        <f>ROUND(Source!O106,O108)</f>
        <v>64776.81</v>
      </c>
      <c r="G108" s="5" t="s">
        <v>129</v>
      </c>
      <c r="H108" s="5" t="s">
        <v>130</v>
      </c>
      <c r="I108" s="5"/>
      <c r="J108" s="5"/>
      <c r="K108" s="5">
        <v>201</v>
      </c>
      <c r="L108" s="5">
        <v>1</v>
      </c>
      <c r="M108" s="5">
        <v>3</v>
      </c>
      <c r="N108" s="5" t="s">
        <v>3</v>
      </c>
      <c r="O108" s="5">
        <v>2</v>
      </c>
      <c r="P108" s="5">
        <f>ROUND(Source!DG106,O108)</f>
        <v>558023.18000000005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202</v>
      </c>
      <c r="F109" s="5">
        <f>ROUND(Source!P106,O109)</f>
        <v>52433.120000000003</v>
      </c>
      <c r="G109" s="5" t="s">
        <v>131</v>
      </c>
      <c r="H109" s="5" t="s">
        <v>132</v>
      </c>
      <c r="I109" s="5"/>
      <c r="J109" s="5"/>
      <c r="K109" s="5">
        <v>202</v>
      </c>
      <c r="L109" s="5">
        <v>2</v>
      </c>
      <c r="M109" s="5">
        <v>3</v>
      </c>
      <c r="N109" s="5" t="s">
        <v>3</v>
      </c>
      <c r="O109" s="5">
        <v>2</v>
      </c>
      <c r="P109" s="5">
        <f>ROUND(Source!DH106,O109)</f>
        <v>393248.03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222</v>
      </c>
      <c r="F110" s="5">
        <f>ROUND(Source!AO106,O110)</f>
        <v>0</v>
      </c>
      <c r="G110" s="5" t="s">
        <v>133</v>
      </c>
      <c r="H110" s="5" t="s">
        <v>134</v>
      </c>
      <c r="I110" s="5"/>
      <c r="J110" s="5"/>
      <c r="K110" s="5">
        <v>222</v>
      </c>
      <c r="L110" s="5">
        <v>3</v>
      </c>
      <c r="M110" s="5">
        <v>3</v>
      </c>
      <c r="N110" s="5" t="s">
        <v>3</v>
      </c>
      <c r="O110" s="5">
        <v>2</v>
      </c>
      <c r="P110" s="5">
        <f>ROUND(Source!EG106,O110)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225</v>
      </c>
      <c r="F111" s="5">
        <f>ROUND(Source!AV106,O111)</f>
        <v>52433.120000000003</v>
      </c>
      <c r="G111" s="5" t="s">
        <v>135</v>
      </c>
      <c r="H111" s="5" t="s">
        <v>136</v>
      </c>
      <c r="I111" s="5"/>
      <c r="J111" s="5"/>
      <c r="K111" s="5">
        <v>225</v>
      </c>
      <c r="L111" s="5">
        <v>4</v>
      </c>
      <c r="M111" s="5">
        <v>3</v>
      </c>
      <c r="N111" s="5" t="s">
        <v>3</v>
      </c>
      <c r="O111" s="5">
        <v>2</v>
      </c>
      <c r="P111" s="5">
        <f>ROUND(Source!EN106,O111)</f>
        <v>393248.03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226</v>
      </c>
      <c r="F112" s="5">
        <f>ROUND(Source!AW106,O112)</f>
        <v>52433.120000000003</v>
      </c>
      <c r="G112" s="5" t="s">
        <v>137</v>
      </c>
      <c r="H112" s="5" t="s">
        <v>138</v>
      </c>
      <c r="I112" s="5"/>
      <c r="J112" s="5"/>
      <c r="K112" s="5">
        <v>226</v>
      </c>
      <c r="L112" s="5">
        <v>5</v>
      </c>
      <c r="M112" s="5">
        <v>3</v>
      </c>
      <c r="N112" s="5" t="s">
        <v>3</v>
      </c>
      <c r="O112" s="5">
        <v>2</v>
      </c>
      <c r="P112" s="5">
        <f>ROUND(Source!EO106,O112)</f>
        <v>393248.03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227</v>
      </c>
      <c r="F113" s="5">
        <f>ROUND(Source!AX106,O113)</f>
        <v>0</v>
      </c>
      <c r="G113" s="5" t="s">
        <v>139</v>
      </c>
      <c r="H113" s="5" t="s">
        <v>140</v>
      </c>
      <c r="I113" s="5"/>
      <c r="J113" s="5"/>
      <c r="K113" s="5">
        <v>227</v>
      </c>
      <c r="L113" s="5">
        <v>6</v>
      </c>
      <c r="M113" s="5">
        <v>3</v>
      </c>
      <c r="N113" s="5" t="s">
        <v>3</v>
      </c>
      <c r="O113" s="5">
        <v>2</v>
      </c>
      <c r="P113" s="5">
        <f>ROUND(Source!EP106,O113)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228</v>
      </c>
      <c r="F114" s="5">
        <f>ROUND(Source!AY106,O114)</f>
        <v>52433.120000000003</v>
      </c>
      <c r="G114" s="5" t="s">
        <v>141</v>
      </c>
      <c r="H114" s="5" t="s">
        <v>142</v>
      </c>
      <c r="I114" s="5"/>
      <c r="J114" s="5"/>
      <c r="K114" s="5">
        <v>228</v>
      </c>
      <c r="L114" s="5">
        <v>7</v>
      </c>
      <c r="M114" s="5">
        <v>3</v>
      </c>
      <c r="N114" s="5" t="s">
        <v>3</v>
      </c>
      <c r="O114" s="5">
        <v>2</v>
      </c>
      <c r="P114" s="5">
        <f>ROUND(Source!EQ106,O114)</f>
        <v>393248.03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216</v>
      </c>
      <c r="F115" s="5">
        <f>ROUND(Source!AP106,O115)</f>
        <v>0</v>
      </c>
      <c r="G115" s="5" t="s">
        <v>143</v>
      </c>
      <c r="H115" s="5" t="s">
        <v>144</v>
      </c>
      <c r="I115" s="5"/>
      <c r="J115" s="5"/>
      <c r="K115" s="5">
        <v>216</v>
      </c>
      <c r="L115" s="5">
        <v>8</v>
      </c>
      <c r="M115" s="5">
        <v>3</v>
      </c>
      <c r="N115" s="5" t="s">
        <v>3</v>
      </c>
      <c r="O115" s="5">
        <v>2</v>
      </c>
      <c r="P115" s="5">
        <f>ROUND(Source!EH106,O115)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223</v>
      </c>
      <c r="F116" s="5">
        <f>ROUND(Source!AQ106,O116)</f>
        <v>0</v>
      </c>
      <c r="G116" s="5" t="s">
        <v>145</v>
      </c>
      <c r="H116" s="5" t="s">
        <v>146</v>
      </c>
      <c r="I116" s="5"/>
      <c r="J116" s="5"/>
      <c r="K116" s="5">
        <v>223</v>
      </c>
      <c r="L116" s="5">
        <v>9</v>
      </c>
      <c r="M116" s="5">
        <v>3</v>
      </c>
      <c r="N116" s="5" t="s">
        <v>3</v>
      </c>
      <c r="O116" s="5">
        <v>2</v>
      </c>
      <c r="P116" s="5">
        <f>ROUND(Source!EI106,O116)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229</v>
      </c>
      <c r="F117" s="5">
        <f>ROUND(Source!AZ106,O117)</f>
        <v>0</v>
      </c>
      <c r="G117" s="5" t="s">
        <v>147</v>
      </c>
      <c r="H117" s="5" t="s">
        <v>148</v>
      </c>
      <c r="I117" s="5"/>
      <c r="J117" s="5"/>
      <c r="K117" s="5">
        <v>229</v>
      </c>
      <c r="L117" s="5">
        <v>10</v>
      </c>
      <c r="M117" s="5">
        <v>3</v>
      </c>
      <c r="N117" s="5" t="s">
        <v>3</v>
      </c>
      <c r="O117" s="5">
        <v>2</v>
      </c>
      <c r="P117" s="5">
        <f>ROUND(Source!ER106,O117)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203</v>
      </c>
      <c r="F118" s="5">
        <f>ROUND(Source!Q106,O118)</f>
        <v>10536.94</v>
      </c>
      <c r="G118" s="5" t="s">
        <v>149</v>
      </c>
      <c r="H118" s="5" t="s">
        <v>150</v>
      </c>
      <c r="I118" s="5"/>
      <c r="J118" s="5"/>
      <c r="K118" s="5">
        <v>203</v>
      </c>
      <c r="L118" s="5">
        <v>11</v>
      </c>
      <c r="M118" s="5">
        <v>3</v>
      </c>
      <c r="N118" s="5" t="s">
        <v>3</v>
      </c>
      <c r="O118" s="5">
        <v>2</v>
      </c>
      <c r="P118" s="5">
        <f>ROUND(Source!DI106,O118)</f>
        <v>131711.76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231</v>
      </c>
      <c r="F119" s="5">
        <f>ROUND(Source!BB106,O119)</f>
        <v>0</v>
      </c>
      <c r="G119" s="5" t="s">
        <v>151</v>
      </c>
      <c r="H119" s="5" t="s">
        <v>152</v>
      </c>
      <c r="I119" s="5"/>
      <c r="J119" s="5"/>
      <c r="K119" s="5">
        <v>231</v>
      </c>
      <c r="L119" s="5">
        <v>12</v>
      </c>
      <c r="M119" s="5">
        <v>3</v>
      </c>
      <c r="N119" s="5" t="s">
        <v>3</v>
      </c>
      <c r="O119" s="5">
        <v>2</v>
      </c>
      <c r="P119" s="5">
        <f>ROUND(Source!ET106,O119)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204</v>
      </c>
      <c r="F120" s="5">
        <f>ROUND(Source!R106,O120)</f>
        <v>752.28</v>
      </c>
      <c r="G120" s="5" t="s">
        <v>153</v>
      </c>
      <c r="H120" s="5" t="s">
        <v>154</v>
      </c>
      <c r="I120" s="5"/>
      <c r="J120" s="5"/>
      <c r="K120" s="5">
        <v>204</v>
      </c>
      <c r="L120" s="5">
        <v>13</v>
      </c>
      <c r="M120" s="5">
        <v>3</v>
      </c>
      <c r="N120" s="5" t="s">
        <v>3</v>
      </c>
      <c r="O120" s="5">
        <v>2</v>
      </c>
      <c r="P120" s="5">
        <f>ROUND(Source!DJ106,O120)</f>
        <v>13766.73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205</v>
      </c>
      <c r="F121" s="5">
        <f>ROUND(Source!S106,O121)</f>
        <v>1806.75</v>
      </c>
      <c r="G121" s="5" t="s">
        <v>155</v>
      </c>
      <c r="H121" s="5" t="s">
        <v>156</v>
      </c>
      <c r="I121" s="5"/>
      <c r="J121" s="5"/>
      <c r="K121" s="5">
        <v>205</v>
      </c>
      <c r="L121" s="5">
        <v>14</v>
      </c>
      <c r="M121" s="5">
        <v>3</v>
      </c>
      <c r="N121" s="5" t="s">
        <v>3</v>
      </c>
      <c r="O121" s="5">
        <v>2</v>
      </c>
      <c r="P121" s="5">
        <f>ROUND(Source!DK106,O121)</f>
        <v>33063.39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232</v>
      </c>
      <c r="F122" s="5">
        <f>ROUND(Source!BC106,O122)</f>
        <v>0</v>
      </c>
      <c r="G122" s="5" t="s">
        <v>157</v>
      </c>
      <c r="H122" s="5" t="s">
        <v>158</v>
      </c>
      <c r="I122" s="5"/>
      <c r="J122" s="5"/>
      <c r="K122" s="5">
        <v>232</v>
      </c>
      <c r="L122" s="5">
        <v>15</v>
      </c>
      <c r="M122" s="5">
        <v>3</v>
      </c>
      <c r="N122" s="5" t="s">
        <v>3</v>
      </c>
      <c r="O122" s="5">
        <v>2</v>
      </c>
      <c r="P122" s="5">
        <f>ROUND(Source!EU106,O122)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214</v>
      </c>
      <c r="F123" s="5">
        <f>ROUND(Source!AS106,O123)</f>
        <v>61226.61</v>
      </c>
      <c r="G123" s="5" t="s">
        <v>159</v>
      </c>
      <c r="H123" s="5" t="s">
        <v>160</v>
      </c>
      <c r="I123" s="5"/>
      <c r="J123" s="5"/>
      <c r="K123" s="5">
        <v>214</v>
      </c>
      <c r="L123" s="5">
        <v>16</v>
      </c>
      <c r="M123" s="5">
        <v>3</v>
      </c>
      <c r="N123" s="5" t="s">
        <v>3</v>
      </c>
      <c r="O123" s="5">
        <v>2</v>
      </c>
      <c r="P123" s="5">
        <f>ROUND(Source!EK106,O123)</f>
        <v>509959.55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215</v>
      </c>
      <c r="F124" s="5">
        <f>ROUND(Source!AT106,O124)</f>
        <v>7319.67</v>
      </c>
      <c r="G124" s="5" t="s">
        <v>161</v>
      </c>
      <c r="H124" s="5" t="s">
        <v>162</v>
      </c>
      <c r="I124" s="5"/>
      <c r="J124" s="5"/>
      <c r="K124" s="5">
        <v>215</v>
      </c>
      <c r="L124" s="5">
        <v>17</v>
      </c>
      <c r="M124" s="5">
        <v>3</v>
      </c>
      <c r="N124" s="5" t="s">
        <v>3</v>
      </c>
      <c r="O124" s="5">
        <v>2</v>
      </c>
      <c r="P124" s="5">
        <f>ROUND(Source!EL106,O124)</f>
        <v>104976.13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217</v>
      </c>
      <c r="F125" s="5">
        <f>ROUND(Source!AU106,O125)</f>
        <v>271.45999999999998</v>
      </c>
      <c r="G125" s="5" t="s">
        <v>163</v>
      </c>
      <c r="H125" s="5" t="s">
        <v>164</v>
      </c>
      <c r="I125" s="5"/>
      <c r="J125" s="5"/>
      <c r="K125" s="5">
        <v>217</v>
      </c>
      <c r="L125" s="5">
        <v>18</v>
      </c>
      <c r="M125" s="5">
        <v>3</v>
      </c>
      <c r="N125" s="5" t="s">
        <v>3</v>
      </c>
      <c r="O125" s="5">
        <v>2</v>
      </c>
      <c r="P125" s="5">
        <f>ROUND(Source!EM106,O125)</f>
        <v>4531.5600000000004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230</v>
      </c>
      <c r="F126" s="5">
        <f>ROUND(Source!BA106,O126)</f>
        <v>0</v>
      </c>
      <c r="G126" s="5" t="s">
        <v>165</v>
      </c>
      <c r="H126" s="5" t="s">
        <v>166</v>
      </c>
      <c r="I126" s="5"/>
      <c r="J126" s="5"/>
      <c r="K126" s="5">
        <v>230</v>
      </c>
      <c r="L126" s="5">
        <v>19</v>
      </c>
      <c r="M126" s="5">
        <v>3</v>
      </c>
      <c r="N126" s="5" t="s">
        <v>3</v>
      </c>
      <c r="O126" s="5">
        <v>2</v>
      </c>
      <c r="P126" s="5">
        <f>ROUND(Source!ES106,O126)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206</v>
      </c>
      <c r="F127" s="5">
        <f>ROUND(Source!T106,O127)</f>
        <v>0</v>
      </c>
      <c r="G127" s="5" t="s">
        <v>167</v>
      </c>
      <c r="H127" s="5" t="s">
        <v>168</v>
      </c>
      <c r="I127" s="5"/>
      <c r="J127" s="5"/>
      <c r="K127" s="5">
        <v>206</v>
      </c>
      <c r="L127" s="5">
        <v>20</v>
      </c>
      <c r="M127" s="5">
        <v>3</v>
      </c>
      <c r="N127" s="5" t="s">
        <v>3</v>
      </c>
      <c r="O127" s="5">
        <v>2</v>
      </c>
      <c r="P127" s="5">
        <f>ROUND(Source!DL106,O127)</f>
        <v>0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207</v>
      </c>
      <c r="F128" s="5">
        <f>Source!U106</f>
        <v>182.60499999999999</v>
      </c>
      <c r="G128" s="5" t="s">
        <v>169</v>
      </c>
      <c r="H128" s="5" t="s">
        <v>170</v>
      </c>
      <c r="I128" s="5"/>
      <c r="J128" s="5"/>
      <c r="K128" s="5">
        <v>207</v>
      </c>
      <c r="L128" s="5">
        <v>21</v>
      </c>
      <c r="M128" s="5">
        <v>3</v>
      </c>
      <c r="N128" s="5" t="s">
        <v>3</v>
      </c>
      <c r="O128" s="5">
        <v>-1</v>
      </c>
      <c r="P128" s="5">
        <f>Source!DM106</f>
        <v>182.60499999999999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208</v>
      </c>
      <c r="F129" s="5">
        <f>Source!V106</f>
        <v>56.696999999999989</v>
      </c>
      <c r="G129" s="5" t="s">
        <v>171</v>
      </c>
      <c r="H129" s="5" t="s">
        <v>172</v>
      </c>
      <c r="I129" s="5"/>
      <c r="J129" s="5"/>
      <c r="K129" s="5">
        <v>208</v>
      </c>
      <c r="L129" s="5">
        <v>22</v>
      </c>
      <c r="M129" s="5">
        <v>3</v>
      </c>
      <c r="N129" s="5" t="s">
        <v>3</v>
      </c>
      <c r="O129" s="5">
        <v>-1</v>
      </c>
      <c r="P129" s="5">
        <f>Source!DN106</f>
        <v>56.696999999999989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209</v>
      </c>
      <c r="F130" s="5">
        <f>ROUND(Source!W106,O130)</f>
        <v>0</v>
      </c>
      <c r="G130" s="5" t="s">
        <v>173</v>
      </c>
      <c r="H130" s="5" t="s">
        <v>174</v>
      </c>
      <c r="I130" s="5"/>
      <c r="J130" s="5"/>
      <c r="K130" s="5">
        <v>209</v>
      </c>
      <c r="L130" s="5">
        <v>23</v>
      </c>
      <c r="M130" s="5">
        <v>3</v>
      </c>
      <c r="N130" s="5" t="s">
        <v>3</v>
      </c>
      <c r="O130" s="5">
        <v>2</v>
      </c>
      <c r="P130" s="5">
        <f>ROUND(Source!DO106,O130)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210</v>
      </c>
      <c r="F131" s="5">
        <f>ROUND(Source!X106,O131)</f>
        <v>2424.75</v>
      </c>
      <c r="G131" s="5" t="s">
        <v>175</v>
      </c>
      <c r="H131" s="5" t="s">
        <v>176</v>
      </c>
      <c r="I131" s="5"/>
      <c r="J131" s="5"/>
      <c r="K131" s="5">
        <v>210</v>
      </c>
      <c r="L131" s="5">
        <v>24</v>
      </c>
      <c r="M131" s="5">
        <v>3</v>
      </c>
      <c r="N131" s="5" t="s">
        <v>3</v>
      </c>
      <c r="O131" s="5">
        <v>2</v>
      </c>
      <c r="P131" s="5">
        <f>ROUND(Source!DP106,O131)</f>
        <v>37783.440000000002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211</v>
      </c>
      <c r="F132" s="5">
        <f>ROUND(Source!Y106,O132)</f>
        <v>1616.18</v>
      </c>
      <c r="G132" s="5" t="s">
        <v>177</v>
      </c>
      <c r="H132" s="5" t="s">
        <v>178</v>
      </c>
      <c r="I132" s="5"/>
      <c r="J132" s="5"/>
      <c r="K132" s="5">
        <v>211</v>
      </c>
      <c r="L132" s="5">
        <v>25</v>
      </c>
      <c r="M132" s="5">
        <v>3</v>
      </c>
      <c r="N132" s="5" t="s">
        <v>3</v>
      </c>
      <c r="O132" s="5">
        <v>2</v>
      </c>
      <c r="P132" s="5">
        <f>ROUND(Source!DQ106,O132)</f>
        <v>23660.62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224</v>
      </c>
      <c r="F133" s="5">
        <f>ROUND(Source!AR106,O133)</f>
        <v>68817.740000000005</v>
      </c>
      <c r="G133" s="5" t="s">
        <v>179</v>
      </c>
      <c r="H133" s="5" t="s">
        <v>180</v>
      </c>
      <c r="I133" s="5"/>
      <c r="J133" s="5"/>
      <c r="K133" s="5">
        <v>224</v>
      </c>
      <c r="L133" s="5">
        <v>26</v>
      </c>
      <c r="M133" s="5">
        <v>3</v>
      </c>
      <c r="N133" s="5" t="s">
        <v>3</v>
      </c>
      <c r="O133" s="5">
        <v>2</v>
      </c>
      <c r="P133" s="5">
        <f>ROUND(Source!EJ106,O133)</f>
        <v>619467.24</v>
      </c>
      <c r="Q133" s="5"/>
      <c r="R133" s="5"/>
      <c r="S133" s="5"/>
      <c r="T133" s="5"/>
      <c r="U133" s="5"/>
      <c r="V133" s="5"/>
      <c r="W133" s="5"/>
    </row>
    <row r="136" spans="1:23" x14ac:dyDescent="0.2">
      <c r="A136">
        <v>70</v>
      </c>
      <c r="B136">
        <v>1</v>
      </c>
      <c r="D136">
        <v>1</v>
      </c>
      <c r="E136" t="s">
        <v>181</v>
      </c>
      <c r="F136" t="s">
        <v>182</v>
      </c>
      <c r="G136">
        <v>1</v>
      </c>
      <c r="H136">
        <v>0</v>
      </c>
      <c r="I136" t="s">
        <v>183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23" x14ac:dyDescent="0.2">
      <c r="A137">
        <v>70</v>
      </c>
      <c r="B137">
        <v>1</v>
      </c>
      <c r="D137">
        <v>2</v>
      </c>
      <c r="E137" t="s">
        <v>184</v>
      </c>
      <c r="F137" t="s">
        <v>185</v>
      </c>
      <c r="G137">
        <v>0</v>
      </c>
      <c r="H137">
        <v>0</v>
      </c>
      <c r="I137" t="s">
        <v>183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3</v>
      </c>
      <c r="E138" t="s">
        <v>186</v>
      </c>
      <c r="F138" t="s">
        <v>187</v>
      </c>
      <c r="G138">
        <v>0</v>
      </c>
      <c r="H138">
        <v>0</v>
      </c>
      <c r="I138" t="s">
        <v>183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4</v>
      </c>
      <c r="E139" t="s">
        <v>188</v>
      </c>
      <c r="F139" t="s">
        <v>189</v>
      </c>
      <c r="G139">
        <v>0</v>
      </c>
      <c r="H139">
        <v>0</v>
      </c>
      <c r="I139" t="s">
        <v>183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5</v>
      </c>
      <c r="E140" t="s">
        <v>190</v>
      </c>
      <c r="F140" t="s">
        <v>191</v>
      </c>
      <c r="G140">
        <v>0</v>
      </c>
      <c r="H140">
        <v>0</v>
      </c>
      <c r="I140" t="s">
        <v>183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6</v>
      </c>
      <c r="E141" t="s">
        <v>192</v>
      </c>
      <c r="F141" t="s">
        <v>193</v>
      </c>
      <c r="G141">
        <v>0</v>
      </c>
      <c r="H141">
        <v>0</v>
      </c>
      <c r="I141" t="s">
        <v>183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7</v>
      </c>
      <c r="E142" t="s">
        <v>194</v>
      </c>
      <c r="F142" t="s">
        <v>195</v>
      </c>
      <c r="G142">
        <v>0</v>
      </c>
      <c r="H142">
        <v>0</v>
      </c>
      <c r="I142" t="s">
        <v>183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8</v>
      </c>
      <c r="E143" t="s">
        <v>196</v>
      </c>
      <c r="F143" t="s">
        <v>197</v>
      </c>
      <c r="G143">
        <v>0</v>
      </c>
      <c r="H143">
        <v>0</v>
      </c>
      <c r="I143" t="s">
        <v>183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9</v>
      </c>
      <c r="E144" t="s">
        <v>198</v>
      </c>
      <c r="F144" t="s">
        <v>199</v>
      </c>
      <c r="G144">
        <v>0</v>
      </c>
      <c r="H144">
        <v>0</v>
      </c>
      <c r="I144" t="s">
        <v>183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1</v>
      </c>
      <c r="E145" t="s">
        <v>200</v>
      </c>
      <c r="F145" t="s">
        <v>201</v>
      </c>
      <c r="G145">
        <v>1</v>
      </c>
      <c r="H145">
        <v>1</v>
      </c>
      <c r="I145" t="s">
        <v>183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2</v>
      </c>
      <c r="E146" t="s">
        <v>202</v>
      </c>
      <c r="F146" t="s">
        <v>203</v>
      </c>
      <c r="G146">
        <v>1</v>
      </c>
      <c r="H146">
        <v>1</v>
      </c>
      <c r="I146" t="s">
        <v>183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3</v>
      </c>
      <c r="E147" t="s">
        <v>204</v>
      </c>
      <c r="F147" t="s">
        <v>205</v>
      </c>
      <c r="G147">
        <v>1</v>
      </c>
      <c r="H147">
        <v>0</v>
      </c>
      <c r="I147" t="s">
        <v>183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4</v>
      </c>
      <c r="E148" t="s">
        <v>206</v>
      </c>
      <c r="F148" t="s">
        <v>207</v>
      </c>
      <c r="G148">
        <v>1</v>
      </c>
      <c r="H148">
        <v>0</v>
      </c>
      <c r="I148" t="s">
        <v>183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5</v>
      </c>
      <c r="E149" t="s">
        <v>208</v>
      </c>
      <c r="F149" t="s">
        <v>209</v>
      </c>
      <c r="G149">
        <v>1</v>
      </c>
      <c r="H149">
        <v>0</v>
      </c>
      <c r="I149" t="s">
        <v>183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0.85</v>
      </c>
    </row>
    <row r="150" spans="1:15" x14ac:dyDescent="0.2">
      <c r="A150">
        <v>70</v>
      </c>
      <c r="B150">
        <v>1</v>
      </c>
      <c r="D150">
        <v>6</v>
      </c>
      <c r="E150" t="s">
        <v>210</v>
      </c>
      <c r="F150" t="s">
        <v>211</v>
      </c>
      <c r="G150">
        <v>1</v>
      </c>
      <c r="H150">
        <v>0</v>
      </c>
      <c r="I150" t="s">
        <v>183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0.8</v>
      </c>
    </row>
    <row r="151" spans="1:15" x14ac:dyDescent="0.2">
      <c r="A151">
        <v>70</v>
      </c>
      <c r="B151">
        <v>1</v>
      </c>
      <c r="D151">
        <v>7</v>
      </c>
      <c r="E151" t="s">
        <v>212</v>
      </c>
      <c r="F151" t="s">
        <v>213</v>
      </c>
      <c r="G151">
        <v>1</v>
      </c>
      <c r="H151">
        <v>0</v>
      </c>
      <c r="I151" t="s">
        <v>183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8</v>
      </c>
      <c r="E152" t="s">
        <v>214</v>
      </c>
      <c r="F152" t="s">
        <v>215</v>
      </c>
      <c r="G152">
        <v>1</v>
      </c>
      <c r="H152">
        <v>0.8</v>
      </c>
      <c r="I152" t="s">
        <v>183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9</v>
      </c>
      <c r="E153" t="s">
        <v>216</v>
      </c>
      <c r="F153" t="s">
        <v>217</v>
      </c>
      <c r="G153">
        <v>1</v>
      </c>
      <c r="H153">
        <v>0.85</v>
      </c>
      <c r="I153" t="s">
        <v>183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10</v>
      </c>
      <c r="E154" t="s">
        <v>218</v>
      </c>
      <c r="F154" t="s">
        <v>219</v>
      </c>
      <c r="G154">
        <v>1</v>
      </c>
      <c r="H154">
        <v>0</v>
      </c>
      <c r="I154" t="s">
        <v>183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11</v>
      </c>
      <c r="E155" t="s">
        <v>220</v>
      </c>
      <c r="F155" t="s">
        <v>221</v>
      </c>
      <c r="G155">
        <v>1</v>
      </c>
      <c r="H155">
        <v>0</v>
      </c>
      <c r="I155" t="s">
        <v>183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0.94</v>
      </c>
    </row>
    <row r="156" spans="1:15" x14ac:dyDescent="0.2">
      <c r="A156">
        <v>70</v>
      </c>
      <c r="B156">
        <v>1</v>
      </c>
      <c r="D156">
        <v>12</v>
      </c>
      <c r="E156" t="s">
        <v>222</v>
      </c>
      <c r="F156" t="s">
        <v>223</v>
      </c>
      <c r="G156">
        <v>1</v>
      </c>
      <c r="H156">
        <v>0</v>
      </c>
      <c r="I156" t="s">
        <v>183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0.9</v>
      </c>
    </row>
    <row r="157" spans="1:15" x14ac:dyDescent="0.2">
      <c r="A157">
        <v>70</v>
      </c>
      <c r="B157">
        <v>1</v>
      </c>
      <c r="D157">
        <v>13</v>
      </c>
      <c r="E157" t="s">
        <v>224</v>
      </c>
      <c r="F157" t="s">
        <v>225</v>
      </c>
      <c r="G157">
        <v>0.6</v>
      </c>
      <c r="H157">
        <v>0</v>
      </c>
      <c r="I157" t="s">
        <v>183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0.6</v>
      </c>
    </row>
    <row r="158" spans="1:15" x14ac:dyDescent="0.2">
      <c r="A158">
        <v>70</v>
      </c>
      <c r="B158">
        <v>1</v>
      </c>
      <c r="D158">
        <v>14</v>
      </c>
      <c r="E158" t="s">
        <v>226</v>
      </c>
      <c r="F158" t="s">
        <v>227</v>
      </c>
      <c r="G158">
        <v>1</v>
      </c>
      <c r="H158">
        <v>0</v>
      </c>
      <c r="I158" t="s">
        <v>183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15</v>
      </c>
      <c r="E159" t="s">
        <v>228</v>
      </c>
      <c r="F159" t="s">
        <v>229</v>
      </c>
      <c r="G159">
        <v>1.2</v>
      </c>
      <c r="H159">
        <v>0</v>
      </c>
      <c r="I159" t="s">
        <v>183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1.2</v>
      </c>
    </row>
    <row r="160" spans="1:15" x14ac:dyDescent="0.2">
      <c r="A160">
        <v>70</v>
      </c>
      <c r="B160">
        <v>1</v>
      </c>
      <c r="D160">
        <v>16</v>
      </c>
      <c r="E160" t="s">
        <v>230</v>
      </c>
      <c r="F160" t="s">
        <v>231</v>
      </c>
      <c r="G160">
        <v>1</v>
      </c>
      <c r="H160">
        <v>0</v>
      </c>
      <c r="I160" t="s">
        <v>183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17</v>
      </c>
      <c r="E161" t="s">
        <v>232</v>
      </c>
      <c r="F161" t="s">
        <v>233</v>
      </c>
      <c r="G161">
        <v>1</v>
      </c>
      <c r="H161">
        <v>0</v>
      </c>
      <c r="I161" t="s">
        <v>183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18</v>
      </c>
      <c r="E162" t="s">
        <v>234</v>
      </c>
      <c r="F162" t="s">
        <v>235</v>
      </c>
      <c r="G162">
        <v>1</v>
      </c>
      <c r="H162">
        <v>0</v>
      </c>
      <c r="I162" t="s">
        <v>183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19</v>
      </c>
      <c r="E163" t="s">
        <v>236</v>
      </c>
      <c r="F163" t="s">
        <v>233</v>
      </c>
      <c r="G163">
        <v>1</v>
      </c>
      <c r="H163">
        <v>0</v>
      </c>
      <c r="I163" t="s">
        <v>183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20</v>
      </c>
      <c r="E164" t="s">
        <v>237</v>
      </c>
      <c r="F164" t="s">
        <v>235</v>
      </c>
      <c r="G164">
        <v>1</v>
      </c>
      <c r="H164">
        <v>0</v>
      </c>
      <c r="I164" t="s">
        <v>183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21</v>
      </c>
      <c r="E165" t="s">
        <v>238</v>
      </c>
      <c r="F165" t="s">
        <v>239</v>
      </c>
      <c r="G165">
        <v>0</v>
      </c>
      <c r="H165">
        <v>0</v>
      </c>
      <c r="I165" t="s">
        <v>183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0</v>
      </c>
    </row>
    <row r="167" spans="1:34" x14ac:dyDescent="0.2">
      <c r="A167">
        <v>-1</v>
      </c>
    </row>
    <row r="169" spans="1:34" x14ac:dyDescent="0.2">
      <c r="A169" s="4">
        <v>75</v>
      </c>
      <c r="B169" s="4" t="s">
        <v>240</v>
      </c>
      <c r="C169" s="4">
        <v>2000</v>
      </c>
      <c r="D169" s="4">
        <v>0</v>
      </c>
      <c r="E169" s="4">
        <v>1</v>
      </c>
      <c r="F169" s="4">
        <v>0</v>
      </c>
      <c r="G169" s="4">
        <v>0</v>
      </c>
      <c r="H169" s="4">
        <v>1</v>
      </c>
      <c r="I169" s="4">
        <v>0</v>
      </c>
      <c r="J169" s="4">
        <v>4</v>
      </c>
      <c r="K169" s="4">
        <v>0</v>
      </c>
      <c r="L169" s="4">
        <v>0</v>
      </c>
      <c r="M169" s="4">
        <v>0</v>
      </c>
      <c r="N169" s="4">
        <v>34676492</v>
      </c>
      <c r="O169" s="4">
        <v>1</v>
      </c>
    </row>
    <row r="170" spans="1:34" x14ac:dyDescent="0.2">
      <c r="A170" s="4">
        <v>75</v>
      </c>
      <c r="B170" s="4" t="s">
        <v>241</v>
      </c>
      <c r="C170" s="4">
        <v>2018</v>
      </c>
      <c r="D170" s="4">
        <v>1</v>
      </c>
      <c r="E170" s="4">
        <v>0</v>
      </c>
      <c r="F170" s="4">
        <v>0</v>
      </c>
      <c r="G170" s="4">
        <v>0</v>
      </c>
      <c r="H170" s="4">
        <v>1</v>
      </c>
      <c r="I170" s="4">
        <v>0</v>
      </c>
      <c r="J170" s="4">
        <v>4</v>
      </c>
      <c r="K170" s="4">
        <v>0</v>
      </c>
      <c r="L170" s="4">
        <v>0</v>
      </c>
      <c r="M170" s="4">
        <v>1</v>
      </c>
      <c r="N170" s="4">
        <v>34676493</v>
      </c>
      <c r="O170" s="4">
        <v>2</v>
      </c>
    </row>
    <row r="171" spans="1:34" x14ac:dyDescent="0.2">
      <c r="A171" s="6">
        <v>3</v>
      </c>
      <c r="B171" s="6" t="s">
        <v>242</v>
      </c>
      <c r="C171" s="6">
        <v>12.5</v>
      </c>
      <c r="D171" s="6">
        <v>7.5</v>
      </c>
      <c r="E171" s="6">
        <v>12.5</v>
      </c>
      <c r="F171" s="6">
        <v>18.3</v>
      </c>
      <c r="G171" s="6">
        <v>18.3</v>
      </c>
      <c r="H171" s="6">
        <v>7.5</v>
      </c>
      <c r="I171" s="6">
        <v>18.3</v>
      </c>
      <c r="J171" s="6">
        <v>2</v>
      </c>
      <c r="K171" s="6">
        <v>18.3</v>
      </c>
      <c r="L171" s="6">
        <v>12.5</v>
      </c>
      <c r="M171" s="6">
        <v>12.5</v>
      </c>
      <c r="N171" s="6">
        <v>7.5</v>
      </c>
      <c r="O171" s="6">
        <v>7.5</v>
      </c>
      <c r="P171" s="6">
        <v>18.3</v>
      </c>
      <c r="Q171" s="6">
        <v>18.3</v>
      </c>
      <c r="R171" s="6">
        <v>12.5</v>
      </c>
      <c r="S171" s="6" t="s">
        <v>3</v>
      </c>
      <c r="T171" s="6" t="s">
        <v>3</v>
      </c>
      <c r="U171" s="6" t="s">
        <v>3</v>
      </c>
      <c r="V171" s="6" t="s">
        <v>3</v>
      </c>
      <c r="W171" s="6" t="s">
        <v>3</v>
      </c>
      <c r="X171" s="6" t="s">
        <v>3</v>
      </c>
      <c r="Y171" s="6" t="s">
        <v>3</v>
      </c>
      <c r="Z171" s="6" t="s">
        <v>3</v>
      </c>
      <c r="AA171" s="6" t="s">
        <v>3</v>
      </c>
      <c r="AB171" s="6" t="s">
        <v>3</v>
      </c>
      <c r="AC171" s="6" t="s">
        <v>3</v>
      </c>
      <c r="AD171" s="6" t="s">
        <v>3</v>
      </c>
      <c r="AE171" s="6" t="s">
        <v>3</v>
      </c>
      <c r="AF171" s="6" t="s">
        <v>3</v>
      </c>
      <c r="AG171" s="6" t="s">
        <v>3</v>
      </c>
      <c r="AH171" s="6" t="s">
        <v>3</v>
      </c>
    </row>
    <row r="175" spans="1:34" x14ac:dyDescent="0.2">
      <c r="A175">
        <v>65</v>
      </c>
      <c r="C175">
        <v>1</v>
      </c>
      <c r="D175">
        <v>0</v>
      </c>
      <c r="E17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34676492</v>
      </c>
      <c r="E14" s="1">
        <v>34676493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(Source!F94)/1000</f>
        <v>61.226610000000001</v>
      </c>
      <c r="F16" s="8">
        <f>(Source!F95)/1000</f>
        <v>7.3196700000000003</v>
      </c>
      <c r="G16" s="8">
        <f>(Source!F86)/1000</f>
        <v>0</v>
      </c>
      <c r="H16" s="8">
        <f>(Source!F96)/1000+(Source!F97)/1000</f>
        <v>0.27145999999999998</v>
      </c>
      <c r="I16" s="8">
        <f>E16+F16+G16+H16</f>
        <v>68.817740000000001</v>
      </c>
      <c r="J16" s="8">
        <f>(Source!F92)/1000</f>
        <v>1.8067500000000001</v>
      </c>
      <c r="T16" s="9">
        <f>(Source!P94)/1000</f>
        <v>509.95954999999998</v>
      </c>
      <c r="U16" s="9">
        <f>(Source!P95)/1000</f>
        <v>104.97613</v>
      </c>
      <c r="V16" s="9">
        <f>(Source!P86)/1000</f>
        <v>0</v>
      </c>
      <c r="W16" s="9">
        <f>(Source!P96)/1000+(Source!P97)/1000</f>
        <v>4.5315600000000007</v>
      </c>
      <c r="X16" s="9">
        <f>T16+U16+V16+W16</f>
        <v>619.46723999999995</v>
      </c>
      <c r="Y16" s="9">
        <f>(Source!P92)/1000</f>
        <v>33.063389999999998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64776.81</v>
      </c>
      <c r="AU16" s="8">
        <v>52433.120000000003</v>
      </c>
      <c r="AV16" s="8">
        <v>0</v>
      </c>
      <c r="AW16" s="8">
        <v>0</v>
      </c>
      <c r="AX16" s="8">
        <v>0</v>
      </c>
      <c r="AY16" s="8">
        <v>10536.94</v>
      </c>
      <c r="AZ16" s="8">
        <v>752.28</v>
      </c>
      <c r="BA16" s="8">
        <v>1806.75</v>
      </c>
      <c r="BB16" s="8">
        <v>61226.61</v>
      </c>
      <c r="BC16" s="8">
        <v>7319.67</v>
      </c>
      <c r="BD16" s="8">
        <v>271.45999999999998</v>
      </c>
      <c r="BE16" s="8">
        <v>0</v>
      </c>
      <c r="BF16" s="8">
        <v>182.60499999999999</v>
      </c>
      <c r="BG16" s="8">
        <v>56.696999999999989</v>
      </c>
      <c r="BH16" s="8">
        <v>0</v>
      </c>
      <c r="BI16" s="8">
        <v>2424.75</v>
      </c>
      <c r="BJ16" s="8">
        <v>1616.18</v>
      </c>
      <c r="BK16" s="8">
        <v>68817.740000000005</v>
      </c>
      <c r="BR16" s="9">
        <v>558023.56000000006</v>
      </c>
      <c r="BS16" s="9">
        <v>393248.41</v>
      </c>
      <c r="BT16" s="9">
        <v>0</v>
      </c>
      <c r="BU16" s="9">
        <v>0</v>
      </c>
      <c r="BV16" s="9">
        <v>0</v>
      </c>
      <c r="BW16" s="9">
        <v>131711.76</v>
      </c>
      <c r="BX16" s="9">
        <v>13766.73</v>
      </c>
      <c r="BY16" s="9">
        <v>33063.39</v>
      </c>
      <c r="BZ16" s="9">
        <v>509959.93</v>
      </c>
      <c r="CA16" s="9">
        <v>104976.13</v>
      </c>
      <c r="CB16" s="9">
        <v>4531.5600000000004</v>
      </c>
      <c r="CC16" s="9">
        <v>0</v>
      </c>
      <c r="CD16" s="9">
        <v>182.60499999999999</v>
      </c>
      <c r="CE16" s="9">
        <v>56.696999999999989</v>
      </c>
      <c r="CF16" s="9">
        <v>0</v>
      </c>
      <c r="CG16" s="9">
        <v>37783.440000000002</v>
      </c>
      <c r="CH16" s="9">
        <v>23660.62</v>
      </c>
      <c r="CI16" s="9">
        <v>619467.62</v>
      </c>
    </row>
    <row r="18" spans="1:40" x14ac:dyDescent="0.2">
      <c r="A18">
        <v>51</v>
      </c>
      <c r="E18" s="10">
        <f>SUMIF(A16:A17,3,E16:E17)</f>
        <v>61.226610000000001</v>
      </c>
      <c r="F18" s="10">
        <f>SUMIF(A16:A17,3,F16:F17)</f>
        <v>7.3196700000000003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68.817740000000001</v>
      </c>
      <c r="J18" s="10">
        <f>SUMIF(A16:A17,3,J16:J17)</f>
        <v>1.8067500000000001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509.95954999999998</v>
      </c>
      <c r="U18" s="3">
        <f>SUMIF(A16:A17,3,U16:U17)</f>
        <v>104.97613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619.46723999999995</v>
      </c>
      <c r="Y18" s="3">
        <f>SUMIF(A16:A17,3,Y16:Y17)</f>
        <v>33.063389999999998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64776.81</v>
      </c>
      <c r="G20" s="5" t="s">
        <v>129</v>
      </c>
      <c r="H20" s="5" t="s">
        <v>130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558023.56000000006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52433.120000000003</v>
      </c>
      <c r="G21" s="5" t="s">
        <v>131</v>
      </c>
      <c r="H21" s="5" t="s">
        <v>132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393248.41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133</v>
      </c>
      <c r="H22" s="5" t="s">
        <v>134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52433.120000000003</v>
      </c>
      <c r="G23" s="5" t="s">
        <v>135</v>
      </c>
      <c r="H23" s="5" t="s">
        <v>136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393248.41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52433.120000000003</v>
      </c>
      <c r="G24" s="5" t="s">
        <v>137</v>
      </c>
      <c r="H24" s="5" t="s">
        <v>138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393248.41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139</v>
      </c>
      <c r="H25" s="5" t="s">
        <v>140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52433.120000000003</v>
      </c>
      <c r="G26" s="5" t="s">
        <v>141</v>
      </c>
      <c r="H26" s="5" t="s">
        <v>142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393248.41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143</v>
      </c>
      <c r="H27" s="5" t="s">
        <v>144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145</v>
      </c>
      <c r="H28" s="5" t="s">
        <v>146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147</v>
      </c>
      <c r="H29" s="5" t="s">
        <v>148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10536.94</v>
      </c>
      <c r="G30" s="5" t="s">
        <v>149</v>
      </c>
      <c r="H30" s="5" t="s">
        <v>150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131711.76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151</v>
      </c>
      <c r="H31" s="5" t="s">
        <v>152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752.28</v>
      </c>
      <c r="G32" s="5" t="s">
        <v>153</v>
      </c>
      <c r="H32" s="5" t="s">
        <v>154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13766.73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1806.75</v>
      </c>
      <c r="G33" s="5" t="s">
        <v>155</v>
      </c>
      <c r="H33" s="5" t="s">
        <v>156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33063.39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157</v>
      </c>
      <c r="H34" s="5" t="s">
        <v>158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61226.61</v>
      </c>
      <c r="G35" s="5" t="s">
        <v>159</v>
      </c>
      <c r="H35" s="5" t="s">
        <v>160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509959.93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7319.67</v>
      </c>
      <c r="G36" s="5" t="s">
        <v>161</v>
      </c>
      <c r="H36" s="5" t="s">
        <v>162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104976.13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163</v>
      </c>
      <c r="H37" s="5" t="s">
        <v>164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165</v>
      </c>
      <c r="H38" s="5" t="s">
        <v>166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167</v>
      </c>
      <c r="H39" s="5" t="s">
        <v>168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182.60499999999999</v>
      </c>
      <c r="G40" s="5" t="s">
        <v>169</v>
      </c>
      <c r="H40" s="5" t="s">
        <v>170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182.60499999999999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56.696999999999989</v>
      </c>
      <c r="G41" s="5" t="s">
        <v>171</v>
      </c>
      <c r="H41" s="5" t="s">
        <v>172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56.696999999999989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173</v>
      </c>
      <c r="H42" s="5" t="s">
        <v>174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2424.75</v>
      </c>
      <c r="G43" s="5" t="s">
        <v>175</v>
      </c>
      <c r="H43" s="5" t="s">
        <v>176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37783.440000000002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1616.18</v>
      </c>
      <c r="G44" s="5" t="s">
        <v>177</v>
      </c>
      <c r="H44" s="5" t="s">
        <v>178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23660.62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68817.740000000005</v>
      </c>
      <c r="G45" s="5" t="s">
        <v>179</v>
      </c>
      <c r="H45" s="5" t="s">
        <v>180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619467.62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34676492</v>
      </c>
      <c r="O50" s="4">
        <v>1</v>
      </c>
    </row>
    <row r="51" spans="1:34" x14ac:dyDescent="0.2">
      <c r="A51" s="4">
        <v>75</v>
      </c>
      <c r="B51" s="4" t="s">
        <v>241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34676493</v>
      </c>
      <c r="O51" s="4">
        <v>2</v>
      </c>
    </row>
    <row r="52" spans="1:34" x14ac:dyDescent="0.2">
      <c r="A52" s="6">
        <v>3</v>
      </c>
      <c r="B52" s="6" t="s">
        <v>242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34676492</v>
      </c>
      <c r="C1">
        <v>34676555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244</v>
      </c>
      <c r="J1" t="s">
        <v>3</v>
      </c>
      <c r="K1" t="s">
        <v>245</v>
      </c>
      <c r="L1">
        <v>1191</v>
      </c>
      <c r="N1">
        <v>1013</v>
      </c>
      <c r="O1" t="s">
        <v>246</v>
      </c>
      <c r="P1" t="s">
        <v>246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34676558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2.3009999999999997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34676492</v>
      </c>
      <c r="C2">
        <v>34676555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247</v>
      </c>
      <c r="J2" t="s">
        <v>248</v>
      </c>
      <c r="K2" t="s">
        <v>249</v>
      </c>
      <c r="L2">
        <v>1368</v>
      </c>
      <c r="N2">
        <v>1011</v>
      </c>
      <c r="O2" t="s">
        <v>250</v>
      </c>
      <c r="P2" t="s">
        <v>250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34676559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2.3009999999999997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34676493</v>
      </c>
      <c r="C3">
        <v>34676555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244</v>
      </c>
      <c r="J3" t="s">
        <v>3</v>
      </c>
      <c r="K3" t="s">
        <v>245</v>
      </c>
      <c r="L3">
        <v>1191</v>
      </c>
      <c r="N3">
        <v>1013</v>
      </c>
      <c r="O3" t="s">
        <v>246</v>
      </c>
      <c r="P3" t="s">
        <v>246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34676558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2.3009999999999997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34676493</v>
      </c>
      <c r="C4">
        <v>34676555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247</v>
      </c>
      <c r="J4" t="s">
        <v>248</v>
      </c>
      <c r="K4" t="s">
        <v>249</v>
      </c>
      <c r="L4">
        <v>1368</v>
      </c>
      <c r="N4">
        <v>1011</v>
      </c>
      <c r="O4" t="s">
        <v>250</v>
      </c>
      <c r="P4" t="s">
        <v>250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34676559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2.3009999999999997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34676492</v>
      </c>
      <c r="C5">
        <v>34676560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251</v>
      </c>
      <c r="J5" t="s">
        <v>3</v>
      </c>
      <c r="K5" t="s">
        <v>252</v>
      </c>
      <c r="L5">
        <v>1191</v>
      </c>
      <c r="N5">
        <v>1013</v>
      </c>
      <c r="O5" t="s">
        <v>246</v>
      </c>
      <c r="P5" t="s">
        <v>246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34676562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34676493</v>
      </c>
      <c r="C6">
        <v>34676560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251</v>
      </c>
      <c r="J6" t="s">
        <v>3</v>
      </c>
      <c r="K6" t="s">
        <v>252</v>
      </c>
      <c r="L6">
        <v>1191</v>
      </c>
      <c r="N6">
        <v>1013</v>
      </c>
      <c r="O6" t="s">
        <v>246</v>
      </c>
      <c r="P6" t="s">
        <v>246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34676562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34676492</v>
      </c>
      <c r="C7">
        <v>34676563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253</v>
      </c>
      <c r="J7" t="s">
        <v>3</v>
      </c>
      <c r="K7" t="s">
        <v>254</v>
      </c>
      <c r="L7">
        <v>1191</v>
      </c>
      <c r="N7">
        <v>1013</v>
      </c>
      <c r="O7" t="s">
        <v>246</v>
      </c>
      <c r="P7" t="s">
        <v>246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34676567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36.54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34676492</v>
      </c>
      <c r="C8">
        <v>34676563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244</v>
      </c>
      <c r="J8" t="s">
        <v>3</v>
      </c>
      <c r="K8" t="s">
        <v>245</v>
      </c>
      <c r="L8">
        <v>1191</v>
      </c>
      <c r="N8">
        <v>1013</v>
      </c>
      <c r="O8" t="s">
        <v>246</v>
      </c>
      <c r="P8" t="s">
        <v>246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34676568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18.990000000000002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34676492</v>
      </c>
      <c r="C9">
        <v>34676563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255</v>
      </c>
      <c r="J9" t="s">
        <v>256</v>
      </c>
      <c r="K9" t="s">
        <v>257</v>
      </c>
      <c r="L9">
        <v>1368</v>
      </c>
      <c r="N9">
        <v>1011</v>
      </c>
      <c r="O9" t="s">
        <v>250</v>
      </c>
      <c r="P9" t="s">
        <v>250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34676569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18.990000000000002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34676493</v>
      </c>
      <c r="C10">
        <v>34676563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253</v>
      </c>
      <c r="J10" t="s">
        <v>3</v>
      </c>
      <c r="K10" t="s">
        <v>254</v>
      </c>
      <c r="L10">
        <v>1191</v>
      </c>
      <c r="N10">
        <v>1013</v>
      </c>
      <c r="O10" t="s">
        <v>246</v>
      </c>
      <c r="P10" t="s">
        <v>246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34676567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36.54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34676493</v>
      </c>
      <c r="C11">
        <v>34676563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244</v>
      </c>
      <c r="J11" t="s">
        <v>3</v>
      </c>
      <c r="K11" t="s">
        <v>245</v>
      </c>
      <c r="L11">
        <v>1191</v>
      </c>
      <c r="N11">
        <v>1013</v>
      </c>
      <c r="O11" t="s">
        <v>246</v>
      </c>
      <c r="P11" t="s">
        <v>246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34676568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18.990000000000002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34676493</v>
      </c>
      <c r="C12">
        <v>34676563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255</v>
      </c>
      <c r="J12" t="s">
        <v>256</v>
      </c>
      <c r="K12" t="s">
        <v>257</v>
      </c>
      <c r="L12">
        <v>1368</v>
      </c>
      <c r="N12">
        <v>1011</v>
      </c>
      <c r="O12" t="s">
        <v>250</v>
      </c>
      <c r="P12" t="s">
        <v>250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34676569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18.990000000000002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34676492</v>
      </c>
      <c r="C13">
        <v>34676576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253</v>
      </c>
      <c r="J13" t="s">
        <v>3</v>
      </c>
      <c r="K13" t="s">
        <v>254</v>
      </c>
      <c r="L13">
        <v>1191</v>
      </c>
      <c r="N13">
        <v>1013</v>
      </c>
      <c r="O13" t="s">
        <v>246</v>
      </c>
      <c r="P13" t="s">
        <v>246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34676580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8.8800000000000008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34676492</v>
      </c>
      <c r="C14">
        <v>34676576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244</v>
      </c>
      <c r="J14" t="s">
        <v>3</v>
      </c>
      <c r="K14" t="s">
        <v>245</v>
      </c>
      <c r="L14">
        <v>1191</v>
      </c>
      <c r="N14">
        <v>1013</v>
      </c>
      <c r="O14" t="s">
        <v>246</v>
      </c>
      <c r="P14" t="s">
        <v>246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34676581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4.96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34676492</v>
      </c>
      <c r="C15">
        <v>34676576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255</v>
      </c>
      <c r="J15" t="s">
        <v>256</v>
      </c>
      <c r="K15" t="s">
        <v>257</v>
      </c>
      <c r="L15">
        <v>1368</v>
      </c>
      <c r="N15">
        <v>1011</v>
      </c>
      <c r="O15" t="s">
        <v>250</v>
      </c>
      <c r="P15" t="s">
        <v>250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34676582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4.96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34676493</v>
      </c>
      <c r="C16">
        <v>34676576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253</v>
      </c>
      <c r="J16" t="s">
        <v>3</v>
      </c>
      <c r="K16" t="s">
        <v>254</v>
      </c>
      <c r="L16">
        <v>1191</v>
      </c>
      <c r="N16">
        <v>1013</v>
      </c>
      <c r="O16" t="s">
        <v>246</v>
      </c>
      <c r="P16" t="s">
        <v>246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34676580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8.8800000000000008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34676493</v>
      </c>
      <c r="C17">
        <v>34676576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244</v>
      </c>
      <c r="J17" t="s">
        <v>3</v>
      </c>
      <c r="K17" t="s">
        <v>245</v>
      </c>
      <c r="L17">
        <v>1191</v>
      </c>
      <c r="N17">
        <v>1013</v>
      </c>
      <c r="O17" t="s">
        <v>246</v>
      </c>
      <c r="P17" t="s">
        <v>246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34676581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4.96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34676493</v>
      </c>
      <c r="C18">
        <v>34676576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255</v>
      </c>
      <c r="J18" t="s">
        <v>256</v>
      </c>
      <c r="K18" t="s">
        <v>257</v>
      </c>
      <c r="L18">
        <v>1368</v>
      </c>
      <c r="N18">
        <v>1011</v>
      </c>
      <c r="O18" t="s">
        <v>250</v>
      </c>
      <c r="P18" t="s">
        <v>250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34676582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4.96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34676492</v>
      </c>
      <c r="C19">
        <v>34676589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258</v>
      </c>
      <c r="J19" t="s">
        <v>3</v>
      </c>
      <c r="K19" t="s">
        <v>259</v>
      </c>
      <c r="L19">
        <v>1191</v>
      </c>
      <c r="N19">
        <v>1013</v>
      </c>
      <c r="O19" t="s">
        <v>246</v>
      </c>
      <c r="P19" t="s">
        <v>246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34676596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40.985999999999997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34676492</v>
      </c>
      <c r="C20">
        <v>34676589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244</v>
      </c>
      <c r="J20" t="s">
        <v>3</v>
      </c>
      <c r="K20" t="s">
        <v>245</v>
      </c>
      <c r="L20">
        <v>1191</v>
      </c>
      <c r="N20">
        <v>1013</v>
      </c>
      <c r="O20" t="s">
        <v>246</v>
      </c>
      <c r="P20" t="s">
        <v>246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34676597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8.9239999999999995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34676492</v>
      </c>
      <c r="C21">
        <v>34676589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260</v>
      </c>
      <c r="J21" t="s">
        <v>261</v>
      </c>
      <c r="K21" t="s">
        <v>262</v>
      </c>
      <c r="L21">
        <v>1368</v>
      </c>
      <c r="N21">
        <v>1011</v>
      </c>
      <c r="O21" t="s">
        <v>250</v>
      </c>
      <c r="P21" t="s">
        <v>250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34676598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4.4619999999999997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34676492</v>
      </c>
      <c r="C22">
        <v>34676589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263</v>
      </c>
      <c r="J22" t="s">
        <v>264</v>
      </c>
      <c r="K22" t="s">
        <v>265</v>
      </c>
      <c r="L22">
        <v>1368</v>
      </c>
      <c r="N22">
        <v>1011</v>
      </c>
      <c r="O22" t="s">
        <v>250</v>
      </c>
      <c r="P22" t="s">
        <v>250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34676599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9.1310000000000002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34676492</v>
      </c>
      <c r="C23">
        <v>34676589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266</v>
      </c>
      <c r="J23" t="s">
        <v>267</v>
      </c>
      <c r="K23" t="s">
        <v>268</v>
      </c>
      <c r="L23">
        <v>1368</v>
      </c>
      <c r="N23">
        <v>1011</v>
      </c>
      <c r="O23" t="s">
        <v>250</v>
      </c>
      <c r="P23" t="s">
        <v>250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34676600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9.1310000000000002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34676492</v>
      </c>
      <c r="C24">
        <v>34676589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269</v>
      </c>
      <c r="J24" t="s">
        <v>270</v>
      </c>
      <c r="K24" t="s">
        <v>271</v>
      </c>
      <c r="L24">
        <v>1368</v>
      </c>
      <c r="N24">
        <v>1011</v>
      </c>
      <c r="O24" t="s">
        <v>250</v>
      </c>
      <c r="P24" t="s">
        <v>250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34676601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4.4619999999999997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34676493</v>
      </c>
      <c r="C25">
        <v>34676589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258</v>
      </c>
      <c r="J25" t="s">
        <v>3</v>
      </c>
      <c r="K25" t="s">
        <v>259</v>
      </c>
      <c r="L25">
        <v>1191</v>
      </c>
      <c r="N25">
        <v>1013</v>
      </c>
      <c r="O25" t="s">
        <v>246</v>
      </c>
      <c r="P25" t="s">
        <v>246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34676596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40.985999999999997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34676493</v>
      </c>
      <c r="C26">
        <v>34676589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244</v>
      </c>
      <c r="J26" t="s">
        <v>3</v>
      </c>
      <c r="K26" t="s">
        <v>245</v>
      </c>
      <c r="L26">
        <v>1191</v>
      </c>
      <c r="N26">
        <v>1013</v>
      </c>
      <c r="O26" t="s">
        <v>246</v>
      </c>
      <c r="P26" t="s">
        <v>246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34676597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8.9239999999999995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34676493</v>
      </c>
      <c r="C27">
        <v>34676589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260</v>
      </c>
      <c r="J27" t="s">
        <v>261</v>
      </c>
      <c r="K27" t="s">
        <v>262</v>
      </c>
      <c r="L27">
        <v>1368</v>
      </c>
      <c r="N27">
        <v>1011</v>
      </c>
      <c r="O27" t="s">
        <v>250</v>
      </c>
      <c r="P27" t="s">
        <v>250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34676598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4.4619999999999997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34676493</v>
      </c>
      <c r="C28">
        <v>34676589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263</v>
      </c>
      <c r="J28" t="s">
        <v>264</v>
      </c>
      <c r="K28" t="s">
        <v>265</v>
      </c>
      <c r="L28">
        <v>1368</v>
      </c>
      <c r="N28">
        <v>1011</v>
      </c>
      <c r="O28" t="s">
        <v>250</v>
      </c>
      <c r="P28" t="s">
        <v>250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34676599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9.1310000000000002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34676493</v>
      </c>
      <c r="C29">
        <v>34676589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266</v>
      </c>
      <c r="J29" t="s">
        <v>267</v>
      </c>
      <c r="K29" t="s">
        <v>268</v>
      </c>
      <c r="L29">
        <v>1368</v>
      </c>
      <c r="N29">
        <v>1011</v>
      </c>
      <c r="O29" t="s">
        <v>250</v>
      </c>
      <c r="P29" t="s">
        <v>250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34676600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9.1310000000000002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34676493</v>
      </c>
      <c r="C30">
        <v>34676589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269</v>
      </c>
      <c r="J30" t="s">
        <v>270</v>
      </c>
      <c r="K30" t="s">
        <v>271</v>
      </c>
      <c r="L30">
        <v>1368</v>
      </c>
      <c r="N30">
        <v>1011</v>
      </c>
      <c r="O30" t="s">
        <v>250</v>
      </c>
      <c r="P30" t="s">
        <v>250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34676601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4.4619999999999997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34676492</v>
      </c>
      <c r="C31">
        <v>34676608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258</v>
      </c>
      <c r="J31" t="s">
        <v>3</v>
      </c>
      <c r="K31" t="s">
        <v>259</v>
      </c>
      <c r="L31">
        <v>1191</v>
      </c>
      <c r="N31">
        <v>1013</v>
      </c>
      <c r="O31" t="s">
        <v>246</v>
      </c>
      <c r="P31" t="s">
        <v>246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34676615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14.83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34676492</v>
      </c>
      <c r="C32">
        <v>34676608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244</v>
      </c>
      <c r="J32" t="s">
        <v>3</v>
      </c>
      <c r="K32" t="s">
        <v>245</v>
      </c>
      <c r="L32">
        <v>1191</v>
      </c>
      <c r="N32">
        <v>1013</v>
      </c>
      <c r="O32" t="s">
        <v>246</v>
      </c>
      <c r="P32" t="s">
        <v>246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34676616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34676492</v>
      </c>
      <c r="C33">
        <v>34676608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260</v>
      </c>
      <c r="J33" t="s">
        <v>261</v>
      </c>
      <c r="K33" t="s">
        <v>262</v>
      </c>
      <c r="L33">
        <v>1368</v>
      </c>
      <c r="N33">
        <v>1011</v>
      </c>
      <c r="O33" t="s">
        <v>250</v>
      </c>
      <c r="P33" t="s">
        <v>250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34676617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0.1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34676492</v>
      </c>
      <c r="C34">
        <v>34676608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263</v>
      </c>
      <c r="J34" t="s">
        <v>264</v>
      </c>
      <c r="K34" t="s">
        <v>265</v>
      </c>
      <c r="L34">
        <v>1368</v>
      </c>
      <c r="N34">
        <v>1011</v>
      </c>
      <c r="O34" t="s">
        <v>250</v>
      </c>
      <c r="P34" t="s">
        <v>250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34676618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3.31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34676492</v>
      </c>
      <c r="C35">
        <v>34676608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266</v>
      </c>
      <c r="J35" t="s">
        <v>267</v>
      </c>
      <c r="K35" t="s">
        <v>268</v>
      </c>
      <c r="L35">
        <v>1368</v>
      </c>
      <c r="N35">
        <v>1011</v>
      </c>
      <c r="O35" t="s">
        <v>250</v>
      </c>
      <c r="P35" t="s">
        <v>250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34676619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3.31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34676492</v>
      </c>
      <c r="C36">
        <v>34676608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269</v>
      </c>
      <c r="J36" t="s">
        <v>270</v>
      </c>
      <c r="K36" t="s">
        <v>271</v>
      </c>
      <c r="L36">
        <v>1368</v>
      </c>
      <c r="N36">
        <v>1011</v>
      </c>
      <c r="O36" t="s">
        <v>250</v>
      </c>
      <c r="P36" t="s">
        <v>250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34676620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0.1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34676493</v>
      </c>
      <c r="C37">
        <v>34676608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258</v>
      </c>
      <c r="J37" t="s">
        <v>3</v>
      </c>
      <c r="K37" t="s">
        <v>259</v>
      </c>
      <c r="L37">
        <v>1191</v>
      </c>
      <c r="N37">
        <v>1013</v>
      </c>
      <c r="O37" t="s">
        <v>246</v>
      </c>
      <c r="P37" t="s">
        <v>246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34676615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14.83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34676493</v>
      </c>
      <c r="C38">
        <v>34676608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244</v>
      </c>
      <c r="J38" t="s">
        <v>3</v>
      </c>
      <c r="K38" t="s">
        <v>245</v>
      </c>
      <c r="L38">
        <v>1191</v>
      </c>
      <c r="N38">
        <v>1013</v>
      </c>
      <c r="O38" t="s">
        <v>246</v>
      </c>
      <c r="P38" t="s">
        <v>246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34676616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0.2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34676493</v>
      </c>
      <c r="C39">
        <v>34676608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260</v>
      </c>
      <c r="J39" t="s">
        <v>261</v>
      </c>
      <c r="K39" t="s">
        <v>262</v>
      </c>
      <c r="L39">
        <v>1368</v>
      </c>
      <c r="N39">
        <v>1011</v>
      </c>
      <c r="O39" t="s">
        <v>250</v>
      </c>
      <c r="P39" t="s">
        <v>250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34676617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0.1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34676493</v>
      </c>
      <c r="C40">
        <v>34676608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263</v>
      </c>
      <c r="J40" t="s">
        <v>264</v>
      </c>
      <c r="K40" t="s">
        <v>265</v>
      </c>
      <c r="L40">
        <v>1368</v>
      </c>
      <c r="N40">
        <v>1011</v>
      </c>
      <c r="O40" t="s">
        <v>250</v>
      </c>
      <c r="P40" t="s">
        <v>250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34676618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3.31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34676493</v>
      </c>
      <c r="C41">
        <v>34676608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266</v>
      </c>
      <c r="J41" t="s">
        <v>267</v>
      </c>
      <c r="K41" t="s">
        <v>268</v>
      </c>
      <c r="L41">
        <v>1368</v>
      </c>
      <c r="N41">
        <v>1011</v>
      </c>
      <c r="O41" t="s">
        <v>250</v>
      </c>
      <c r="P41" t="s">
        <v>250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34676619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3.31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34676493</v>
      </c>
      <c r="C42">
        <v>34676608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269</v>
      </c>
      <c r="J42" t="s">
        <v>270</v>
      </c>
      <c r="K42" t="s">
        <v>271</v>
      </c>
      <c r="L42">
        <v>1368</v>
      </c>
      <c r="N42">
        <v>1011</v>
      </c>
      <c r="O42" t="s">
        <v>250</v>
      </c>
      <c r="P42" t="s">
        <v>250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34676620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0.1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34676492</v>
      </c>
      <c r="C43">
        <v>34676625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258</v>
      </c>
      <c r="J43" t="s">
        <v>3</v>
      </c>
      <c r="K43" t="s">
        <v>259</v>
      </c>
      <c r="L43">
        <v>1191</v>
      </c>
      <c r="N43">
        <v>1013</v>
      </c>
      <c r="O43" t="s">
        <v>246</v>
      </c>
      <c r="P43" t="s">
        <v>246</v>
      </c>
      <c r="Q43">
        <v>1</v>
      </c>
      <c r="W43">
        <v>0</v>
      </c>
      <c r="X43">
        <v>1069510174</v>
      </c>
      <c r="Y43">
        <v>10.32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10.32</v>
      </c>
      <c r="AU43" t="s">
        <v>3</v>
      </c>
      <c r="AV43">
        <v>1</v>
      </c>
      <c r="AW43">
        <v>2</v>
      </c>
      <c r="AX43">
        <v>34676630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20.64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34676492</v>
      </c>
      <c r="C44">
        <v>34676625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244</v>
      </c>
      <c r="J44" t="s">
        <v>3</v>
      </c>
      <c r="K44" t="s">
        <v>245</v>
      </c>
      <c r="L44">
        <v>1191</v>
      </c>
      <c r="N44">
        <v>1013</v>
      </c>
      <c r="O44" t="s">
        <v>246</v>
      </c>
      <c r="P44" t="s">
        <v>246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34676631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34676492</v>
      </c>
      <c r="C45">
        <v>34676625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260</v>
      </c>
      <c r="J45" t="s">
        <v>261</v>
      </c>
      <c r="K45" t="s">
        <v>262</v>
      </c>
      <c r="L45">
        <v>1368</v>
      </c>
      <c r="N45">
        <v>1011</v>
      </c>
      <c r="O45" t="s">
        <v>250</v>
      </c>
      <c r="P45" t="s">
        <v>250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34676632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34676492</v>
      </c>
      <c r="C46">
        <v>34676625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269</v>
      </c>
      <c r="J46" t="s">
        <v>270</v>
      </c>
      <c r="K46" t="s">
        <v>271</v>
      </c>
      <c r="L46">
        <v>1368</v>
      </c>
      <c r="N46">
        <v>1011</v>
      </c>
      <c r="O46" t="s">
        <v>250</v>
      </c>
      <c r="P46" t="s">
        <v>250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34676633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34676493</v>
      </c>
      <c r="C47">
        <v>34676625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258</v>
      </c>
      <c r="J47" t="s">
        <v>3</v>
      </c>
      <c r="K47" t="s">
        <v>259</v>
      </c>
      <c r="L47">
        <v>1191</v>
      </c>
      <c r="N47">
        <v>1013</v>
      </c>
      <c r="O47" t="s">
        <v>246</v>
      </c>
      <c r="P47" t="s">
        <v>246</v>
      </c>
      <c r="Q47">
        <v>1</v>
      </c>
      <c r="W47">
        <v>0</v>
      </c>
      <c r="X47">
        <v>1069510174</v>
      </c>
      <c r="Y47">
        <v>10.32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10.32</v>
      </c>
      <c r="AU47" t="s">
        <v>3</v>
      </c>
      <c r="AV47">
        <v>1</v>
      </c>
      <c r="AW47">
        <v>2</v>
      </c>
      <c r="AX47">
        <v>34676630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20.64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34676493</v>
      </c>
      <c r="C48">
        <v>34676625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244</v>
      </c>
      <c r="J48" t="s">
        <v>3</v>
      </c>
      <c r="K48" t="s">
        <v>245</v>
      </c>
      <c r="L48">
        <v>1191</v>
      </c>
      <c r="N48">
        <v>1013</v>
      </c>
      <c r="O48" t="s">
        <v>246</v>
      </c>
      <c r="P48" t="s">
        <v>246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34676631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34676493</v>
      </c>
      <c r="C49">
        <v>34676625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260</v>
      </c>
      <c r="J49" t="s">
        <v>261</v>
      </c>
      <c r="K49" t="s">
        <v>262</v>
      </c>
      <c r="L49">
        <v>1368</v>
      </c>
      <c r="N49">
        <v>1011</v>
      </c>
      <c r="O49" t="s">
        <v>250</v>
      </c>
      <c r="P49" t="s">
        <v>250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34676632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34676493</v>
      </c>
      <c r="C50">
        <v>34676625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269</v>
      </c>
      <c r="J50" t="s">
        <v>270</v>
      </c>
      <c r="K50" t="s">
        <v>271</v>
      </c>
      <c r="L50">
        <v>1368</v>
      </c>
      <c r="N50">
        <v>1011</v>
      </c>
      <c r="O50" t="s">
        <v>250</v>
      </c>
      <c r="P50" t="s">
        <v>250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34676633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34676492</v>
      </c>
      <c r="C51">
        <v>34676639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258</v>
      </c>
      <c r="J51" t="s">
        <v>3</v>
      </c>
      <c r="K51" t="s">
        <v>259</v>
      </c>
      <c r="L51">
        <v>1191</v>
      </c>
      <c r="N51">
        <v>1013</v>
      </c>
      <c r="O51" t="s">
        <v>246</v>
      </c>
      <c r="P51" t="s">
        <v>246</v>
      </c>
      <c r="Q51">
        <v>1</v>
      </c>
      <c r="W51">
        <v>0</v>
      </c>
      <c r="X51">
        <v>1069510174</v>
      </c>
      <c r="Y51">
        <v>9.92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9.92</v>
      </c>
      <c r="AU51" t="s">
        <v>3</v>
      </c>
      <c r="AV51">
        <v>1</v>
      </c>
      <c r="AW51">
        <v>2</v>
      </c>
      <c r="AX51">
        <v>34676645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39.68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34676492</v>
      </c>
      <c r="C52">
        <v>34676639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244</v>
      </c>
      <c r="J52" t="s">
        <v>3</v>
      </c>
      <c r="K52" t="s">
        <v>245</v>
      </c>
      <c r="L52">
        <v>1191</v>
      </c>
      <c r="N52">
        <v>1013</v>
      </c>
      <c r="O52" t="s">
        <v>246</v>
      </c>
      <c r="P52" t="s">
        <v>246</v>
      </c>
      <c r="Q52">
        <v>1</v>
      </c>
      <c r="W52">
        <v>0</v>
      </c>
      <c r="X52">
        <v>-1417349443</v>
      </c>
      <c r="Y52">
        <v>4.3899999999999997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4.3899999999999997</v>
      </c>
      <c r="AU52" t="s">
        <v>3</v>
      </c>
      <c r="AV52">
        <v>2</v>
      </c>
      <c r="AW52">
        <v>2</v>
      </c>
      <c r="AX52">
        <v>34676646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17.559999999999999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34676492</v>
      </c>
      <c r="C53">
        <v>34676639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260</v>
      </c>
      <c r="J53" t="s">
        <v>261</v>
      </c>
      <c r="K53" t="s">
        <v>262</v>
      </c>
      <c r="L53">
        <v>1368</v>
      </c>
      <c r="N53">
        <v>1011</v>
      </c>
      <c r="O53" t="s">
        <v>250</v>
      </c>
      <c r="P53" t="s">
        <v>250</v>
      </c>
      <c r="Q53">
        <v>1</v>
      </c>
      <c r="W53">
        <v>0</v>
      </c>
      <c r="X53">
        <v>-1718674368</v>
      </c>
      <c r="Y53">
        <v>0.05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0.05</v>
      </c>
      <c r="AU53" t="s">
        <v>3</v>
      </c>
      <c r="AV53">
        <v>0</v>
      </c>
      <c r="AW53">
        <v>2</v>
      </c>
      <c r="AX53">
        <v>34676647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34676492</v>
      </c>
      <c r="C54">
        <v>34676639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272</v>
      </c>
      <c r="J54" t="s">
        <v>273</v>
      </c>
      <c r="K54" t="s">
        <v>274</v>
      </c>
      <c r="L54">
        <v>1368</v>
      </c>
      <c r="N54">
        <v>1011</v>
      </c>
      <c r="O54" t="s">
        <v>250</v>
      </c>
      <c r="P54" t="s">
        <v>250</v>
      </c>
      <c r="Q54">
        <v>1</v>
      </c>
      <c r="W54">
        <v>0</v>
      </c>
      <c r="X54">
        <v>1599745326</v>
      </c>
      <c r="Y54">
        <v>4.29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4.29</v>
      </c>
      <c r="AU54" t="s">
        <v>3</v>
      </c>
      <c r="AV54">
        <v>0</v>
      </c>
      <c r="AW54">
        <v>2</v>
      </c>
      <c r="AX54">
        <v>34676648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17.16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34676492</v>
      </c>
      <c r="C55">
        <v>34676639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269</v>
      </c>
      <c r="J55" t="s">
        <v>270</v>
      </c>
      <c r="K55" t="s">
        <v>271</v>
      </c>
      <c r="L55">
        <v>1368</v>
      </c>
      <c r="N55">
        <v>1011</v>
      </c>
      <c r="O55" t="s">
        <v>250</v>
      </c>
      <c r="P55" t="s">
        <v>250</v>
      </c>
      <c r="Q55">
        <v>1</v>
      </c>
      <c r="W55">
        <v>0</v>
      </c>
      <c r="X55">
        <v>1372534845</v>
      </c>
      <c r="Y55">
        <v>0.05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0.05</v>
      </c>
      <c r="AU55" t="s">
        <v>3</v>
      </c>
      <c r="AV55">
        <v>0</v>
      </c>
      <c r="AW55">
        <v>2</v>
      </c>
      <c r="AX55">
        <v>34676649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34676493</v>
      </c>
      <c r="C56">
        <v>34676639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258</v>
      </c>
      <c r="J56" t="s">
        <v>3</v>
      </c>
      <c r="K56" t="s">
        <v>259</v>
      </c>
      <c r="L56">
        <v>1191</v>
      </c>
      <c r="N56">
        <v>1013</v>
      </c>
      <c r="O56" t="s">
        <v>246</v>
      </c>
      <c r="P56" t="s">
        <v>246</v>
      </c>
      <c r="Q56">
        <v>1</v>
      </c>
      <c r="W56">
        <v>0</v>
      </c>
      <c r="X56">
        <v>1069510174</v>
      </c>
      <c r="Y56">
        <v>9.92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9.92</v>
      </c>
      <c r="AU56" t="s">
        <v>3</v>
      </c>
      <c r="AV56">
        <v>1</v>
      </c>
      <c r="AW56">
        <v>2</v>
      </c>
      <c r="AX56">
        <v>34676645</v>
      </c>
      <c r="AY56">
        <v>1</v>
      </c>
      <c r="AZ56">
        <v>0</v>
      </c>
      <c r="BA56">
        <v>115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39.68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34676493</v>
      </c>
      <c r="C57">
        <v>34676639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244</v>
      </c>
      <c r="J57" t="s">
        <v>3</v>
      </c>
      <c r="K57" t="s">
        <v>245</v>
      </c>
      <c r="L57">
        <v>1191</v>
      </c>
      <c r="N57">
        <v>1013</v>
      </c>
      <c r="O57" t="s">
        <v>246</v>
      </c>
      <c r="P57" t="s">
        <v>246</v>
      </c>
      <c r="Q57">
        <v>1</v>
      </c>
      <c r="W57">
        <v>0</v>
      </c>
      <c r="X57">
        <v>-1417349443</v>
      </c>
      <c r="Y57">
        <v>4.3899999999999997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4.3899999999999997</v>
      </c>
      <c r="AU57" t="s">
        <v>3</v>
      </c>
      <c r="AV57">
        <v>2</v>
      </c>
      <c r="AW57">
        <v>2</v>
      </c>
      <c r="AX57">
        <v>34676646</v>
      </c>
      <c r="AY57">
        <v>1</v>
      </c>
      <c r="AZ57">
        <v>0</v>
      </c>
      <c r="BA57">
        <v>116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17.559999999999999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34676493</v>
      </c>
      <c r="C58">
        <v>34676639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260</v>
      </c>
      <c r="J58" t="s">
        <v>261</v>
      </c>
      <c r="K58" t="s">
        <v>262</v>
      </c>
      <c r="L58">
        <v>1368</v>
      </c>
      <c r="N58">
        <v>1011</v>
      </c>
      <c r="O58" t="s">
        <v>250</v>
      </c>
      <c r="P58" t="s">
        <v>250</v>
      </c>
      <c r="Q58">
        <v>1</v>
      </c>
      <c r="W58">
        <v>0</v>
      </c>
      <c r="X58">
        <v>-1718674368</v>
      </c>
      <c r="Y58">
        <v>0.05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0.05</v>
      </c>
      <c r="AU58" t="s">
        <v>3</v>
      </c>
      <c r="AV58">
        <v>0</v>
      </c>
      <c r="AW58">
        <v>2</v>
      </c>
      <c r="AX58">
        <v>34676647</v>
      </c>
      <c r="AY58">
        <v>1</v>
      </c>
      <c r="AZ58">
        <v>0</v>
      </c>
      <c r="BA58">
        <v>117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34676493</v>
      </c>
      <c r="C59">
        <v>34676639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272</v>
      </c>
      <c r="J59" t="s">
        <v>273</v>
      </c>
      <c r="K59" t="s">
        <v>274</v>
      </c>
      <c r="L59">
        <v>1368</v>
      </c>
      <c r="N59">
        <v>1011</v>
      </c>
      <c r="O59" t="s">
        <v>250</v>
      </c>
      <c r="P59" t="s">
        <v>250</v>
      </c>
      <c r="Q59">
        <v>1</v>
      </c>
      <c r="W59">
        <v>0</v>
      </c>
      <c r="X59">
        <v>1599745326</v>
      </c>
      <c r="Y59">
        <v>4.29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4.29</v>
      </c>
      <c r="AU59" t="s">
        <v>3</v>
      </c>
      <c r="AV59">
        <v>0</v>
      </c>
      <c r="AW59">
        <v>2</v>
      </c>
      <c r="AX59">
        <v>34676648</v>
      </c>
      <c r="AY59">
        <v>1</v>
      </c>
      <c r="AZ59">
        <v>0</v>
      </c>
      <c r="BA59">
        <v>118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17.16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34676493</v>
      </c>
      <c r="C60">
        <v>34676639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269</v>
      </c>
      <c r="J60" t="s">
        <v>270</v>
      </c>
      <c r="K60" t="s">
        <v>271</v>
      </c>
      <c r="L60">
        <v>1368</v>
      </c>
      <c r="N60">
        <v>1011</v>
      </c>
      <c r="O60" t="s">
        <v>250</v>
      </c>
      <c r="P60" t="s">
        <v>250</v>
      </c>
      <c r="Q60">
        <v>1</v>
      </c>
      <c r="W60">
        <v>0</v>
      </c>
      <c r="X60">
        <v>1372534845</v>
      </c>
      <c r="Y60">
        <v>0.05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0.05</v>
      </c>
      <c r="AU60" t="s">
        <v>3</v>
      </c>
      <c r="AV60">
        <v>0</v>
      </c>
      <c r="AW60">
        <v>2</v>
      </c>
      <c r="AX60">
        <v>34676649</v>
      </c>
      <c r="AY60">
        <v>1</v>
      </c>
      <c r="AZ60">
        <v>0</v>
      </c>
      <c r="BA60">
        <v>119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34676492</v>
      </c>
      <c r="C61">
        <v>34676655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275</v>
      </c>
      <c r="J61" t="s">
        <v>3</v>
      </c>
      <c r="K61" t="s">
        <v>276</v>
      </c>
      <c r="L61">
        <v>1191</v>
      </c>
      <c r="N61">
        <v>1013</v>
      </c>
      <c r="O61" t="s">
        <v>246</v>
      </c>
      <c r="P61" t="s">
        <v>246</v>
      </c>
      <c r="Q61">
        <v>1</v>
      </c>
      <c r="W61">
        <v>0</v>
      </c>
      <c r="X61">
        <v>-1166887252</v>
      </c>
      <c r="Y61">
        <v>0.41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0.41</v>
      </c>
      <c r="AU61" t="s">
        <v>3</v>
      </c>
      <c r="AV61">
        <v>1</v>
      </c>
      <c r="AW61">
        <v>2</v>
      </c>
      <c r="AX61">
        <v>34676658</v>
      </c>
      <c r="AY61">
        <v>1</v>
      </c>
      <c r="AZ61">
        <v>0</v>
      </c>
      <c r="BA61">
        <v>125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0.82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34676492</v>
      </c>
      <c r="C62">
        <v>34676655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277</v>
      </c>
      <c r="J62" t="s">
        <v>3</v>
      </c>
      <c r="K62" t="s">
        <v>278</v>
      </c>
      <c r="L62">
        <v>1191</v>
      </c>
      <c r="N62">
        <v>1013</v>
      </c>
      <c r="O62" t="s">
        <v>246</v>
      </c>
      <c r="P62" t="s">
        <v>246</v>
      </c>
      <c r="Q62">
        <v>1</v>
      </c>
      <c r="W62">
        <v>0</v>
      </c>
      <c r="X62">
        <v>1776637054</v>
      </c>
      <c r="Y62">
        <v>0.41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0.41</v>
      </c>
      <c r="AU62" t="s">
        <v>3</v>
      </c>
      <c r="AV62">
        <v>1</v>
      </c>
      <c r="AW62">
        <v>2</v>
      </c>
      <c r="AX62">
        <v>34676659</v>
      </c>
      <c r="AY62">
        <v>1</v>
      </c>
      <c r="AZ62">
        <v>0</v>
      </c>
      <c r="BA62">
        <v>126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0.82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34676493</v>
      </c>
      <c r="C63">
        <v>34676655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275</v>
      </c>
      <c r="J63" t="s">
        <v>3</v>
      </c>
      <c r="K63" t="s">
        <v>276</v>
      </c>
      <c r="L63">
        <v>1191</v>
      </c>
      <c r="N63">
        <v>1013</v>
      </c>
      <c r="O63" t="s">
        <v>246</v>
      </c>
      <c r="P63" t="s">
        <v>246</v>
      </c>
      <c r="Q63">
        <v>1</v>
      </c>
      <c r="W63">
        <v>0</v>
      </c>
      <c r="X63">
        <v>-1166887252</v>
      </c>
      <c r="Y63">
        <v>0.41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0.41</v>
      </c>
      <c r="AU63" t="s">
        <v>3</v>
      </c>
      <c r="AV63">
        <v>1</v>
      </c>
      <c r="AW63">
        <v>2</v>
      </c>
      <c r="AX63">
        <v>34676658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0.82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34676493</v>
      </c>
      <c r="C64">
        <v>34676655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277</v>
      </c>
      <c r="J64" t="s">
        <v>3</v>
      </c>
      <c r="K64" t="s">
        <v>278</v>
      </c>
      <c r="L64">
        <v>1191</v>
      </c>
      <c r="N64">
        <v>1013</v>
      </c>
      <c r="O64" t="s">
        <v>246</v>
      </c>
      <c r="P64" t="s">
        <v>246</v>
      </c>
      <c r="Q64">
        <v>1</v>
      </c>
      <c r="W64">
        <v>0</v>
      </c>
      <c r="X64">
        <v>1776637054</v>
      </c>
      <c r="Y64">
        <v>0.41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0.41</v>
      </c>
      <c r="AU64" t="s">
        <v>3</v>
      </c>
      <c r="AV64">
        <v>1</v>
      </c>
      <c r="AW64">
        <v>2</v>
      </c>
      <c r="AX64">
        <v>34676659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0.82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34676492</v>
      </c>
      <c r="C65">
        <v>34676660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279</v>
      </c>
      <c r="J65" t="s">
        <v>3</v>
      </c>
      <c r="K65" t="s">
        <v>280</v>
      </c>
      <c r="L65">
        <v>1191</v>
      </c>
      <c r="N65">
        <v>1013</v>
      </c>
      <c r="O65" t="s">
        <v>246</v>
      </c>
      <c r="P65" t="s">
        <v>246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34676663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3.88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34676492</v>
      </c>
      <c r="C66">
        <v>34676660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277</v>
      </c>
      <c r="J66" t="s">
        <v>3</v>
      </c>
      <c r="K66" t="s">
        <v>278</v>
      </c>
      <c r="L66">
        <v>1191</v>
      </c>
      <c r="N66">
        <v>1013</v>
      </c>
      <c r="O66" t="s">
        <v>246</v>
      </c>
      <c r="P66" t="s">
        <v>246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34676664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5.84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34676493</v>
      </c>
      <c r="C67">
        <v>34676660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279</v>
      </c>
      <c r="J67" t="s">
        <v>3</v>
      </c>
      <c r="K67" t="s">
        <v>280</v>
      </c>
      <c r="L67">
        <v>1191</v>
      </c>
      <c r="N67">
        <v>1013</v>
      </c>
      <c r="O67" t="s">
        <v>246</v>
      </c>
      <c r="P67" t="s">
        <v>246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34676663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3.88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34676493</v>
      </c>
      <c r="C68">
        <v>34676660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277</v>
      </c>
      <c r="J68" t="s">
        <v>3</v>
      </c>
      <c r="K68" t="s">
        <v>278</v>
      </c>
      <c r="L68">
        <v>1191</v>
      </c>
      <c r="N68">
        <v>1013</v>
      </c>
      <c r="O68" t="s">
        <v>246</v>
      </c>
      <c r="P68" t="s">
        <v>246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34676664</v>
      </c>
      <c r="AY68">
        <v>1</v>
      </c>
      <c r="AZ68">
        <v>0</v>
      </c>
      <c r="BA68">
        <v>132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5.84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34676492</v>
      </c>
      <c r="C69">
        <v>34676665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258</v>
      </c>
      <c r="J69" t="s">
        <v>3</v>
      </c>
      <c r="K69" t="s">
        <v>259</v>
      </c>
      <c r="L69">
        <v>1191</v>
      </c>
      <c r="N69">
        <v>1013</v>
      </c>
      <c r="O69" t="s">
        <v>246</v>
      </c>
      <c r="P69" t="s">
        <v>246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34676670</v>
      </c>
      <c r="AY69">
        <v>1</v>
      </c>
      <c r="AZ69">
        <v>0</v>
      </c>
      <c r="BA69">
        <v>133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4.6890000000000001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34676492</v>
      </c>
      <c r="C70">
        <v>34676665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244</v>
      </c>
      <c r="J70" t="s">
        <v>3</v>
      </c>
      <c r="K70" t="s">
        <v>245</v>
      </c>
      <c r="L70">
        <v>1191</v>
      </c>
      <c r="N70">
        <v>1013</v>
      </c>
      <c r="O70" t="s">
        <v>246</v>
      </c>
      <c r="P70" t="s">
        <v>246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34676671</v>
      </c>
      <c r="AY70">
        <v>1</v>
      </c>
      <c r="AZ70">
        <v>0</v>
      </c>
      <c r="BA70">
        <v>134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3.1139999999999999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34676492</v>
      </c>
      <c r="C71">
        <v>34676665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260</v>
      </c>
      <c r="J71" t="s">
        <v>261</v>
      </c>
      <c r="K71" t="s">
        <v>262</v>
      </c>
      <c r="L71">
        <v>1368</v>
      </c>
      <c r="N71">
        <v>1011</v>
      </c>
      <c r="O71" t="s">
        <v>250</v>
      </c>
      <c r="P71" t="s">
        <v>250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34676672</v>
      </c>
      <c r="AY71">
        <v>1</v>
      </c>
      <c r="AZ71">
        <v>0</v>
      </c>
      <c r="BA71">
        <v>135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1.5569999999999999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34676492</v>
      </c>
      <c r="C72">
        <v>34676665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269</v>
      </c>
      <c r="J72" t="s">
        <v>270</v>
      </c>
      <c r="K72" t="s">
        <v>271</v>
      </c>
      <c r="L72">
        <v>1368</v>
      </c>
      <c r="N72">
        <v>1011</v>
      </c>
      <c r="O72" t="s">
        <v>250</v>
      </c>
      <c r="P72" t="s">
        <v>250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34676673</v>
      </c>
      <c r="AY72">
        <v>1</v>
      </c>
      <c r="AZ72">
        <v>0</v>
      </c>
      <c r="BA72">
        <v>136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1.5569999999999999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34676493</v>
      </c>
      <c r="C73">
        <v>34676665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258</v>
      </c>
      <c r="J73" t="s">
        <v>3</v>
      </c>
      <c r="K73" t="s">
        <v>259</v>
      </c>
      <c r="L73">
        <v>1191</v>
      </c>
      <c r="N73">
        <v>1013</v>
      </c>
      <c r="O73" t="s">
        <v>246</v>
      </c>
      <c r="P73" t="s">
        <v>246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34676670</v>
      </c>
      <c r="AY73">
        <v>1</v>
      </c>
      <c r="AZ73">
        <v>0</v>
      </c>
      <c r="BA73">
        <v>138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4.6890000000000001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34676493</v>
      </c>
      <c r="C74">
        <v>34676665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244</v>
      </c>
      <c r="J74" t="s">
        <v>3</v>
      </c>
      <c r="K74" t="s">
        <v>245</v>
      </c>
      <c r="L74">
        <v>1191</v>
      </c>
      <c r="N74">
        <v>1013</v>
      </c>
      <c r="O74" t="s">
        <v>246</v>
      </c>
      <c r="P74" t="s">
        <v>246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34676671</v>
      </c>
      <c r="AY74">
        <v>1</v>
      </c>
      <c r="AZ74">
        <v>0</v>
      </c>
      <c r="BA74">
        <v>139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3.1139999999999999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34676493</v>
      </c>
      <c r="C75">
        <v>34676665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260</v>
      </c>
      <c r="J75" t="s">
        <v>261</v>
      </c>
      <c r="K75" t="s">
        <v>262</v>
      </c>
      <c r="L75">
        <v>1368</v>
      </c>
      <c r="N75">
        <v>1011</v>
      </c>
      <c r="O75" t="s">
        <v>250</v>
      </c>
      <c r="P75" t="s">
        <v>250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34676672</v>
      </c>
      <c r="AY75">
        <v>1</v>
      </c>
      <c r="AZ75">
        <v>0</v>
      </c>
      <c r="BA75">
        <v>140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1.5569999999999999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34676493</v>
      </c>
      <c r="C76">
        <v>34676665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269</v>
      </c>
      <c r="J76" t="s">
        <v>270</v>
      </c>
      <c r="K76" t="s">
        <v>271</v>
      </c>
      <c r="L76">
        <v>1368</v>
      </c>
      <c r="N76">
        <v>1011</v>
      </c>
      <c r="O76" t="s">
        <v>250</v>
      </c>
      <c r="P76" t="s">
        <v>250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34676673</v>
      </c>
      <c r="AY76">
        <v>1</v>
      </c>
      <c r="AZ76">
        <v>0</v>
      </c>
      <c r="BA76">
        <v>141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1.5569999999999999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34676492</v>
      </c>
      <c r="C77">
        <v>34676675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244</v>
      </c>
      <c r="J77" t="s">
        <v>3</v>
      </c>
      <c r="K77" t="s">
        <v>245</v>
      </c>
      <c r="L77">
        <v>1191</v>
      </c>
      <c r="N77">
        <v>1013</v>
      </c>
      <c r="O77" t="s">
        <v>246</v>
      </c>
      <c r="P77" t="s">
        <v>246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34676678</v>
      </c>
      <c r="AY77">
        <v>1</v>
      </c>
      <c r="AZ77">
        <v>0</v>
      </c>
      <c r="BA77">
        <v>143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0.60799999999999998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34676492</v>
      </c>
      <c r="C78">
        <v>34676675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281</v>
      </c>
      <c r="J78" t="s">
        <v>282</v>
      </c>
      <c r="K78" t="s">
        <v>283</v>
      </c>
      <c r="L78">
        <v>1368</v>
      </c>
      <c r="N78">
        <v>1011</v>
      </c>
      <c r="O78" t="s">
        <v>250</v>
      </c>
      <c r="P78" t="s">
        <v>250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34676679</v>
      </c>
      <c r="AY78">
        <v>1</v>
      </c>
      <c r="AZ78">
        <v>0</v>
      </c>
      <c r="BA78">
        <v>144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0.60799999999999998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34676493</v>
      </c>
      <c r="C79">
        <v>34676675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244</v>
      </c>
      <c r="J79" t="s">
        <v>3</v>
      </c>
      <c r="K79" t="s">
        <v>245</v>
      </c>
      <c r="L79">
        <v>1191</v>
      </c>
      <c r="N79">
        <v>1013</v>
      </c>
      <c r="O79" t="s">
        <v>246</v>
      </c>
      <c r="P79" t="s">
        <v>246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34676678</v>
      </c>
      <c r="AY79">
        <v>1</v>
      </c>
      <c r="AZ79">
        <v>0</v>
      </c>
      <c r="BA79">
        <v>145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0.60799999999999998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34676493</v>
      </c>
      <c r="C80">
        <v>34676675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281</v>
      </c>
      <c r="J80" t="s">
        <v>282</v>
      </c>
      <c r="K80" t="s">
        <v>283</v>
      </c>
      <c r="L80">
        <v>1368</v>
      </c>
      <c r="N80">
        <v>1011</v>
      </c>
      <c r="O80" t="s">
        <v>250</v>
      </c>
      <c r="P80" t="s">
        <v>250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34676679</v>
      </c>
      <c r="AY80">
        <v>1</v>
      </c>
      <c r="AZ80">
        <v>0</v>
      </c>
      <c r="BA80">
        <v>146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0.60799999999999998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34676558</v>
      </c>
      <c r="C1">
        <v>34676555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244</v>
      </c>
      <c r="J1" t="s">
        <v>3</v>
      </c>
      <c r="K1" t="s">
        <v>245</v>
      </c>
      <c r="L1">
        <v>1191</v>
      </c>
      <c r="N1">
        <v>1013</v>
      </c>
      <c r="O1" t="s">
        <v>246</v>
      </c>
      <c r="P1" t="s">
        <v>246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34676556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34676559</v>
      </c>
      <c r="C2">
        <v>34676555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247</v>
      </c>
      <c r="J2" t="s">
        <v>248</v>
      </c>
      <c r="K2" t="s">
        <v>249</v>
      </c>
      <c r="L2">
        <v>1368</v>
      </c>
      <c r="N2">
        <v>1011</v>
      </c>
      <c r="O2" t="s">
        <v>250</v>
      </c>
      <c r="P2" t="s">
        <v>250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34676557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34676558</v>
      </c>
      <c r="C3">
        <v>34676555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244</v>
      </c>
      <c r="J3" t="s">
        <v>3</v>
      </c>
      <c r="K3" t="s">
        <v>245</v>
      </c>
      <c r="L3">
        <v>1191</v>
      </c>
      <c r="N3">
        <v>1013</v>
      </c>
      <c r="O3" t="s">
        <v>246</v>
      </c>
      <c r="P3" t="s">
        <v>246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34676556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34676559</v>
      </c>
      <c r="C4">
        <v>34676555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247</v>
      </c>
      <c r="J4" t="s">
        <v>248</v>
      </c>
      <c r="K4" t="s">
        <v>249</v>
      </c>
      <c r="L4">
        <v>1368</v>
      </c>
      <c r="N4">
        <v>1011</v>
      </c>
      <c r="O4" t="s">
        <v>250</v>
      </c>
      <c r="P4" t="s">
        <v>250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34676557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34676562</v>
      </c>
      <c r="C5">
        <v>34676560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251</v>
      </c>
      <c r="J5" t="s">
        <v>3</v>
      </c>
      <c r="K5" t="s">
        <v>252</v>
      </c>
      <c r="L5">
        <v>1191</v>
      </c>
      <c r="N5">
        <v>1013</v>
      </c>
      <c r="O5" t="s">
        <v>246</v>
      </c>
      <c r="P5" t="s">
        <v>246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34676561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34676562</v>
      </c>
      <c r="C6">
        <v>34676560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251</v>
      </c>
      <c r="J6" t="s">
        <v>3</v>
      </c>
      <c r="K6" t="s">
        <v>252</v>
      </c>
      <c r="L6">
        <v>1191</v>
      </c>
      <c r="N6">
        <v>1013</v>
      </c>
      <c r="O6" t="s">
        <v>246</v>
      </c>
      <c r="P6" t="s">
        <v>246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34676561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34676567</v>
      </c>
      <c r="C7">
        <v>34676563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253</v>
      </c>
      <c r="J7" t="s">
        <v>3</v>
      </c>
      <c r="K7" t="s">
        <v>254</v>
      </c>
      <c r="L7">
        <v>1191</v>
      </c>
      <c r="N7">
        <v>1013</v>
      </c>
      <c r="O7" t="s">
        <v>246</v>
      </c>
      <c r="P7" t="s">
        <v>246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34676564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34676568</v>
      </c>
      <c r="C8">
        <v>34676563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244</v>
      </c>
      <c r="J8" t="s">
        <v>3</v>
      </c>
      <c r="K8" t="s">
        <v>245</v>
      </c>
      <c r="L8">
        <v>1191</v>
      </c>
      <c r="N8">
        <v>1013</v>
      </c>
      <c r="O8" t="s">
        <v>246</v>
      </c>
      <c r="P8" t="s">
        <v>246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34676565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34676569</v>
      </c>
      <c r="C9">
        <v>34676563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255</v>
      </c>
      <c r="J9" t="s">
        <v>256</v>
      </c>
      <c r="K9" t="s">
        <v>257</v>
      </c>
      <c r="L9">
        <v>1368</v>
      </c>
      <c r="N9">
        <v>1011</v>
      </c>
      <c r="O9" t="s">
        <v>250</v>
      </c>
      <c r="P9" t="s">
        <v>250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34676566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34676570</v>
      </c>
      <c r="C10">
        <v>34676563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284</v>
      </c>
      <c r="J10" t="s">
        <v>285</v>
      </c>
      <c r="K10" t="s">
        <v>286</v>
      </c>
      <c r="L10">
        <v>1346</v>
      </c>
      <c r="N10">
        <v>1009</v>
      </c>
      <c r="O10" t="s">
        <v>112</v>
      </c>
      <c r="P10" t="s">
        <v>112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34676571</v>
      </c>
      <c r="C11">
        <v>34676563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287</v>
      </c>
      <c r="J11" t="s">
        <v>288</v>
      </c>
      <c r="K11" t="s">
        <v>289</v>
      </c>
      <c r="L11">
        <v>1339</v>
      </c>
      <c r="N11">
        <v>1007</v>
      </c>
      <c r="O11" t="s">
        <v>101</v>
      </c>
      <c r="P11" t="s">
        <v>101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34676572</v>
      </c>
      <c r="C12">
        <v>34676563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290</v>
      </c>
      <c r="J12" t="s">
        <v>291</v>
      </c>
      <c r="K12" t="s">
        <v>292</v>
      </c>
      <c r="L12">
        <v>1346</v>
      </c>
      <c r="N12">
        <v>1009</v>
      </c>
      <c r="O12" t="s">
        <v>112</v>
      </c>
      <c r="P12" t="s">
        <v>112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34676573</v>
      </c>
      <c r="C13">
        <v>34676563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293</v>
      </c>
      <c r="J13" t="s">
        <v>294</v>
      </c>
      <c r="K13" t="s">
        <v>295</v>
      </c>
      <c r="L13">
        <v>1355</v>
      </c>
      <c r="N13">
        <v>1010</v>
      </c>
      <c r="O13" t="s">
        <v>296</v>
      </c>
      <c r="P13" t="s">
        <v>296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34676574</v>
      </c>
      <c r="C14">
        <v>34676563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297</v>
      </c>
      <c r="J14" t="s">
        <v>298</v>
      </c>
      <c r="K14" t="s">
        <v>299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34676575</v>
      </c>
      <c r="C15">
        <v>34676563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300</v>
      </c>
      <c r="J15" t="s">
        <v>301</v>
      </c>
      <c r="K15" t="s">
        <v>302</v>
      </c>
      <c r="L15">
        <v>1358</v>
      </c>
      <c r="N15">
        <v>1010</v>
      </c>
      <c r="O15" t="s">
        <v>303</v>
      </c>
      <c r="P15" t="s">
        <v>303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34676567</v>
      </c>
      <c r="C16">
        <v>34676563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253</v>
      </c>
      <c r="J16" t="s">
        <v>3</v>
      </c>
      <c r="K16" t="s">
        <v>254</v>
      </c>
      <c r="L16">
        <v>1191</v>
      </c>
      <c r="N16">
        <v>1013</v>
      </c>
      <c r="O16" t="s">
        <v>246</v>
      </c>
      <c r="P16" t="s">
        <v>246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34676564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34676568</v>
      </c>
      <c r="C17">
        <v>34676563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244</v>
      </c>
      <c r="J17" t="s">
        <v>3</v>
      </c>
      <c r="K17" t="s">
        <v>245</v>
      </c>
      <c r="L17">
        <v>1191</v>
      </c>
      <c r="N17">
        <v>1013</v>
      </c>
      <c r="O17" t="s">
        <v>246</v>
      </c>
      <c r="P17" t="s">
        <v>246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34676565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34676569</v>
      </c>
      <c r="C18">
        <v>34676563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255</v>
      </c>
      <c r="J18" t="s">
        <v>256</v>
      </c>
      <c r="K18" t="s">
        <v>257</v>
      </c>
      <c r="L18">
        <v>1368</v>
      </c>
      <c r="N18">
        <v>1011</v>
      </c>
      <c r="O18" t="s">
        <v>250</v>
      </c>
      <c r="P18" t="s">
        <v>250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34676566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34676570</v>
      </c>
      <c r="C19">
        <v>34676563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284</v>
      </c>
      <c r="J19" t="s">
        <v>285</v>
      </c>
      <c r="K19" t="s">
        <v>286</v>
      </c>
      <c r="L19">
        <v>1346</v>
      </c>
      <c r="N19">
        <v>1009</v>
      </c>
      <c r="O19" t="s">
        <v>112</v>
      </c>
      <c r="P19" t="s">
        <v>112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34676571</v>
      </c>
      <c r="C20">
        <v>34676563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287</v>
      </c>
      <c r="J20" t="s">
        <v>288</v>
      </c>
      <c r="K20" t="s">
        <v>289</v>
      </c>
      <c r="L20">
        <v>1339</v>
      </c>
      <c r="N20">
        <v>1007</v>
      </c>
      <c r="O20" t="s">
        <v>101</v>
      </c>
      <c r="P20" t="s">
        <v>101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34676572</v>
      </c>
      <c r="C21">
        <v>34676563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290</v>
      </c>
      <c r="J21" t="s">
        <v>291</v>
      </c>
      <c r="K21" t="s">
        <v>292</v>
      </c>
      <c r="L21">
        <v>1346</v>
      </c>
      <c r="N21">
        <v>1009</v>
      </c>
      <c r="O21" t="s">
        <v>112</v>
      </c>
      <c r="P21" t="s">
        <v>112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34676573</v>
      </c>
      <c r="C22">
        <v>34676563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293</v>
      </c>
      <c r="J22" t="s">
        <v>294</v>
      </c>
      <c r="K22" t="s">
        <v>295</v>
      </c>
      <c r="L22">
        <v>1355</v>
      </c>
      <c r="N22">
        <v>1010</v>
      </c>
      <c r="O22" t="s">
        <v>296</v>
      </c>
      <c r="P22" t="s">
        <v>296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34676574</v>
      </c>
      <c r="C23">
        <v>34676563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297</v>
      </c>
      <c r="J23" t="s">
        <v>298</v>
      </c>
      <c r="K23" t="s">
        <v>299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34676575</v>
      </c>
      <c r="C24">
        <v>34676563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300</v>
      </c>
      <c r="J24" t="s">
        <v>301</v>
      </c>
      <c r="K24" t="s">
        <v>302</v>
      </c>
      <c r="L24">
        <v>1358</v>
      </c>
      <c r="N24">
        <v>1010</v>
      </c>
      <c r="O24" t="s">
        <v>303</v>
      </c>
      <c r="P24" t="s">
        <v>303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34676580</v>
      </c>
      <c r="C25">
        <v>34676576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253</v>
      </c>
      <c r="J25" t="s">
        <v>3</v>
      </c>
      <c r="K25" t="s">
        <v>254</v>
      </c>
      <c r="L25">
        <v>1191</v>
      </c>
      <c r="N25">
        <v>1013</v>
      </c>
      <c r="O25" t="s">
        <v>246</v>
      </c>
      <c r="P25" t="s">
        <v>246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34676577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34676581</v>
      </c>
      <c r="C26">
        <v>34676576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244</v>
      </c>
      <c r="J26" t="s">
        <v>3</v>
      </c>
      <c r="K26" t="s">
        <v>245</v>
      </c>
      <c r="L26">
        <v>1191</v>
      </c>
      <c r="N26">
        <v>1013</v>
      </c>
      <c r="O26" t="s">
        <v>246</v>
      </c>
      <c r="P26" t="s">
        <v>246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34676578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34676582</v>
      </c>
      <c r="C27">
        <v>34676576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255</v>
      </c>
      <c r="J27" t="s">
        <v>256</v>
      </c>
      <c r="K27" t="s">
        <v>257</v>
      </c>
      <c r="L27">
        <v>1368</v>
      </c>
      <c r="N27">
        <v>1011</v>
      </c>
      <c r="O27" t="s">
        <v>250</v>
      </c>
      <c r="P27" t="s">
        <v>250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34676579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34676583</v>
      </c>
      <c r="C28">
        <v>34676576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284</v>
      </c>
      <c r="J28" t="s">
        <v>285</v>
      </c>
      <c r="K28" t="s">
        <v>286</v>
      </c>
      <c r="L28">
        <v>1346</v>
      </c>
      <c r="N28">
        <v>1009</v>
      </c>
      <c r="O28" t="s">
        <v>112</v>
      </c>
      <c r="P28" t="s">
        <v>112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34676584</v>
      </c>
      <c r="C29">
        <v>34676576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287</v>
      </c>
      <c r="J29" t="s">
        <v>288</v>
      </c>
      <c r="K29" t="s">
        <v>289</v>
      </c>
      <c r="L29">
        <v>1339</v>
      </c>
      <c r="N29">
        <v>1007</v>
      </c>
      <c r="O29" t="s">
        <v>101</v>
      </c>
      <c r="P29" t="s">
        <v>101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34676585</v>
      </c>
      <c r="C30">
        <v>34676576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290</v>
      </c>
      <c r="J30" t="s">
        <v>291</v>
      </c>
      <c r="K30" t="s">
        <v>292</v>
      </c>
      <c r="L30">
        <v>1346</v>
      </c>
      <c r="N30">
        <v>1009</v>
      </c>
      <c r="O30" t="s">
        <v>112</v>
      </c>
      <c r="P30" t="s">
        <v>112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34676586</v>
      </c>
      <c r="C31">
        <v>34676576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293</v>
      </c>
      <c r="J31" t="s">
        <v>294</v>
      </c>
      <c r="K31" t="s">
        <v>295</v>
      </c>
      <c r="L31">
        <v>1355</v>
      </c>
      <c r="N31">
        <v>1010</v>
      </c>
      <c r="O31" t="s">
        <v>296</v>
      </c>
      <c r="P31" t="s">
        <v>296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34676587</v>
      </c>
      <c r="C32">
        <v>34676576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297</v>
      </c>
      <c r="J32" t="s">
        <v>298</v>
      </c>
      <c r="K32" t="s">
        <v>299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34676588</v>
      </c>
      <c r="C33">
        <v>34676576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300</v>
      </c>
      <c r="J33" t="s">
        <v>301</v>
      </c>
      <c r="K33" t="s">
        <v>302</v>
      </c>
      <c r="L33">
        <v>1358</v>
      </c>
      <c r="N33">
        <v>1010</v>
      </c>
      <c r="O33" t="s">
        <v>303</v>
      </c>
      <c r="P33" t="s">
        <v>303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34676580</v>
      </c>
      <c r="C34">
        <v>34676576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253</v>
      </c>
      <c r="J34" t="s">
        <v>3</v>
      </c>
      <c r="K34" t="s">
        <v>254</v>
      </c>
      <c r="L34">
        <v>1191</v>
      </c>
      <c r="N34">
        <v>1013</v>
      </c>
      <c r="O34" t="s">
        <v>246</v>
      </c>
      <c r="P34" t="s">
        <v>246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34676577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34676581</v>
      </c>
      <c r="C35">
        <v>34676576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244</v>
      </c>
      <c r="J35" t="s">
        <v>3</v>
      </c>
      <c r="K35" t="s">
        <v>245</v>
      </c>
      <c r="L35">
        <v>1191</v>
      </c>
      <c r="N35">
        <v>1013</v>
      </c>
      <c r="O35" t="s">
        <v>246</v>
      </c>
      <c r="P35" t="s">
        <v>246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34676578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34676582</v>
      </c>
      <c r="C36">
        <v>34676576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255</v>
      </c>
      <c r="J36" t="s">
        <v>256</v>
      </c>
      <c r="K36" t="s">
        <v>257</v>
      </c>
      <c r="L36">
        <v>1368</v>
      </c>
      <c r="N36">
        <v>1011</v>
      </c>
      <c r="O36" t="s">
        <v>250</v>
      </c>
      <c r="P36" t="s">
        <v>250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34676579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34676583</v>
      </c>
      <c r="C37">
        <v>34676576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284</v>
      </c>
      <c r="J37" t="s">
        <v>285</v>
      </c>
      <c r="K37" t="s">
        <v>286</v>
      </c>
      <c r="L37">
        <v>1346</v>
      </c>
      <c r="N37">
        <v>1009</v>
      </c>
      <c r="O37" t="s">
        <v>112</v>
      </c>
      <c r="P37" t="s">
        <v>112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34676584</v>
      </c>
      <c r="C38">
        <v>34676576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287</v>
      </c>
      <c r="J38" t="s">
        <v>288</v>
      </c>
      <c r="K38" t="s">
        <v>289</v>
      </c>
      <c r="L38">
        <v>1339</v>
      </c>
      <c r="N38">
        <v>1007</v>
      </c>
      <c r="O38" t="s">
        <v>101</v>
      </c>
      <c r="P38" t="s">
        <v>101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34676585</v>
      </c>
      <c r="C39">
        <v>34676576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290</v>
      </c>
      <c r="J39" t="s">
        <v>291</v>
      </c>
      <c r="K39" t="s">
        <v>292</v>
      </c>
      <c r="L39">
        <v>1346</v>
      </c>
      <c r="N39">
        <v>1009</v>
      </c>
      <c r="O39" t="s">
        <v>112</v>
      </c>
      <c r="P39" t="s">
        <v>112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34676586</v>
      </c>
      <c r="C40">
        <v>34676576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293</v>
      </c>
      <c r="J40" t="s">
        <v>294</v>
      </c>
      <c r="K40" t="s">
        <v>295</v>
      </c>
      <c r="L40">
        <v>1355</v>
      </c>
      <c r="N40">
        <v>1010</v>
      </c>
      <c r="O40" t="s">
        <v>296</v>
      </c>
      <c r="P40" t="s">
        <v>296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34676587</v>
      </c>
      <c r="C41">
        <v>34676576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297</v>
      </c>
      <c r="J41" t="s">
        <v>298</v>
      </c>
      <c r="K41" t="s">
        <v>299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34676588</v>
      </c>
      <c r="C42">
        <v>34676576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300</v>
      </c>
      <c r="J42" t="s">
        <v>301</v>
      </c>
      <c r="K42" t="s">
        <v>302</v>
      </c>
      <c r="L42">
        <v>1358</v>
      </c>
      <c r="N42">
        <v>1010</v>
      </c>
      <c r="O42" t="s">
        <v>303</v>
      </c>
      <c r="P42" t="s">
        <v>303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34676596</v>
      </c>
      <c r="C43">
        <v>34676589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258</v>
      </c>
      <c r="J43" t="s">
        <v>3</v>
      </c>
      <c r="K43" t="s">
        <v>259</v>
      </c>
      <c r="L43">
        <v>1191</v>
      </c>
      <c r="N43">
        <v>1013</v>
      </c>
      <c r="O43" t="s">
        <v>246</v>
      </c>
      <c r="P43" t="s">
        <v>246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34676590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34676597</v>
      </c>
      <c r="C44">
        <v>34676589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244</v>
      </c>
      <c r="J44" t="s">
        <v>3</v>
      </c>
      <c r="K44" t="s">
        <v>245</v>
      </c>
      <c r="L44">
        <v>1191</v>
      </c>
      <c r="N44">
        <v>1013</v>
      </c>
      <c r="O44" t="s">
        <v>246</v>
      </c>
      <c r="P44" t="s">
        <v>246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34676591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34676598</v>
      </c>
      <c r="C45">
        <v>34676589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260</v>
      </c>
      <c r="J45" t="s">
        <v>261</v>
      </c>
      <c r="K45" t="s">
        <v>262</v>
      </c>
      <c r="L45">
        <v>1368</v>
      </c>
      <c r="N45">
        <v>1011</v>
      </c>
      <c r="O45" t="s">
        <v>250</v>
      </c>
      <c r="P45" t="s">
        <v>250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34676592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34676599</v>
      </c>
      <c r="C46">
        <v>34676589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263</v>
      </c>
      <c r="J46" t="s">
        <v>264</v>
      </c>
      <c r="K46" t="s">
        <v>265</v>
      </c>
      <c r="L46">
        <v>1368</v>
      </c>
      <c r="N46">
        <v>1011</v>
      </c>
      <c r="O46" t="s">
        <v>250</v>
      </c>
      <c r="P46" t="s">
        <v>250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34676593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34676600</v>
      </c>
      <c r="C47">
        <v>34676589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266</v>
      </c>
      <c r="J47" t="s">
        <v>267</v>
      </c>
      <c r="K47" t="s">
        <v>268</v>
      </c>
      <c r="L47">
        <v>1368</v>
      </c>
      <c r="N47">
        <v>1011</v>
      </c>
      <c r="O47" t="s">
        <v>250</v>
      </c>
      <c r="P47" t="s">
        <v>250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34676594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34676601</v>
      </c>
      <c r="C48">
        <v>34676589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269</v>
      </c>
      <c r="J48" t="s">
        <v>270</v>
      </c>
      <c r="K48" t="s">
        <v>271</v>
      </c>
      <c r="L48">
        <v>1368</v>
      </c>
      <c r="N48">
        <v>1011</v>
      </c>
      <c r="O48" t="s">
        <v>250</v>
      </c>
      <c r="P48" t="s">
        <v>250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34676595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34676602</v>
      </c>
      <c r="C49">
        <v>34676589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304</v>
      </c>
      <c r="J49" t="s">
        <v>305</v>
      </c>
      <c r="K49" t="s">
        <v>306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34676603</v>
      </c>
      <c r="C50">
        <v>34676589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307</v>
      </c>
      <c r="J50" t="s">
        <v>308</v>
      </c>
      <c r="K50" t="s">
        <v>309</v>
      </c>
      <c r="L50">
        <v>1348</v>
      </c>
      <c r="N50">
        <v>1009</v>
      </c>
      <c r="O50" t="s">
        <v>310</v>
      </c>
      <c r="P50" t="s">
        <v>310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34676604</v>
      </c>
      <c r="C51">
        <v>34676589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310</v>
      </c>
      <c r="P51" t="s">
        <v>310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34676605</v>
      </c>
      <c r="C52">
        <v>34676589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314</v>
      </c>
      <c r="J52" t="s">
        <v>315</v>
      </c>
      <c r="K52" t="s">
        <v>316</v>
      </c>
      <c r="L52">
        <v>1346</v>
      </c>
      <c r="N52">
        <v>1009</v>
      </c>
      <c r="O52" t="s">
        <v>112</v>
      </c>
      <c r="P52" t="s">
        <v>112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34676606</v>
      </c>
      <c r="C53">
        <v>34676589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317</v>
      </c>
      <c r="J53" t="s">
        <v>318</v>
      </c>
      <c r="K53" t="s">
        <v>319</v>
      </c>
      <c r="L53">
        <v>1348</v>
      </c>
      <c r="N53">
        <v>1009</v>
      </c>
      <c r="O53" t="s">
        <v>310</v>
      </c>
      <c r="P53" t="s">
        <v>310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34676607</v>
      </c>
      <c r="C54">
        <v>34676589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320</v>
      </c>
      <c r="J54" t="s">
        <v>3</v>
      </c>
      <c r="K54" t="s">
        <v>321</v>
      </c>
      <c r="L54">
        <v>1374</v>
      </c>
      <c r="N54">
        <v>1013</v>
      </c>
      <c r="O54" t="s">
        <v>322</v>
      </c>
      <c r="P54" t="s">
        <v>322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34676596</v>
      </c>
      <c r="C55">
        <v>34676589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258</v>
      </c>
      <c r="J55" t="s">
        <v>3</v>
      </c>
      <c r="K55" t="s">
        <v>259</v>
      </c>
      <c r="L55">
        <v>1191</v>
      </c>
      <c r="N55">
        <v>1013</v>
      </c>
      <c r="O55" t="s">
        <v>246</v>
      </c>
      <c r="P55" t="s">
        <v>246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34676590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34676597</v>
      </c>
      <c r="C56">
        <v>34676589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244</v>
      </c>
      <c r="J56" t="s">
        <v>3</v>
      </c>
      <c r="K56" t="s">
        <v>245</v>
      </c>
      <c r="L56">
        <v>1191</v>
      </c>
      <c r="N56">
        <v>1013</v>
      </c>
      <c r="O56" t="s">
        <v>246</v>
      </c>
      <c r="P56" t="s">
        <v>246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34676591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34676598</v>
      </c>
      <c r="C57">
        <v>34676589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260</v>
      </c>
      <c r="J57" t="s">
        <v>261</v>
      </c>
      <c r="K57" t="s">
        <v>262</v>
      </c>
      <c r="L57">
        <v>1368</v>
      </c>
      <c r="N57">
        <v>1011</v>
      </c>
      <c r="O57" t="s">
        <v>250</v>
      </c>
      <c r="P57" t="s">
        <v>250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34676592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34676599</v>
      </c>
      <c r="C58">
        <v>34676589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263</v>
      </c>
      <c r="J58" t="s">
        <v>264</v>
      </c>
      <c r="K58" t="s">
        <v>265</v>
      </c>
      <c r="L58">
        <v>1368</v>
      </c>
      <c r="N58">
        <v>1011</v>
      </c>
      <c r="O58" t="s">
        <v>250</v>
      </c>
      <c r="P58" t="s">
        <v>250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34676593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34676600</v>
      </c>
      <c r="C59">
        <v>34676589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266</v>
      </c>
      <c r="J59" t="s">
        <v>267</v>
      </c>
      <c r="K59" t="s">
        <v>268</v>
      </c>
      <c r="L59">
        <v>1368</v>
      </c>
      <c r="N59">
        <v>1011</v>
      </c>
      <c r="O59" t="s">
        <v>250</v>
      </c>
      <c r="P59" t="s">
        <v>250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34676594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34676601</v>
      </c>
      <c r="C60">
        <v>34676589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269</v>
      </c>
      <c r="J60" t="s">
        <v>270</v>
      </c>
      <c r="K60" t="s">
        <v>271</v>
      </c>
      <c r="L60">
        <v>1368</v>
      </c>
      <c r="N60">
        <v>1011</v>
      </c>
      <c r="O60" t="s">
        <v>250</v>
      </c>
      <c r="P60" t="s">
        <v>250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34676595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34676602</v>
      </c>
      <c r="C61">
        <v>34676589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304</v>
      </c>
      <c r="J61" t="s">
        <v>305</v>
      </c>
      <c r="K61" t="s">
        <v>306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34676603</v>
      </c>
      <c r="C62">
        <v>34676589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307</v>
      </c>
      <c r="J62" t="s">
        <v>308</v>
      </c>
      <c r="K62" t="s">
        <v>309</v>
      </c>
      <c r="L62">
        <v>1348</v>
      </c>
      <c r="N62">
        <v>1009</v>
      </c>
      <c r="O62" t="s">
        <v>310</v>
      </c>
      <c r="P62" t="s">
        <v>310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34676604</v>
      </c>
      <c r="C63">
        <v>34676589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311</v>
      </c>
      <c r="J63" t="s">
        <v>312</v>
      </c>
      <c r="K63" t="s">
        <v>313</v>
      </c>
      <c r="L63">
        <v>1348</v>
      </c>
      <c r="N63">
        <v>1009</v>
      </c>
      <c r="O63" t="s">
        <v>310</v>
      </c>
      <c r="P63" t="s">
        <v>310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34676605</v>
      </c>
      <c r="C64">
        <v>34676589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314</v>
      </c>
      <c r="J64" t="s">
        <v>315</v>
      </c>
      <c r="K64" t="s">
        <v>316</v>
      </c>
      <c r="L64">
        <v>1346</v>
      </c>
      <c r="N64">
        <v>1009</v>
      </c>
      <c r="O64" t="s">
        <v>112</v>
      </c>
      <c r="P64" t="s">
        <v>112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34676606</v>
      </c>
      <c r="C65">
        <v>34676589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317</v>
      </c>
      <c r="J65" t="s">
        <v>318</v>
      </c>
      <c r="K65" t="s">
        <v>319</v>
      </c>
      <c r="L65">
        <v>1348</v>
      </c>
      <c r="N65">
        <v>1009</v>
      </c>
      <c r="O65" t="s">
        <v>310</v>
      </c>
      <c r="P65" t="s">
        <v>310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34676607</v>
      </c>
      <c r="C66">
        <v>34676589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320</v>
      </c>
      <c r="J66" t="s">
        <v>3</v>
      </c>
      <c r="K66" t="s">
        <v>321</v>
      </c>
      <c r="L66">
        <v>1374</v>
      </c>
      <c r="N66">
        <v>1013</v>
      </c>
      <c r="O66" t="s">
        <v>322</v>
      </c>
      <c r="P66" t="s">
        <v>322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34676615</v>
      </c>
      <c r="C67">
        <v>34676608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258</v>
      </c>
      <c r="J67" t="s">
        <v>3</v>
      </c>
      <c r="K67" t="s">
        <v>259</v>
      </c>
      <c r="L67">
        <v>1191</v>
      </c>
      <c r="N67">
        <v>1013</v>
      </c>
      <c r="O67" t="s">
        <v>246</v>
      </c>
      <c r="P67" t="s">
        <v>246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34676609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34676616</v>
      </c>
      <c r="C68">
        <v>34676608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244</v>
      </c>
      <c r="J68" t="s">
        <v>3</v>
      </c>
      <c r="K68" t="s">
        <v>245</v>
      </c>
      <c r="L68">
        <v>1191</v>
      </c>
      <c r="N68">
        <v>1013</v>
      </c>
      <c r="O68" t="s">
        <v>246</v>
      </c>
      <c r="P68" t="s">
        <v>246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34676610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34676617</v>
      </c>
      <c r="C69">
        <v>34676608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260</v>
      </c>
      <c r="J69" t="s">
        <v>261</v>
      </c>
      <c r="K69" t="s">
        <v>262</v>
      </c>
      <c r="L69">
        <v>1368</v>
      </c>
      <c r="N69">
        <v>1011</v>
      </c>
      <c r="O69" t="s">
        <v>250</v>
      </c>
      <c r="P69" t="s">
        <v>250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34676611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34676618</v>
      </c>
      <c r="C70">
        <v>34676608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263</v>
      </c>
      <c r="J70" t="s">
        <v>264</v>
      </c>
      <c r="K70" t="s">
        <v>265</v>
      </c>
      <c r="L70">
        <v>1368</v>
      </c>
      <c r="N70">
        <v>1011</v>
      </c>
      <c r="O70" t="s">
        <v>250</v>
      </c>
      <c r="P70" t="s">
        <v>250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34676612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34676619</v>
      </c>
      <c r="C71">
        <v>34676608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266</v>
      </c>
      <c r="J71" t="s">
        <v>267</v>
      </c>
      <c r="K71" t="s">
        <v>268</v>
      </c>
      <c r="L71">
        <v>1368</v>
      </c>
      <c r="N71">
        <v>1011</v>
      </c>
      <c r="O71" t="s">
        <v>250</v>
      </c>
      <c r="P71" t="s">
        <v>250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34676613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34676620</v>
      </c>
      <c r="C72">
        <v>34676608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269</v>
      </c>
      <c r="J72" t="s">
        <v>270</v>
      </c>
      <c r="K72" t="s">
        <v>271</v>
      </c>
      <c r="L72">
        <v>1368</v>
      </c>
      <c r="N72">
        <v>1011</v>
      </c>
      <c r="O72" t="s">
        <v>250</v>
      </c>
      <c r="P72" t="s">
        <v>250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34676614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34676621</v>
      </c>
      <c r="C73">
        <v>34676608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304</v>
      </c>
      <c r="J73" t="s">
        <v>305</v>
      </c>
      <c r="K73" t="s">
        <v>306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34676622</v>
      </c>
      <c r="C74">
        <v>34676608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323</v>
      </c>
      <c r="J74" t="s">
        <v>324</v>
      </c>
      <c r="K74" t="s">
        <v>325</v>
      </c>
      <c r="L74">
        <v>1346</v>
      </c>
      <c r="N74">
        <v>1009</v>
      </c>
      <c r="O74" t="s">
        <v>112</v>
      </c>
      <c r="P74" t="s">
        <v>112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34676623</v>
      </c>
      <c r="C75">
        <v>34676608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317</v>
      </c>
      <c r="J75" t="s">
        <v>318</v>
      </c>
      <c r="K75" t="s">
        <v>319</v>
      </c>
      <c r="L75">
        <v>1348</v>
      </c>
      <c r="N75">
        <v>1009</v>
      </c>
      <c r="O75" t="s">
        <v>310</v>
      </c>
      <c r="P75" t="s">
        <v>310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34676624</v>
      </c>
      <c r="C76">
        <v>34676608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320</v>
      </c>
      <c r="J76" t="s">
        <v>3</v>
      </c>
      <c r="K76" t="s">
        <v>321</v>
      </c>
      <c r="L76">
        <v>1374</v>
      </c>
      <c r="N76">
        <v>1013</v>
      </c>
      <c r="O76" t="s">
        <v>322</v>
      </c>
      <c r="P76" t="s">
        <v>322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34676615</v>
      </c>
      <c r="C77">
        <v>34676608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258</v>
      </c>
      <c r="J77" t="s">
        <v>3</v>
      </c>
      <c r="K77" t="s">
        <v>259</v>
      </c>
      <c r="L77">
        <v>1191</v>
      </c>
      <c r="N77">
        <v>1013</v>
      </c>
      <c r="O77" t="s">
        <v>246</v>
      </c>
      <c r="P77" t="s">
        <v>246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34676609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34676616</v>
      </c>
      <c r="C78">
        <v>34676608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244</v>
      </c>
      <c r="J78" t="s">
        <v>3</v>
      </c>
      <c r="K78" t="s">
        <v>245</v>
      </c>
      <c r="L78">
        <v>1191</v>
      </c>
      <c r="N78">
        <v>1013</v>
      </c>
      <c r="O78" t="s">
        <v>246</v>
      </c>
      <c r="P78" t="s">
        <v>246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34676610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34676617</v>
      </c>
      <c r="C79">
        <v>34676608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260</v>
      </c>
      <c r="J79" t="s">
        <v>261</v>
      </c>
      <c r="K79" t="s">
        <v>262</v>
      </c>
      <c r="L79">
        <v>1368</v>
      </c>
      <c r="N79">
        <v>1011</v>
      </c>
      <c r="O79" t="s">
        <v>250</v>
      </c>
      <c r="P79" t="s">
        <v>250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34676611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34676618</v>
      </c>
      <c r="C80">
        <v>34676608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263</v>
      </c>
      <c r="J80" t="s">
        <v>264</v>
      </c>
      <c r="K80" t="s">
        <v>265</v>
      </c>
      <c r="L80">
        <v>1368</v>
      </c>
      <c r="N80">
        <v>1011</v>
      </c>
      <c r="O80" t="s">
        <v>250</v>
      </c>
      <c r="P80" t="s">
        <v>250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34676612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34676619</v>
      </c>
      <c r="C81">
        <v>34676608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266</v>
      </c>
      <c r="J81" t="s">
        <v>267</v>
      </c>
      <c r="K81" t="s">
        <v>268</v>
      </c>
      <c r="L81">
        <v>1368</v>
      </c>
      <c r="N81">
        <v>1011</v>
      </c>
      <c r="O81" t="s">
        <v>250</v>
      </c>
      <c r="P81" t="s">
        <v>250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34676613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34676620</v>
      </c>
      <c r="C82">
        <v>34676608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269</v>
      </c>
      <c r="J82" t="s">
        <v>270</v>
      </c>
      <c r="K82" t="s">
        <v>271</v>
      </c>
      <c r="L82">
        <v>1368</v>
      </c>
      <c r="N82">
        <v>1011</v>
      </c>
      <c r="O82" t="s">
        <v>250</v>
      </c>
      <c r="P82" t="s">
        <v>250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34676614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34676621</v>
      </c>
      <c r="C83">
        <v>34676608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304</v>
      </c>
      <c r="J83" t="s">
        <v>305</v>
      </c>
      <c r="K83" t="s">
        <v>306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34676622</v>
      </c>
      <c r="C84">
        <v>34676608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323</v>
      </c>
      <c r="J84" t="s">
        <v>324</v>
      </c>
      <c r="K84" t="s">
        <v>325</v>
      </c>
      <c r="L84">
        <v>1346</v>
      </c>
      <c r="N84">
        <v>1009</v>
      </c>
      <c r="O84" t="s">
        <v>112</v>
      </c>
      <c r="P84" t="s">
        <v>112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34676623</v>
      </c>
      <c r="C85">
        <v>34676608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317</v>
      </c>
      <c r="J85" t="s">
        <v>318</v>
      </c>
      <c r="K85" t="s">
        <v>319</v>
      </c>
      <c r="L85">
        <v>1348</v>
      </c>
      <c r="N85">
        <v>1009</v>
      </c>
      <c r="O85" t="s">
        <v>310</v>
      </c>
      <c r="P85" t="s">
        <v>310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34676624</v>
      </c>
      <c r="C86">
        <v>34676608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320</v>
      </c>
      <c r="J86" t="s">
        <v>3</v>
      </c>
      <c r="K86" t="s">
        <v>321</v>
      </c>
      <c r="L86">
        <v>1374</v>
      </c>
      <c r="N86">
        <v>1013</v>
      </c>
      <c r="O86" t="s">
        <v>322</v>
      </c>
      <c r="P86" t="s">
        <v>322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34676630</v>
      </c>
      <c r="C87">
        <v>34676625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258</v>
      </c>
      <c r="J87" t="s">
        <v>3</v>
      </c>
      <c r="K87" t="s">
        <v>259</v>
      </c>
      <c r="L87">
        <v>1191</v>
      </c>
      <c r="N87">
        <v>1013</v>
      </c>
      <c r="O87" t="s">
        <v>246</v>
      </c>
      <c r="P87" t="s">
        <v>246</v>
      </c>
      <c r="Q87">
        <v>1</v>
      </c>
      <c r="X87">
        <v>10.32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10.32</v>
      </c>
      <c r="AH87">
        <v>2</v>
      </c>
      <c r="AI87">
        <v>34676626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34676631</v>
      </c>
      <c r="C88">
        <v>34676625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244</v>
      </c>
      <c r="J88" t="s">
        <v>3</v>
      </c>
      <c r="K88" t="s">
        <v>245</v>
      </c>
      <c r="L88">
        <v>1191</v>
      </c>
      <c r="N88">
        <v>1013</v>
      </c>
      <c r="O88" t="s">
        <v>246</v>
      </c>
      <c r="P88" t="s">
        <v>246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34676627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34676632</v>
      </c>
      <c r="C89">
        <v>34676625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260</v>
      </c>
      <c r="J89" t="s">
        <v>261</v>
      </c>
      <c r="K89" t="s">
        <v>262</v>
      </c>
      <c r="L89">
        <v>1368</v>
      </c>
      <c r="N89">
        <v>1011</v>
      </c>
      <c r="O89" t="s">
        <v>250</v>
      </c>
      <c r="P89" t="s">
        <v>250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34676628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34676633</v>
      </c>
      <c r="C90">
        <v>34676625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269</v>
      </c>
      <c r="J90" t="s">
        <v>270</v>
      </c>
      <c r="K90" t="s">
        <v>271</v>
      </c>
      <c r="L90">
        <v>1368</v>
      </c>
      <c r="N90">
        <v>1011</v>
      </c>
      <c r="O90" t="s">
        <v>250</v>
      </c>
      <c r="P90" t="s">
        <v>250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34676629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34676634</v>
      </c>
      <c r="C91">
        <v>34676625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326</v>
      </c>
      <c r="J91" t="s">
        <v>327</v>
      </c>
      <c r="K91" t="s">
        <v>328</v>
      </c>
      <c r="L91">
        <v>1348</v>
      </c>
      <c r="N91">
        <v>1009</v>
      </c>
      <c r="O91" t="s">
        <v>310</v>
      </c>
      <c r="P91" t="s">
        <v>310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34676635</v>
      </c>
      <c r="C92">
        <v>34676625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329</v>
      </c>
      <c r="J92" t="s">
        <v>330</v>
      </c>
      <c r="K92" t="s">
        <v>331</v>
      </c>
      <c r="L92">
        <v>1348</v>
      </c>
      <c r="N92">
        <v>1009</v>
      </c>
      <c r="O92" t="s">
        <v>310</v>
      </c>
      <c r="P92" t="s">
        <v>310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34676636</v>
      </c>
      <c r="C93">
        <v>34676625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304</v>
      </c>
      <c r="J93" t="s">
        <v>305</v>
      </c>
      <c r="K93" t="s">
        <v>306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34676637</v>
      </c>
      <c r="C94">
        <v>34676625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332</v>
      </c>
      <c r="J94" t="s">
        <v>333</v>
      </c>
      <c r="K94" t="s">
        <v>334</v>
      </c>
      <c r="L94">
        <v>1355</v>
      </c>
      <c r="N94">
        <v>1010</v>
      </c>
      <c r="O94" t="s">
        <v>296</v>
      </c>
      <c r="P94" t="s">
        <v>296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34676638</v>
      </c>
      <c r="C95">
        <v>34676625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320</v>
      </c>
      <c r="J95" t="s">
        <v>3</v>
      </c>
      <c r="K95" t="s">
        <v>321</v>
      </c>
      <c r="L95">
        <v>1374</v>
      </c>
      <c r="N95">
        <v>1013</v>
      </c>
      <c r="O95" t="s">
        <v>322</v>
      </c>
      <c r="P95" t="s">
        <v>322</v>
      </c>
      <c r="Q95">
        <v>1</v>
      </c>
      <c r="X95">
        <v>1.99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1.99</v>
      </c>
      <c r="AH95">
        <v>3</v>
      </c>
      <c r="AI95">
        <v>-1</v>
      </c>
      <c r="AJ95" t="s">
        <v>3</v>
      </c>
      <c r="AK95">
        <v>4</v>
      </c>
      <c r="AL95">
        <v>-1.99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34676630</v>
      </c>
      <c r="C96">
        <v>34676625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258</v>
      </c>
      <c r="J96" t="s">
        <v>3</v>
      </c>
      <c r="K96" t="s">
        <v>259</v>
      </c>
      <c r="L96">
        <v>1191</v>
      </c>
      <c r="N96">
        <v>1013</v>
      </c>
      <c r="O96" t="s">
        <v>246</v>
      </c>
      <c r="P96" t="s">
        <v>246</v>
      </c>
      <c r="Q96">
        <v>1</v>
      </c>
      <c r="X96">
        <v>10.32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10.32</v>
      </c>
      <c r="AH96">
        <v>2</v>
      </c>
      <c r="AI96">
        <v>34676626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34676631</v>
      </c>
      <c r="C97">
        <v>34676625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244</v>
      </c>
      <c r="J97" t="s">
        <v>3</v>
      </c>
      <c r="K97" t="s">
        <v>245</v>
      </c>
      <c r="L97">
        <v>1191</v>
      </c>
      <c r="N97">
        <v>1013</v>
      </c>
      <c r="O97" t="s">
        <v>246</v>
      </c>
      <c r="P97" t="s">
        <v>246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34676627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34676632</v>
      </c>
      <c r="C98">
        <v>34676625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260</v>
      </c>
      <c r="J98" t="s">
        <v>261</v>
      </c>
      <c r="K98" t="s">
        <v>262</v>
      </c>
      <c r="L98">
        <v>1368</v>
      </c>
      <c r="N98">
        <v>1011</v>
      </c>
      <c r="O98" t="s">
        <v>250</v>
      </c>
      <c r="P98" t="s">
        <v>250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34676628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34676633</v>
      </c>
      <c r="C99">
        <v>34676625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269</v>
      </c>
      <c r="J99" t="s">
        <v>270</v>
      </c>
      <c r="K99" t="s">
        <v>271</v>
      </c>
      <c r="L99">
        <v>1368</v>
      </c>
      <c r="N99">
        <v>1011</v>
      </c>
      <c r="O99" t="s">
        <v>250</v>
      </c>
      <c r="P99" t="s">
        <v>250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34676629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34676634</v>
      </c>
      <c r="C100">
        <v>34676625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326</v>
      </c>
      <c r="J100" t="s">
        <v>327</v>
      </c>
      <c r="K100" t="s">
        <v>328</v>
      </c>
      <c r="L100">
        <v>1348</v>
      </c>
      <c r="N100">
        <v>1009</v>
      </c>
      <c r="O100" t="s">
        <v>310</v>
      </c>
      <c r="P100" t="s">
        <v>310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34676635</v>
      </c>
      <c r="C101">
        <v>34676625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329</v>
      </c>
      <c r="J101" t="s">
        <v>330</v>
      </c>
      <c r="K101" t="s">
        <v>331</v>
      </c>
      <c r="L101">
        <v>1348</v>
      </c>
      <c r="N101">
        <v>1009</v>
      </c>
      <c r="O101" t="s">
        <v>310</v>
      </c>
      <c r="P101" t="s">
        <v>310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34676636</v>
      </c>
      <c r="C102">
        <v>34676625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304</v>
      </c>
      <c r="J102" t="s">
        <v>305</v>
      </c>
      <c r="K102" t="s">
        <v>306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34676637</v>
      </c>
      <c r="C103">
        <v>34676625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332</v>
      </c>
      <c r="J103" t="s">
        <v>333</v>
      </c>
      <c r="K103" t="s">
        <v>334</v>
      </c>
      <c r="L103">
        <v>1355</v>
      </c>
      <c r="N103">
        <v>1010</v>
      </c>
      <c r="O103" t="s">
        <v>296</v>
      </c>
      <c r="P103" t="s">
        <v>296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34676638</v>
      </c>
      <c r="C104">
        <v>34676625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320</v>
      </c>
      <c r="J104" t="s">
        <v>3</v>
      </c>
      <c r="K104" t="s">
        <v>321</v>
      </c>
      <c r="L104">
        <v>1374</v>
      </c>
      <c r="N104">
        <v>1013</v>
      </c>
      <c r="O104" t="s">
        <v>322</v>
      </c>
      <c r="P104" t="s">
        <v>322</v>
      </c>
      <c r="Q104">
        <v>1</v>
      </c>
      <c r="X104">
        <v>1.99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1.99</v>
      </c>
      <c r="AH104">
        <v>3</v>
      </c>
      <c r="AI104">
        <v>-1</v>
      </c>
      <c r="AJ104" t="s">
        <v>3</v>
      </c>
      <c r="AK104">
        <v>4</v>
      </c>
      <c r="AL104">
        <v>-1.99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34676645</v>
      </c>
      <c r="C105">
        <v>34676639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258</v>
      </c>
      <c r="J105" t="s">
        <v>3</v>
      </c>
      <c r="K105" t="s">
        <v>259</v>
      </c>
      <c r="L105">
        <v>1191</v>
      </c>
      <c r="N105">
        <v>1013</v>
      </c>
      <c r="O105" t="s">
        <v>246</v>
      </c>
      <c r="P105" t="s">
        <v>246</v>
      </c>
      <c r="Q105">
        <v>1</v>
      </c>
      <c r="X105">
        <v>9.92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9.92</v>
      </c>
      <c r="AH105">
        <v>2</v>
      </c>
      <c r="AI105">
        <v>34676640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34676646</v>
      </c>
      <c r="C106">
        <v>34676639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244</v>
      </c>
      <c r="J106" t="s">
        <v>3</v>
      </c>
      <c r="K106" t="s">
        <v>245</v>
      </c>
      <c r="L106">
        <v>1191</v>
      </c>
      <c r="N106">
        <v>1013</v>
      </c>
      <c r="O106" t="s">
        <v>246</v>
      </c>
      <c r="P106" t="s">
        <v>246</v>
      </c>
      <c r="Q106">
        <v>1</v>
      </c>
      <c r="X106">
        <v>4.3899999999999997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4.3899999999999997</v>
      </c>
      <c r="AH106">
        <v>2</v>
      </c>
      <c r="AI106">
        <v>34676641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34676647</v>
      </c>
      <c r="C107">
        <v>34676639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260</v>
      </c>
      <c r="J107" t="s">
        <v>261</v>
      </c>
      <c r="K107" t="s">
        <v>262</v>
      </c>
      <c r="L107">
        <v>1368</v>
      </c>
      <c r="N107">
        <v>1011</v>
      </c>
      <c r="O107" t="s">
        <v>250</v>
      </c>
      <c r="P107" t="s">
        <v>250</v>
      </c>
      <c r="Q107">
        <v>1</v>
      </c>
      <c r="X107">
        <v>0.05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0.05</v>
      </c>
      <c r="AH107">
        <v>2</v>
      </c>
      <c r="AI107">
        <v>34676642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34676648</v>
      </c>
      <c r="C108">
        <v>34676639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272</v>
      </c>
      <c r="J108" t="s">
        <v>273</v>
      </c>
      <c r="K108" t="s">
        <v>274</v>
      </c>
      <c r="L108">
        <v>1368</v>
      </c>
      <c r="N108">
        <v>1011</v>
      </c>
      <c r="O108" t="s">
        <v>250</v>
      </c>
      <c r="P108" t="s">
        <v>250</v>
      </c>
      <c r="Q108">
        <v>1</v>
      </c>
      <c r="X108">
        <v>4.29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34676643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34676649</v>
      </c>
      <c r="C109">
        <v>34676639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269</v>
      </c>
      <c r="J109" t="s">
        <v>270</v>
      </c>
      <c r="K109" t="s">
        <v>271</v>
      </c>
      <c r="L109">
        <v>1368</v>
      </c>
      <c r="N109">
        <v>1011</v>
      </c>
      <c r="O109" t="s">
        <v>250</v>
      </c>
      <c r="P109" t="s">
        <v>250</v>
      </c>
      <c r="Q109">
        <v>1</v>
      </c>
      <c r="X109">
        <v>0.05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0.05</v>
      </c>
      <c r="AH109">
        <v>2</v>
      </c>
      <c r="AI109">
        <v>34676644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34676650</v>
      </c>
      <c r="C110">
        <v>34676639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326</v>
      </c>
      <c r="J110" t="s">
        <v>327</v>
      </c>
      <c r="K110" t="s">
        <v>328</v>
      </c>
      <c r="L110">
        <v>1348</v>
      </c>
      <c r="N110">
        <v>1009</v>
      </c>
      <c r="O110" t="s">
        <v>310</v>
      </c>
      <c r="P110" t="s">
        <v>310</v>
      </c>
      <c r="Q110">
        <v>1000</v>
      </c>
      <c r="X110">
        <v>2.0000000000000001E-4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2.0000000000000001E-4</v>
      </c>
      <c r="AH110">
        <v>3</v>
      </c>
      <c r="AI110">
        <v>-1</v>
      </c>
      <c r="AJ110" t="s">
        <v>3</v>
      </c>
      <c r="AK110">
        <v>4</v>
      </c>
      <c r="AL110">
        <v>-0.89767999999999992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34676651</v>
      </c>
      <c r="C111">
        <v>34676639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329</v>
      </c>
      <c r="J111" t="s">
        <v>330</v>
      </c>
      <c r="K111" t="s">
        <v>331</v>
      </c>
      <c r="L111">
        <v>1348</v>
      </c>
      <c r="N111">
        <v>1009</v>
      </c>
      <c r="O111" t="s">
        <v>310</v>
      </c>
      <c r="P111" t="s">
        <v>310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34676652</v>
      </c>
      <c r="C112">
        <v>34676639</v>
      </c>
      <c r="D112">
        <v>31444769</v>
      </c>
      <c r="E112">
        <v>1</v>
      </c>
      <c r="F112">
        <v>1</v>
      </c>
      <c r="G112">
        <v>1</v>
      </c>
      <c r="H112">
        <v>3</v>
      </c>
      <c r="I112" t="s">
        <v>335</v>
      </c>
      <c r="J112" t="s">
        <v>336</v>
      </c>
      <c r="K112" t="s">
        <v>337</v>
      </c>
      <c r="L112">
        <v>1346</v>
      </c>
      <c r="N112">
        <v>1009</v>
      </c>
      <c r="O112" t="s">
        <v>112</v>
      </c>
      <c r="P112" t="s">
        <v>112</v>
      </c>
      <c r="Q112">
        <v>1</v>
      </c>
      <c r="X112">
        <v>3</v>
      </c>
      <c r="Y112">
        <v>6.09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3</v>
      </c>
      <c r="AH112">
        <v>3</v>
      </c>
      <c r="AI112">
        <v>-1</v>
      </c>
      <c r="AJ112" t="s">
        <v>3</v>
      </c>
      <c r="AK112">
        <v>4</v>
      </c>
      <c r="AL112">
        <v>-18.27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34676653</v>
      </c>
      <c r="C113">
        <v>34676639</v>
      </c>
      <c r="D113">
        <v>31446709</v>
      </c>
      <c r="E113">
        <v>1</v>
      </c>
      <c r="F113">
        <v>1</v>
      </c>
      <c r="G113">
        <v>1</v>
      </c>
      <c r="H113">
        <v>3</v>
      </c>
      <c r="I113" t="s">
        <v>304</v>
      </c>
      <c r="J113" t="s">
        <v>305</v>
      </c>
      <c r="K113" t="s">
        <v>306</v>
      </c>
      <c r="L113">
        <v>1308</v>
      </c>
      <c r="N113">
        <v>1003</v>
      </c>
      <c r="O113" t="s">
        <v>42</v>
      </c>
      <c r="P113" t="s">
        <v>42</v>
      </c>
      <c r="Q113">
        <v>100</v>
      </c>
      <c r="X113">
        <v>2.3999999999999998E-3</v>
      </c>
      <c r="Y113">
        <v>120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2.3999999999999998E-3</v>
      </c>
      <c r="AH113">
        <v>3</v>
      </c>
      <c r="AI113">
        <v>-1</v>
      </c>
      <c r="AJ113" t="s">
        <v>3</v>
      </c>
      <c r="AK113">
        <v>4</v>
      </c>
      <c r="AL113">
        <v>-0.28799999999999998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ROW(Source!A38)</f>
        <v>38</v>
      </c>
      <c r="B114">
        <v>34676654</v>
      </c>
      <c r="C114">
        <v>34676639</v>
      </c>
      <c r="D114">
        <v>31443668</v>
      </c>
      <c r="E114">
        <v>17</v>
      </c>
      <c r="F114">
        <v>1</v>
      </c>
      <c r="G114">
        <v>1</v>
      </c>
      <c r="H114">
        <v>3</v>
      </c>
      <c r="I114" t="s">
        <v>320</v>
      </c>
      <c r="J114" t="s">
        <v>3</v>
      </c>
      <c r="K114" t="s">
        <v>321</v>
      </c>
      <c r="L114">
        <v>1374</v>
      </c>
      <c r="N114">
        <v>1013</v>
      </c>
      <c r="O114" t="s">
        <v>322</v>
      </c>
      <c r="P114" t="s">
        <v>322</v>
      </c>
      <c r="Q114">
        <v>1</v>
      </c>
      <c r="X114">
        <v>1.91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1.91</v>
      </c>
      <c r="AH114">
        <v>3</v>
      </c>
      <c r="AI114">
        <v>-1</v>
      </c>
      <c r="AJ114" t="s">
        <v>3</v>
      </c>
      <c r="AK114">
        <v>4</v>
      </c>
      <c r="AL114">
        <v>-1.91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ROW(Source!A39)</f>
        <v>39</v>
      </c>
      <c r="B115">
        <v>34676645</v>
      </c>
      <c r="C115">
        <v>34676639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258</v>
      </c>
      <c r="J115" t="s">
        <v>3</v>
      </c>
      <c r="K115" t="s">
        <v>259</v>
      </c>
      <c r="L115">
        <v>1191</v>
      </c>
      <c r="N115">
        <v>1013</v>
      </c>
      <c r="O115" t="s">
        <v>246</v>
      </c>
      <c r="P115" t="s">
        <v>246</v>
      </c>
      <c r="Q115">
        <v>1</v>
      </c>
      <c r="X115">
        <v>9.92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9.92</v>
      </c>
      <c r="AH115">
        <v>2</v>
      </c>
      <c r="AI115">
        <v>34676640</v>
      </c>
      <c r="AJ115">
        <v>56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34676646</v>
      </c>
      <c r="C116">
        <v>34676639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244</v>
      </c>
      <c r="J116" t="s">
        <v>3</v>
      </c>
      <c r="K116" t="s">
        <v>245</v>
      </c>
      <c r="L116">
        <v>1191</v>
      </c>
      <c r="N116">
        <v>1013</v>
      </c>
      <c r="O116" t="s">
        <v>246</v>
      </c>
      <c r="P116" t="s">
        <v>246</v>
      </c>
      <c r="Q116">
        <v>1</v>
      </c>
      <c r="X116">
        <v>4.3899999999999997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4.3899999999999997</v>
      </c>
      <c r="AH116">
        <v>2</v>
      </c>
      <c r="AI116">
        <v>34676641</v>
      </c>
      <c r="AJ116">
        <v>57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34676647</v>
      </c>
      <c r="C117">
        <v>34676639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260</v>
      </c>
      <c r="J117" t="s">
        <v>261</v>
      </c>
      <c r="K117" t="s">
        <v>262</v>
      </c>
      <c r="L117">
        <v>1368</v>
      </c>
      <c r="N117">
        <v>1011</v>
      </c>
      <c r="O117" t="s">
        <v>250</v>
      </c>
      <c r="P117" t="s">
        <v>250</v>
      </c>
      <c r="Q117">
        <v>1</v>
      </c>
      <c r="X117">
        <v>0.05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0.05</v>
      </c>
      <c r="AH117">
        <v>2</v>
      </c>
      <c r="AI117">
        <v>34676642</v>
      </c>
      <c r="AJ117">
        <v>58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34676648</v>
      </c>
      <c r="C118">
        <v>34676639</v>
      </c>
      <c r="D118">
        <v>31527087</v>
      </c>
      <c r="E118">
        <v>1</v>
      </c>
      <c r="F118">
        <v>1</v>
      </c>
      <c r="G118">
        <v>1</v>
      </c>
      <c r="H118">
        <v>2</v>
      </c>
      <c r="I118" t="s">
        <v>272</v>
      </c>
      <c r="J118" t="s">
        <v>273</v>
      </c>
      <c r="K118" t="s">
        <v>274</v>
      </c>
      <c r="L118">
        <v>1368</v>
      </c>
      <c r="N118">
        <v>1011</v>
      </c>
      <c r="O118" t="s">
        <v>250</v>
      </c>
      <c r="P118" t="s">
        <v>250</v>
      </c>
      <c r="Q118">
        <v>1</v>
      </c>
      <c r="X118">
        <v>4.29</v>
      </c>
      <c r="Y118">
        <v>0</v>
      </c>
      <c r="Z118">
        <v>142.69999999999999</v>
      </c>
      <c r="AA118">
        <v>13.5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4.29</v>
      </c>
      <c r="AH118">
        <v>2</v>
      </c>
      <c r="AI118">
        <v>34676643</v>
      </c>
      <c r="AJ118">
        <v>59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34676649</v>
      </c>
      <c r="C119">
        <v>34676639</v>
      </c>
      <c r="D119">
        <v>31528142</v>
      </c>
      <c r="E119">
        <v>1</v>
      </c>
      <c r="F119">
        <v>1</v>
      </c>
      <c r="G119">
        <v>1</v>
      </c>
      <c r="H119">
        <v>2</v>
      </c>
      <c r="I119" t="s">
        <v>269</v>
      </c>
      <c r="J119" t="s">
        <v>270</v>
      </c>
      <c r="K119" t="s">
        <v>271</v>
      </c>
      <c r="L119">
        <v>1368</v>
      </c>
      <c r="N119">
        <v>1011</v>
      </c>
      <c r="O119" t="s">
        <v>250</v>
      </c>
      <c r="P119" t="s">
        <v>250</v>
      </c>
      <c r="Q119">
        <v>1</v>
      </c>
      <c r="X119">
        <v>0.05</v>
      </c>
      <c r="Y119">
        <v>0</v>
      </c>
      <c r="Z119">
        <v>65.709999999999994</v>
      </c>
      <c r="AA119">
        <v>11.6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0.05</v>
      </c>
      <c r="AH119">
        <v>2</v>
      </c>
      <c r="AI119">
        <v>34676644</v>
      </c>
      <c r="AJ119">
        <v>60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34676650</v>
      </c>
      <c r="C120">
        <v>34676639</v>
      </c>
      <c r="D120">
        <v>31444633</v>
      </c>
      <c r="E120">
        <v>1</v>
      </c>
      <c r="F120">
        <v>1</v>
      </c>
      <c r="G120">
        <v>1</v>
      </c>
      <c r="H120">
        <v>3</v>
      </c>
      <c r="I120" t="s">
        <v>326</v>
      </c>
      <c r="J120" t="s">
        <v>327</v>
      </c>
      <c r="K120" t="s">
        <v>328</v>
      </c>
      <c r="L120">
        <v>1348</v>
      </c>
      <c r="N120">
        <v>1009</v>
      </c>
      <c r="O120" t="s">
        <v>310</v>
      </c>
      <c r="P120" t="s">
        <v>310</v>
      </c>
      <c r="Q120">
        <v>1000</v>
      </c>
      <c r="X120">
        <v>2.0000000000000001E-4</v>
      </c>
      <c r="Y120">
        <v>4488.3999999999996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2.0000000000000001E-4</v>
      </c>
      <c r="AH120">
        <v>3</v>
      </c>
      <c r="AI120">
        <v>-1</v>
      </c>
      <c r="AJ120" t="s">
        <v>3</v>
      </c>
      <c r="AK120">
        <v>4</v>
      </c>
      <c r="AL120">
        <v>-0.89767999999999992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34676651</v>
      </c>
      <c r="C121">
        <v>34676639</v>
      </c>
      <c r="D121">
        <v>31444669</v>
      </c>
      <c r="E121">
        <v>1</v>
      </c>
      <c r="F121">
        <v>1</v>
      </c>
      <c r="G121">
        <v>1</v>
      </c>
      <c r="H121">
        <v>3</v>
      </c>
      <c r="I121" t="s">
        <v>329</v>
      </c>
      <c r="J121" t="s">
        <v>330</v>
      </c>
      <c r="K121" t="s">
        <v>331</v>
      </c>
      <c r="L121">
        <v>1348</v>
      </c>
      <c r="N121">
        <v>1009</v>
      </c>
      <c r="O121" t="s">
        <v>310</v>
      </c>
      <c r="P121" t="s">
        <v>310</v>
      </c>
      <c r="Q121">
        <v>1000</v>
      </c>
      <c r="X121">
        <v>1.0000000000000001E-5</v>
      </c>
      <c r="Y121">
        <v>8105.71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1.0000000000000001E-5</v>
      </c>
      <c r="AH121">
        <v>3</v>
      </c>
      <c r="AI121">
        <v>-1</v>
      </c>
      <c r="AJ121" t="s">
        <v>3</v>
      </c>
      <c r="AK121">
        <v>4</v>
      </c>
      <c r="AL121">
        <v>-8.1057100000000007E-2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34676652</v>
      </c>
      <c r="C122">
        <v>34676639</v>
      </c>
      <c r="D122">
        <v>31444769</v>
      </c>
      <c r="E122">
        <v>1</v>
      </c>
      <c r="F122">
        <v>1</v>
      </c>
      <c r="G122">
        <v>1</v>
      </c>
      <c r="H122">
        <v>3</v>
      </c>
      <c r="I122" t="s">
        <v>335</v>
      </c>
      <c r="J122" t="s">
        <v>336</v>
      </c>
      <c r="K122" t="s">
        <v>337</v>
      </c>
      <c r="L122">
        <v>1346</v>
      </c>
      <c r="N122">
        <v>1009</v>
      </c>
      <c r="O122" t="s">
        <v>112</v>
      </c>
      <c r="P122" t="s">
        <v>112</v>
      </c>
      <c r="Q122">
        <v>1</v>
      </c>
      <c r="X122">
        <v>3</v>
      </c>
      <c r="Y122">
        <v>6.09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3</v>
      </c>
      <c r="AH122">
        <v>3</v>
      </c>
      <c r="AI122">
        <v>-1</v>
      </c>
      <c r="AJ122" t="s">
        <v>3</v>
      </c>
      <c r="AK122">
        <v>4</v>
      </c>
      <c r="AL122">
        <v>-18.27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ROW(Source!A39)</f>
        <v>39</v>
      </c>
      <c r="B123">
        <v>34676653</v>
      </c>
      <c r="C123">
        <v>34676639</v>
      </c>
      <c r="D123">
        <v>31446709</v>
      </c>
      <c r="E123">
        <v>1</v>
      </c>
      <c r="F123">
        <v>1</v>
      </c>
      <c r="G123">
        <v>1</v>
      </c>
      <c r="H123">
        <v>3</v>
      </c>
      <c r="I123" t="s">
        <v>304</v>
      </c>
      <c r="J123" t="s">
        <v>305</v>
      </c>
      <c r="K123" t="s">
        <v>306</v>
      </c>
      <c r="L123">
        <v>1308</v>
      </c>
      <c r="N123">
        <v>1003</v>
      </c>
      <c r="O123" t="s">
        <v>42</v>
      </c>
      <c r="P123" t="s">
        <v>42</v>
      </c>
      <c r="Q123">
        <v>100</v>
      </c>
      <c r="X123">
        <v>2.3999999999999998E-3</v>
      </c>
      <c r="Y123">
        <v>120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2.3999999999999998E-3</v>
      </c>
      <c r="AH123">
        <v>3</v>
      </c>
      <c r="AI123">
        <v>-1</v>
      </c>
      <c r="AJ123" t="s">
        <v>3</v>
      </c>
      <c r="AK123">
        <v>4</v>
      </c>
      <c r="AL123">
        <v>-0.28799999999999998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ROW(Source!A39)</f>
        <v>39</v>
      </c>
      <c r="B124">
        <v>34676654</v>
      </c>
      <c r="C124">
        <v>34676639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320</v>
      </c>
      <c r="J124" t="s">
        <v>3</v>
      </c>
      <c r="K124" t="s">
        <v>321</v>
      </c>
      <c r="L124">
        <v>1374</v>
      </c>
      <c r="N124">
        <v>1013</v>
      </c>
      <c r="O124" t="s">
        <v>322</v>
      </c>
      <c r="P124" t="s">
        <v>322</v>
      </c>
      <c r="Q124">
        <v>1</v>
      </c>
      <c r="X124">
        <v>1.91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1.91</v>
      </c>
      <c r="AH124">
        <v>3</v>
      </c>
      <c r="AI124">
        <v>-1</v>
      </c>
      <c r="AJ124" t="s">
        <v>3</v>
      </c>
      <c r="AK124">
        <v>4</v>
      </c>
      <c r="AL124">
        <v>-1.91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ROW(Source!A40)</f>
        <v>40</v>
      </c>
      <c r="B125">
        <v>34676658</v>
      </c>
      <c r="C125">
        <v>34676655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275</v>
      </c>
      <c r="J125" t="s">
        <v>3</v>
      </c>
      <c r="K125" t="s">
        <v>276</v>
      </c>
      <c r="L125">
        <v>1191</v>
      </c>
      <c r="N125">
        <v>1013</v>
      </c>
      <c r="O125" t="s">
        <v>246</v>
      </c>
      <c r="P125" t="s">
        <v>246</v>
      </c>
      <c r="Q125">
        <v>1</v>
      </c>
      <c r="X125">
        <v>0.41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0.41</v>
      </c>
      <c r="AH125">
        <v>2</v>
      </c>
      <c r="AI125">
        <v>34676656</v>
      </c>
      <c r="AJ125">
        <v>61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ROW(Source!A40)</f>
        <v>40</v>
      </c>
      <c r="B126">
        <v>34676659</v>
      </c>
      <c r="C126">
        <v>34676655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277</v>
      </c>
      <c r="J126" t="s">
        <v>3</v>
      </c>
      <c r="K126" t="s">
        <v>278</v>
      </c>
      <c r="L126">
        <v>1191</v>
      </c>
      <c r="N126">
        <v>1013</v>
      </c>
      <c r="O126" t="s">
        <v>246</v>
      </c>
      <c r="P126" t="s">
        <v>246</v>
      </c>
      <c r="Q126">
        <v>1</v>
      </c>
      <c r="X126">
        <v>0.41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0.41</v>
      </c>
      <c r="AH126">
        <v>2</v>
      </c>
      <c r="AI126">
        <v>34676657</v>
      </c>
      <c r="AJ126">
        <v>62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ROW(Source!A41)</f>
        <v>41</v>
      </c>
      <c r="B127">
        <v>34676658</v>
      </c>
      <c r="C127">
        <v>34676655</v>
      </c>
      <c r="D127">
        <v>32164293</v>
      </c>
      <c r="E127">
        <v>1</v>
      </c>
      <c r="F127">
        <v>1</v>
      </c>
      <c r="G127">
        <v>1</v>
      </c>
      <c r="H127">
        <v>1</v>
      </c>
      <c r="I127" t="s">
        <v>275</v>
      </c>
      <c r="J127" t="s">
        <v>3</v>
      </c>
      <c r="K127" t="s">
        <v>276</v>
      </c>
      <c r="L127">
        <v>1191</v>
      </c>
      <c r="N127">
        <v>1013</v>
      </c>
      <c r="O127" t="s">
        <v>246</v>
      </c>
      <c r="P127" t="s">
        <v>246</v>
      </c>
      <c r="Q127">
        <v>1</v>
      </c>
      <c r="X127">
        <v>0.41</v>
      </c>
      <c r="Y127">
        <v>0</v>
      </c>
      <c r="Z127">
        <v>0</v>
      </c>
      <c r="AA127">
        <v>0</v>
      </c>
      <c r="AB127">
        <v>12.92</v>
      </c>
      <c r="AC127">
        <v>0</v>
      </c>
      <c r="AD127">
        <v>1</v>
      </c>
      <c r="AE127">
        <v>1</v>
      </c>
      <c r="AF127" t="s">
        <v>3</v>
      </c>
      <c r="AG127">
        <v>0.41</v>
      </c>
      <c r="AH127">
        <v>2</v>
      </c>
      <c r="AI127">
        <v>34676656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ROW(Source!A41)</f>
        <v>41</v>
      </c>
      <c r="B128">
        <v>34676659</v>
      </c>
      <c r="C128">
        <v>34676655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277</v>
      </c>
      <c r="J128" t="s">
        <v>3</v>
      </c>
      <c r="K128" t="s">
        <v>278</v>
      </c>
      <c r="L128">
        <v>1191</v>
      </c>
      <c r="N128">
        <v>1013</v>
      </c>
      <c r="O128" t="s">
        <v>246</v>
      </c>
      <c r="P128" t="s">
        <v>246</v>
      </c>
      <c r="Q128">
        <v>1</v>
      </c>
      <c r="X128">
        <v>0.41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0.41</v>
      </c>
      <c r="AH128">
        <v>2</v>
      </c>
      <c r="AI128">
        <v>34676657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ROW(Source!A42)</f>
        <v>42</v>
      </c>
      <c r="B129">
        <v>34676663</v>
      </c>
      <c r="C129">
        <v>34676660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279</v>
      </c>
      <c r="J129" t="s">
        <v>3</v>
      </c>
      <c r="K129" t="s">
        <v>280</v>
      </c>
      <c r="L129">
        <v>1191</v>
      </c>
      <c r="N129">
        <v>1013</v>
      </c>
      <c r="O129" t="s">
        <v>246</v>
      </c>
      <c r="P129" t="s">
        <v>246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34676661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ROW(Source!A42)</f>
        <v>42</v>
      </c>
      <c r="B130">
        <v>34676664</v>
      </c>
      <c r="C130">
        <v>34676660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277</v>
      </c>
      <c r="J130" t="s">
        <v>3</v>
      </c>
      <c r="K130" t="s">
        <v>278</v>
      </c>
      <c r="L130">
        <v>1191</v>
      </c>
      <c r="N130">
        <v>1013</v>
      </c>
      <c r="O130" t="s">
        <v>246</v>
      </c>
      <c r="P130" t="s">
        <v>246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34676662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ROW(Source!A43)</f>
        <v>43</v>
      </c>
      <c r="B131">
        <v>34676663</v>
      </c>
      <c r="C131">
        <v>34676660</v>
      </c>
      <c r="D131">
        <v>32163577</v>
      </c>
      <c r="E131">
        <v>1</v>
      </c>
      <c r="F131">
        <v>1</v>
      </c>
      <c r="G131">
        <v>1</v>
      </c>
      <c r="H131">
        <v>1</v>
      </c>
      <c r="I131" t="s">
        <v>279</v>
      </c>
      <c r="J131" t="s">
        <v>3</v>
      </c>
      <c r="K131" t="s">
        <v>280</v>
      </c>
      <c r="L131">
        <v>1191</v>
      </c>
      <c r="N131">
        <v>1013</v>
      </c>
      <c r="O131" t="s">
        <v>246</v>
      </c>
      <c r="P131" t="s">
        <v>246</v>
      </c>
      <c r="Q131">
        <v>1</v>
      </c>
      <c r="X131">
        <v>1.94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1.94</v>
      </c>
      <c r="AH131">
        <v>2</v>
      </c>
      <c r="AI131">
        <v>34676661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ROW(Source!A43)</f>
        <v>43</v>
      </c>
      <c r="B132">
        <v>34676664</v>
      </c>
      <c r="C132">
        <v>34676660</v>
      </c>
      <c r="D132">
        <v>32163330</v>
      </c>
      <c r="E132">
        <v>1</v>
      </c>
      <c r="F132">
        <v>1</v>
      </c>
      <c r="G132">
        <v>1</v>
      </c>
      <c r="H132">
        <v>1</v>
      </c>
      <c r="I132" t="s">
        <v>277</v>
      </c>
      <c r="J132" t="s">
        <v>3</v>
      </c>
      <c r="K132" t="s">
        <v>278</v>
      </c>
      <c r="L132">
        <v>1191</v>
      </c>
      <c r="N132">
        <v>1013</v>
      </c>
      <c r="O132" t="s">
        <v>246</v>
      </c>
      <c r="P132" t="s">
        <v>246</v>
      </c>
      <c r="Q132">
        <v>1</v>
      </c>
      <c r="X132">
        <v>2.92</v>
      </c>
      <c r="Y132">
        <v>0</v>
      </c>
      <c r="Z132">
        <v>0</v>
      </c>
      <c r="AA132">
        <v>0</v>
      </c>
      <c r="AB132">
        <v>12.69</v>
      </c>
      <c r="AC132">
        <v>0</v>
      </c>
      <c r="AD132">
        <v>1</v>
      </c>
      <c r="AE132">
        <v>1</v>
      </c>
      <c r="AF132" t="s">
        <v>3</v>
      </c>
      <c r="AG132">
        <v>2.92</v>
      </c>
      <c r="AH132">
        <v>2</v>
      </c>
      <c r="AI132">
        <v>34676662</v>
      </c>
      <c r="AJ132">
        <v>68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34676670</v>
      </c>
      <c r="C133">
        <v>34676665</v>
      </c>
      <c r="D133">
        <v>31715651</v>
      </c>
      <c r="E133">
        <v>1</v>
      </c>
      <c r="F133">
        <v>1</v>
      </c>
      <c r="G133">
        <v>1</v>
      </c>
      <c r="H133">
        <v>1</v>
      </c>
      <c r="I133" t="s">
        <v>258</v>
      </c>
      <c r="J133" t="s">
        <v>3</v>
      </c>
      <c r="K133" t="s">
        <v>259</v>
      </c>
      <c r="L133">
        <v>1191</v>
      </c>
      <c r="N133">
        <v>1013</v>
      </c>
      <c r="O133" t="s">
        <v>246</v>
      </c>
      <c r="P133" t="s">
        <v>246</v>
      </c>
      <c r="Q133">
        <v>1</v>
      </c>
      <c r="X133">
        <v>5.21</v>
      </c>
      <c r="Y133">
        <v>0</v>
      </c>
      <c r="Z133">
        <v>0</v>
      </c>
      <c r="AA133">
        <v>0</v>
      </c>
      <c r="AB133">
        <v>9.6199999999999992</v>
      </c>
      <c r="AC133">
        <v>0</v>
      </c>
      <c r="AD133">
        <v>1</v>
      </c>
      <c r="AE133">
        <v>1</v>
      </c>
      <c r="AF133" t="s">
        <v>3</v>
      </c>
      <c r="AG133">
        <v>5.21</v>
      </c>
      <c r="AH133">
        <v>2</v>
      </c>
      <c r="AI133">
        <v>34676666</v>
      </c>
      <c r="AJ133">
        <v>69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34676671</v>
      </c>
      <c r="C134">
        <v>34676665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244</v>
      </c>
      <c r="J134" t="s">
        <v>3</v>
      </c>
      <c r="K134" t="s">
        <v>245</v>
      </c>
      <c r="L134">
        <v>1191</v>
      </c>
      <c r="N134">
        <v>1013</v>
      </c>
      <c r="O134" t="s">
        <v>246</v>
      </c>
      <c r="P134" t="s">
        <v>246</v>
      </c>
      <c r="Q134">
        <v>1</v>
      </c>
      <c r="X134">
        <v>3.46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3.46</v>
      </c>
      <c r="AH134">
        <v>2</v>
      </c>
      <c r="AI134">
        <v>34676667</v>
      </c>
      <c r="AJ134">
        <v>70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34676672</v>
      </c>
      <c r="C135">
        <v>34676665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260</v>
      </c>
      <c r="J135" t="s">
        <v>261</v>
      </c>
      <c r="K135" t="s">
        <v>262</v>
      </c>
      <c r="L135">
        <v>1368</v>
      </c>
      <c r="N135">
        <v>1011</v>
      </c>
      <c r="O135" t="s">
        <v>250</v>
      </c>
      <c r="P135" t="s">
        <v>250</v>
      </c>
      <c r="Q135">
        <v>1</v>
      </c>
      <c r="X135">
        <v>1.73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1.73</v>
      </c>
      <c r="AH135">
        <v>2</v>
      </c>
      <c r="AI135">
        <v>34676668</v>
      </c>
      <c r="AJ135">
        <v>71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ROW(Source!A44)</f>
        <v>44</v>
      </c>
      <c r="B136">
        <v>34676673</v>
      </c>
      <c r="C136">
        <v>34676665</v>
      </c>
      <c r="D136">
        <v>31528142</v>
      </c>
      <c r="E136">
        <v>1</v>
      </c>
      <c r="F136">
        <v>1</v>
      </c>
      <c r="G136">
        <v>1</v>
      </c>
      <c r="H136">
        <v>2</v>
      </c>
      <c r="I136" t="s">
        <v>269</v>
      </c>
      <c r="J136" t="s">
        <v>270</v>
      </c>
      <c r="K136" t="s">
        <v>271</v>
      </c>
      <c r="L136">
        <v>1368</v>
      </c>
      <c r="N136">
        <v>1011</v>
      </c>
      <c r="O136" t="s">
        <v>250</v>
      </c>
      <c r="P136" t="s">
        <v>250</v>
      </c>
      <c r="Q136">
        <v>1</v>
      </c>
      <c r="X136">
        <v>1.73</v>
      </c>
      <c r="Y136">
        <v>0</v>
      </c>
      <c r="Z136">
        <v>65.709999999999994</v>
      </c>
      <c r="AA136">
        <v>11.6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1.73</v>
      </c>
      <c r="AH136">
        <v>2</v>
      </c>
      <c r="AI136">
        <v>34676669</v>
      </c>
      <c r="AJ136">
        <v>72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ROW(Source!A44)</f>
        <v>44</v>
      </c>
      <c r="B137">
        <v>34676674</v>
      </c>
      <c r="C137">
        <v>34676665</v>
      </c>
      <c r="D137">
        <v>31443668</v>
      </c>
      <c r="E137">
        <v>17</v>
      </c>
      <c r="F137">
        <v>1</v>
      </c>
      <c r="G137">
        <v>1</v>
      </c>
      <c r="H137">
        <v>3</v>
      </c>
      <c r="I137" t="s">
        <v>320</v>
      </c>
      <c r="J137" t="s">
        <v>3</v>
      </c>
      <c r="K137" t="s">
        <v>321</v>
      </c>
      <c r="L137">
        <v>1374</v>
      </c>
      <c r="N137">
        <v>1013</v>
      </c>
      <c r="O137" t="s">
        <v>322</v>
      </c>
      <c r="P137" t="s">
        <v>322</v>
      </c>
      <c r="Q137">
        <v>1</v>
      </c>
      <c r="X137">
        <v>1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</v>
      </c>
      <c r="AH137">
        <v>3</v>
      </c>
      <c r="AI137">
        <v>-1</v>
      </c>
      <c r="AJ137" t="s">
        <v>3</v>
      </c>
      <c r="AK137">
        <v>4</v>
      </c>
      <c r="AL137">
        <v>-1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ROW(Source!A45)</f>
        <v>45</v>
      </c>
      <c r="B138">
        <v>34676670</v>
      </c>
      <c r="C138">
        <v>34676665</v>
      </c>
      <c r="D138">
        <v>31715651</v>
      </c>
      <c r="E138">
        <v>1</v>
      </c>
      <c r="F138">
        <v>1</v>
      </c>
      <c r="G138">
        <v>1</v>
      </c>
      <c r="H138">
        <v>1</v>
      </c>
      <c r="I138" t="s">
        <v>258</v>
      </c>
      <c r="J138" t="s">
        <v>3</v>
      </c>
      <c r="K138" t="s">
        <v>259</v>
      </c>
      <c r="L138">
        <v>1191</v>
      </c>
      <c r="N138">
        <v>1013</v>
      </c>
      <c r="O138" t="s">
        <v>246</v>
      </c>
      <c r="P138" t="s">
        <v>246</v>
      </c>
      <c r="Q138">
        <v>1</v>
      </c>
      <c r="X138">
        <v>5.21</v>
      </c>
      <c r="Y138">
        <v>0</v>
      </c>
      <c r="Z138">
        <v>0</v>
      </c>
      <c r="AA138">
        <v>0</v>
      </c>
      <c r="AB138">
        <v>9.6199999999999992</v>
      </c>
      <c r="AC138">
        <v>0</v>
      </c>
      <c r="AD138">
        <v>1</v>
      </c>
      <c r="AE138">
        <v>1</v>
      </c>
      <c r="AF138" t="s">
        <v>3</v>
      </c>
      <c r="AG138">
        <v>5.21</v>
      </c>
      <c r="AH138">
        <v>2</v>
      </c>
      <c r="AI138">
        <v>34676666</v>
      </c>
      <c r="AJ138">
        <v>73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34676671</v>
      </c>
      <c r="C139">
        <v>34676665</v>
      </c>
      <c r="D139">
        <v>31709492</v>
      </c>
      <c r="E139">
        <v>1</v>
      </c>
      <c r="F139">
        <v>1</v>
      </c>
      <c r="G139">
        <v>1</v>
      </c>
      <c r="H139">
        <v>1</v>
      </c>
      <c r="I139" t="s">
        <v>244</v>
      </c>
      <c r="J139" t="s">
        <v>3</v>
      </c>
      <c r="K139" t="s">
        <v>245</v>
      </c>
      <c r="L139">
        <v>1191</v>
      </c>
      <c r="N139">
        <v>1013</v>
      </c>
      <c r="O139" t="s">
        <v>246</v>
      </c>
      <c r="P139" t="s">
        <v>246</v>
      </c>
      <c r="Q139">
        <v>1</v>
      </c>
      <c r="X139">
        <v>3.46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3</v>
      </c>
      <c r="AG139">
        <v>3.46</v>
      </c>
      <c r="AH139">
        <v>2</v>
      </c>
      <c r="AI139">
        <v>34676667</v>
      </c>
      <c r="AJ139">
        <v>74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34676672</v>
      </c>
      <c r="C140">
        <v>34676665</v>
      </c>
      <c r="D140">
        <v>31526753</v>
      </c>
      <c r="E140">
        <v>1</v>
      </c>
      <c r="F140">
        <v>1</v>
      </c>
      <c r="G140">
        <v>1</v>
      </c>
      <c r="H140">
        <v>2</v>
      </c>
      <c r="I140" t="s">
        <v>260</v>
      </c>
      <c r="J140" t="s">
        <v>261</v>
      </c>
      <c r="K140" t="s">
        <v>262</v>
      </c>
      <c r="L140">
        <v>1368</v>
      </c>
      <c r="N140">
        <v>1011</v>
      </c>
      <c r="O140" t="s">
        <v>250</v>
      </c>
      <c r="P140" t="s">
        <v>250</v>
      </c>
      <c r="Q140">
        <v>1</v>
      </c>
      <c r="X140">
        <v>1.73</v>
      </c>
      <c r="Y140">
        <v>0</v>
      </c>
      <c r="Z140">
        <v>111.99</v>
      </c>
      <c r="AA140">
        <v>13.5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1.73</v>
      </c>
      <c r="AH140">
        <v>2</v>
      </c>
      <c r="AI140">
        <v>34676668</v>
      </c>
      <c r="AJ140">
        <v>75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ROW(Source!A45)</f>
        <v>45</v>
      </c>
      <c r="B141">
        <v>34676673</v>
      </c>
      <c r="C141">
        <v>34676665</v>
      </c>
      <c r="D141">
        <v>31528142</v>
      </c>
      <c r="E141">
        <v>1</v>
      </c>
      <c r="F141">
        <v>1</v>
      </c>
      <c r="G141">
        <v>1</v>
      </c>
      <c r="H141">
        <v>2</v>
      </c>
      <c r="I141" t="s">
        <v>269</v>
      </c>
      <c r="J141" t="s">
        <v>270</v>
      </c>
      <c r="K141" t="s">
        <v>271</v>
      </c>
      <c r="L141">
        <v>1368</v>
      </c>
      <c r="N141">
        <v>1011</v>
      </c>
      <c r="O141" t="s">
        <v>250</v>
      </c>
      <c r="P141" t="s">
        <v>250</v>
      </c>
      <c r="Q141">
        <v>1</v>
      </c>
      <c r="X141">
        <v>1.73</v>
      </c>
      <c r="Y141">
        <v>0</v>
      </c>
      <c r="Z141">
        <v>65.709999999999994</v>
      </c>
      <c r="AA141">
        <v>11.6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1.73</v>
      </c>
      <c r="AH141">
        <v>2</v>
      </c>
      <c r="AI141">
        <v>34676669</v>
      </c>
      <c r="AJ141">
        <v>76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ROW(Source!A45)</f>
        <v>45</v>
      </c>
      <c r="B142">
        <v>34676674</v>
      </c>
      <c r="C142">
        <v>34676665</v>
      </c>
      <c r="D142">
        <v>31443668</v>
      </c>
      <c r="E142">
        <v>17</v>
      </c>
      <c r="F142">
        <v>1</v>
      </c>
      <c r="G142">
        <v>1</v>
      </c>
      <c r="H142">
        <v>3</v>
      </c>
      <c r="I142" t="s">
        <v>320</v>
      </c>
      <c r="J142" t="s">
        <v>3</v>
      </c>
      <c r="K142" t="s">
        <v>321</v>
      </c>
      <c r="L142">
        <v>1374</v>
      </c>
      <c r="N142">
        <v>1013</v>
      </c>
      <c r="O142" t="s">
        <v>322</v>
      </c>
      <c r="P142" t="s">
        <v>322</v>
      </c>
      <c r="Q142">
        <v>1</v>
      </c>
      <c r="X142">
        <v>1</v>
      </c>
      <c r="Y142">
        <v>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</v>
      </c>
      <c r="AH142">
        <v>3</v>
      </c>
      <c r="AI142">
        <v>-1</v>
      </c>
      <c r="AJ142" t="s">
        <v>3</v>
      </c>
      <c r="AK142">
        <v>4</v>
      </c>
      <c r="AL142">
        <v>-1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ROW(Source!A46)</f>
        <v>46</v>
      </c>
      <c r="B143">
        <v>34676678</v>
      </c>
      <c r="C143">
        <v>34676675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244</v>
      </c>
      <c r="J143" t="s">
        <v>3</v>
      </c>
      <c r="K143" t="s">
        <v>245</v>
      </c>
      <c r="L143">
        <v>1191</v>
      </c>
      <c r="N143">
        <v>1013</v>
      </c>
      <c r="O143" t="s">
        <v>246</v>
      </c>
      <c r="P143" t="s">
        <v>246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34676676</v>
      </c>
      <c r="AJ143">
        <v>77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ROW(Source!A46)</f>
        <v>46</v>
      </c>
      <c r="B144">
        <v>34676679</v>
      </c>
      <c r="C144">
        <v>34676675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281</v>
      </c>
      <c r="J144" t="s">
        <v>282</v>
      </c>
      <c r="K144" t="s">
        <v>283</v>
      </c>
      <c r="L144">
        <v>1368</v>
      </c>
      <c r="N144">
        <v>1011</v>
      </c>
      <c r="O144" t="s">
        <v>250</v>
      </c>
      <c r="P144" t="s">
        <v>250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34676677</v>
      </c>
      <c r="AJ144">
        <v>78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ROW(Source!A47)</f>
        <v>47</v>
      </c>
      <c r="B145">
        <v>34676678</v>
      </c>
      <c r="C145">
        <v>34676675</v>
      </c>
      <c r="D145">
        <v>31709492</v>
      </c>
      <c r="E145">
        <v>1</v>
      </c>
      <c r="F145">
        <v>1</v>
      </c>
      <c r="G145">
        <v>1</v>
      </c>
      <c r="H145">
        <v>1</v>
      </c>
      <c r="I145" t="s">
        <v>244</v>
      </c>
      <c r="J145" t="s">
        <v>3</v>
      </c>
      <c r="K145" t="s">
        <v>245</v>
      </c>
      <c r="L145">
        <v>1191</v>
      </c>
      <c r="N145">
        <v>1013</v>
      </c>
      <c r="O145" t="s">
        <v>246</v>
      </c>
      <c r="P145" t="s">
        <v>246</v>
      </c>
      <c r="Q145">
        <v>1</v>
      </c>
      <c r="X145">
        <v>7.6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2</v>
      </c>
      <c r="AF145" t="s">
        <v>3</v>
      </c>
      <c r="AG145">
        <v>7.6</v>
      </c>
      <c r="AH145">
        <v>2</v>
      </c>
      <c r="AI145">
        <v>34676676</v>
      </c>
      <c r="AJ145">
        <v>79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ROW(Source!A47)</f>
        <v>47</v>
      </c>
      <c r="B146">
        <v>34676679</v>
      </c>
      <c r="C146">
        <v>34676675</v>
      </c>
      <c r="D146">
        <v>31525947</v>
      </c>
      <c r="E146">
        <v>1</v>
      </c>
      <c r="F146">
        <v>1</v>
      </c>
      <c r="G146">
        <v>1</v>
      </c>
      <c r="H146">
        <v>2</v>
      </c>
      <c r="I146" t="s">
        <v>281</v>
      </c>
      <c r="J146" t="s">
        <v>282</v>
      </c>
      <c r="K146" t="s">
        <v>283</v>
      </c>
      <c r="L146">
        <v>1368</v>
      </c>
      <c r="N146">
        <v>1011</v>
      </c>
      <c r="O146" t="s">
        <v>250</v>
      </c>
      <c r="P146" t="s">
        <v>250</v>
      </c>
      <c r="Q146">
        <v>1</v>
      </c>
      <c r="X146">
        <v>7.6</v>
      </c>
      <c r="Y146">
        <v>0</v>
      </c>
      <c r="Z146">
        <v>59.47</v>
      </c>
      <c r="AA146">
        <v>11.6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7.6</v>
      </c>
      <c r="AH146">
        <v>2</v>
      </c>
      <c r="AI146">
        <v>34676677</v>
      </c>
      <c r="AJ146">
        <v>80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2019-02-26T10:57:11Z</cp:lastPrinted>
  <dcterms:created xsi:type="dcterms:W3CDTF">2019-01-28T12:53:56Z</dcterms:created>
  <dcterms:modified xsi:type="dcterms:W3CDTF">2019-02-26T10:58:23Z</dcterms:modified>
</cp:coreProperties>
</file>