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2" sheetId="1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89" i="1" l="1"/>
  <c r="F91" i="1" s="1"/>
  <c r="F93" i="1" s="1"/>
  <c r="F78" i="1"/>
  <c r="F75" i="1"/>
  <c r="F79" i="1" s="1"/>
  <c r="F71" i="1"/>
  <c r="F69" i="1"/>
  <c r="F72" i="1" s="1"/>
  <c r="F60" i="1"/>
  <c r="F58" i="1"/>
  <c r="E53" i="1"/>
  <c r="F50" i="1"/>
  <c r="F53" i="1" s="1"/>
  <c r="F47" i="1"/>
  <c r="C32" i="1"/>
  <c r="F32" i="1" s="1"/>
  <c r="D36" i="1" s="1"/>
  <c r="C31" i="1"/>
  <c r="F29" i="1"/>
  <c r="C36" i="1" s="1"/>
  <c r="E36" i="1" s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24" i="1" s="1"/>
  <c r="D42" i="1" l="1"/>
  <c r="D40" i="1"/>
  <c r="F95" i="1"/>
  <c r="E54" i="1"/>
  <c r="F80" i="1" s="1"/>
  <c r="C40" i="1"/>
  <c r="F40" i="1" s="1"/>
  <c r="E42" i="1" s="1"/>
  <c r="C42" i="1"/>
  <c r="F42" i="1" l="1"/>
  <c r="F96" i="1" s="1"/>
</calcChain>
</file>

<file path=xl/sharedStrings.xml><?xml version="1.0" encoding="utf-8"?>
<sst xmlns="http://schemas.openxmlformats.org/spreadsheetml/2006/main" count="152" uniqueCount="117">
  <si>
    <t>к программе энергосбережения и повышения энергетической эффективности 2019 г.</t>
  </si>
  <si>
    <t>Расчет энергетической эффективности установки АСКУЭ (автоматизированной системы учета электроэнергии) в сетях 0,4 кВ.</t>
  </si>
  <si>
    <t>1. Затраты на внедрение (ЗВ)</t>
  </si>
  <si>
    <t>Наименование</t>
  </si>
  <si>
    <t>ед. изм.</t>
  </si>
  <si>
    <t>Кол-во</t>
  </si>
  <si>
    <t>Цена, т.руб</t>
  </si>
  <si>
    <t>Сумма, т.руб.</t>
  </si>
  <si>
    <t>1.1</t>
  </si>
  <si>
    <t xml:space="preserve"> Оборудование АСКУЭ</t>
  </si>
  <si>
    <t>шт.</t>
  </si>
  <si>
    <t>1.2</t>
  </si>
  <si>
    <t>Установка, наладка системы АСКУЭ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</si>
  <si>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</si>
  <si>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</si>
  <si>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</si>
  <si>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</si>
  <si>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</si>
  <si>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</si>
  <si>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</si>
  <si>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</si>
  <si>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</si>
  <si>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</si>
  <si>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</si>
  <si>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</si>
  <si>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</si>
  <si>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</si>
  <si>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</si>
  <si>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</si>
  <si>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 xml:space="preserve">ИТОГО </t>
  </si>
  <si>
    <t>2. Эксплуатационные затраты (ЭкспЗ)</t>
  </si>
  <si>
    <t>Дополнительные издержки, связанные с эксплуатацией АСКУЭ составят:
- Затраты на организацию сбора информации в Центр диспетчеризаци и управления системой АО «Орелоблэнерго»:
Оплата  услуг сотовой связи. Сеанс связи с маршрутизатором  производится 1 раз в сутки в течение      5 мин., в ночное время суток.  При стоимости 1 мин. – 0,01$ (0,60 руб.)., сумма затрат  на организацию GSM-канала связи с 40 концентратором APLM составит:</t>
  </si>
  <si>
    <t>кол-во объектов</t>
  </si>
  <si>
    <t>цена</t>
  </si>
  <si>
    <t>время соед.</t>
  </si>
  <si>
    <t>дней в году</t>
  </si>
  <si>
    <t>Затраты</t>
  </si>
  <si>
    <t>шт</t>
  </si>
  <si>
    <t>руб</t>
  </si>
  <si>
    <t>мин</t>
  </si>
  <si>
    <t>дней</t>
  </si>
  <si>
    <t>тыс. руб.</t>
  </si>
  <si>
    <t>Затраты на ремонт и замену элементов системы в период ее эксплуатации исходя из опыта «пилотного» варианта потребуют приобретение ЗИП по стоимости 0,5  % первоначальных затрат на весь межповерочный период эксплуатации (16 лет)  и составят:</t>
  </si>
  <si>
    <t xml:space="preserve"> ЗИП 0,5%</t>
  </si>
  <si>
    <t>срок эксплуатации</t>
  </si>
  <si>
    <t>ИТОГО</t>
  </si>
  <si>
    <t>Дополнительного персонала для проведения работ по эксплуатации системы не требуется. Увеличение количества электромонтеров по замене и технической проверке средств учета АСКУЭ будет произведено за счет перераспределения численности персонала, занятой выполнением работ по обслуживанию счетчиков. В случае привлечения подрядной организации для выполнения монтажных и пусконаладочных работ, в данном разделе необходимо учитывать затраты на перечисленные работы в соответствии с калькуляцией исполнителя.</t>
  </si>
  <si>
    <t>Общие эксплуатационные затраты составят (ОЭЗ)</t>
  </si>
  <si>
    <t>Затраты на организацию сбора информации в Центр диспетчеризаци и управления системой</t>
  </si>
  <si>
    <t>Ремонт оборудования</t>
  </si>
  <si>
    <t>ВСЕГО</t>
  </si>
  <si>
    <t>3.Среднегодовые затраты на амортизацию основных средств составят (СрЗАОС)</t>
  </si>
  <si>
    <t>ЗВ</t>
  </si>
  <si>
    <t>ЭкспЗ</t>
  </si>
  <si>
    <t>Экспл. лет</t>
  </si>
  <si>
    <t>тыс. руб</t>
  </si>
  <si>
    <t>Общие затраты (ОЗ)</t>
  </si>
  <si>
    <t>СрЗАОС</t>
  </si>
  <si>
    <t>ОЗ</t>
  </si>
  <si>
    <t>4.Экономический эффект:</t>
  </si>
  <si>
    <t>Среднегодовой пробег автомобиля</t>
  </si>
  <si>
    <t>Расход бензина,л  на 100 км</t>
  </si>
  <si>
    <t>Цена бензина</t>
  </si>
  <si>
    <t>расход на бензина в год на авто (РБ), руб</t>
  </si>
  <si>
    <t>Расход масла, л на 100 км</t>
  </si>
  <si>
    <t>Цена масла</t>
  </si>
  <si>
    <t>расход на масло в год на авто (РМ), руб</t>
  </si>
  <si>
    <t>Примечание: где норма расхода бензина на 100 км пробега 17 л, норма расхода масла на 100 литров топлива 2,2 л, цена бензина 29,28 рублей, цена масла 200 рублей.</t>
  </si>
  <si>
    <t>РБ</t>
  </si>
  <si>
    <t>РМ</t>
  </si>
  <si>
    <t>Всего экономия ГСМ (ЭГСМ=РБ+РМ), тыс руб.</t>
  </si>
  <si>
    <t>5. Экономия на оплату выделенной телефонной линии (ЭТфЛ)</t>
  </si>
  <si>
    <t>стоимость аренды одной телефонной линии (351,69 руб в месяц * 12 месяцев)  в год</t>
  </si>
  <si>
    <t>отказ от 5 выделенных телефонных линий за год (12 месяцев)</t>
  </si>
  <si>
    <t>Стоимость аренда 1 линии,  руб</t>
  </si>
  <si>
    <t>ЭТфЛ, тыс. руб.</t>
  </si>
  <si>
    <t>6. Относительная экономия ФЗП (фонда заработной платы) - электромонтера, водителя и инженера-инспектора</t>
  </si>
  <si>
    <t>ФЗП за 1 час работы электромонтера 4 разряда</t>
  </si>
  <si>
    <t>ФЗП за 1 час работы водителя</t>
  </si>
  <si>
    <t>ФЗП за 1 час работы инспектора</t>
  </si>
  <si>
    <t>Время выполнения работ</t>
  </si>
  <si>
    <t>Количество электромонтеров</t>
  </si>
  <si>
    <t>Количество водителей</t>
  </si>
  <si>
    <t>Количество инспекторов</t>
  </si>
  <si>
    <t>ИТОГО ФЗП</t>
  </si>
  <si>
    <t>ставка социального налога в процентах</t>
  </si>
  <si>
    <t>Экономия единого социального налога (ЭЕСН)</t>
  </si>
  <si>
    <t>Всего относительная экономи ФЗП = ФЗП+ЭЕСН (ОЭФЗП), тыс. руб.</t>
  </si>
  <si>
    <t>7. Снижение затрат  на съем показаний, осмотры электроустановок,  отключение должников.</t>
  </si>
  <si>
    <t>ФЗП одного контролера с учётом всех отчислений за месяц составит:</t>
  </si>
  <si>
    <t>за год (12 месяцев) (ФЗП Контр), тыс. руб.</t>
  </si>
  <si>
    <t>Норма абонентов на 1 контроллера в месяц</t>
  </si>
  <si>
    <t>Количество осмотров абонентов в месяц</t>
  </si>
  <si>
    <t>Количество высвобождающихся контроллеров, единиц</t>
  </si>
  <si>
    <t>Снижение затрат (СЗО), тыс. руб.</t>
  </si>
  <si>
    <t>Экономический эффект ЭЭ=ЭГСМ+ЭТфЛ+ОЭФЗП+СЗО, тыс. руб.</t>
  </si>
  <si>
    <t>8. Снижение коммерческих потерь.</t>
  </si>
  <si>
    <t>Анализ оплаты населением потребленной электроэнергии показал, что по жилым домам, где расчеты производятся по индукционным счетчикам на основании самосъема, средний уровень коммерческих потерь составляет не менее 25%</t>
  </si>
  <si>
    <t>Снижение коммерческих потерь и увеличение полезного отпуска электроэнергии в натуральном выраженииq(СКП)</t>
  </si>
  <si>
    <t>абонентов в среднем на одну трансформаторную подстанцию (А)</t>
  </si>
  <si>
    <t>среднее потребление одного абонента кВт*час (В)</t>
  </si>
  <si>
    <t>рост потребления в процентах (С)</t>
  </si>
  <si>
    <t>количество объектов автоматизированного учета (D)</t>
  </si>
  <si>
    <t>расчетный период год в месяцах (E)</t>
  </si>
  <si>
    <t>СКП=A*B*E*C*D, тыс. кВт*час</t>
  </si>
  <si>
    <t>Снижение затрат на оплату потерь (СЗОП)</t>
  </si>
  <si>
    <t>СКП,тыс. кВт*час</t>
  </si>
  <si>
    <t>тариф, рублей</t>
  </si>
  <si>
    <t>СЗОП=СКП*тариф, тыс. руб.</t>
  </si>
  <si>
    <t>Общий экономический эффект (ОЭЭ)</t>
  </si>
  <si>
    <t>ЭЭ+СЗОП, тыс. руб.</t>
  </si>
  <si>
    <t>Простой период окупаемости (ОЭЭ/ОЗ), лет</t>
  </si>
  <si>
    <t>Дисконтированный период окупаемости, лет</t>
  </si>
  <si>
    <t>Внутренняя норма прибыли, %</t>
  </si>
  <si>
    <t>Главный инженер АО «Орелоблэнерго»</t>
  </si>
  <si>
    <t xml:space="preserve"> Тимохин В.А.</t>
  </si>
  <si>
    <t xml:space="preserve">Приложение 2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</si>
</sst>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,"/>
    <numFmt numFmtId="165" formatCode="d/m"/>
    <numFmt numFmtId="166" formatCode="#,###.00"/>
    <numFmt numFmtId="167" formatCode="0.000"/>
  </numFmts>
  <fonts count="9">
    <font>
      <sz val="11"/>
      <color rgb="FF000000"/>
      <name val="Calibri"/>
      <charset val="134"/>
    </font>
    <font>
      <sz val="11"/>
      <color rgb="FF000000"/>
      <name val="Times New Roman"/>
      <charset val="134"/>
    </font>
    <font>
      <b/>
      <sz val="14"/>
      <color rgb="FF2D4D6A"/>
      <name val="Times New Roman"/>
      <charset val="134"/>
    </font>
    <font>
      <b/>
      <sz val="11"/>
      <color rgb="FF000000"/>
      <name val="Times New Roman"/>
      <charset val="134"/>
    </font>
    <font>
      <sz val="10"/>
      <color rgb="FF000000"/>
      <name val="Times New Roman"/>
      <charset val="134"/>
    </font>
    <font>
      <sz val="8"/>
      <color rgb="FF000000"/>
      <name val="Times New Roman"/>
      <charset val="134"/>
    </font>
    <font>
      <b/>
      <sz val="12"/>
      <color rgb="FF000000"/>
      <name val="Times New Roman"/>
      <charset val="134"/>
    </font>
    <font>
      <sz val="13"/>
      <color rgb="FF000000"/>
      <name val="Times New Roman"/>
      <charset val="134"/>
    </font>
    <font>
      <b/>
      <sz val="14"/>
      <color rgb="FF000000"/>
      <name val="Times New Roman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rgb="FFAAAAAA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AAAAAA"/>
      </right>
      <top/>
      <bottom style="thin">
        <color auto="1"/>
      </bottom>
      <diagonal/>
    </border>
    <border>
      <left/>
      <right style="thin">
        <color rgb="FFAAAAAA"/>
      </right>
      <top style="thin">
        <color auto="1"/>
      </top>
      <bottom style="thin">
        <color auto="1"/>
      </bottom>
      <diagonal/>
    </border>
    <border>
      <left/>
      <right style="thin">
        <color rgb="FFAAAAAA"/>
      </right>
      <top style="thin">
        <color auto="1"/>
      </top>
      <bottom/>
      <diagonal/>
    </border>
    <border>
      <left style="thin">
        <color rgb="FFAAAAAA"/>
      </left>
      <right style="thin">
        <color rgb="FFAAAAAA"/>
      </right>
      <top/>
      <bottom/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Fill="1" applyBorder="1" applyAlignment="1" applyProtection="1"/>
    <xf numFmtId="0" fontId="0" fillId="0" borderId="0" xfId="0" applyFill="1"/>
    <xf numFmtId="0" fontId="1" fillId="0" borderId="0" xfId="0" applyFont="1" applyFill="1" applyBorder="1" applyAlignment="1" applyProtection="1">
      <alignment wrapText="1"/>
    </xf>
    <xf numFmtId="0" fontId="1" fillId="0" borderId="2" xfId="0" applyFont="1" applyFill="1" applyBorder="1" applyAlignment="1" applyProtection="1"/>
    <xf numFmtId="49" fontId="1" fillId="0" borderId="2" xfId="0" applyNumberFormat="1" applyFont="1" applyFill="1" applyBorder="1" applyAlignment="1" applyProtection="1">
      <alignment wrapText="1"/>
    </xf>
    <xf numFmtId="49" fontId="1" fillId="0" borderId="2" xfId="0" applyNumberFormat="1" applyFont="1" applyFill="1" applyBorder="1" applyAlignment="1" applyProtection="1"/>
    <xf numFmtId="49" fontId="1" fillId="0" borderId="2" xfId="0" applyNumberFormat="1" applyFont="1" applyFill="1" applyBorder="1" applyAlignment="1" applyProtection="1">
      <alignment vertical="center" wrapText="1"/>
    </xf>
    <xf numFmtId="49" fontId="1" fillId="0" borderId="2" xfId="0" applyNumberFormat="1" applyFont="1" applyFill="1" applyBorder="1" applyAlignment="1" applyProtection="1">
      <alignment horizontal="right"/>
    </xf>
    <xf numFmtId="0" fontId="3" fillId="0" borderId="2" xfId="0" applyFont="1" applyFill="1" applyBorder="1" applyAlignment="1" applyProtection="1"/>
    <xf numFmtId="49" fontId="5" fillId="0" borderId="2" xfId="0" applyNumberFormat="1" applyFont="1" applyFill="1" applyBorder="1" applyAlignment="1" applyProtection="1">
      <alignment wrapText="1"/>
    </xf>
    <xf numFmtId="164" fontId="1" fillId="0" borderId="2" xfId="0" applyNumberFormat="1" applyFont="1" applyFill="1" applyBorder="1" applyAlignment="1" applyProtection="1"/>
    <xf numFmtId="49" fontId="3" fillId="0" borderId="2" xfId="0" applyNumberFormat="1" applyFont="1" applyFill="1" applyBorder="1" applyAlignment="1" applyProtection="1"/>
    <xf numFmtId="2" fontId="1" fillId="0" borderId="2" xfId="0" applyNumberFormat="1" applyFont="1" applyFill="1" applyBorder="1" applyAlignment="1" applyProtection="1"/>
    <xf numFmtId="164" fontId="4" fillId="0" borderId="2" xfId="0" applyNumberFormat="1" applyFont="1" applyFill="1" applyBorder="1" applyAlignment="1" applyProtection="1"/>
    <xf numFmtId="165" fontId="1" fillId="0" borderId="2" xfId="0" applyNumberFormat="1" applyFont="1" applyFill="1" applyBorder="1" applyAlignment="1" applyProtection="1"/>
    <xf numFmtId="49" fontId="1" fillId="0" borderId="2" xfId="0" applyNumberFormat="1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>
      <alignment horizontal="right"/>
    </xf>
    <xf numFmtId="0" fontId="1" fillId="0" borderId="1" xfId="0" applyFont="1" applyFill="1" applyBorder="1" applyAlignment="1" applyProtection="1"/>
    <xf numFmtId="166" fontId="3" fillId="0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>
      <alignment horizontal="justify" vertical="center"/>
    </xf>
    <xf numFmtId="167" fontId="3" fillId="0" borderId="0" xfId="0" applyNumberFormat="1" applyFont="1" applyFill="1" applyBorder="1" applyAlignment="1" applyProtection="1"/>
    <xf numFmtId="167" fontId="1" fillId="0" borderId="2" xfId="0" applyNumberFormat="1" applyFont="1" applyFill="1" applyBorder="1" applyAlignment="1" applyProtection="1"/>
    <xf numFmtId="167" fontId="3" fillId="0" borderId="2" xfId="0" applyNumberFormat="1" applyFont="1" applyFill="1" applyBorder="1" applyAlignment="1" applyProtection="1"/>
    <xf numFmtId="167" fontId="6" fillId="0" borderId="2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>
      <alignment horizontal="left"/>
    </xf>
    <xf numFmtId="49" fontId="1" fillId="0" borderId="0" xfId="0" applyNumberFormat="1" applyFont="1" applyFill="1" applyBorder="1" applyAlignment="1" applyProtection="1">
      <alignment wrapText="1"/>
    </xf>
    <xf numFmtId="49" fontId="2" fillId="0" borderId="1" xfId="0" applyNumberFormat="1" applyFont="1" applyFill="1" applyBorder="1" applyAlignment="1" applyProtection="1">
      <alignment horizontal="center" wrapText="1"/>
    </xf>
    <xf numFmtId="49" fontId="1" fillId="0" borderId="2" xfId="0" applyNumberFormat="1" applyFont="1" applyFill="1" applyBorder="1" applyAlignment="1" applyProtection="1">
      <alignment horizontal="left" wrapText="1"/>
    </xf>
    <xf numFmtId="49" fontId="4" fillId="0" borderId="3" xfId="0" applyNumberFormat="1" applyFont="1" applyFill="1" applyBorder="1" applyAlignment="1" applyProtection="1">
      <alignment horizontal="left" wrapText="1"/>
    </xf>
    <xf numFmtId="49" fontId="4" fillId="0" borderId="4" xfId="0" applyNumberFormat="1" applyFont="1" applyFill="1" applyBorder="1" applyAlignment="1" applyProtection="1">
      <alignment horizontal="left" wrapText="1"/>
    </xf>
    <xf numFmtId="49" fontId="4" fillId="0" borderId="5" xfId="0" applyNumberFormat="1" applyFont="1" applyFill="1" applyBorder="1" applyAlignment="1" applyProtection="1">
      <alignment horizontal="left" wrapText="1"/>
    </xf>
    <xf numFmtId="49" fontId="3" fillId="0" borderId="0" xfId="0" applyNumberFormat="1" applyFont="1" applyFill="1" applyBorder="1" applyAlignment="1" applyProtection="1">
      <alignment horizontal="left"/>
    </xf>
    <xf numFmtId="49" fontId="1" fillId="0" borderId="1" xfId="0" applyNumberFormat="1" applyFont="1" applyFill="1" applyBorder="1" applyAlignment="1" applyProtection="1">
      <alignment horizontal="left"/>
    </xf>
    <xf numFmtId="49" fontId="1" fillId="0" borderId="2" xfId="0" applyNumberFormat="1" applyFont="1" applyFill="1" applyBorder="1" applyAlignment="1" applyProtection="1"/>
    <xf numFmtId="49" fontId="3" fillId="0" borderId="2" xfId="0" applyNumberFormat="1" applyFont="1" applyFill="1" applyBorder="1" applyAlignment="1" applyProtection="1">
      <alignment wrapText="1"/>
    </xf>
    <xf numFmtId="49" fontId="4" fillId="0" borderId="1" xfId="0" applyNumberFormat="1" applyFont="1" applyFill="1" applyBorder="1" applyAlignment="1" applyProtection="1">
      <alignment horizontal="left" wrapText="1"/>
    </xf>
    <xf numFmtId="0" fontId="1" fillId="0" borderId="2" xfId="0" applyFont="1" applyFill="1" applyBorder="1" applyAlignment="1" applyProtection="1"/>
    <xf numFmtId="49" fontId="1" fillId="0" borderId="2" xfId="0" applyNumberFormat="1" applyFont="1" applyFill="1" applyBorder="1" applyAlignment="1" applyProtection="1">
      <alignment wrapText="1"/>
    </xf>
    <xf numFmtId="167" fontId="6" fillId="0" borderId="2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left"/>
    </xf>
    <xf numFmtId="49" fontId="4" fillId="0" borderId="2" xfId="0" applyNumberFormat="1" applyFont="1" applyFill="1" applyBorder="1" applyAlignment="1" applyProtection="1">
      <alignment horizontal="left" vertical="center"/>
    </xf>
    <xf numFmtId="49" fontId="4" fillId="0" borderId="2" xfId="0" applyNumberFormat="1" applyFont="1" applyFill="1" applyBorder="1" applyAlignment="1" applyProtection="1"/>
    <xf numFmtId="49" fontId="3" fillId="0" borderId="2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left" vertical="center"/>
    </xf>
    <xf numFmtId="49" fontId="1" fillId="0" borderId="2" xfId="0" applyNumberFormat="1" applyFont="1" applyFill="1" applyBorder="1" applyAlignment="1" applyProtection="1">
      <alignment horizontal="right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left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left"/>
    </xf>
    <xf numFmtId="49" fontId="6" fillId="0" borderId="7" xfId="0" applyNumberFormat="1" applyFont="1" applyFill="1" applyBorder="1" applyAlignment="1" applyProtection="1">
      <alignment horizontal="left" vertical="center"/>
    </xf>
    <xf numFmtId="49" fontId="4" fillId="0" borderId="9" xfId="0" applyNumberFormat="1" applyFont="1" applyFill="1" applyBorder="1" applyAlignment="1" applyProtection="1">
      <alignment horizontal="left" wrapText="1"/>
    </xf>
    <xf numFmtId="49" fontId="4" fillId="0" borderId="10" xfId="0" applyNumberFormat="1" applyFont="1" applyFill="1" applyBorder="1" applyAlignment="1" applyProtection="1">
      <alignment horizontal="left" vertical="center" wrapText="1"/>
    </xf>
    <xf numFmtId="49" fontId="4" fillId="0" borderId="2" xfId="0" applyNumberFormat="1" applyFont="1" applyFill="1" applyBorder="1" applyAlignment="1" applyProtection="1">
      <alignment vertical="center" wrapText="1"/>
    </xf>
    <xf numFmtId="49" fontId="4" fillId="0" borderId="2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8" fillId="0" borderId="6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Fill="1" applyBorder="1" applyAlignment="1" applyProtection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F7F"/>
      <rgbColor rgb="FF3366FF"/>
      <rgbColor rgb="FF33CCCC"/>
      <rgbColor rgb="FF92D050"/>
      <rgbColor rgb="FFFFCC00"/>
      <rgbColor rgb="FFFF9900"/>
      <rgbColor rgb="FFFF6600"/>
      <rgbColor rgb="FF666699"/>
      <rgbColor rgb="FFAAAAAA"/>
      <rgbColor rgb="FF003366"/>
      <rgbColor rgb="FF339966"/>
      <rgbColor rgb="FF003300"/>
      <rgbColor rgb="FF333300"/>
      <rgbColor rgb="FF993300"/>
      <rgbColor rgb="FF993366"/>
      <rgbColor rgb="FF2D4D6A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1"/>
  <sheetViews>
    <sheetView showGridLines="0" tabSelected="1" zoomScaleNormal="100" workbookViewId="0">
      <selection activeCell="K3" sqref="K3"/>
    </sheetView>
  </sheetViews>
  <sheetFormatPr defaultRowHeight="15"/>
  <cols>
    <col min="1" max="1" width="5.85546875" style="1" customWidth="1"/>
    <col min="2" max="2" width="38" style="1" customWidth="1"/>
    <col min="3" max="3" width="10.140625" style="1" customWidth="1"/>
    <col min="4" max="4" width="7" style="1" customWidth="1"/>
    <col min="5" max="5" width="12.140625" style="1" customWidth="1"/>
    <col min="6" max="6" width="14.85546875" style="1" customWidth="1"/>
    <col min="7" max="1025" width="7.140625" style="1" customWidth="1"/>
    <col min="1026" max="16384" width="9.140625" style="2"/>
  </cols>
  <sheetData>
    <row r="1" spans="1:6" ht="15.6" customHeight="1">
      <c r="E1" s="29" t="s">
        <v>116</v>
      </c>
      <c r="F1" s="29"/>
    </row>
    <row r="2" spans="1:6" ht="75" customHeight="1">
      <c r="A2" s="3"/>
      <c r="E2" s="30" t="s">
        <v>0</v>
      </c>
      <c r="F2" s="30"/>
    </row>
    <row r="3" spans="1:6" ht="37.5" customHeight="1">
      <c r="A3" s="31" t="s">
        <v>1</v>
      </c>
      <c r="B3" s="31"/>
      <c r="C3" s="31"/>
      <c r="D3" s="31"/>
      <c r="E3" s="31"/>
      <c r="F3" s="31"/>
    </row>
    <row r="4" spans="1:6" ht="30.75" customHeight="1">
      <c r="A4" s="32" t="s">
        <v>2</v>
      </c>
      <c r="B4" s="32"/>
      <c r="C4" s="4"/>
      <c r="D4" s="4"/>
      <c r="E4" s="4"/>
      <c r="F4" s="4"/>
    </row>
    <row r="5" spans="1:6" ht="30" customHeight="1">
      <c r="A5" s="4"/>
      <c r="B5" s="5" t="s">
        <v>3</v>
      </c>
      <c r="C5" s="6" t="s">
        <v>4</v>
      </c>
      <c r="D5" s="6" t="s">
        <v>5</v>
      </c>
      <c r="E5" s="6" t="s">
        <v>6</v>
      </c>
      <c r="F5" s="5" t="s">
        <v>7</v>
      </c>
    </row>
    <row r="6" spans="1:6" ht="30" customHeight="1">
      <c r="A6" s="6" t="s">
        <v>8</v>
      </c>
      <c r="B6" s="7" t="s">
        <v>9</v>
      </c>
      <c r="C6" s="6" t="s">
        <v>10</v>
      </c>
      <c r="D6" s="4">
        <v>31</v>
      </c>
      <c r="E6" s="26">
        <v>160</v>
      </c>
      <c r="F6" s="26">
        <f t="shared" ref="F6:F23" si="0">E6*D6</f>
        <v>4960</v>
      </c>
    </row>
    <row r="7" spans="1:6" ht="30" customHeight="1">
      <c r="A7" s="6" t="s">
        <v>11</v>
      </c>
      <c r="B7" s="7" t="s">
        <v>12</v>
      </c>
      <c r="C7" s="6" t="s">
        <v>10</v>
      </c>
      <c r="D7" s="4">
        <v>31</v>
      </c>
      <c r="E7" s="26">
        <v>57</v>
      </c>
      <c r="F7" s="26">
        <f t="shared" si="0"/>
        <v>1767</v>
      </c>
    </row>
    <row r="8" spans="1:6" ht="30" customHeight="1">
      <c r="A8" s="6" t="s">
        <v>13</v>
      </c>
      <c r="B8" s="7" t="s">
        <v>9</v>
      </c>
      <c r="C8" s="6" t="s">
        <v>10</v>
      </c>
      <c r="D8" s="4">
        <v>1</v>
      </c>
      <c r="E8" s="26">
        <v>936</v>
      </c>
      <c r="F8" s="26">
        <f t="shared" si="0"/>
        <v>936</v>
      </c>
    </row>
    <row r="9" spans="1:6" ht="30" customHeight="1">
      <c r="A9" s="6" t="s">
        <v>14</v>
      </c>
      <c r="B9" s="7" t="s">
        <v>12</v>
      </c>
      <c r="C9" s="6" t="s">
        <v>10</v>
      </c>
      <c r="D9" s="4">
        <v>1</v>
      </c>
      <c r="E9" s="26">
        <v>118</v>
      </c>
      <c r="F9" s="26">
        <f t="shared" si="0"/>
        <v>118</v>
      </c>
    </row>
    <row r="10" spans="1:6" ht="30" customHeight="1">
      <c r="A10" s="6" t="s">
        <v>15</v>
      </c>
      <c r="B10" s="7" t="s">
        <v>9</v>
      </c>
      <c r="C10" s="6" t="s">
        <v>10</v>
      </c>
      <c r="D10" s="4">
        <v>1</v>
      </c>
      <c r="E10" s="26">
        <v>677</v>
      </c>
      <c r="F10" s="26">
        <f t="shared" si="0"/>
        <v>677</v>
      </c>
    </row>
    <row r="11" spans="1:6" ht="30" customHeight="1">
      <c r="A11" s="6" t="s">
        <v>16</v>
      </c>
      <c r="B11" s="7" t="s">
        <v>12</v>
      </c>
      <c r="C11" s="6" t="s">
        <v>10</v>
      </c>
      <c r="D11" s="4">
        <v>1</v>
      </c>
      <c r="E11" s="26">
        <v>85</v>
      </c>
      <c r="F11" s="26">
        <f t="shared" si="0"/>
        <v>85</v>
      </c>
    </row>
    <row r="12" spans="1:6" ht="30" customHeight="1">
      <c r="A12" s="6" t="s">
        <v>17</v>
      </c>
      <c r="B12" s="7" t="s">
        <v>9</v>
      </c>
      <c r="C12" s="6" t="s">
        <v>10</v>
      </c>
      <c r="D12" s="4">
        <v>1</v>
      </c>
      <c r="E12" s="26">
        <v>627</v>
      </c>
      <c r="F12" s="26">
        <f t="shared" si="0"/>
        <v>627</v>
      </c>
    </row>
    <row r="13" spans="1:6" ht="30" customHeight="1">
      <c r="A13" s="6" t="s">
        <v>18</v>
      </c>
      <c r="B13" s="7" t="s">
        <v>12</v>
      </c>
      <c r="C13" s="6" t="s">
        <v>10</v>
      </c>
      <c r="D13" s="4">
        <v>1</v>
      </c>
      <c r="E13" s="26">
        <v>79</v>
      </c>
      <c r="F13" s="26">
        <f t="shared" si="0"/>
        <v>79</v>
      </c>
    </row>
    <row r="14" spans="1:6" ht="30" customHeight="1">
      <c r="A14" s="6" t="s">
        <v>19</v>
      </c>
      <c r="B14" s="7" t="s">
        <v>9</v>
      </c>
      <c r="C14" s="6" t="s">
        <v>10</v>
      </c>
      <c r="D14" s="4">
        <v>1</v>
      </c>
      <c r="E14" s="26">
        <v>319</v>
      </c>
      <c r="F14" s="26">
        <f t="shared" si="0"/>
        <v>319</v>
      </c>
    </row>
    <row r="15" spans="1:6" ht="30" customHeight="1">
      <c r="A15" s="6" t="s">
        <v>20</v>
      </c>
      <c r="B15" s="7" t="s">
        <v>12</v>
      </c>
      <c r="C15" s="6" t="s">
        <v>10</v>
      </c>
      <c r="D15" s="4">
        <v>1</v>
      </c>
      <c r="E15" s="26">
        <v>40</v>
      </c>
      <c r="F15" s="26">
        <f t="shared" si="0"/>
        <v>40</v>
      </c>
    </row>
    <row r="16" spans="1:6" ht="30" customHeight="1">
      <c r="A16" s="6" t="s">
        <v>21</v>
      </c>
      <c r="B16" s="7" t="s">
        <v>9</v>
      </c>
      <c r="C16" s="6" t="s">
        <v>10</v>
      </c>
      <c r="D16" s="4">
        <v>1</v>
      </c>
      <c r="E16" s="26">
        <v>518</v>
      </c>
      <c r="F16" s="26">
        <f t="shared" si="0"/>
        <v>518</v>
      </c>
    </row>
    <row r="17" spans="1:6" ht="30" customHeight="1">
      <c r="A17" s="6" t="s">
        <v>22</v>
      </c>
      <c r="B17" s="7" t="s">
        <v>12</v>
      </c>
      <c r="C17" s="6" t="s">
        <v>10</v>
      </c>
      <c r="D17" s="4">
        <v>1</v>
      </c>
      <c r="E17" s="26">
        <v>65</v>
      </c>
      <c r="F17" s="26">
        <f t="shared" si="0"/>
        <v>65</v>
      </c>
    </row>
    <row r="18" spans="1:6" ht="30" customHeight="1">
      <c r="A18" s="6" t="s">
        <v>23</v>
      </c>
      <c r="B18" s="7" t="s">
        <v>9</v>
      </c>
      <c r="C18" s="6" t="s">
        <v>10</v>
      </c>
      <c r="D18" s="4">
        <v>1</v>
      </c>
      <c r="E18" s="26">
        <v>289</v>
      </c>
      <c r="F18" s="26">
        <f t="shared" si="0"/>
        <v>289</v>
      </c>
    </row>
    <row r="19" spans="1:6" ht="30" customHeight="1">
      <c r="A19" s="6" t="s">
        <v>24</v>
      </c>
      <c r="B19" s="7" t="s">
        <v>12</v>
      </c>
      <c r="C19" s="6" t="s">
        <v>10</v>
      </c>
      <c r="D19" s="4">
        <v>1</v>
      </c>
      <c r="E19" s="26">
        <v>36</v>
      </c>
      <c r="F19" s="26">
        <f t="shared" si="0"/>
        <v>36</v>
      </c>
    </row>
    <row r="20" spans="1:6" ht="30" customHeight="1">
      <c r="A20" s="6" t="s">
        <v>25</v>
      </c>
      <c r="B20" s="7" t="s">
        <v>9</v>
      </c>
      <c r="C20" s="6" t="s">
        <v>10</v>
      </c>
      <c r="D20" s="4">
        <v>1</v>
      </c>
      <c r="E20" s="26">
        <v>209</v>
      </c>
      <c r="F20" s="26">
        <f t="shared" si="0"/>
        <v>209</v>
      </c>
    </row>
    <row r="21" spans="1:6" ht="30" customHeight="1">
      <c r="A21" s="6" t="s">
        <v>26</v>
      </c>
      <c r="B21" s="7" t="s">
        <v>12</v>
      </c>
      <c r="C21" s="6" t="s">
        <v>10</v>
      </c>
      <c r="D21" s="4">
        <v>1</v>
      </c>
      <c r="E21" s="26">
        <v>26</v>
      </c>
      <c r="F21" s="26">
        <f t="shared" si="0"/>
        <v>26</v>
      </c>
    </row>
    <row r="22" spans="1:6" ht="30" customHeight="1">
      <c r="A22" s="6" t="s">
        <v>27</v>
      </c>
      <c r="B22" s="7" t="s">
        <v>9</v>
      </c>
      <c r="C22" s="6" t="s">
        <v>10</v>
      </c>
      <c r="D22" s="4">
        <v>1</v>
      </c>
      <c r="E22" s="26">
        <v>817</v>
      </c>
      <c r="F22" s="26">
        <f t="shared" si="0"/>
        <v>817</v>
      </c>
    </row>
    <row r="23" spans="1:6" ht="30" customHeight="1">
      <c r="A23" s="6" t="s">
        <v>28</v>
      </c>
      <c r="B23" s="7" t="s">
        <v>12</v>
      </c>
      <c r="C23" s="6" t="s">
        <v>10</v>
      </c>
      <c r="D23" s="4">
        <v>1</v>
      </c>
      <c r="E23" s="26">
        <v>103</v>
      </c>
      <c r="F23" s="26">
        <f t="shared" si="0"/>
        <v>103</v>
      </c>
    </row>
    <row r="24" spans="1:6" ht="15.95" customHeight="1">
      <c r="A24" s="4"/>
      <c r="B24" s="5" t="s">
        <v>29</v>
      </c>
      <c r="C24" s="4"/>
      <c r="D24" s="4"/>
      <c r="E24" s="26"/>
      <c r="F24" s="27">
        <f>F6+F7+F8+F9+F10+F11+F12+F13+F14+F15+F16+F17+F18+F19+F20+F21+F22+F23</f>
        <v>11671</v>
      </c>
    </row>
    <row r="25" spans="1:6" ht="15.95" customHeight="1">
      <c r="A25" s="29" t="s">
        <v>30</v>
      </c>
      <c r="B25" s="29"/>
    </row>
    <row r="26" spans="1:6" ht="84.75" customHeight="1">
      <c r="A26" s="33" t="s">
        <v>31</v>
      </c>
      <c r="B26" s="33"/>
      <c r="C26" s="33"/>
      <c r="D26" s="33"/>
      <c r="E26" s="33"/>
      <c r="F26" s="33"/>
    </row>
    <row r="27" spans="1:6" ht="15.95" customHeight="1">
      <c r="A27" s="4"/>
      <c r="B27" s="6" t="s">
        <v>32</v>
      </c>
      <c r="C27" s="6" t="s">
        <v>33</v>
      </c>
      <c r="D27" s="6" t="s">
        <v>34</v>
      </c>
      <c r="E27" s="6" t="s">
        <v>35</v>
      </c>
      <c r="F27" s="6" t="s">
        <v>36</v>
      </c>
    </row>
    <row r="28" spans="1:6" ht="15.95" customHeight="1">
      <c r="A28" s="4"/>
      <c r="B28" s="8" t="s">
        <v>37</v>
      </c>
      <c r="C28" s="8" t="s">
        <v>38</v>
      </c>
      <c r="D28" s="8" t="s">
        <v>39</v>
      </c>
      <c r="E28" s="8" t="s">
        <v>40</v>
      </c>
      <c r="F28" s="8" t="s">
        <v>41</v>
      </c>
    </row>
    <row r="29" spans="1:6" ht="15.95" customHeight="1">
      <c r="A29" s="4"/>
      <c r="B29" s="4">
        <v>39</v>
      </c>
      <c r="C29" s="4">
        <v>0.6</v>
      </c>
      <c r="D29" s="4">
        <v>5</v>
      </c>
      <c r="E29" s="4">
        <v>365</v>
      </c>
      <c r="F29" s="9">
        <f>(B29*C29*D29*E29)/1000</f>
        <v>42.704999999999998</v>
      </c>
    </row>
    <row r="30" spans="1:6" ht="40.5" customHeight="1">
      <c r="A30" s="34" t="s">
        <v>42</v>
      </c>
      <c r="B30" s="34"/>
      <c r="C30" s="34"/>
      <c r="D30" s="34"/>
      <c r="E30" s="34"/>
      <c r="F30" s="34"/>
    </row>
    <row r="31" spans="1:6" ht="28.5" customHeight="1">
      <c r="A31" s="4"/>
      <c r="B31" s="4"/>
      <c r="C31" s="5" t="str">
        <f>B6</f>
        <v xml:space="preserve"> Оборудование АСКУЭ</v>
      </c>
      <c r="D31" s="10" t="s">
        <v>43</v>
      </c>
      <c r="E31" s="5" t="s">
        <v>44</v>
      </c>
      <c r="F31" s="6" t="s">
        <v>45</v>
      </c>
    </row>
    <row r="32" spans="1:6" ht="15.95" customHeight="1">
      <c r="A32" s="4"/>
      <c r="B32" s="4"/>
      <c r="C32" s="4">
        <f>F6</f>
        <v>4960</v>
      </c>
      <c r="D32" s="4">
        <v>5.0000000000000001E-3</v>
      </c>
      <c r="E32" s="4">
        <v>16</v>
      </c>
      <c r="F32" s="27">
        <f>C32*D32/E32</f>
        <v>1.55</v>
      </c>
    </row>
    <row r="33" spans="1:6" ht="60.95" customHeight="1">
      <c r="A33" s="35" t="s">
        <v>46</v>
      </c>
      <c r="B33" s="35"/>
      <c r="C33" s="35"/>
      <c r="D33" s="35"/>
      <c r="E33" s="35"/>
      <c r="F33" s="35"/>
    </row>
    <row r="34" spans="1:6" ht="15.95" customHeight="1">
      <c r="A34" s="36" t="s">
        <v>47</v>
      </c>
      <c r="B34" s="36"/>
      <c r="C34" s="36"/>
      <c r="D34" s="36"/>
      <c r="E34" s="36"/>
    </row>
    <row r="35" spans="1:6" ht="33.950000000000003" customHeight="1">
      <c r="A35" s="32" t="s">
        <v>48</v>
      </c>
      <c r="B35" s="32"/>
      <c r="C35" s="32"/>
      <c r="D35" s="10" t="s">
        <v>49</v>
      </c>
      <c r="E35" s="6" t="s">
        <v>50</v>
      </c>
    </row>
    <row r="36" spans="1:6" ht="15.95" customHeight="1">
      <c r="A36" s="4"/>
      <c r="B36" s="4"/>
      <c r="C36" s="11">
        <f>F29</f>
        <v>42.704999999999998</v>
      </c>
      <c r="D36" s="11">
        <f>F32</f>
        <v>1.55</v>
      </c>
      <c r="E36" s="11">
        <f>C36+D36</f>
        <v>44.254999999999995</v>
      </c>
    </row>
    <row r="37" spans="1:6" ht="15.95" customHeight="1"/>
    <row r="38" spans="1:6" ht="15.95" customHeight="1">
      <c r="A38" s="37" t="s">
        <v>51</v>
      </c>
      <c r="B38" s="37"/>
      <c r="C38" s="37"/>
      <c r="D38" s="37"/>
      <c r="E38" s="37"/>
      <c r="F38" s="37"/>
    </row>
    <row r="39" spans="1:6" ht="15.95" customHeight="1">
      <c r="A39" s="4"/>
      <c r="B39" s="4"/>
      <c r="C39" s="12" t="s">
        <v>52</v>
      </c>
      <c r="D39" s="12" t="s">
        <v>53</v>
      </c>
      <c r="E39" s="6" t="s">
        <v>54</v>
      </c>
      <c r="F39" s="6" t="s">
        <v>55</v>
      </c>
    </row>
    <row r="40" spans="1:6" ht="15.95" customHeight="1">
      <c r="A40" s="4"/>
      <c r="B40" s="4"/>
      <c r="C40" s="13">
        <f>F24</f>
        <v>11671</v>
      </c>
      <c r="D40" s="14">
        <f>E36</f>
        <v>44.254999999999995</v>
      </c>
      <c r="E40" s="4">
        <v>20</v>
      </c>
      <c r="F40" s="26">
        <f>((C40+D40)/E40)</f>
        <v>585.76274999999998</v>
      </c>
    </row>
    <row r="41" spans="1:6" ht="15.95" customHeight="1">
      <c r="A41" s="6" t="s">
        <v>56</v>
      </c>
      <c r="B41" s="4"/>
      <c r="C41" s="12" t="s">
        <v>52</v>
      </c>
      <c r="D41" s="12" t="s">
        <v>53</v>
      </c>
      <c r="E41" s="12" t="s">
        <v>57</v>
      </c>
      <c r="F41" s="12" t="s">
        <v>58</v>
      </c>
    </row>
    <row r="42" spans="1:6" ht="15.75" customHeight="1">
      <c r="A42" s="4"/>
      <c r="B42" s="4"/>
      <c r="C42" s="13">
        <f>F24</f>
        <v>11671</v>
      </c>
      <c r="D42" s="14">
        <f>E36</f>
        <v>44.254999999999995</v>
      </c>
      <c r="E42" s="26">
        <f>F40</f>
        <v>585.76274999999998</v>
      </c>
      <c r="F42" s="28">
        <f>C42+D42+E42</f>
        <v>12301.017749999999</v>
      </c>
    </row>
    <row r="43" spans="1:6" ht="15.95" customHeight="1">
      <c r="A43" s="29" t="s">
        <v>59</v>
      </c>
      <c r="B43" s="29"/>
    </row>
    <row r="44" spans="1:6" ht="15.95" customHeight="1">
      <c r="A44" s="15">
        <v>43104</v>
      </c>
      <c r="B44" s="38" t="s">
        <v>60</v>
      </c>
      <c r="C44" s="38"/>
      <c r="D44" s="38"/>
      <c r="E44" s="38"/>
      <c r="F44" s="4">
        <v>864</v>
      </c>
    </row>
    <row r="45" spans="1:6" ht="15.95" customHeight="1">
      <c r="A45" s="15">
        <v>43135</v>
      </c>
      <c r="B45" s="38" t="s">
        <v>61</v>
      </c>
      <c r="C45" s="38"/>
      <c r="D45" s="38"/>
      <c r="E45" s="38"/>
      <c r="F45" s="4">
        <v>17</v>
      </c>
    </row>
    <row r="46" spans="1:6" ht="15.95" customHeight="1">
      <c r="A46" s="15">
        <v>43163</v>
      </c>
      <c r="B46" s="38" t="s">
        <v>62</v>
      </c>
      <c r="C46" s="38"/>
      <c r="D46" s="38"/>
      <c r="E46" s="38"/>
      <c r="F46" s="4">
        <v>29.28</v>
      </c>
    </row>
    <row r="47" spans="1:6" ht="15.95" customHeight="1">
      <c r="A47" s="15">
        <v>43194</v>
      </c>
      <c r="B47" s="39" t="s">
        <v>63</v>
      </c>
      <c r="C47" s="39"/>
      <c r="D47" s="39"/>
      <c r="E47" s="39"/>
      <c r="F47" s="26">
        <f>F45/100*F44*F46</f>
        <v>4300.6464000000005</v>
      </c>
    </row>
    <row r="48" spans="1:6" ht="15.95" customHeight="1">
      <c r="A48" s="15">
        <v>43224</v>
      </c>
      <c r="B48" s="38" t="s">
        <v>64</v>
      </c>
      <c r="C48" s="38"/>
      <c r="D48" s="38"/>
      <c r="E48" s="38"/>
      <c r="F48" s="4">
        <v>2.2000000000000002</v>
      </c>
    </row>
    <row r="49" spans="1:6" ht="15.95" customHeight="1">
      <c r="A49" s="15">
        <v>43255</v>
      </c>
      <c r="B49" s="38" t="s">
        <v>65</v>
      </c>
      <c r="C49" s="38"/>
      <c r="D49" s="38"/>
      <c r="E49" s="38"/>
      <c r="F49" s="4">
        <v>200</v>
      </c>
    </row>
    <row r="50" spans="1:6" ht="15.95" customHeight="1">
      <c r="A50" s="15">
        <v>43285</v>
      </c>
      <c r="B50" s="39" t="s">
        <v>66</v>
      </c>
      <c r="C50" s="39"/>
      <c r="D50" s="39"/>
      <c r="E50" s="39"/>
      <c r="F50" s="4">
        <f>(F48/100)*(F45/100)*F44*F49</f>
        <v>646.27200000000005</v>
      </c>
    </row>
    <row r="51" spans="1:6" ht="24.6" customHeight="1">
      <c r="A51" s="40" t="s">
        <v>67</v>
      </c>
      <c r="B51" s="40"/>
      <c r="C51" s="40"/>
      <c r="D51" s="40"/>
      <c r="E51" s="40"/>
      <c r="F51" s="40"/>
    </row>
    <row r="52" spans="1:6" ht="15.95" customHeight="1">
      <c r="A52" s="41"/>
      <c r="B52" s="41"/>
      <c r="C52" s="41"/>
      <c r="D52" s="41"/>
      <c r="E52" s="6" t="s">
        <v>68</v>
      </c>
      <c r="F52" s="16" t="s">
        <v>69</v>
      </c>
    </row>
    <row r="53" spans="1:6" ht="15.95" customHeight="1">
      <c r="A53" s="41"/>
      <c r="B53" s="41"/>
      <c r="C53" s="41"/>
      <c r="D53" s="41"/>
      <c r="E53" s="26">
        <f>F47</f>
        <v>4300.6464000000005</v>
      </c>
      <c r="F53" s="17">
        <f>F50</f>
        <v>646.27200000000005</v>
      </c>
    </row>
    <row r="54" spans="1:6" ht="17.45" customHeight="1">
      <c r="A54" s="15">
        <v>43316</v>
      </c>
      <c r="B54" s="42" t="s">
        <v>70</v>
      </c>
      <c r="C54" s="42"/>
      <c r="D54" s="42"/>
      <c r="E54" s="43">
        <f>(E53+F53)/1000</f>
        <v>4.9469184000000004</v>
      </c>
      <c r="F54" s="43"/>
    </row>
    <row r="55" spans="1:6" ht="15.95" customHeight="1"/>
    <row r="56" spans="1:6" ht="18.399999999999999" customHeight="1">
      <c r="A56" s="44" t="s">
        <v>71</v>
      </c>
      <c r="B56" s="44"/>
      <c r="C56" s="44"/>
      <c r="D56" s="44"/>
      <c r="E56" s="44"/>
      <c r="F56" s="44"/>
    </row>
    <row r="57" spans="1:6" ht="15.95" customHeight="1">
      <c r="A57" s="45" t="s">
        <v>72</v>
      </c>
      <c r="B57" s="45"/>
      <c r="C57" s="45"/>
      <c r="D57" s="45"/>
      <c r="E57" s="45"/>
      <c r="F57" s="4"/>
    </row>
    <row r="58" spans="1:6" ht="15.95" customHeight="1">
      <c r="A58" s="15">
        <v>43105</v>
      </c>
      <c r="B58" s="46" t="s">
        <v>73</v>
      </c>
      <c r="C58" s="46"/>
      <c r="D58" s="46"/>
      <c r="E58" s="4">
        <v>12</v>
      </c>
      <c r="F58" s="4">
        <f>D6</f>
        <v>31</v>
      </c>
    </row>
    <row r="59" spans="1:6" ht="15.95" customHeight="1">
      <c r="A59" s="15">
        <v>43136</v>
      </c>
      <c r="B59" s="38" t="s">
        <v>74</v>
      </c>
      <c r="C59" s="38"/>
      <c r="D59" s="38"/>
      <c r="E59" s="4"/>
      <c r="F59" s="4">
        <v>351.69</v>
      </c>
    </row>
    <row r="60" spans="1:6" ht="15.75" customHeight="1">
      <c r="A60" s="15">
        <v>43164</v>
      </c>
      <c r="B60" s="47" t="s">
        <v>75</v>
      </c>
      <c r="C60" s="47"/>
      <c r="D60" s="47"/>
      <c r="E60" s="4"/>
      <c r="F60" s="28">
        <f>(F58*E58*F59)/1000</f>
        <v>130.82867999999999</v>
      </c>
    </row>
    <row r="61" spans="1:6" ht="27" customHeight="1">
      <c r="A61" s="48" t="s">
        <v>76</v>
      </c>
      <c r="B61" s="48"/>
      <c r="C61" s="48"/>
      <c r="D61" s="48"/>
      <c r="E61" s="48"/>
      <c r="F61" s="48"/>
    </row>
    <row r="62" spans="1:6" ht="31.5" customHeight="1">
      <c r="A62" s="4"/>
      <c r="B62" s="49" t="s">
        <v>77</v>
      </c>
      <c r="C62" s="49"/>
      <c r="D62" s="49"/>
      <c r="E62" s="49"/>
      <c r="F62" s="4">
        <v>128.97</v>
      </c>
    </row>
    <row r="63" spans="1:6" ht="15.75" customHeight="1">
      <c r="A63" s="4"/>
      <c r="B63" s="49" t="s">
        <v>78</v>
      </c>
      <c r="C63" s="49"/>
      <c r="D63" s="49"/>
      <c r="E63" s="49"/>
      <c r="F63" s="4">
        <v>109.79</v>
      </c>
    </row>
    <row r="64" spans="1:6" ht="15.95" customHeight="1">
      <c r="A64" s="4"/>
      <c r="B64" s="50" t="s">
        <v>79</v>
      </c>
      <c r="C64" s="50"/>
      <c r="D64" s="50"/>
      <c r="E64" s="50"/>
      <c r="F64" s="4">
        <v>134.5</v>
      </c>
    </row>
    <row r="65" spans="1:6" ht="49.5" customHeight="1">
      <c r="A65" s="18"/>
      <c r="B65" s="4"/>
      <c r="C65" s="4"/>
      <c r="D65" s="4"/>
      <c r="E65" s="4"/>
      <c r="F65" s="5" t="s">
        <v>80</v>
      </c>
    </row>
    <row r="66" spans="1:6" ht="15.95" customHeight="1">
      <c r="A66" s="4"/>
      <c r="B66" s="38" t="s">
        <v>81</v>
      </c>
      <c r="C66" s="38"/>
      <c r="D66" s="38"/>
      <c r="E66" s="4">
        <v>4</v>
      </c>
      <c r="F66" s="4">
        <v>48</v>
      </c>
    </row>
    <row r="67" spans="1:6" ht="15.95" customHeight="1">
      <c r="A67" s="4"/>
      <c r="B67" s="38" t="s">
        <v>82</v>
      </c>
      <c r="C67" s="38"/>
      <c r="D67" s="38"/>
      <c r="E67" s="4">
        <v>2</v>
      </c>
      <c r="F67" s="4">
        <v>84</v>
      </c>
    </row>
    <row r="68" spans="1:6" ht="15.95" customHeight="1">
      <c r="A68" s="4"/>
      <c r="B68" s="38" t="s">
        <v>83</v>
      </c>
      <c r="C68" s="38"/>
      <c r="D68" s="38"/>
      <c r="E68" s="4">
        <v>2</v>
      </c>
      <c r="F68" s="4">
        <v>36</v>
      </c>
    </row>
    <row r="69" spans="1:6" ht="30" customHeight="1">
      <c r="A69" s="4"/>
      <c r="B69" s="5" t="s">
        <v>84</v>
      </c>
      <c r="C69" s="4"/>
      <c r="D69" s="4"/>
      <c r="E69" s="4"/>
      <c r="F69" s="9">
        <f>F62*E66*F66+F63*E67*F67+F64*E68*F68</f>
        <v>52890.96</v>
      </c>
    </row>
    <row r="70" spans="1:6" ht="15.95" customHeight="1">
      <c r="A70" s="4"/>
      <c r="B70" s="51" t="s">
        <v>85</v>
      </c>
      <c r="C70" s="51"/>
      <c r="D70" s="51"/>
      <c r="E70" s="51"/>
      <c r="F70" s="4">
        <v>30.4</v>
      </c>
    </row>
    <row r="71" spans="1:6" ht="15.95" customHeight="1">
      <c r="A71" s="4"/>
      <c r="B71" s="52" t="s">
        <v>86</v>
      </c>
      <c r="C71" s="52"/>
      <c r="D71" s="52"/>
      <c r="E71" s="52"/>
      <c r="F71" s="27">
        <f>F69*F70/100</f>
        <v>16078.851839999999</v>
      </c>
    </row>
    <row r="72" spans="1:6" ht="15.95" customHeight="1">
      <c r="A72" s="4"/>
      <c r="B72" s="53" t="s">
        <v>87</v>
      </c>
      <c r="C72" s="53"/>
      <c r="D72" s="53"/>
      <c r="E72" s="53"/>
      <c r="F72" s="27">
        <f>(F69+F71)/1000</f>
        <v>68.969811839999991</v>
      </c>
    </row>
    <row r="73" spans="1:6" ht="27" customHeight="1">
      <c r="A73" s="54" t="s">
        <v>88</v>
      </c>
      <c r="B73" s="54"/>
      <c r="C73" s="54"/>
      <c r="D73" s="54"/>
      <c r="E73" s="54"/>
      <c r="F73" s="19"/>
    </row>
    <row r="74" spans="1:6" ht="24" customHeight="1">
      <c r="A74" s="4"/>
      <c r="B74" s="52" t="s">
        <v>89</v>
      </c>
      <c r="C74" s="52"/>
      <c r="D74" s="52"/>
      <c r="E74" s="4"/>
      <c r="F74" s="4">
        <v>17.75</v>
      </c>
    </row>
    <row r="75" spans="1:6" ht="15.95" customHeight="1">
      <c r="A75" s="4"/>
      <c r="B75" s="53" t="s">
        <v>90</v>
      </c>
      <c r="C75" s="53"/>
      <c r="D75" s="53"/>
      <c r="E75" s="4">
        <v>12</v>
      </c>
      <c r="F75" s="27">
        <f>F74*E75</f>
        <v>213</v>
      </c>
    </row>
    <row r="76" spans="1:6" ht="15.95" customHeight="1">
      <c r="A76" s="4"/>
      <c r="B76" s="53" t="s">
        <v>91</v>
      </c>
      <c r="C76" s="53"/>
      <c r="D76" s="53"/>
      <c r="E76" s="4"/>
      <c r="F76" s="4">
        <v>3125</v>
      </c>
    </row>
    <row r="77" spans="1:6" ht="15.95" customHeight="1">
      <c r="A77" s="4"/>
      <c r="B77" s="53" t="s">
        <v>92</v>
      </c>
      <c r="C77" s="53"/>
      <c r="D77" s="53"/>
      <c r="E77" s="4"/>
      <c r="F77" s="4">
        <v>1500</v>
      </c>
    </row>
    <row r="78" spans="1:6" ht="15.95" customHeight="1">
      <c r="A78" s="4"/>
      <c r="B78" s="53" t="s">
        <v>93</v>
      </c>
      <c r="C78" s="53"/>
      <c r="D78" s="53"/>
      <c r="E78" s="4"/>
      <c r="F78" s="9">
        <f>F77/F76</f>
        <v>0.48</v>
      </c>
    </row>
    <row r="79" spans="1:6" ht="15.95" customHeight="1">
      <c r="A79" s="4"/>
      <c r="B79" s="55" t="s">
        <v>94</v>
      </c>
      <c r="C79" s="55"/>
      <c r="D79" s="55"/>
      <c r="E79" s="4"/>
      <c r="F79" s="27">
        <f>F75*F78</f>
        <v>102.24</v>
      </c>
    </row>
    <row r="80" spans="1:6" ht="30.95" customHeight="1">
      <c r="A80" s="4"/>
      <c r="B80" s="42" t="s">
        <v>95</v>
      </c>
      <c r="C80" s="42"/>
      <c r="D80" s="42"/>
      <c r="E80" s="4"/>
      <c r="F80" s="27">
        <f>E54+F60+F72+F79</f>
        <v>306.98541023999996</v>
      </c>
    </row>
    <row r="81" spans="1:6" ht="26.1" customHeight="1">
      <c r="A81" s="56" t="s">
        <v>96</v>
      </c>
      <c r="B81" s="56"/>
      <c r="C81" s="56"/>
      <c r="D81" s="56"/>
      <c r="E81" s="56"/>
      <c r="F81" s="20"/>
    </row>
    <row r="82" spans="1:6" ht="35.65" customHeight="1">
      <c r="A82" s="57" t="s">
        <v>97</v>
      </c>
      <c r="B82" s="57"/>
      <c r="C82" s="57"/>
      <c r="D82" s="57"/>
      <c r="E82" s="57"/>
      <c r="F82" s="57"/>
    </row>
    <row r="83" spans="1:6" ht="27.75" customHeight="1">
      <c r="A83" s="58" t="s">
        <v>98</v>
      </c>
      <c r="B83" s="58"/>
      <c r="C83" s="58"/>
      <c r="D83" s="58"/>
      <c r="E83" s="58"/>
      <c r="F83" s="58"/>
    </row>
    <row r="84" spans="1:6" ht="15.95" customHeight="1">
      <c r="A84" s="4"/>
      <c r="B84" s="59" t="s">
        <v>99</v>
      </c>
      <c r="C84" s="59"/>
      <c r="D84" s="59"/>
      <c r="E84" s="59"/>
      <c r="F84" s="21">
        <v>105</v>
      </c>
    </row>
    <row r="85" spans="1:6" ht="15.95" customHeight="1">
      <c r="A85" s="4"/>
      <c r="B85" s="59" t="s">
        <v>100</v>
      </c>
      <c r="C85" s="59"/>
      <c r="D85" s="59"/>
      <c r="E85" s="59"/>
      <c r="F85" s="21">
        <v>115</v>
      </c>
    </row>
    <row r="86" spans="1:6" ht="15.95" customHeight="1">
      <c r="A86" s="4"/>
      <c r="B86" s="60" t="s">
        <v>101</v>
      </c>
      <c r="C86" s="60"/>
      <c r="D86" s="60"/>
      <c r="E86" s="60"/>
      <c r="F86" s="21">
        <v>3.7</v>
      </c>
    </row>
    <row r="87" spans="1:6" ht="15.95" customHeight="1">
      <c r="A87" s="4"/>
      <c r="B87" s="59" t="s">
        <v>102</v>
      </c>
      <c r="C87" s="59"/>
      <c r="D87" s="59"/>
      <c r="E87" s="59"/>
      <c r="F87" s="21">
        <v>39</v>
      </c>
    </row>
    <row r="88" spans="1:6" ht="15.95" customHeight="1">
      <c r="A88" s="4"/>
      <c r="B88" s="46" t="s">
        <v>103</v>
      </c>
      <c r="C88" s="46"/>
      <c r="D88" s="46"/>
      <c r="E88" s="46"/>
      <c r="F88" s="21">
        <v>12</v>
      </c>
    </row>
    <row r="89" spans="1:6" ht="15.95" customHeight="1">
      <c r="A89" s="4"/>
      <c r="B89" s="38" t="s">
        <v>104</v>
      </c>
      <c r="C89" s="38"/>
      <c r="D89" s="38"/>
      <c r="E89" s="38"/>
      <c r="F89" s="26">
        <f>(F84*F85*F88*(F86/100)*F87)/1000</f>
        <v>209.09070000000003</v>
      </c>
    </row>
    <row r="90" spans="1:6" ht="15.95" customHeight="1">
      <c r="A90" s="4"/>
      <c r="B90" s="42" t="s">
        <v>105</v>
      </c>
      <c r="C90" s="42"/>
      <c r="D90" s="42"/>
      <c r="E90" s="42"/>
      <c r="F90" s="4"/>
    </row>
    <row r="91" spans="1:6" ht="15.95" customHeight="1">
      <c r="A91" s="4"/>
      <c r="B91" s="38" t="s">
        <v>106</v>
      </c>
      <c r="C91" s="38"/>
      <c r="D91" s="38"/>
      <c r="E91" s="38"/>
      <c r="F91" s="27">
        <f>F89</f>
        <v>209.09070000000003</v>
      </c>
    </row>
    <row r="92" spans="1:6" ht="15.95" customHeight="1">
      <c r="A92" s="4"/>
      <c r="B92" s="38" t="s">
        <v>107</v>
      </c>
      <c r="C92" s="38"/>
      <c r="D92" s="38"/>
      <c r="E92" s="38"/>
      <c r="F92" s="4">
        <v>2.7530000000000001</v>
      </c>
    </row>
    <row r="93" spans="1:6" ht="15.95" customHeight="1">
      <c r="A93" s="4"/>
      <c r="B93" s="38" t="s">
        <v>108</v>
      </c>
      <c r="C93" s="38"/>
      <c r="D93" s="38"/>
      <c r="E93" s="38"/>
      <c r="F93" s="27">
        <f>F91*F92</f>
        <v>575.62669710000011</v>
      </c>
    </row>
    <row r="94" spans="1:6" ht="18.75" customHeight="1">
      <c r="A94" s="22"/>
      <c r="B94" s="62" t="s">
        <v>109</v>
      </c>
      <c r="C94" s="62"/>
      <c r="D94" s="62"/>
      <c r="E94" s="62"/>
      <c r="F94" s="19"/>
    </row>
    <row r="95" spans="1:6" ht="15.95" customHeight="1">
      <c r="B95" s="63" t="s">
        <v>110</v>
      </c>
      <c r="C95" s="63"/>
      <c r="D95" s="63"/>
      <c r="E95" s="63"/>
      <c r="F95" s="25">
        <f>F93+F80</f>
        <v>882.61210734000008</v>
      </c>
    </row>
    <row r="96" spans="1:6" ht="15.95" customHeight="1">
      <c r="B96" s="64" t="s">
        <v>111</v>
      </c>
      <c r="C96" s="64"/>
      <c r="D96" s="64"/>
      <c r="E96" s="64"/>
      <c r="F96" s="23">
        <f>F42/F95</f>
        <v>13.937059833761602</v>
      </c>
    </row>
    <row r="97" spans="2:5" ht="15.95" customHeight="1">
      <c r="B97" s="64" t="s">
        <v>112</v>
      </c>
      <c r="C97" s="64"/>
      <c r="D97" s="64"/>
      <c r="E97" s="64"/>
    </row>
    <row r="98" spans="2:5" ht="15.95" customHeight="1">
      <c r="B98" s="65" t="s">
        <v>113</v>
      </c>
      <c r="C98" s="65"/>
      <c r="D98" s="65"/>
      <c r="E98" s="65"/>
    </row>
    <row r="99" spans="2:5" ht="15.95" customHeight="1"/>
    <row r="100" spans="2:5" ht="15.95" customHeight="1"/>
    <row r="101" spans="2:5" ht="30" customHeight="1">
      <c r="B101" s="61" t="s">
        <v>114</v>
      </c>
      <c r="C101" s="61"/>
      <c r="E101" s="24" t="s">
        <v>115</v>
      </c>
    </row>
  </sheetData>
  <mergeCells count="66">
    <mergeCell ref="B101:C101"/>
    <mergeCell ref="B94:E94"/>
    <mergeCell ref="B95:E95"/>
    <mergeCell ref="B96:E96"/>
    <mergeCell ref="B97:E97"/>
    <mergeCell ref="B98:E98"/>
    <mergeCell ref="B89:E89"/>
    <mergeCell ref="B90:E90"/>
    <mergeCell ref="B91:E91"/>
    <mergeCell ref="B92:E92"/>
    <mergeCell ref="B93:E93"/>
    <mergeCell ref="B84:E84"/>
    <mergeCell ref="B85:E85"/>
    <mergeCell ref="B86:E86"/>
    <mergeCell ref="B87:E87"/>
    <mergeCell ref="B88:E88"/>
    <mergeCell ref="B79:D79"/>
    <mergeCell ref="B80:D80"/>
    <mergeCell ref="A81:E81"/>
    <mergeCell ref="A82:F82"/>
    <mergeCell ref="A83:F83"/>
    <mergeCell ref="B74:D74"/>
    <mergeCell ref="B75:D75"/>
    <mergeCell ref="B76:D76"/>
    <mergeCell ref="B77:D77"/>
    <mergeCell ref="B78:D78"/>
    <mergeCell ref="B68:D68"/>
    <mergeCell ref="B70:E70"/>
    <mergeCell ref="B71:E71"/>
    <mergeCell ref="B72:E72"/>
    <mergeCell ref="A73:E73"/>
    <mergeCell ref="B62:E62"/>
    <mergeCell ref="B63:E63"/>
    <mergeCell ref="B64:E64"/>
    <mergeCell ref="B66:D66"/>
    <mergeCell ref="B67:D67"/>
    <mergeCell ref="A57:E57"/>
    <mergeCell ref="B58:D58"/>
    <mergeCell ref="B59:D59"/>
    <mergeCell ref="B60:D60"/>
    <mergeCell ref="A61:F61"/>
    <mergeCell ref="A52:D52"/>
    <mergeCell ref="A53:D53"/>
    <mergeCell ref="B54:D54"/>
    <mergeCell ref="E54:F54"/>
    <mergeCell ref="A56:F56"/>
    <mergeCell ref="B47:E47"/>
    <mergeCell ref="B48:E48"/>
    <mergeCell ref="B49:E49"/>
    <mergeCell ref="B50:E50"/>
    <mergeCell ref="A51:F51"/>
    <mergeCell ref="A38:F38"/>
    <mergeCell ref="A43:B43"/>
    <mergeCell ref="B44:E44"/>
    <mergeCell ref="B45:E45"/>
    <mergeCell ref="B46:E46"/>
    <mergeCell ref="A26:F26"/>
    <mergeCell ref="A30:F30"/>
    <mergeCell ref="A33:F33"/>
    <mergeCell ref="A34:E34"/>
    <mergeCell ref="A35:C35"/>
    <mergeCell ref="E1:F1"/>
    <mergeCell ref="E2:F2"/>
    <mergeCell ref="A3:F3"/>
    <mergeCell ref="A4:B4"/>
    <mergeCell ref="A25:B25"/>
  </mergeCells>
  <pageMargins left="0.196527777777778" right="0.196527777777778" top="0.74791666666666701" bottom="0.74791666666666701" header="0.51180555555555496" footer="0.51180555555555496"/>
  <pageSetup firstPageNumber="0" orientation="portrait" horizontalDpi="300" verticalDpi="300"/>
  <headerFooter>
    <oddFooter>&amp;C&amp;"Helvetica Neue,Обычный"&amp;P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dc:description/>
  <cp:lastModifiedBy>PTO-Kurlinova</cp:lastModifiedBy>
  <cp:revision>10</cp:revision>
  <dcterms:created xsi:type="dcterms:W3CDTF">2018-02-18T03:54:00Z</dcterms:created>
  <dcterms:modified xsi:type="dcterms:W3CDTF">2019-04-04T05:56:33Z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1049-10.1.0.5672</vt:lpwstr>
  </property>
</Properties>
</file>