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'1.Смета.или.Акт'!$A$1:$K$210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206" i="6"/>
  <c r="BY206" i="6"/>
  <c r="BZ203" i="6"/>
  <c r="BY203" i="6"/>
  <c r="BZ197" i="6"/>
  <c r="BY197" i="6"/>
  <c r="BZ194" i="6"/>
  <c r="BY194" i="6"/>
  <c r="H186" i="6"/>
  <c r="H185" i="6"/>
  <c r="FV171" i="6"/>
  <c r="FU171" i="6"/>
  <c r="FT171" i="6"/>
  <c r="FS171" i="6"/>
  <c r="FQ171" i="6"/>
  <c r="FP171" i="6"/>
  <c r="FH171" i="6"/>
  <c r="FG171" i="6"/>
  <c r="FF171" i="6"/>
  <c r="FD171" i="6"/>
  <c r="FA171" i="6"/>
  <c r="DY171" i="6"/>
  <c r="DX171" i="6"/>
  <c r="DD171" i="6"/>
  <c r="AC171" i="6"/>
  <c r="BC71" i="1"/>
  <c r="ES71" i="1"/>
  <c r="AL71" i="1"/>
  <c r="I71" i="1"/>
  <c r="GX168" i="6" s="1"/>
  <c r="I70" i="1"/>
  <c r="DW71" i="1"/>
  <c r="G71" i="1"/>
  <c r="F71" i="1"/>
  <c r="BC69" i="1"/>
  <c r="GW165" i="6"/>
  <c r="ES69" i="1"/>
  <c r="AL69" i="1"/>
  <c r="I69" i="1"/>
  <c r="GX165" i="6" s="1"/>
  <c r="I68" i="1"/>
  <c r="DW69" i="1"/>
  <c r="G69" i="1"/>
  <c r="F69" i="1"/>
  <c r="BC67" i="1"/>
  <c r="ES67" i="1"/>
  <c r="AL67" i="1"/>
  <c r="I67" i="1"/>
  <c r="GX162" i="6" s="1"/>
  <c r="I66" i="1"/>
  <c r="DW67" i="1"/>
  <c r="G67" i="1"/>
  <c r="F67" i="1"/>
  <c r="BC65" i="1"/>
  <c r="ES65" i="1"/>
  <c r="AL65" i="1"/>
  <c r="I65" i="1"/>
  <c r="GX159" i="6" s="1"/>
  <c r="I64" i="1"/>
  <c r="DW65" i="1"/>
  <c r="G65" i="1"/>
  <c r="F65" i="1"/>
  <c r="BC63" i="1"/>
  <c r="ES63" i="1"/>
  <c r="AL63" i="1"/>
  <c r="I63" i="1"/>
  <c r="GX156" i="6" s="1"/>
  <c r="I62" i="1"/>
  <c r="DW63" i="1"/>
  <c r="G63" i="1"/>
  <c r="F63" i="1"/>
  <c r="BC61" i="1"/>
  <c r="ES61" i="1"/>
  <c r="AL61" i="1"/>
  <c r="I61" i="1"/>
  <c r="GX153" i="6" s="1"/>
  <c r="I60" i="1"/>
  <c r="DW61" i="1"/>
  <c r="G61" i="1"/>
  <c r="F61" i="1"/>
  <c r="BC59" i="1"/>
  <c r="ES59" i="1"/>
  <c r="AL59" i="1"/>
  <c r="I59" i="1"/>
  <c r="GX150" i="6" s="1"/>
  <c r="I58" i="1"/>
  <c r="DW59" i="1"/>
  <c r="G59" i="1"/>
  <c r="F59" i="1"/>
  <c r="BC57" i="1"/>
  <c r="ES57" i="1"/>
  <c r="AL57" i="1"/>
  <c r="I57" i="1"/>
  <c r="GX147" i="6" s="1"/>
  <c r="I56" i="1"/>
  <c r="DW57" i="1"/>
  <c r="G57" i="1"/>
  <c r="F57" i="1"/>
  <c r="BC55" i="1"/>
  <c r="ES55" i="1"/>
  <c r="AL55" i="1"/>
  <c r="I55" i="1"/>
  <c r="GX144" i="6" s="1"/>
  <c r="I54" i="1"/>
  <c r="DW55" i="1"/>
  <c r="G55" i="1"/>
  <c r="F55" i="1"/>
  <c r="BC53" i="1"/>
  <c r="ES53" i="1"/>
  <c r="AL53" i="1"/>
  <c r="I53" i="1"/>
  <c r="GX141" i="6" s="1"/>
  <c r="I52" i="1"/>
  <c r="DW53" i="1"/>
  <c r="G53" i="1"/>
  <c r="F53" i="1"/>
  <c r="BC51" i="1"/>
  <c r="ES51" i="1"/>
  <c r="AL51" i="1"/>
  <c r="I51" i="1"/>
  <c r="GX138" i="6" s="1"/>
  <c r="I50" i="1"/>
  <c r="DW51" i="1"/>
  <c r="G51" i="1"/>
  <c r="F51" i="1"/>
  <c r="BC49" i="1"/>
  <c r="ES49" i="1"/>
  <c r="AL49" i="1"/>
  <c r="I49" i="1"/>
  <c r="GX135" i="6" s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4" i="6" s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1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168" i="6" l="1"/>
  <c r="GW159" i="6"/>
  <c r="GW162" i="6"/>
  <c r="GW153" i="6"/>
  <c r="GW156" i="6"/>
  <c r="GW150" i="6"/>
  <c r="GW147" i="6"/>
  <c r="FI171" i="6" s="1"/>
  <c r="GW144" i="6"/>
  <c r="GW141" i="6"/>
  <c r="GW138" i="6"/>
  <c r="GW135" i="6"/>
  <c r="ER45" i="1"/>
  <c r="AK45" i="1"/>
  <c r="F121" i="6" s="1"/>
  <c r="GX104" i="6"/>
  <c r="ER39" i="1"/>
  <c r="AK39" i="1"/>
  <c r="F100" i="6" s="1"/>
  <c r="ER37" i="1"/>
  <c r="AK37" i="1"/>
  <c r="F92" i="6" s="1"/>
  <c r="ER35" i="1"/>
  <c r="AK35" i="1"/>
  <c r="F84" i="6" s="1"/>
  <c r="ER33" i="1"/>
  <c r="AK33" i="1"/>
  <c r="F76" i="6" s="1"/>
  <c r="GX71" i="6"/>
  <c r="ER31" i="1"/>
  <c r="AK31" i="1"/>
  <c r="F67" i="6" s="1"/>
  <c r="GX62" i="6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GK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R30" i="1"/>
  <c r="GK30" i="1" s="1"/>
  <c r="AC30" i="1"/>
  <c r="AB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Q30" i="1"/>
  <c r="P30" i="1" s="1"/>
  <c r="CS30" i="1"/>
  <c r="CT30" i="1"/>
  <c r="S30" i="1" s="1"/>
  <c r="CU30" i="1"/>
  <c r="T30" i="1" s="1"/>
  <c r="CW30" i="1"/>
  <c r="V30" i="1" s="1"/>
  <c r="CX30" i="1"/>
  <c r="W30" i="1" s="1"/>
  <c r="FR30" i="1"/>
  <c r="GL30" i="1"/>
  <c r="GO30" i="1"/>
  <c r="GP30" i="1"/>
  <c r="GV30" i="1"/>
  <c r="GX30" i="1"/>
  <c r="C31" i="1"/>
  <c r="D31" i="1"/>
  <c r="AC31" i="1"/>
  <c r="AE31" i="1"/>
  <c r="AF31" i="1"/>
  <c r="AG31" i="1"/>
  <c r="AH31" i="1"/>
  <c r="H74" i="6" s="1"/>
  <c r="AI31" i="1"/>
  <c r="CW31" i="1" s="1"/>
  <c r="V31" i="1" s="1"/>
  <c r="AJ31" i="1"/>
  <c r="CU31" i="1"/>
  <c r="T31" i="1" s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AD32" i="1" s="1"/>
  <c r="CR32" i="1" s="1"/>
  <c r="Q32" i="1" s="1"/>
  <c r="AF32" i="1"/>
  <c r="AG32" i="1"/>
  <c r="CU32" i="1" s="1"/>
  <c r="T32" i="1" s="1"/>
  <c r="AH32" i="1"/>
  <c r="AI32" i="1"/>
  <c r="AJ32" i="1"/>
  <c r="CS32" i="1"/>
  <c r="R32" i="1" s="1"/>
  <c r="GK32" i="1" s="1"/>
  <c r="CT32" i="1"/>
  <c r="S32" i="1" s="1"/>
  <c r="CV32" i="1"/>
  <c r="U32" i="1" s="1"/>
  <c r="CW32" i="1"/>
  <c r="V32" i="1" s="1"/>
  <c r="CX32" i="1"/>
  <c r="W32" i="1" s="1"/>
  <c r="FR32" i="1"/>
  <c r="GL32" i="1"/>
  <c r="GN32" i="1"/>
  <c r="GP32" i="1"/>
  <c r="GV32" i="1"/>
  <c r="GX32" i="1"/>
  <c r="C33" i="1"/>
  <c r="D33" i="1"/>
  <c r="AC33" i="1"/>
  <c r="CQ33" i="1" s="1"/>
  <c r="P33" i="1" s="1"/>
  <c r="AE33" i="1"/>
  <c r="AF33" i="1"/>
  <c r="AG33" i="1"/>
  <c r="AH33" i="1"/>
  <c r="AI33" i="1"/>
  <c r="CW33" i="1" s="1"/>
  <c r="V33" i="1" s="1"/>
  <c r="AJ33" i="1"/>
  <c r="CU33" i="1"/>
  <c r="T33" i="1" s="1"/>
  <c r="CX33" i="1"/>
  <c r="W33" i="1" s="1"/>
  <c r="FR33" i="1"/>
  <c r="GL33" i="1"/>
  <c r="GN33" i="1"/>
  <c r="GP33" i="1"/>
  <c r="GV33" i="1"/>
  <c r="GX33" i="1" s="1"/>
  <c r="C34" i="1"/>
  <c r="D34" i="1"/>
  <c r="R34" i="1"/>
  <c r="GK34" i="1" s="1"/>
  <c r="AC34" i="1"/>
  <c r="CQ34" i="1" s="1"/>
  <c r="P34" i="1" s="1"/>
  <c r="AE34" i="1"/>
  <c r="AD34" i="1" s="1"/>
  <c r="CR34" i="1" s="1"/>
  <c r="Q34" i="1" s="1"/>
  <c r="AF34" i="1"/>
  <c r="CT34" i="1" s="1"/>
  <c r="S34" i="1" s="1"/>
  <c r="AG34" i="1"/>
  <c r="CU34" i="1" s="1"/>
  <c r="T34" i="1" s="1"/>
  <c r="AH34" i="1"/>
  <c r="AI34" i="1"/>
  <c r="AJ34" i="1"/>
  <c r="CX34" i="1" s="1"/>
  <c r="W34" i="1" s="1"/>
  <c r="CS34" i="1"/>
  <c r="CV34" i="1"/>
  <c r="U34" i="1" s="1"/>
  <c r="CW34" i="1"/>
  <c r="V34" i="1" s="1"/>
  <c r="FR34" i="1"/>
  <c r="GL34" i="1"/>
  <c r="GN34" i="1"/>
  <c r="GP34" i="1"/>
  <c r="GV34" i="1"/>
  <c r="GX34" i="1"/>
  <c r="C35" i="1"/>
  <c r="D35" i="1"/>
  <c r="T35" i="1"/>
  <c r="AC35" i="1"/>
  <c r="CQ35" i="1" s="1"/>
  <c r="P35" i="1" s="1"/>
  <c r="AE35" i="1"/>
  <c r="AF35" i="1"/>
  <c r="AG35" i="1"/>
  <c r="AH35" i="1"/>
  <c r="AI35" i="1"/>
  <c r="CW35" i="1" s="1"/>
  <c r="V35" i="1" s="1"/>
  <c r="AJ35" i="1"/>
  <c r="CU35" i="1"/>
  <c r="CX35" i="1"/>
  <c r="W35" i="1" s="1"/>
  <c r="FR35" i="1"/>
  <c r="GL35" i="1"/>
  <c r="GN35" i="1"/>
  <c r="GP35" i="1"/>
  <c r="GV35" i="1"/>
  <c r="GX35" i="1" s="1"/>
  <c r="C36" i="1"/>
  <c r="D36" i="1"/>
  <c r="S36" i="1"/>
  <c r="AC36" i="1"/>
  <c r="AE36" i="1"/>
  <c r="AD36" i="1" s="1"/>
  <c r="CR36" i="1" s="1"/>
  <c r="Q36" i="1" s="1"/>
  <c r="AF36" i="1"/>
  <c r="CT36" i="1" s="1"/>
  <c r="AG36" i="1"/>
  <c r="CU36" i="1" s="1"/>
  <c r="T36" i="1" s="1"/>
  <c r="AH36" i="1"/>
  <c r="AI36" i="1"/>
  <c r="AJ36" i="1"/>
  <c r="CS36" i="1"/>
  <c r="R36" i="1" s="1"/>
  <c r="GK36" i="1" s="1"/>
  <c r="CV36" i="1"/>
  <c r="U36" i="1" s="1"/>
  <c r="CW36" i="1"/>
  <c r="V36" i="1" s="1"/>
  <c r="CX36" i="1"/>
  <c r="W36" i="1" s="1"/>
  <c r="FR36" i="1"/>
  <c r="GL36" i="1"/>
  <c r="GN36" i="1"/>
  <c r="GP36" i="1"/>
  <c r="GV36" i="1"/>
  <c r="GX36" i="1"/>
  <c r="C37" i="1"/>
  <c r="D37" i="1"/>
  <c r="AC37" i="1"/>
  <c r="CQ37" i="1" s="1"/>
  <c r="P37" i="1" s="1"/>
  <c r="AE37" i="1"/>
  <c r="AF37" i="1"/>
  <c r="AG37" i="1"/>
  <c r="AH37" i="1"/>
  <c r="H98" i="6" s="1"/>
  <c r="AI37" i="1"/>
  <c r="CW37" i="1" s="1"/>
  <c r="V37" i="1" s="1"/>
  <c r="AJ37" i="1"/>
  <c r="CU37" i="1"/>
  <c r="T37" i="1" s="1"/>
  <c r="CX37" i="1"/>
  <c r="W37" i="1" s="1"/>
  <c r="FR37" i="1"/>
  <c r="GL37" i="1"/>
  <c r="GN37" i="1"/>
  <c r="GP37" i="1"/>
  <c r="GV37" i="1"/>
  <c r="GX37" i="1" s="1"/>
  <c r="C38" i="1"/>
  <c r="D38" i="1"/>
  <c r="V38" i="1"/>
  <c r="AC38" i="1"/>
  <c r="CQ38" i="1" s="1"/>
  <c r="P38" i="1" s="1"/>
  <c r="AE38" i="1"/>
  <c r="AD38" i="1" s="1"/>
  <c r="CR38" i="1" s="1"/>
  <c r="Q38" i="1" s="1"/>
  <c r="AF38" i="1"/>
  <c r="AG38" i="1"/>
  <c r="CU38" i="1" s="1"/>
  <c r="T38" i="1" s="1"/>
  <c r="AH38" i="1"/>
  <c r="AI38" i="1"/>
  <c r="AJ38" i="1"/>
  <c r="CS38" i="1"/>
  <c r="R38" i="1" s="1"/>
  <c r="GK38" i="1" s="1"/>
  <c r="CT38" i="1"/>
  <c r="S38" i="1" s="1"/>
  <c r="CV38" i="1"/>
  <c r="U38" i="1" s="1"/>
  <c r="CW38" i="1"/>
  <c r="CX38" i="1"/>
  <c r="W38" i="1" s="1"/>
  <c r="FR38" i="1"/>
  <c r="GL38" i="1"/>
  <c r="GN38" i="1"/>
  <c r="GP38" i="1"/>
  <c r="GV38" i="1"/>
  <c r="GX38" i="1"/>
  <c r="C39" i="1"/>
  <c r="D39" i="1"/>
  <c r="T39" i="1"/>
  <c r="AC39" i="1"/>
  <c r="CQ39" i="1" s="1"/>
  <c r="P39" i="1" s="1"/>
  <c r="U104" i="6" s="1"/>
  <c r="K104" i="6" s="1"/>
  <c r="AE39" i="1"/>
  <c r="AF39" i="1"/>
  <c r="AG39" i="1"/>
  <c r="AH39" i="1"/>
  <c r="AI39" i="1"/>
  <c r="CW39" i="1" s="1"/>
  <c r="V39" i="1" s="1"/>
  <c r="AJ39" i="1"/>
  <c r="CU39" i="1"/>
  <c r="CX39" i="1"/>
  <c r="W39" i="1" s="1"/>
  <c r="FR39" i="1"/>
  <c r="GL39" i="1"/>
  <c r="GN39" i="1"/>
  <c r="GP39" i="1"/>
  <c r="GV39" i="1"/>
  <c r="GX39" i="1" s="1"/>
  <c r="C40" i="1"/>
  <c r="D40" i="1"/>
  <c r="V40" i="1"/>
  <c r="AC40" i="1"/>
  <c r="CQ40" i="1" s="1"/>
  <c r="P40" i="1" s="1"/>
  <c r="AD40" i="1"/>
  <c r="CR40" i="1" s="1"/>
  <c r="Q40" i="1" s="1"/>
  <c r="AE40" i="1"/>
  <c r="AF40" i="1"/>
  <c r="AB40" i="1" s="1"/>
  <c r="AG40" i="1"/>
  <c r="CU40" i="1" s="1"/>
  <c r="T40" i="1" s="1"/>
  <c r="AH40" i="1"/>
  <c r="CV40" i="1" s="1"/>
  <c r="U40" i="1" s="1"/>
  <c r="AI40" i="1"/>
  <c r="AJ40" i="1"/>
  <c r="CX40" i="1" s="1"/>
  <c r="W40" i="1" s="1"/>
  <c r="CS40" i="1"/>
  <c r="R40" i="1" s="1"/>
  <c r="GK40" i="1" s="1"/>
  <c r="CT40" i="1"/>
  <c r="S40" i="1" s="1"/>
  <c r="CW40" i="1"/>
  <c r="FR40" i="1"/>
  <c r="GL40" i="1"/>
  <c r="GN40" i="1"/>
  <c r="GO40" i="1"/>
  <c r="GV40" i="1"/>
  <c r="GX40" i="1"/>
  <c r="C41" i="1"/>
  <c r="D41" i="1"/>
  <c r="P41" i="1"/>
  <c r="AC41" i="1"/>
  <c r="AD41" i="1"/>
  <c r="AE41" i="1"/>
  <c r="CS41" i="1" s="1"/>
  <c r="R41" i="1" s="1"/>
  <c r="GK41" i="1" s="1"/>
  <c r="AF41" i="1"/>
  <c r="AG41" i="1"/>
  <c r="AH41" i="1"/>
  <c r="AI41" i="1"/>
  <c r="CW41" i="1" s="1"/>
  <c r="V41" i="1" s="1"/>
  <c r="AJ41" i="1"/>
  <c r="CX41" i="1" s="1"/>
  <c r="W41" i="1" s="1"/>
  <c r="CQ41" i="1"/>
  <c r="CR41" i="1"/>
  <c r="Q41" i="1" s="1"/>
  <c r="CU41" i="1"/>
  <c r="T41" i="1" s="1"/>
  <c r="FR41" i="1"/>
  <c r="GL41" i="1"/>
  <c r="GN41" i="1"/>
  <c r="GO41" i="1"/>
  <c r="GV41" i="1"/>
  <c r="GX41" i="1" s="1"/>
  <c r="C42" i="1"/>
  <c r="D42" i="1"/>
  <c r="S42" i="1"/>
  <c r="V42" i="1"/>
  <c r="AC42" i="1"/>
  <c r="AD42" i="1"/>
  <c r="CR42" i="1" s="1"/>
  <c r="Q42" i="1" s="1"/>
  <c r="AE42" i="1"/>
  <c r="AF42" i="1"/>
  <c r="AG42" i="1"/>
  <c r="CU42" i="1" s="1"/>
  <c r="T42" i="1" s="1"/>
  <c r="AH42" i="1"/>
  <c r="CV42" i="1" s="1"/>
  <c r="U42" i="1" s="1"/>
  <c r="AI42" i="1"/>
  <c r="AJ42" i="1"/>
  <c r="CS42" i="1"/>
  <c r="R42" i="1" s="1"/>
  <c r="GK42" i="1" s="1"/>
  <c r="CT42" i="1"/>
  <c r="CW42" i="1"/>
  <c r="CX42" i="1"/>
  <c r="W42" i="1" s="1"/>
  <c r="FR42" i="1"/>
  <c r="GL42" i="1"/>
  <c r="GN42" i="1"/>
  <c r="GO42" i="1"/>
  <c r="GV42" i="1"/>
  <c r="GX42" i="1"/>
  <c r="C43" i="1"/>
  <c r="D43" i="1"/>
  <c r="P43" i="1"/>
  <c r="T43" i="1"/>
  <c r="AC43" i="1"/>
  <c r="AE43" i="1"/>
  <c r="AD43" i="1" s="1"/>
  <c r="CR43" i="1" s="1"/>
  <c r="Q43" i="1" s="1"/>
  <c r="AF43" i="1"/>
  <c r="AG43" i="1"/>
  <c r="AH43" i="1"/>
  <c r="AI43" i="1"/>
  <c r="CW43" i="1" s="1"/>
  <c r="V43" i="1" s="1"/>
  <c r="AJ43" i="1"/>
  <c r="CQ43" i="1"/>
  <c r="CS43" i="1"/>
  <c r="R43" i="1" s="1"/>
  <c r="GK43" i="1" s="1"/>
  <c r="CU43" i="1"/>
  <c r="CX43" i="1"/>
  <c r="W43" i="1" s="1"/>
  <c r="FR43" i="1"/>
  <c r="GL43" i="1"/>
  <c r="GN43" i="1"/>
  <c r="GO43" i="1"/>
  <c r="GV43" i="1"/>
  <c r="GX43" i="1" s="1"/>
  <c r="C44" i="1"/>
  <c r="D44" i="1"/>
  <c r="R44" i="1"/>
  <c r="U44" i="1"/>
  <c r="AC44" i="1"/>
  <c r="CQ44" i="1" s="1"/>
  <c r="P44" i="1" s="1"/>
  <c r="AE44" i="1"/>
  <c r="AD44" i="1" s="1"/>
  <c r="AF44" i="1"/>
  <c r="CT44" i="1" s="1"/>
  <c r="S44" i="1" s="1"/>
  <c r="AG44" i="1"/>
  <c r="CU44" i="1" s="1"/>
  <c r="T44" i="1" s="1"/>
  <c r="AH44" i="1"/>
  <c r="AI44" i="1"/>
  <c r="AJ44" i="1"/>
  <c r="CX44" i="1" s="1"/>
  <c r="W44" i="1" s="1"/>
  <c r="CR44" i="1"/>
  <c r="Q44" i="1" s="1"/>
  <c r="CS44" i="1"/>
  <c r="CV44" i="1"/>
  <c r="CW44" i="1"/>
  <c r="V44" i="1" s="1"/>
  <c r="FR44" i="1"/>
  <c r="GL44" i="1"/>
  <c r="GN44" i="1"/>
  <c r="GP44" i="1"/>
  <c r="GV44" i="1"/>
  <c r="GX44" i="1"/>
  <c r="C45" i="1"/>
  <c r="D45" i="1"/>
  <c r="AC45" i="1"/>
  <c r="AE45" i="1"/>
  <c r="AF45" i="1"/>
  <c r="AG45" i="1"/>
  <c r="AH45" i="1"/>
  <c r="AI45" i="1"/>
  <c r="CW45" i="1" s="1"/>
  <c r="V45" i="1" s="1"/>
  <c r="AJ45" i="1"/>
  <c r="CU45" i="1"/>
  <c r="T45" i="1" s="1"/>
  <c r="CX45" i="1"/>
  <c r="W45" i="1" s="1"/>
  <c r="FR45" i="1"/>
  <c r="GL45" i="1"/>
  <c r="GN45" i="1"/>
  <c r="GP45" i="1"/>
  <c r="GV45" i="1"/>
  <c r="GX45" i="1" s="1"/>
  <c r="C46" i="1"/>
  <c r="D46" i="1"/>
  <c r="U46" i="1"/>
  <c r="AB46" i="1"/>
  <c r="AC46" i="1"/>
  <c r="CQ46" i="1" s="1"/>
  <c r="P46" i="1" s="1"/>
  <c r="AE46" i="1"/>
  <c r="AD46" i="1" s="1"/>
  <c r="AF46" i="1"/>
  <c r="CT46" i="1" s="1"/>
  <c r="S46" i="1" s="1"/>
  <c r="AG46" i="1"/>
  <c r="CU46" i="1" s="1"/>
  <c r="T46" i="1" s="1"/>
  <c r="AH46" i="1"/>
  <c r="AI46" i="1"/>
  <c r="AJ46" i="1"/>
  <c r="CX46" i="1" s="1"/>
  <c r="W46" i="1" s="1"/>
  <c r="CR46" i="1"/>
  <c r="Q46" i="1" s="1"/>
  <c r="CS46" i="1"/>
  <c r="R46" i="1" s="1"/>
  <c r="GK46" i="1" s="1"/>
  <c r="CV46" i="1"/>
  <c r="CW46" i="1"/>
  <c r="V46" i="1" s="1"/>
  <c r="FR46" i="1"/>
  <c r="GL46" i="1"/>
  <c r="GO46" i="1"/>
  <c r="GP46" i="1"/>
  <c r="GV46" i="1"/>
  <c r="GX46" i="1"/>
  <c r="C47" i="1"/>
  <c r="D47" i="1"/>
  <c r="W47" i="1"/>
  <c r="AC47" i="1"/>
  <c r="AE47" i="1"/>
  <c r="AF47" i="1"/>
  <c r="AG47" i="1"/>
  <c r="CU47" i="1" s="1"/>
  <c r="T47" i="1" s="1"/>
  <c r="AH47" i="1"/>
  <c r="CV47" i="1" s="1"/>
  <c r="U47" i="1" s="1"/>
  <c r="AI47" i="1"/>
  <c r="CW47" i="1" s="1"/>
  <c r="V47" i="1" s="1"/>
  <c r="AJ47" i="1"/>
  <c r="CT47" i="1"/>
  <c r="S47" i="1" s="1"/>
  <c r="CX47" i="1"/>
  <c r="FR47" i="1"/>
  <c r="GL47" i="1"/>
  <c r="GO47" i="1"/>
  <c r="GP47" i="1"/>
  <c r="GV47" i="1"/>
  <c r="GX47" i="1" s="1"/>
  <c r="T48" i="1"/>
  <c r="AC48" i="1"/>
  <c r="AB48" i="1" s="1"/>
  <c r="AD48" i="1"/>
  <c r="CR48" i="1" s="1"/>
  <c r="Q48" i="1" s="1"/>
  <c r="AE48" i="1"/>
  <c r="CS48" i="1" s="1"/>
  <c r="R48" i="1" s="1"/>
  <c r="GK48" i="1" s="1"/>
  <c r="AF48" i="1"/>
  <c r="AG48" i="1"/>
  <c r="CU48" i="1" s="1"/>
  <c r="AH48" i="1"/>
  <c r="CV48" i="1" s="1"/>
  <c r="U48" i="1" s="1"/>
  <c r="AI48" i="1"/>
  <c r="CW48" i="1" s="1"/>
  <c r="V48" i="1" s="1"/>
  <c r="AJ48" i="1"/>
  <c r="CT48" i="1"/>
  <c r="S48" i="1" s="1"/>
  <c r="CX48" i="1"/>
  <c r="W48" i="1" s="1"/>
  <c r="FR48" i="1"/>
  <c r="GL48" i="1"/>
  <c r="GO48" i="1"/>
  <c r="GP48" i="1"/>
  <c r="GV48" i="1"/>
  <c r="GX48" i="1"/>
  <c r="T49" i="1"/>
  <c r="W49" i="1"/>
  <c r="AC49" i="1"/>
  <c r="CQ49" i="1" s="1"/>
  <c r="P49" i="1" s="1"/>
  <c r="AD49" i="1"/>
  <c r="CR49" i="1" s="1"/>
  <c r="Q49" i="1" s="1"/>
  <c r="AE49" i="1"/>
  <c r="AF49" i="1"/>
  <c r="AG49" i="1"/>
  <c r="AH49" i="1"/>
  <c r="CV49" i="1" s="1"/>
  <c r="U49" i="1" s="1"/>
  <c r="AI49" i="1"/>
  <c r="AJ49" i="1"/>
  <c r="CS49" i="1"/>
  <c r="R49" i="1" s="1"/>
  <c r="CT49" i="1"/>
  <c r="S49" i="1" s="1"/>
  <c r="CU49" i="1"/>
  <c r="CW49" i="1"/>
  <c r="V49" i="1" s="1"/>
  <c r="CX49" i="1"/>
  <c r="FR49" i="1"/>
  <c r="GL49" i="1"/>
  <c r="GO49" i="1"/>
  <c r="GP49" i="1"/>
  <c r="GV49" i="1"/>
  <c r="GX49" i="1"/>
  <c r="S50" i="1"/>
  <c r="AC50" i="1"/>
  <c r="AD50" i="1"/>
  <c r="CR50" i="1" s="1"/>
  <c r="Q50" i="1" s="1"/>
  <c r="AE50" i="1"/>
  <c r="AF50" i="1"/>
  <c r="AG50" i="1"/>
  <c r="CU50" i="1" s="1"/>
  <c r="T50" i="1" s="1"/>
  <c r="AH50" i="1"/>
  <c r="CV50" i="1" s="1"/>
  <c r="U50" i="1" s="1"/>
  <c r="AI50" i="1"/>
  <c r="AJ50" i="1"/>
  <c r="CS50" i="1"/>
  <c r="R50" i="1" s="1"/>
  <c r="GK50" i="1" s="1"/>
  <c r="CT50" i="1"/>
  <c r="CW50" i="1"/>
  <c r="V50" i="1" s="1"/>
  <c r="CX50" i="1"/>
  <c r="W50" i="1" s="1"/>
  <c r="FR50" i="1"/>
  <c r="GL50" i="1"/>
  <c r="GO50" i="1"/>
  <c r="GP50" i="1"/>
  <c r="GV50" i="1"/>
  <c r="GX50" i="1"/>
  <c r="R51" i="1"/>
  <c r="GK51" i="1" s="1"/>
  <c r="AC51" i="1"/>
  <c r="CQ51" i="1" s="1"/>
  <c r="P51" i="1" s="1"/>
  <c r="U138" i="6" s="1"/>
  <c r="AD51" i="1"/>
  <c r="CR51" i="1" s="1"/>
  <c r="Q51" i="1" s="1"/>
  <c r="AE51" i="1"/>
  <c r="AF51" i="1"/>
  <c r="AG51" i="1"/>
  <c r="AH51" i="1"/>
  <c r="CV51" i="1" s="1"/>
  <c r="U51" i="1" s="1"/>
  <c r="AI51" i="1"/>
  <c r="AJ51" i="1"/>
  <c r="CX51" i="1" s="1"/>
  <c r="W51" i="1" s="1"/>
  <c r="CS51" i="1"/>
  <c r="CT51" i="1"/>
  <c r="S51" i="1" s="1"/>
  <c r="CU51" i="1"/>
  <c r="T51" i="1" s="1"/>
  <c r="CW51" i="1"/>
  <c r="V51" i="1" s="1"/>
  <c r="FR51" i="1"/>
  <c r="GL51" i="1"/>
  <c r="GO51" i="1"/>
  <c r="GP51" i="1"/>
  <c r="GV51" i="1"/>
  <c r="GX51" i="1"/>
  <c r="P52" i="1"/>
  <c r="V52" i="1"/>
  <c r="AC52" i="1"/>
  <c r="CQ52" i="1" s="1"/>
  <c r="AD52" i="1"/>
  <c r="CR52" i="1" s="1"/>
  <c r="Q52" i="1" s="1"/>
  <c r="AE52" i="1"/>
  <c r="AF52" i="1"/>
  <c r="CT52" i="1" s="1"/>
  <c r="S52" i="1" s="1"/>
  <c r="AG52" i="1"/>
  <c r="AH52" i="1"/>
  <c r="CV52" i="1" s="1"/>
  <c r="U52" i="1" s="1"/>
  <c r="AI52" i="1"/>
  <c r="AJ52" i="1"/>
  <c r="CS52" i="1"/>
  <c r="R52" i="1" s="1"/>
  <c r="GK52" i="1" s="1"/>
  <c r="CU52" i="1"/>
  <c r="T52" i="1" s="1"/>
  <c r="CW52" i="1"/>
  <c r="CX52" i="1"/>
  <c r="W52" i="1" s="1"/>
  <c r="FR52" i="1"/>
  <c r="GL52" i="1"/>
  <c r="GO52" i="1"/>
  <c r="GP52" i="1"/>
  <c r="GV52" i="1"/>
  <c r="GX52" i="1"/>
  <c r="R53" i="1"/>
  <c r="GK53" i="1" s="1"/>
  <c r="T53" i="1"/>
  <c r="AC53" i="1"/>
  <c r="CQ53" i="1" s="1"/>
  <c r="P53" i="1" s="1"/>
  <c r="U141" i="6" s="1"/>
  <c r="AD53" i="1"/>
  <c r="CR53" i="1" s="1"/>
  <c r="Q53" i="1" s="1"/>
  <c r="AE53" i="1"/>
  <c r="AF53" i="1"/>
  <c r="AG53" i="1"/>
  <c r="AH53" i="1"/>
  <c r="CV53" i="1" s="1"/>
  <c r="U53" i="1" s="1"/>
  <c r="AI53" i="1"/>
  <c r="AJ53" i="1"/>
  <c r="CS53" i="1"/>
  <c r="CT53" i="1"/>
  <c r="S53" i="1" s="1"/>
  <c r="CU53" i="1"/>
  <c r="CW53" i="1"/>
  <c r="V53" i="1" s="1"/>
  <c r="CX53" i="1"/>
  <c r="W53" i="1" s="1"/>
  <c r="FR53" i="1"/>
  <c r="GL53" i="1"/>
  <c r="GO53" i="1"/>
  <c r="GP53" i="1"/>
  <c r="GV53" i="1"/>
  <c r="GX53" i="1"/>
  <c r="R54" i="1"/>
  <c r="GK54" i="1" s="1"/>
  <c r="S54" i="1"/>
  <c r="AC54" i="1"/>
  <c r="AD54" i="1"/>
  <c r="CR54" i="1" s="1"/>
  <c r="Q54" i="1" s="1"/>
  <c r="AE54" i="1"/>
  <c r="AF54" i="1"/>
  <c r="AG54" i="1"/>
  <c r="AH54" i="1"/>
  <c r="CV54" i="1" s="1"/>
  <c r="U54" i="1" s="1"/>
  <c r="AI54" i="1"/>
  <c r="AJ54" i="1"/>
  <c r="CQ54" i="1"/>
  <c r="P54" i="1" s="1"/>
  <c r="CS54" i="1"/>
  <c r="CT54" i="1"/>
  <c r="CU54" i="1"/>
  <c r="T54" i="1" s="1"/>
  <c r="CW54" i="1"/>
  <c r="V54" i="1" s="1"/>
  <c r="CX54" i="1"/>
  <c r="W54" i="1" s="1"/>
  <c r="FR54" i="1"/>
  <c r="GL54" i="1"/>
  <c r="GO54" i="1"/>
  <c r="GP54" i="1"/>
  <c r="GV54" i="1"/>
  <c r="GX54" i="1"/>
  <c r="R55" i="1"/>
  <c r="GK55" i="1" s="1"/>
  <c r="W55" i="1"/>
  <c r="AC55" i="1"/>
  <c r="AD55" i="1"/>
  <c r="CR55" i="1" s="1"/>
  <c r="Q55" i="1" s="1"/>
  <c r="AE55" i="1"/>
  <c r="AF55" i="1"/>
  <c r="AG55" i="1"/>
  <c r="AH55" i="1"/>
  <c r="CV55" i="1" s="1"/>
  <c r="U55" i="1" s="1"/>
  <c r="AI55" i="1"/>
  <c r="AJ55" i="1"/>
  <c r="CX55" i="1" s="1"/>
  <c r="CS55" i="1"/>
  <c r="CT55" i="1"/>
  <c r="S55" i="1" s="1"/>
  <c r="CU55" i="1"/>
  <c r="T55" i="1" s="1"/>
  <c r="CW55" i="1"/>
  <c r="V55" i="1" s="1"/>
  <c r="FR55" i="1"/>
  <c r="GL55" i="1"/>
  <c r="GO55" i="1"/>
  <c r="GP55" i="1"/>
  <c r="GV55" i="1"/>
  <c r="GX55" i="1"/>
  <c r="V56" i="1"/>
  <c r="AC56" i="1"/>
  <c r="AD56" i="1"/>
  <c r="CR56" i="1" s="1"/>
  <c r="Q56" i="1" s="1"/>
  <c r="AE56" i="1"/>
  <c r="AF56" i="1"/>
  <c r="AG56" i="1"/>
  <c r="CU56" i="1" s="1"/>
  <c r="T56" i="1" s="1"/>
  <c r="AH56" i="1"/>
  <c r="CV56" i="1" s="1"/>
  <c r="U56" i="1" s="1"/>
  <c r="AI56" i="1"/>
  <c r="AJ56" i="1"/>
  <c r="CS56" i="1"/>
  <c r="R56" i="1" s="1"/>
  <c r="GK56" i="1" s="1"/>
  <c r="CT56" i="1"/>
  <c r="S56" i="1" s="1"/>
  <c r="CW56" i="1"/>
  <c r="CX56" i="1"/>
  <c r="W56" i="1" s="1"/>
  <c r="FR56" i="1"/>
  <c r="GL56" i="1"/>
  <c r="GO56" i="1"/>
  <c r="GP56" i="1"/>
  <c r="GV56" i="1"/>
  <c r="GX56" i="1"/>
  <c r="T57" i="1"/>
  <c r="AC57" i="1"/>
  <c r="CQ57" i="1" s="1"/>
  <c r="P57" i="1" s="1"/>
  <c r="U147" i="6" s="1"/>
  <c r="AD57" i="1"/>
  <c r="CR57" i="1" s="1"/>
  <c r="Q57" i="1" s="1"/>
  <c r="AE57" i="1"/>
  <c r="AF57" i="1"/>
  <c r="CT57" i="1" s="1"/>
  <c r="S57" i="1" s="1"/>
  <c r="AG57" i="1"/>
  <c r="AH57" i="1"/>
  <c r="CV57" i="1" s="1"/>
  <c r="U57" i="1" s="1"/>
  <c r="AI57" i="1"/>
  <c r="AJ57" i="1"/>
  <c r="CX57" i="1" s="1"/>
  <c r="W57" i="1" s="1"/>
  <c r="CS57" i="1"/>
  <c r="R57" i="1" s="1"/>
  <c r="GK57" i="1" s="1"/>
  <c r="CU57" i="1"/>
  <c r="CW57" i="1"/>
  <c r="V57" i="1" s="1"/>
  <c r="FR57" i="1"/>
  <c r="GL57" i="1"/>
  <c r="GO57" i="1"/>
  <c r="GP57" i="1"/>
  <c r="GV57" i="1"/>
  <c r="GX57" i="1"/>
  <c r="S58" i="1"/>
  <c r="W58" i="1"/>
  <c r="AC58" i="1"/>
  <c r="AB58" i="1" s="1"/>
  <c r="AD58" i="1"/>
  <c r="CR58" i="1" s="1"/>
  <c r="Q58" i="1" s="1"/>
  <c r="AE58" i="1"/>
  <c r="AF58" i="1"/>
  <c r="AG58" i="1"/>
  <c r="AH58" i="1"/>
  <c r="CV58" i="1" s="1"/>
  <c r="U58" i="1" s="1"/>
  <c r="AI58" i="1"/>
  <c r="AJ58" i="1"/>
  <c r="CS58" i="1"/>
  <c r="R58" i="1" s="1"/>
  <c r="GK58" i="1" s="1"/>
  <c r="CT58" i="1"/>
  <c r="CU58" i="1"/>
  <c r="T58" i="1" s="1"/>
  <c r="CW58" i="1"/>
  <c r="V58" i="1" s="1"/>
  <c r="CX58" i="1"/>
  <c r="FR58" i="1"/>
  <c r="GL58" i="1"/>
  <c r="GO58" i="1"/>
  <c r="GP58" i="1"/>
  <c r="GV58" i="1"/>
  <c r="GX58" i="1"/>
  <c r="R59" i="1"/>
  <c r="GK59" i="1" s="1"/>
  <c r="AC59" i="1"/>
  <c r="CQ59" i="1" s="1"/>
  <c r="P59" i="1" s="1"/>
  <c r="U150" i="6" s="1"/>
  <c r="AD59" i="1"/>
  <c r="AE59" i="1"/>
  <c r="AF59" i="1"/>
  <c r="AG59" i="1"/>
  <c r="AH59" i="1"/>
  <c r="CV59" i="1" s="1"/>
  <c r="U59" i="1" s="1"/>
  <c r="AI59" i="1"/>
  <c r="AJ59" i="1"/>
  <c r="CX59" i="1" s="1"/>
  <c r="W59" i="1" s="1"/>
  <c r="CS59" i="1"/>
  <c r="CT59" i="1"/>
  <c r="S59" i="1" s="1"/>
  <c r="CU59" i="1"/>
  <c r="T59" i="1" s="1"/>
  <c r="CW59" i="1"/>
  <c r="V59" i="1" s="1"/>
  <c r="FR59" i="1"/>
  <c r="GL59" i="1"/>
  <c r="GO59" i="1"/>
  <c r="GP59" i="1"/>
  <c r="GV59" i="1"/>
  <c r="GX59" i="1"/>
  <c r="S60" i="1"/>
  <c r="V60" i="1"/>
  <c r="AC60" i="1"/>
  <c r="CQ60" i="1" s="1"/>
  <c r="P60" i="1" s="1"/>
  <c r="AD60" i="1"/>
  <c r="CR60" i="1" s="1"/>
  <c r="Q60" i="1" s="1"/>
  <c r="AE60" i="1"/>
  <c r="AF60" i="1"/>
  <c r="CT60" i="1" s="1"/>
  <c r="AG60" i="1"/>
  <c r="AH60" i="1"/>
  <c r="CV60" i="1" s="1"/>
  <c r="U60" i="1" s="1"/>
  <c r="AI60" i="1"/>
  <c r="AJ60" i="1"/>
  <c r="CX60" i="1" s="1"/>
  <c r="W60" i="1" s="1"/>
  <c r="CS60" i="1"/>
  <c r="R60" i="1" s="1"/>
  <c r="GK60" i="1" s="1"/>
  <c r="CU60" i="1"/>
  <c r="T60" i="1" s="1"/>
  <c r="CW60" i="1"/>
  <c r="FR60" i="1"/>
  <c r="GL60" i="1"/>
  <c r="GO60" i="1"/>
  <c r="GP60" i="1"/>
  <c r="GV60" i="1"/>
  <c r="GX60" i="1"/>
  <c r="R61" i="1"/>
  <c r="GK61" i="1" s="1"/>
  <c r="T61" i="1"/>
  <c r="AC61" i="1"/>
  <c r="CQ61" i="1" s="1"/>
  <c r="P61" i="1" s="1"/>
  <c r="U153" i="6" s="1"/>
  <c r="AD61" i="1"/>
  <c r="CR61" i="1" s="1"/>
  <c r="Q61" i="1" s="1"/>
  <c r="AE61" i="1"/>
  <c r="AF61" i="1"/>
  <c r="AG61" i="1"/>
  <c r="AH61" i="1"/>
  <c r="CV61" i="1" s="1"/>
  <c r="U61" i="1" s="1"/>
  <c r="AI61" i="1"/>
  <c r="AJ61" i="1"/>
  <c r="CX61" i="1" s="1"/>
  <c r="W61" i="1" s="1"/>
  <c r="CS61" i="1"/>
  <c r="CT61" i="1"/>
  <c r="S61" i="1" s="1"/>
  <c r="CZ61" i="1" s="1"/>
  <c r="Y61" i="1" s="1"/>
  <c r="CU61" i="1"/>
  <c r="CW61" i="1"/>
  <c r="V61" i="1" s="1"/>
  <c r="FR61" i="1"/>
  <c r="GL61" i="1"/>
  <c r="GO61" i="1"/>
  <c r="GP61" i="1"/>
  <c r="GV61" i="1"/>
  <c r="GX61" i="1"/>
  <c r="R62" i="1"/>
  <c r="GK62" i="1" s="1"/>
  <c r="S62" i="1"/>
  <c r="V62" i="1"/>
  <c r="AC62" i="1"/>
  <c r="AD62" i="1"/>
  <c r="CR62" i="1" s="1"/>
  <c r="Q62" i="1" s="1"/>
  <c r="AE62" i="1"/>
  <c r="AF62" i="1"/>
  <c r="AG62" i="1"/>
  <c r="AH62" i="1"/>
  <c r="CV62" i="1" s="1"/>
  <c r="U62" i="1" s="1"/>
  <c r="AI62" i="1"/>
  <c r="AJ62" i="1"/>
  <c r="CQ62" i="1"/>
  <c r="P62" i="1" s="1"/>
  <c r="CS62" i="1"/>
  <c r="CT62" i="1"/>
  <c r="CU62" i="1"/>
  <c r="T62" i="1" s="1"/>
  <c r="CW62" i="1"/>
  <c r="CX62" i="1"/>
  <c r="W62" i="1" s="1"/>
  <c r="FR62" i="1"/>
  <c r="GL62" i="1"/>
  <c r="GO62" i="1"/>
  <c r="GP62" i="1"/>
  <c r="GV62" i="1"/>
  <c r="GX62" i="1"/>
  <c r="AC63" i="1"/>
  <c r="AE63" i="1"/>
  <c r="AD63" i="1" s="1"/>
  <c r="CR63" i="1" s="1"/>
  <c r="Q63" i="1" s="1"/>
  <c r="AF63" i="1"/>
  <c r="AG63" i="1"/>
  <c r="CU63" i="1" s="1"/>
  <c r="T63" i="1" s="1"/>
  <c r="AH63" i="1"/>
  <c r="AI63" i="1"/>
  <c r="CW63" i="1" s="1"/>
  <c r="V63" i="1" s="1"/>
  <c r="AJ63" i="1"/>
  <c r="CS63" i="1"/>
  <c r="R63" i="1" s="1"/>
  <c r="CT63" i="1"/>
  <c r="S63" i="1" s="1"/>
  <c r="CV63" i="1"/>
  <c r="U63" i="1" s="1"/>
  <c r="CX63" i="1"/>
  <c r="W63" i="1" s="1"/>
  <c r="FR63" i="1"/>
  <c r="GL63" i="1"/>
  <c r="GO63" i="1"/>
  <c r="GP63" i="1"/>
  <c r="GV63" i="1"/>
  <c r="GX63" i="1"/>
  <c r="AC64" i="1"/>
  <c r="CQ64" i="1" s="1"/>
  <c r="P64" i="1" s="1"/>
  <c r="AE64" i="1"/>
  <c r="AD64" i="1" s="1"/>
  <c r="AF64" i="1"/>
  <c r="CT64" i="1" s="1"/>
  <c r="S64" i="1" s="1"/>
  <c r="AG64" i="1"/>
  <c r="CU64" i="1" s="1"/>
  <c r="T64" i="1" s="1"/>
  <c r="AH64" i="1"/>
  <c r="AI64" i="1"/>
  <c r="AJ64" i="1"/>
  <c r="CX64" i="1" s="1"/>
  <c r="W64" i="1" s="1"/>
  <c r="CR64" i="1"/>
  <c r="Q64" i="1" s="1"/>
  <c r="CS64" i="1"/>
  <c r="R64" i="1" s="1"/>
  <c r="GK64" i="1" s="1"/>
  <c r="CV64" i="1"/>
  <c r="U64" i="1" s="1"/>
  <c r="CW64" i="1"/>
  <c r="V64" i="1" s="1"/>
  <c r="FR64" i="1"/>
  <c r="GL64" i="1"/>
  <c r="GO64" i="1"/>
  <c r="GP64" i="1"/>
  <c r="GV64" i="1"/>
  <c r="GX64" i="1" s="1"/>
  <c r="AC65" i="1"/>
  <c r="AE65" i="1"/>
  <c r="AD65" i="1" s="1"/>
  <c r="CR65" i="1" s="1"/>
  <c r="Q65" i="1" s="1"/>
  <c r="AF65" i="1"/>
  <c r="AG65" i="1"/>
  <c r="CU65" i="1" s="1"/>
  <c r="T65" i="1" s="1"/>
  <c r="AH65" i="1"/>
  <c r="AI65" i="1"/>
  <c r="CW65" i="1" s="1"/>
  <c r="V65" i="1" s="1"/>
  <c r="AJ65" i="1"/>
  <c r="CT65" i="1"/>
  <c r="S65" i="1" s="1"/>
  <c r="CV65" i="1"/>
  <c r="U65" i="1" s="1"/>
  <c r="CX65" i="1"/>
  <c r="W65" i="1" s="1"/>
  <c r="FR65" i="1"/>
  <c r="GL65" i="1"/>
  <c r="GO65" i="1"/>
  <c r="GP65" i="1"/>
  <c r="GV65" i="1"/>
  <c r="GX65" i="1" s="1"/>
  <c r="AC66" i="1"/>
  <c r="AE66" i="1"/>
  <c r="AD66" i="1" s="1"/>
  <c r="CR66" i="1" s="1"/>
  <c r="Q66" i="1" s="1"/>
  <c r="AF66" i="1"/>
  <c r="AG66" i="1"/>
  <c r="CU66" i="1" s="1"/>
  <c r="T66" i="1" s="1"/>
  <c r="AH66" i="1"/>
  <c r="AI66" i="1"/>
  <c r="CW66" i="1" s="1"/>
  <c r="V66" i="1" s="1"/>
  <c r="AJ66" i="1"/>
  <c r="CT66" i="1"/>
  <c r="S66" i="1" s="1"/>
  <c r="CV66" i="1"/>
  <c r="U66" i="1" s="1"/>
  <c r="CX66" i="1"/>
  <c r="W66" i="1" s="1"/>
  <c r="FR66" i="1"/>
  <c r="GL66" i="1"/>
  <c r="GO66" i="1"/>
  <c r="GP66" i="1"/>
  <c r="GV66" i="1"/>
  <c r="GX66" i="1" s="1"/>
  <c r="AC67" i="1"/>
  <c r="AE67" i="1"/>
  <c r="AD67" i="1" s="1"/>
  <c r="CR67" i="1" s="1"/>
  <c r="Q67" i="1" s="1"/>
  <c r="AF67" i="1"/>
  <c r="AG67" i="1"/>
  <c r="CU67" i="1" s="1"/>
  <c r="T67" i="1" s="1"/>
  <c r="AH67" i="1"/>
  <c r="AI67" i="1"/>
  <c r="CW67" i="1" s="1"/>
  <c r="V67" i="1" s="1"/>
  <c r="AJ67" i="1"/>
  <c r="CT67" i="1"/>
  <c r="S67" i="1" s="1"/>
  <c r="CV67" i="1"/>
  <c r="U67" i="1" s="1"/>
  <c r="CX67" i="1"/>
  <c r="W67" i="1" s="1"/>
  <c r="FR67" i="1"/>
  <c r="GL67" i="1"/>
  <c r="GO67" i="1"/>
  <c r="GP67" i="1"/>
  <c r="GV67" i="1"/>
  <c r="GX67" i="1" s="1"/>
  <c r="AC68" i="1"/>
  <c r="AE68" i="1"/>
  <c r="AD68" i="1" s="1"/>
  <c r="CR68" i="1" s="1"/>
  <c r="Q68" i="1" s="1"/>
  <c r="AF68" i="1"/>
  <c r="AG68" i="1"/>
  <c r="CU68" i="1" s="1"/>
  <c r="T68" i="1" s="1"/>
  <c r="AH68" i="1"/>
  <c r="AI68" i="1"/>
  <c r="CW68" i="1" s="1"/>
  <c r="V68" i="1" s="1"/>
  <c r="AJ68" i="1"/>
  <c r="CT68" i="1"/>
  <c r="S68" i="1" s="1"/>
  <c r="CV68" i="1"/>
  <c r="U68" i="1" s="1"/>
  <c r="CX68" i="1"/>
  <c r="W68" i="1" s="1"/>
  <c r="FR68" i="1"/>
  <c r="GL68" i="1"/>
  <c r="GO68" i="1"/>
  <c r="GP68" i="1"/>
  <c r="GV68" i="1"/>
  <c r="GX68" i="1" s="1"/>
  <c r="AC69" i="1"/>
  <c r="AE69" i="1"/>
  <c r="AD69" i="1" s="1"/>
  <c r="CR69" i="1" s="1"/>
  <c r="Q69" i="1" s="1"/>
  <c r="AF69" i="1"/>
  <c r="AG69" i="1"/>
  <c r="CU69" i="1" s="1"/>
  <c r="T69" i="1" s="1"/>
  <c r="AH69" i="1"/>
  <c r="AI69" i="1"/>
  <c r="CW69" i="1" s="1"/>
  <c r="V69" i="1" s="1"/>
  <c r="AJ69" i="1"/>
  <c r="CT69" i="1"/>
  <c r="S69" i="1" s="1"/>
  <c r="CV69" i="1"/>
  <c r="U69" i="1" s="1"/>
  <c r="CX69" i="1"/>
  <c r="W69" i="1" s="1"/>
  <c r="FR69" i="1"/>
  <c r="GL69" i="1"/>
  <c r="GO69" i="1"/>
  <c r="GP69" i="1"/>
  <c r="GV69" i="1"/>
  <c r="GX69" i="1" s="1"/>
  <c r="W70" i="1"/>
  <c r="AC70" i="1"/>
  <c r="AE70" i="1"/>
  <c r="AD70" i="1" s="1"/>
  <c r="CR70" i="1" s="1"/>
  <c r="Q70" i="1" s="1"/>
  <c r="AF70" i="1"/>
  <c r="AG70" i="1"/>
  <c r="CU70" i="1" s="1"/>
  <c r="T70" i="1" s="1"/>
  <c r="AH70" i="1"/>
  <c r="AI70" i="1"/>
  <c r="CW70" i="1" s="1"/>
  <c r="V70" i="1" s="1"/>
  <c r="AJ70" i="1"/>
  <c r="CT70" i="1"/>
  <c r="S70" i="1" s="1"/>
  <c r="CV70" i="1"/>
  <c r="U70" i="1" s="1"/>
  <c r="CX70" i="1"/>
  <c r="FR70" i="1"/>
  <c r="GL70" i="1"/>
  <c r="GO70" i="1"/>
  <c r="GP70" i="1"/>
  <c r="GV70" i="1"/>
  <c r="GX70" i="1" s="1"/>
  <c r="W71" i="1"/>
  <c r="AC71" i="1"/>
  <c r="AE71" i="1"/>
  <c r="AD71" i="1" s="1"/>
  <c r="CR71" i="1" s="1"/>
  <c r="Q71" i="1" s="1"/>
  <c r="AF71" i="1"/>
  <c r="AG71" i="1"/>
  <c r="CU71" i="1" s="1"/>
  <c r="T71" i="1" s="1"/>
  <c r="AH71" i="1"/>
  <c r="AI71" i="1"/>
  <c r="CW71" i="1" s="1"/>
  <c r="V71" i="1" s="1"/>
  <c r="AJ71" i="1"/>
  <c r="CT71" i="1"/>
  <c r="S71" i="1" s="1"/>
  <c r="CV71" i="1"/>
  <c r="U71" i="1" s="1"/>
  <c r="CX71" i="1"/>
  <c r="FR71" i="1"/>
  <c r="GL71" i="1"/>
  <c r="GO71" i="1"/>
  <c r="GP71" i="1"/>
  <c r="GV71" i="1"/>
  <c r="GX71" i="1" s="1"/>
  <c r="W72" i="1"/>
  <c r="AC72" i="1"/>
  <c r="AE72" i="1"/>
  <c r="AD72" i="1" s="1"/>
  <c r="CR72" i="1" s="1"/>
  <c r="Q72" i="1" s="1"/>
  <c r="AF72" i="1"/>
  <c r="AG72" i="1"/>
  <c r="CU72" i="1" s="1"/>
  <c r="T72" i="1" s="1"/>
  <c r="AH72" i="1"/>
  <c r="AI72" i="1"/>
  <c r="CW72" i="1" s="1"/>
  <c r="V72" i="1" s="1"/>
  <c r="AJ72" i="1"/>
  <c r="CT72" i="1"/>
  <c r="S72" i="1" s="1"/>
  <c r="CV72" i="1"/>
  <c r="U72" i="1" s="1"/>
  <c r="CX72" i="1"/>
  <c r="FR72" i="1"/>
  <c r="GL72" i="1"/>
  <c r="GO72" i="1"/>
  <c r="GP72" i="1"/>
  <c r="GV72" i="1"/>
  <c r="GX72" i="1" s="1"/>
  <c r="W73" i="1"/>
  <c r="AC73" i="1"/>
  <c r="AE73" i="1"/>
  <c r="AD73" i="1" s="1"/>
  <c r="CR73" i="1" s="1"/>
  <c r="Q73" i="1" s="1"/>
  <c r="AF73" i="1"/>
  <c r="AG73" i="1"/>
  <c r="CU73" i="1" s="1"/>
  <c r="T73" i="1" s="1"/>
  <c r="AH73" i="1"/>
  <c r="AI73" i="1"/>
  <c r="CW73" i="1" s="1"/>
  <c r="V73" i="1" s="1"/>
  <c r="AJ73" i="1"/>
  <c r="CT73" i="1"/>
  <c r="S73" i="1" s="1"/>
  <c r="CV73" i="1"/>
  <c r="U73" i="1" s="1"/>
  <c r="CX73" i="1"/>
  <c r="FR73" i="1"/>
  <c r="GL73" i="1"/>
  <c r="GO73" i="1"/>
  <c r="GP73" i="1"/>
  <c r="GV73" i="1"/>
  <c r="GX73" i="1" s="1"/>
  <c r="W74" i="1"/>
  <c r="AC74" i="1"/>
  <c r="AE74" i="1"/>
  <c r="AD74" i="1" s="1"/>
  <c r="CR74" i="1" s="1"/>
  <c r="Q74" i="1" s="1"/>
  <c r="AF74" i="1"/>
  <c r="AG74" i="1"/>
  <c r="CU74" i="1" s="1"/>
  <c r="T74" i="1" s="1"/>
  <c r="AH74" i="1"/>
  <c r="AI74" i="1"/>
  <c r="CW74" i="1" s="1"/>
  <c r="V74" i="1" s="1"/>
  <c r="AJ74" i="1"/>
  <c r="CT74" i="1"/>
  <c r="S74" i="1" s="1"/>
  <c r="CV74" i="1"/>
  <c r="U74" i="1" s="1"/>
  <c r="CX74" i="1"/>
  <c r="FR74" i="1"/>
  <c r="GL74" i="1"/>
  <c r="GO74" i="1"/>
  <c r="GP74" i="1"/>
  <c r="GV74" i="1"/>
  <c r="GX74" i="1" s="1"/>
  <c r="W75" i="1"/>
  <c r="AC75" i="1"/>
  <c r="AE75" i="1"/>
  <c r="AD75" i="1" s="1"/>
  <c r="CR75" i="1" s="1"/>
  <c r="Q75" i="1" s="1"/>
  <c r="AF75" i="1"/>
  <c r="AG75" i="1"/>
  <c r="CU75" i="1" s="1"/>
  <c r="T75" i="1" s="1"/>
  <c r="AH75" i="1"/>
  <c r="AI75" i="1"/>
  <c r="CW75" i="1" s="1"/>
  <c r="V75" i="1" s="1"/>
  <c r="AJ75" i="1"/>
  <c r="CT75" i="1"/>
  <c r="S75" i="1" s="1"/>
  <c r="CV75" i="1"/>
  <c r="U75" i="1" s="1"/>
  <c r="CX75" i="1"/>
  <c r="FR75" i="1"/>
  <c r="GL75" i="1"/>
  <c r="GO75" i="1"/>
  <c r="GP75" i="1"/>
  <c r="GV75" i="1"/>
  <c r="GX75" i="1" s="1"/>
  <c r="W76" i="1"/>
  <c r="AC76" i="1"/>
  <c r="AE76" i="1"/>
  <c r="AD76" i="1" s="1"/>
  <c r="CR76" i="1" s="1"/>
  <c r="Q76" i="1" s="1"/>
  <c r="AF76" i="1"/>
  <c r="AG76" i="1"/>
  <c r="CU76" i="1" s="1"/>
  <c r="T76" i="1" s="1"/>
  <c r="AH76" i="1"/>
  <c r="AI76" i="1"/>
  <c r="CW76" i="1" s="1"/>
  <c r="V76" i="1" s="1"/>
  <c r="AJ76" i="1"/>
  <c r="CT76" i="1"/>
  <c r="S76" i="1" s="1"/>
  <c r="CV76" i="1"/>
  <c r="U76" i="1" s="1"/>
  <c r="CX76" i="1"/>
  <c r="FR76" i="1"/>
  <c r="GL76" i="1"/>
  <c r="GO76" i="1"/>
  <c r="GP76" i="1"/>
  <c r="GV76" i="1"/>
  <c r="GX76" i="1" s="1"/>
  <c r="W77" i="1"/>
  <c r="AC77" i="1"/>
  <c r="AE77" i="1"/>
  <c r="AD77" i="1" s="1"/>
  <c r="CR77" i="1" s="1"/>
  <c r="Q77" i="1" s="1"/>
  <c r="AF77" i="1"/>
  <c r="AG77" i="1"/>
  <c r="CU77" i="1" s="1"/>
  <c r="T77" i="1" s="1"/>
  <c r="AH77" i="1"/>
  <c r="AI77" i="1"/>
  <c r="CW77" i="1" s="1"/>
  <c r="V77" i="1" s="1"/>
  <c r="AJ77" i="1"/>
  <c r="CT77" i="1"/>
  <c r="S77" i="1" s="1"/>
  <c r="CV77" i="1"/>
  <c r="U77" i="1" s="1"/>
  <c r="CX77" i="1"/>
  <c r="FR77" i="1"/>
  <c r="GL77" i="1"/>
  <c r="GO77" i="1"/>
  <c r="GP77" i="1"/>
  <c r="GV77" i="1"/>
  <c r="GX77" i="1" s="1"/>
  <c r="W78" i="1"/>
  <c r="AC78" i="1"/>
  <c r="AE78" i="1"/>
  <c r="AD78" i="1" s="1"/>
  <c r="CR78" i="1" s="1"/>
  <c r="Q78" i="1" s="1"/>
  <c r="AF78" i="1"/>
  <c r="AG78" i="1"/>
  <c r="CU78" i="1" s="1"/>
  <c r="T78" i="1" s="1"/>
  <c r="AH78" i="1"/>
  <c r="AI78" i="1"/>
  <c r="CW78" i="1" s="1"/>
  <c r="V78" i="1" s="1"/>
  <c r="AJ78" i="1"/>
  <c r="CT78" i="1"/>
  <c r="S78" i="1" s="1"/>
  <c r="CV78" i="1"/>
  <c r="U78" i="1" s="1"/>
  <c r="CX78" i="1"/>
  <c r="FR78" i="1"/>
  <c r="GL78" i="1"/>
  <c r="GO78" i="1"/>
  <c r="GP78" i="1"/>
  <c r="GV78" i="1"/>
  <c r="GX78" i="1" s="1"/>
  <c r="W79" i="1"/>
  <c r="AC79" i="1"/>
  <c r="AE79" i="1"/>
  <c r="AD79" i="1" s="1"/>
  <c r="CR79" i="1" s="1"/>
  <c r="Q79" i="1" s="1"/>
  <c r="AF79" i="1"/>
  <c r="AG79" i="1"/>
  <c r="CU79" i="1" s="1"/>
  <c r="T79" i="1" s="1"/>
  <c r="AH79" i="1"/>
  <c r="AI79" i="1"/>
  <c r="CW79" i="1" s="1"/>
  <c r="V79" i="1" s="1"/>
  <c r="AJ79" i="1"/>
  <c r="CT79" i="1"/>
  <c r="S79" i="1" s="1"/>
  <c r="CV79" i="1"/>
  <c r="U79" i="1" s="1"/>
  <c r="CX79" i="1"/>
  <c r="FR79" i="1"/>
  <c r="GL79" i="1"/>
  <c r="GO79" i="1"/>
  <c r="GP79" i="1"/>
  <c r="GV79" i="1"/>
  <c r="GX79" i="1" s="1"/>
  <c r="B81" i="1"/>
  <c r="B22" i="1" s="1"/>
  <c r="C81" i="1"/>
  <c r="C22" i="1" s="1"/>
  <c r="D81" i="1"/>
  <c r="D22" i="1" s="1"/>
  <c r="F81" i="1"/>
  <c r="F22" i="1" s="1"/>
  <c r="G81" i="1"/>
  <c r="G22" i="1" s="1"/>
  <c r="BX81" i="1"/>
  <c r="BX22" i="1" s="1"/>
  <c r="CK81" i="1"/>
  <c r="CK22" i="1" s="1"/>
  <c r="CL81" i="1"/>
  <c r="EG81" i="1"/>
  <c r="EG22" i="1" s="1"/>
  <c r="ET81" i="1"/>
  <c r="ET22" i="1" s="1"/>
  <c r="FP81" i="1"/>
  <c r="FP22" i="1" s="1"/>
  <c r="GC81" i="1"/>
  <c r="GC22" i="1" s="1"/>
  <c r="GD81" i="1"/>
  <c r="GD22" i="1" s="1"/>
  <c r="P94" i="1"/>
  <c r="B110" i="1"/>
  <c r="B18" i="1" s="1"/>
  <c r="C110" i="1"/>
  <c r="C18" i="1" s="1"/>
  <c r="D110" i="1"/>
  <c r="D18" i="1" s="1"/>
  <c r="F110" i="1"/>
  <c r="F18" i="1" s="1"/>
  <c r="G110" i="1"/>
  <c r="G18" i="1" s="1"/>
  <c r="EG110" i="1"/>
  <c r="EG18" i="1" s="1"/>
  <c r="ET110" i="1"/>
  <c r="ET18" i="1" s="1"/>
  <c r="P114" i="1"/>
  <c r="FJ171" i="6" l="1"/>
  <c r="AB34" i="1"/>
  <c r="T168" i="6"/>
  <c r="H168" i="6"/>
  <c r="T165" i="6"/>
  <c r="H165" i="6"/>
  <c r="T162" i="6"/>
  <c r="H162" i="6"/>
  <c r="T159" i="6"/>
  <c r="H159" i="6"/>
  <c r="CQ63" i="1"/>
  <c r="P63" i="1" s="1"/>
  <c r="U156" i="6" s="1"/>
  <c r="T156" i="6"/>
  <c r="H156" i="6"/>
  <c r="AB63" i="1"/>
  <c r="CP63" i="1"/>
  <c r="O63" i="1" s="1"/>
  <c r="S155" i="6"/>
  <c r="J155" i="6" s="1"/>
  <c r="K153" i="6"/>
  <c r="T153" i="6"/>
  <c r="H153" i="6"/>
  <c r="AB61" i="1"/>
  <c r="CZ55" i="1"/>
  <c r="Y55" i="1" s="1"/>
  <c r="S152" i="6"/>
  <c r="J152" i="6" s="1"/>
  <c r="K150" i="6"/>
  <c r="T150" i="6"/>
  <c r="H150" i="6"/>
  <c r="CZ59" i="1"/>
  <c r="Y59" i="1" s="1"/>
  <c r="S149" i="6"/>
  <c r="J149" i="6" s="1"/>
  <c r="K147" i="6"/>
  <c r="T147" i="6"/>
  <c r="H147" i="6"/>
  <c r="AB55" i="1"/>
  <c r="T144" i="6"/>
  <c r="H144" i="6"/>
  <c r="CP54" i="1"/>
  <c r="O54" i="1" s="1"/>
  <c r="CY55" i="1"/>
  <c r="X55" i="1" s="1"/>
  <c r="S143" i="6"/>
  <c r="J143" i="6" s="1"/>
  <c r="K141" i="6"/>
  <c r="T141" i="6"/>
  <c r="H141" i="6"/>
  <c r="S140" i="6"/>
  <c r="J140" i="6" s="1"/>
  <c r="K138" i="6"/>
  <c r="T138" i="6"/>
  <c r="H138" i="6"/>
  <c r="AB51" i="1"/>
  <c r="CP49" i="1"/>
  <c r="O49" i="1" s="1"/>
  <c r="U135" i="6"/>
  <c r="T135" i="6"/>
  <c r="H135" i="6"/>
  <c r="CY49" i="1"/>
  <c r="X49" i="1" s="1"/>
  <c r="GK49" i="1"/>
  <c r="CZ49" i="1"/>
  <c r="Y49" i="1" s="1"/>
  <c r="CS47" i="1"/>
  <c r="R47" i="1" s="1"/>
  <c r="CZ47" i="1" s="1"/>
  <c r="Y47" i="1" s="1"/>
  <c r="U133" i="6" s="1"/>
  <c r="K133" i="6" s="1"/>
  <c r="H132" i="6"/>
  <c r="H133" i="6"/>
  <c r="GM131" i="6"/>
  <c r="I131" i="6" s="1"/>
  <c r="H131" i="6"/>
  <c r="T133" i="6"/>
  <c r="AD47" i="1"/>
  <c r="CR47" i="1" s="1"/>
  <c r="Q47" i="1" s="1"/>
  <c r="U130" i="6" s="1"/>
  <c r="T132" i="6"/>
  <c r="CZ46" i="1"/>
  <c r="Y46" i="1" s="1"/>
  <c r="CT45" i="1"/>
  <c r="S45" i="1" s="1"/>
  <c r="U122" i="6" s="1"/>
  <c r="T122" i="6"/>
  <c r="H126" i="6"/>
  <c r="T125" i="6"/>
  <c r="H122" i="6"/>
  <c r="T126" i="6"/>
  <c r="H125" i="6"/>
  <c r="CS45" i="1"/>
  <c r="R45" i="1" s="1"/>
  <c r="CY45" i="1" s="1"/>
  <c r="X45" i="1" s="1"/>
  <c r="U125" i="6" s="1"/>
  <c r="K125" i="6" s="1"/>
  <c r="H124" i="6"/>
  <c r="GM124" i="6"/>
  <c r="I124" i="6" s="1"/>
  <c r="CV45" i="1"/>
  <c r="U45" i="1" s="1"/>
  <c r="I127" i="6" s="1"/>
  <c r="H127" i="6"/>
  <c r="AD45" i="1"/>
  <c r="CT43" i="1"/>
  <c r="S43" i="1" s="1"/>
  <c r="CP43" i="1" s="1"/>
  <c r="O43" i="1" s="1"/>
  <c r="T117" i="6"/>
  <c r="T118" i="6"/>
  <c r="H117" i="6"/>
  <c r="T116" i="6"/>
  <c r="H118" i="6"/>
  <c r="H116" i="6"/>
  <c r="CV43" i="1"/>
  <c r="U43" i="1" s="1"/>
  <c r="I119" i="6" s="1"/>
  <c r="H119" i="6"/>
  <c r="AB43" i="1"/>
  <c r="H115" i="6" s="1"/>
  <c r="CV41" i="1"/>
  <c r="U41" i="1" s="1"/>
  <c r="I113" i="6" s="1"/>
  <c r="H113" i="6"/>
  <c r="CT41" i="1"/>
  <c r="S41" i="1" s="1"/>
  <c r="U110" i="6" s="1"/>
  <c r="T111" i="6"/>
  <c r="T112" i="6"/>
  <c r="H111" i="6"/>
  <c r="T110" i="6"/>
  <c r="H112" i="6"/>
  <c r="H110" i="6"/>
  <c r="AB41" i="1"/>
  <c r="H109" i="6" s="1"/>
  <c r="CZ41" i="1"/>
  <c r="Y41" i="1" s="1"/>
  <c r="U112" i="6" s="1"/>
  <c r="K112" i="6" s="1"/>
  <c r="CT39" i="1"/>
  <c r="S39" i="1" s="1"/>
  <c r="U101" i="6" s="1"/>
  <c r="T101" i="6"/>
  <c r="T105" i="6"/>
  <c r="H101" i="6"/>
  <c r="T106" i="6"/>
  <c r="H105" i="6"/>
  <c r="H106" i="6"/>
  <c r="CS39" i="1"/>
  <c r="R39" i="1" s="1"/>
  <c r="GM103" i="6"/>
  <c r="I103" i="6" s="1"/>
  <c r="H103" i="6"/>
  <c r="H104" i="6"/>
  <c r="T104" i="6"/>
  <c r="CV39" i="1"/>
  <c r="U39" i="1" s="1"/>
  <c r="I107" i="6" s="1"/>
  <c r="H107" i="6"/>
  <c r="AD39" i="1"/>
  <c r="CR39" i="1" s="1"/>
  <c r="Q39" i="1" s="1"/>
  <c r="U102" i="6" s="1"/>
  <c r="K102" i="6" s="1"/>
  <c r="CV37" i="1"/>
  <c r="U37" i="1" s="1"/>
  <c r="I98" i="6" s="1"/>
  <c r="CT37" i="1"/>
  <c r="S37" i="1" s="1"/>
  <c r="U93" i="6" s="1"/>
  <c r="T93" i="6"/>
  <c r="T96" i="6"/>
  <c r="H93" i="6"/>
  <c r="H97" i="6"/>
  <c r="T97" i="6"/>
  <c r="H96" i="6"/>
  <c r="CS37" i="1"/>
  <c r="R37" i="1" s="1"/>
  <c r="H95" i="6"/>
  <c r="GM95" i="6"/>
  <c r="I95" i="6" s="1"/>
  <c r="GM87" i="6"/>
  <c r="I87" i="6" s="1"/>
  <c r="H87" i="6"/>
  <c r="CV35" i="1"/>
  <c r="U35" i="1" s="1"/>
  <c r="I90" i="6" s="1"/>
  <c r="H90" i="6"/>
  <c r="CT35" i="1"/>
  <c r="S35" i="1" s="1"/>
  <c r="U85" i="6" s="1"/>
  <c r="T85" i="6"/>
  <c r="T88" i="6"/>
  <c r="H85" i="6"/>
  <c r="H89" i="6"/>
  <c r="T89" i="6"/>
  <c r="H88" i="6"/>
  <c r="CP34" i="1"/>
  <c r="O34" i="1" s="1"/>
  <c r="CV31" i="1"/>
  <c r="U31" i="1" s="1"/>
  <c r="I74" i="6" s="1"/>
  <c r="CT33" i="1"/>
  <c r="S33" i="1" s="1"/>
  <c r="U77" i="6" s="1"/>
  <c r="T77" i="6"/>
  <c r="T80" i="6"/>
  <c r="H77" i="6"/>
  <c r="T81" i="6"/>
  <c r="H80" i="6"/>
  <c r="H81" i="6"/>
  <c r="GM79" i="6"/>
  <c r="I79" i="6" s="1"/>
  <c r="H79" i="6"/>
  <c r="FQ81" i="1"/>
  <c r="FQ22" i="1" s="1"/>
  <c r="CV33" i="1"/>
  <c r="U33" i="1" s="1"/>
  <c r="I82" i="6" s="1"/>
  <c r="H82" i="6"/>
  <c r="CT31" i="1"/>
  <c r="S31" i="1" s="1"/>
  <c r="U68" i="6" s="1"/>
  <c r="T68" i="6"/>
  <c r="T72" i="6"/>
  <c r="H68" i="6"/>
  <c r="T73" i="6"/>
  <c r="H72" i="6"/>
  <c r="H73" i="6"/>
  <c r="GM70" i="6"/>
  <c r="I70" i="6" s="1"/>
  <c r="H70" i="6"/>
  <c r="CQ31" i="1"/>
  <c r="P31" i="1" s="1"/>
  <c r="U71" i="6" s="1"/>
  <c r="K71" i="6" s="1"/>
  <c r="H71" i="6"/>
  <c r="T71" i="6"/>
  <c r="CP30" i="1"/>
  <c r="O30" i="1" s="1"/>
  <c r="CT29" i="1"/>
  <c r="S29" i="1" s="1"/>
  <c r="U59" i="6" s="1"/>
  <c r="T59" i="6"/>
  <c r="T63" i="6"/>
  <c r="H59" i="6"/>
  <c r="H64" i="6"/>
  <c r="T64" i="6"/>
  <c r="H63" i="6"/>
  <c r="AD29" i="1"/>
  <c r="T60" i="6" s="1"/>
  <c r="H61" i="6"/>
  <c r="GM61" i="6"/>
  <c r="CV29" i="1"/>
  <c r="U29" i="1" s="1"/>
  <c r="I65" i="6" s="1"/>
  <c r="H65" i="6"/>
  <c r="CQ29" i="1"/>
  <c r="P29" i="1" s="1"/>
  <c r="U62" i="6" s="1"/>
  <c r="K62" i="6" s="1"/>
  <c r="H62" i="6"/>
  <c r="T62" i="6"/>
  <c r="CS29" i="1"/>
  <c r="R29" i="1" s="1"/>
  <c r="BZ81" i="1"/>
  <c r="BZ22" i="1" s="1"/>
  <c r="CV27" i="1"/>
  <c r="U27" i="1" s="1"/>
  <c r="I56" i="6" s="1"/>
  <c r="H56" i="6"/>
  <c r="CT27" i="1"/>
  <c r="S27" i="1" s="1"/>
  <c r="U53" i="6" s="1"/>
  <c r="H55" i="6"/>
  <c r="T54" i="6"/>
  <c r="T55" i="6"/>
  <c r="H54" i="6"/>
  <c r="T53" i="6"/>
  <c r="H53" i="6"/>
  <c r="FR81" i="1"/>
  <c r="FR22" i="1" s="1"/>
  <c r="EA81" i="1"/>
  <c r="EA22" i="1" s="1"/>
  <c r="GB81" i="1"/>
  <c r="GB22" i="1" s="1"/>
  <c r="AD25" i="1"/>
  <c r="T47" i="6" s="1"/>
  <c r="H48" i="6"/>
  <c r="H49" i="6"/>
  <c r="GM48" i="6"/>
  <c r="I48" i="6" s="1"/>
  <c r="H50" i="6"/>
  <c r="T50" i="6"/>
  <c r="CJ81" i="1"/>
  <c r="CJ22" i="1" s="1"/>
  <c r="T49" i="6"/>
  <c r="CR25" i="1"/>
  <c r="Q25" i="1" s="1"/>
  <c r="U47" i="6" s="1"/>
  <c r="CS25" i="1"/>
  <c r="R25" i="1" s="1"/>
  <c r="AB44" i="1"/>
  <c r="DY81" i="1"/>
  <c r="AJ81" i="1"/>
  <c r="CY64" i="1"/>
  <c r="X64" i="1" s="1"/>
  <c r="CZ64" i="1"/>
  <c r="Y64" i="1" s="1"/>
  <c r="AF81" i="1"/>
  <c r="EB81" i="1"/>
  <c r="CZ57" i="1"/>
  <c r="Y57" i="1" s="1"/>
  <c r="CY57" i="1"/>
  <c r="X57" i="1" s="1"/>
  <c r="AB57" i="1"/>
  <c r="CZ51" i="1"/>
  <c r="Y51" i="1" s="1"/>
  <c r="CY51" i="1"/>
  <c r="X51" i="1" s="1"/>
  <c r="CQ47" i="1"/>
  <c r="P47" i="1" s="1"/>
  <c r="CY28" i="1"/>
  <c r="X28" i="1" s="1"/>
  <c r="CZ28" i="1"/>
  <c r="Y28" i="1" s="1"/>
  <c r="CY26" i="1"/>
  <c r="X26" i="1" s="1"/>
  <c r="CZ26" i="1"/>
  <c r="Y26" i="1" s="1"/>
  <c r="AI81" i="1"/>
  <c r="CL22" i="1"/>
  <c r="BC81" i="1"/>
  <c r="CQ79" i="1"/>
  <c r="P79" i="1" s="1"/>
  <c r="CP79" i="1" s="1"/>
  <c r="O79" i="1" s="1"/>
  <c r="AB79" i="1"/>
  <c r="CQ78" i="1"/>
  <c r="P78" i="1" s="1"/>
  <c r="CP78" i="1" s="1"/>
  <c r="O78" i="1" s="1"/>
  <c r="AB78" i="1"/>
  <c r="CQ77" i="1"/>
  <c r="P77" i="1" s="1"/>
  <c r="CP77" i="1" s="1"/>
  <c r="O77" i="1" s="1"/>
  <c r="AB77" i="1"/>
  <c r="CQ76" i="1"/>
  <c r="P76" i="1" s="1"/>
  <c r="CP76" i="1" s="1"/>
  <c r="O76" i="1" s="1"/>
  <c r="AB76" i="1"/>
  <c r="CQ75" i="1"/>
  <c r="P75" i="1" s="1"/>
  <c r="CP75" i="1" s="1"/>
  <c r="O75" i="1" s="1"/>
  <c r="AB75" i="1"/>
  <c r="CQ74" i="1"/>
  <c r="P74" i="1" s="1"/>
  <c r="CP74" i="1" s="1"/>
  <c r="O74" i="1" s="1"/>
  <c r="AB74" i="1"/>
  <c r="CQ73" i="1"/>
  <c r="P73" i="1" s="1"/>
  <c r="CP73" i="1" s="1"/>
  <c r="O73" i="1" s="1"/>
  <c r="AB73" i="1"/>
  <c r="CQ72" i="1"/>
  <c r="P72" i="1" s="1"/>
  <c r="CP72" i="1" s="1"/>
  <c r="O72" i="1" s="1"/>
  <c r="AB72" i="1"/>
  <c r="CQ71" i="1"/>
  <c r="P71" i="1" s="1"/>
  <c r="AB71" i="1"/>
  <c r="CQ70" i="1"/>
  <c r="P70" i="1" s="1"/>
  <c r="CP70" i="1" s="1"/>
  <c r="O70" i="1" s="1"/>
  <c r="AB70" i="1"/>
  <c r="CQ69" i="1"/>
  <c r="P69" i="1" s="1"/>
  <c r="AB69" i="1"/>
  <c r="CQ68" i="1"/>
  <c r="P68" i="1" s="1"/>
  <c r="CP68" i="1" s="1"/>
  <c r="O68" i="1" s="1"/>
  <c r="AB68" i="1"/>
  <c r="CQ67" i="1"/>
  <c r="P67" i="1" s="1"/>
  <c r="AB67" i="1"/>
  <c r="CQ66" i="1"/>
  <c r="P66" i="1" s="1"/>
  <c r="CP66" i="1" s="1"/>
  <c r="O66" i="1" s="1"/>
  <c r="AB66" i="1"/>
  <c r="CQ65" i="1"/>
  <c r="P65" i="1" s="1"/>
  <c r="AB65" i="1"/>
  <c r="AH81" i="1"/>
  <c r="CY61" i="1"/>
  <c r="X61" i="1" s="1"/>
  <c r="CZ60" i="1"/>
  <c r="Y60" i="1" s="1"/>
  <c r="CY60" i="1"/>
  <c r="X60" i="1" s="1"/>
  <c r="CQ56" i="1"/>
  <c r="P56" i="1" s="1"/>
  <c r="CP56" i="1" s="1"/>
  <c r="O56" i="1" s="1"/>
  <c r="AB56" i="1"/>
  <c r="CZ53" i="1"/>
  <c r="Y53" i="1" s="1"/>
  <c r="CY53" i="1"/>
  <c r="X53" i="1" s="1"/>
  <c r="CZ52" i="1"/>
  <c r="Y52" i="1" s="1"/>
  <c r="CY52" i="1"/>
  <c r="X52" i="1" s="1"/>
  <c r="AB50" i="1"/>
  <c r="CQ50" i="1"/>
  <c r="P50" i="1" s="1"/>
  <c r="CP50" i="1" s="1"/>
  <c r="O50" i="1" s="1"/>
  <c r="GK44" i="1"/>
  <c r="CZ44" i="1"/>
  <c r="Y44" i="1" s="1"/>
  <c r="BY81" i="1"/>
  <c r="AG81" i="1"/>
  <c r="CP64" i="1"/>
  <c r="O64" i="1" s="1"/>
  <c r="CP62" i="1"/>
  <c r="O62" i="1" s="1"/>
  <c r="CP60" i="1"/>
  <c r="O60" i="1" s="1"/>
  <c r="CP52" i="1"/>
  <c r="O52" i="1" s="1"/>
  <c r="CP51" i="1"/>
  <c r="O51" i="1" s="1"/>
  <c r="CS35" i="1"/>
  <c r="R35" i="1" s="1"/>
  <c r="AD35" i="1"/>
  <c r="AB35" i="1" s="1"/>
  <c r="H84" i="6" s="1"/>
  <c r="AD81" i="1"/>
  <c r="P85" i="1"/>
  <c r="P123" i="1"/>
  <c r="EU81" i="1"/>
  <c r="BB81" i="1"/>
  <c r="GK63" i="1"/>
  <c r="CZ63" i="1"/>
  <c r="Y63" i="1" s="1"/>
  <c r="AB60" i="1"/>
  <c r="CR59" i="1"/>
  <c r="Q59" i="1" s="1"/>
  <c r="CP59" i="1" s="1"/>
  <c r="O59" i="1" s="1"/>
  <c r="AB59" i="1"/>
  <c r="CZ56" i="1"/>
  <c r="Y56" i="1" s="1"/>
  <c r="CY56" i="1"/>
  <c r="X56" i="1" s="1"/>
  <c r="CP53" i="1"/>
  <c r="O53" i="1" s="1"/>
  <c r="CZ48" i="1"/>
  <c r="Y48" i="1" s="1"/>
  <c r="CY48" i="1"/>
  <c r="X48" i="1" s="1"/>
  <c r="AO81" i="1"/>
  <c r="CS79" i="1"/>
  <c r="R79" i="1" s="1"/>
  <c r="GK79" i="1" s="1"/>
  <c r="CS78" i="1"/>
  <c r="R78" i="1" s="1"/>
  <c r="GK78" i="1" s="1"/>
  <c r="CS77" i="1"/>
  <c r="R77" i="1" s="1"/>
  <c r="GK77" i="1" s="1"/>
  <c r="CS76" i="1"/>
  <c r="R76" i="1" s="1"/>
  <c r="GK76" i="1" s="1"/>
  <c r="CS75" i="1"/>
  <c r="R75" i="1" s="1"/>
  <c r="GK75" i="1" s="1"/>
  <c r="CS74" i="1"/>
  <c r="R74" i="1" s="1"/>
  <c r="GK74" i="1" s="1"/>
  <c r="CS73" i="1"/>
  <c r="R73" i="1" s="1"/>
  <c r="GK73" i="1" s="1"/>
  <c r="CS72" i="1"/>
  <c r="R72" i="1" s="1"/>
  <c r="GK72" i="1" s="1"/>
  <c r="CS71" i="1"/>
  <c r="R71" i="1" s="1"/>
  <c r="GK71" i="1" s="1"/>
  <c r="CS70" i="1"/>
  <c r="R70" i="1" s="1"/>
  <c r="GK70" i="1" s="1"/>
  <c r="CS69" i="1"/>
  <c r="R69" i="1" s="1"/>
  <c r="GK69" i="1" s="1"/>
  <c r="CS68" i="1"/>
  <c r="R68" i="1" s="1"/>
  <c r="GK68" i="1" s="1"/>
  <c r="CS67" i="1"/>
  <c r="R67" i="1" s="1"/>
  <c r="GK67" i="1" s="1"/>
  <c r="CS66" i="1"/>
  <c r="R66" i="1" s="1"/>
  <c r="GK66" i="1" s="1"/>
  <c r="CS65" i="1"/>
  <c r="R65" i="1" s="1"/>
  <c r="GK65" i="1" s="1"/>
  <c r="CY63" i="1"/>
  <c r="X63" i="1" s="1"/>
  <c r="GM63" i="1" s="1"/>
  <c r="AB62" i="1"/>
  <c r="CZ62" i="1"/>
  <c r="Y62" i="1" s="1"/>
  <c r="CY62" i="1"/>
  <c r="X62" i="1" s="1"/>
  <c r="CQ58" i="1"/>
  <c r="P58" i="1" s="1"/>
  <c r="CP58" i="1" s="1"/>
  <c r="O58" i="1" s="1"/>
  <c r="CQ55" i="1"/>
  <c r="P55" i="1" s="1"/>
  <c r="AB53" i="1"/>
  <c r="CQ48" i="1"/>
  <c r="P48" i="1" s="1"/>
  <c r="CP48" i="1" s="1"/>
  <c r="O48" i="1" s="1"/>
  <c r="CY46" i="1"/>
  <c r="X46" i="1" s="1"/>
  <c r="AB45" i="1"/>
  <c r="H121" i="6" s="1"/>
  <c r="CQ45" i="1"/>
  <c r="P45" i="1" s="1"/>
  <c r="CP61" i="1"/>
  <c r="O61" i="1" s="1"/>
  <c r="CZ58" i="1"/>
  <c r="Y58" i="1" s="1"/>
  <c r="CY58" i="1"/>
  <c r="X58" i="1" s="1"/>
  <c r="AB52" i="1"/>
  <c r="CY38" i="1"/>
  <c r="X38" i="1" s="1"/>
  <c r="CZ38" i="1"/>
  <c r="Y38" i="1" s="1"/>
  <c r="CP38" i="1"/>
  <c r="O38" i="1" s="1"/>
  <c r="CQ36" i="1"/>
  <c r="P36" i="1" s="1"/>
  <c r="CP36" i="1" s="1"/>
  <c r="O36" i="1" s="1"/>
  <c r="AB36" i="1"/>
  <c r="AB64" i="1"/>
  <c r="CY59" i="1"/>
  <c r="X59" i="1" s="1"/>
  <c r="CP57" i="1"/>
  <c r="O57" i="1" s="1"/>
  <c r="AB54" i="1"/>
  <c r="CZ54" i="1"/>
  <c r="Y54" i="1" s="1"/>
  <c r="CY54" i="1"/>
  <c r="X54" i="1" s="1"/>
  <c r="CZ50" i="1"/>
  <c r="Y50" i="1" s="1"/>
  <c r="CY50" i="1"/>
  <c r="X50" i="1" s="1"/>
  <c r="CP46" i="1"/>
  <c r="O46" i="1" s="1"/>
  <c r="CY44" i="1"/>
  <c r="X44" i="1" s="1"/>
  <c r="CZ42" i="1"/>
  <c r="Y42" i="1" s="1"/>
  <c r="CY42" i="1"/>
  <c r="X42" i="1" s="1"/>
  <c r="CY36" i="1"/>
  <c r="X36" i="1" s="1"/>
  <c r="CZ36" i="1"/>
  <c r="Y36" i="1" s="1"/>
  <c r="CY34" i="1"/>
  <c r="X34" i="1" s="1"/>
  <c r="CZ34" i="1"/>
  <c r="Y34" i="1" s="1"/>
  <c r="AB49" i="1"/>
  <c r="CY40" i="1"/>
  <c r="X40" i="1" s="1"/>
  <c r="CZ40" i="1"/>
  <c r="Y40" i="1" s="1"/>
  <c r="CP40" i="1"/>
  <c r="O40" i="1" s="1"/>
  <c r="CY32" i="1"/>
  <c r="X32" i="1" s="1"/>
  <c r="CZ32" i="1"/>
  <c r="Y32" i="1" s="1"/>
  <c r="CP44" i="1"/>
  <c r="O44" i="1" s="1"/>
  <c r="CQ42" i="1"/>
  <c r="P42" i="1" s="1"/>
  <c r="CP42" i="1" s="1"/>
  <c r="O42" i="1" s="1"/>
  <c r="AB42" i="1"/>
  <c r="CQ32" i="1"/>
  <c r="P32" i="1" s="1"/>
  <c r="AB32" i="1"/>
  <c r="CS31" i="1"/>
  <c r="R31" i="1" s="1"/>
  <c r="K70" i="6" s="1"/>
  <c r="AD31" i="1"/>
  <c r="AB38" i="1"/>
  <c r="AD37" i="1"/>
  <c r="CS33" i="1"/>
  <c r="R33" i="1" s="1"/>
  <c r="K79" i="6" s="1"/>
  <c r="AD33" i="1"/>
  <c r="CY30" i="1"/>
  <c r="X30" i="1" s="1"/>
  <c r="CZ30" i="1"/>
  <c r="Y30" i="1" s="1"/>
  <c r="CP24" i="1"/>
  <c r="O24" i="1" s="1"/>
  <c r="CP28" i="1"/>
  <c r="O28" i="1" s="1"/>
  <c r="CP26" i="1"/>
  <c r="O26" i="1" s="1"/>
  <c r="CP25" i="1"/>
  <c r="O25" i="1" s="1"/>
  <c r="AB28" i="1"/>
  <c r="AB26" i="1"/>
  <c r="CS24" i="1"/>
  <c r="R24" i="1" s="1"/>
  <c r="AB24" i="1"/>
  <c r="AB27" i="1"/>
  <c r="H52" i="6" s="1"/>
  <c r="CY47" i="1" l="1"/>
  <c r="X47" i="1" s="1"/>
  <c r="U132" i="6" s="1"/>
  <c r="K132" i="6" s="1"/>
  <c r="I61" i="6"/>
  <c r="EY171" i="6"/>
  <c r="CP71" i="1"/>
  <c r="O71" i="1" s="1"/>
  <c r="U168" i="6"/>
  <c r="R170" i="6"/>
  <c r="HB168" i="6"/>
  <c r="GQ168" i="6"/>
  <c r="I168" i="6"/>
  <c r="GP168" i="6"/>
  <c r="GN168" i="6"/>
  <c r="GS168" i="6"/>
  <c r="GJ168" i="6"/>
  <c r="CP69" i="1"/>
  <c r="O69" i="1" s="1"/>
  <c r="U165" i="6"/>
  <c r="AB25" i="1"/>
  <c r="H46" i="6" s="1"/>
  <c r="H47" i="6"/>
  <c r="R167" i="6"/>
  <c r="HB165" i="6"/>
  <c r="GQ165" i="6"/>
  <c r="I165" i="6"/>
  <c r="GN165" i="6"/>
  <c r="GP165" i="6"/>
  <c r="GS165" i="6"/>
  <c r="GJ165" i="6"/>
  <c r="CP67" i="1"/>
  <c r="O67" i="1" s="1"/>
  <c r="U162" i="6"/>
  <c r="GM49" i="1"/>
  <c r="R164" i="6"/>
  <c r="HB162" i="6"/>
  <c r="GQ162" i="6"/>
  <c r="I162" i="6"/>
  <c r="GP162" i="6"/>
  <c r="GJ162" i="6"/>
  <c r="GN162" i="6"/>
  <c r="GS162" i="6"/>
  <c r="CP65" i="1"/>
  <c r="O65" i="1" s="1"/>
  <c r="U159" i="6"/>
  <c r="R161" i="6"/>
  <c r="HB159" i="6"/>
  <c r="GQ159" i="6"/>
  <c r="I159" i="6"/>
  <c r="GS159" i="6"/>
  <c r="GJ159" i="6"/>
  <c r="GP159" i="6"/>
  <c r="GN159" i="6"/>
  <c r="R158" i="6"/>
  <c r="HB156" i="6"/>
  <c r="GQ156" i="6"/>
  <c r="I156" i="6"/>
  <c r="GP156" i="6"/>
  <c r="GN156" i="6"/>
  <c r="GS156" i="6"/>
  <c r="GJ156" i="6"/>
  <c r="S158" i="6"/>
  <c r="J158" i="6" s="1"/>
  <c r="K156" i="6"/>
  <c r="GN49" i="1"/>
  <c r="R155" i="6"/>
  <c r="HB153" i="6"/>
  <c r="GQ153" i="6"/>
  <c r="I153" i="6"/>
  <c r="GS153" i="6"/>
  <c r="GP153" i="6"/>
  <c r="GJ153" i="6"/>
  <c r="GN153" i="6"/>
  <c r="R152" i="6"/>
  <c r="HB150" i="6"/>
  <c r="GQ150" i="6"/>
  <c r="I150" i="6"/>
  <c r="GP150" i="6"/>
  <c r="GN150" i="6"/>
  <c r="GS150" i="6"/>
  <c r="GJ150" i="6"/>
  <c r="R149" i="6"/>
  <c r="HB147" i="6"/>
  <c r="GQ147" i="6"/>
  <c r="I147" i="6"/>
  <c r="GP147" i="6"/>
  <c r="GN147" i="6"/>
  <c r="GS147" i="6"/>
  <c r="GJ147" i="6"/>
  <c r="AB29" i="1"/>
  <c r="H58" i="6" s="1"/>
  <c r="CR29" i="1"/>
  <c r="Q29" i="1" s="1"/>
  <c r="U60" i="6" s="1"/>
  <c r="K60" i="6" s="1"/>
  <c r="CP41" i="1"/>
  <c r="O41" i="1" s="1"/>
  <c r="CZ43" i="1"/>
  <c r="Y43" i="1" s="1"/>
  <c r="U118" i="6" s="1"/>
  <c r="K118" i="6" s="1"/>
  <c r="AB47" i="1"/>
  <c r="H129" i="6" s="1"/>
  <c r="GM54" i="1"/>
  <c r="CP55" i="1"/>
  <c r="O55" i="1" s="1"/>
  <c r="GN55" i="1" s="1"/>
  <c r="U144" i="6"/>
  <c r="R146" i="6"/>
  <c r="HB144" i="6"/>
  <c r="GQ144" i="6"/>
  <c r="I144" i="6"/>
  <c r="GP144" i="6"/>
  <c r="GN144" i="6"/>
  <c r="GS144" i="6"/>
  <c r="GJ144" i="6"/>
  <c r="R143" i="6"/>
  <c r="HB141" i="6"/>
  <c r="GQ141" i="6"/>
  <c r="I141" i="6"/>
  <c r="GP141" i="6"/>
  <c r="GN141" i="6"/>
  <c r="GS141" i="6"/>
  <c r="GJ141" i="6"/>
  <c r="R140" i="6"/>
  <c r="HB138" i="6"/>
  <c r="GQ138" i="6"/>
  <c r="I138" i="6"/>
  <c r="GP138" i="6"/>
  <c r="GJ138" i="6"/>
  <c r="GN138" i="6"/>
  <c r="GS138" i="6"/>
  <c r="H130" i="6"/>
  <c r="R137" i="6"/>
  <c r="HB135" i="6"/>
  <c r="GQ135" i="6"/>
  <c r="I135" i="6"/>
  <c r="GP135" i="6"/>
  <c r="GN135" i="6"/>
  <c r="GS135" i="6"/>
  <c r="GJ135" i="6"/>
  <c r="S137" i="6"/>
  <c r="J137" i="6" s="1"/>
  <c r="K135" i="6"/>
  <c r="CY29" i="1"/>
  <c r="X29" i="1" s="1"/>
  <c r="U63" i="6" s="1"/>
  <c r="K63" i="6" s="1"/>
  <c r="DZ81" i="1"/>
  <c r="DZ22" i="1" s="1"/>
  <c r="CZ45" i="1"/>
  <c r="Y45" i="1" s="1"/>
  <c r="U126" i="6" s="1"/>
  <c r="K126" i="6" s="1"/>
  <c r="T130" i="6"/>
  <c r="R134" i="6" s="1"/>
  <c r="H134" i="6" s="1"/>
  <c r="K130" i="6"/>
  <c r="S134" i="6"/>
  <c r="J134" i="6" s="1"/>
  <c r="I132" i="6"/>
  <c r="HB132" i="6"/>
  <c r="GY132" i="6"/>
  <c r="GZ133" i="6"/>
  <c r="HB133" i="6"/>
  <c r="I133" i="6"/>
  <c r="GK47" i="1"/>
  <c r="K131" i="6"/>
  <c r="CP47" i="1"/>
  <c r="O47" i="1" s="1"/>
  <c r="GM30" i="1"/>
  <c r="CY37" i="1"/>
  <c r="X37" i="1" s="1"/>
  <c r="U96" i="6" s="1"/>
  <c r="K96" i="6" s="1"/>
  <c r="GK45" i="1"/>
  <c r="K124" i="6"/>
  <c r="I125" i="6"/>
  <c r="HC125" i="6"/>
  <c r="GY125" i="6"/>
  <c r="GZ126" i="6"/>
  <c r="I126" i="6"/>
  <c r="HC126" i="6"/>
  <c r="HC122" i="6"/>
  <c r="I122" i="6"/>
  <c r="GK122" i="6"/>
  <c r="GJ122" i="6"/>
  <c r="CZ37" i="1"/>
  <c r="Y37" i="1" s="1"/>
  <c r="U97" i="6" s="1"/>
  <c r="K97" i="6" s="1"/>
  <c r="CZ39" i="1"/>
  <c r="Y39" i="1" s="1"/>
  <c r="U106" i="6" s="1"/>
  <c r="K106" i="6" s="1"/>
  <c r="CY41" i="1"/>
  <c r="X41" i="1" s="1"/>
  <c r="U111" i="6" s="1"/>
  <c r="K111" i="6" s="1"/>
  <c r="K122" i="6"/>
  <c r="CR45" i="1"/>
  <c r="Q45" i="1" s="1"/>
  <c r="U123" i="6" s="1"/>
  <c r="K123" i="6" s="1"/>
  <c r="T123" i="6"/>
  <c r="R128" i="6" s="1"/>
  <c r="H123" i="6"/>
  <c r="GZ118" i="6"/>
  <c r="HE118" i="6"/>
  <c r="I118" i="6"/>
  <c r="I117" i="6"/>
  <c r="GY117" i="6"/>
  <c r="HE117" i="6"/>
  <c r="R120" i="6"/>
  <c r="GJ116" i="6"/>
  <c r="GK116" i="6"/>
  <c r="I116" i="6"/>
  <c r="HE116" i="6"/>
  <c r="CY43" i="1"/>
  <c r="X43" i="1" s="1"/>
  <c r="U117" i="6" s="1"/>
  <c r="K117" i="6" s="1"/>
  <c r="U116" i="6"/>
  <c r="I111" i="6"/>
  <c r="HE111" i="6"/>
  <c r="GY111" i="6"/>
  <c r="R114" i="6"/>
  <c r="GJ110" i="6"/>
  <c r="I110" i="6"/>
  <c r="HE110" i="6"/>
  <c r="GK110" i="6"/>
  <c r="K110" i="6"/>
  <c r="CY39" i="1"/>
  <c r="X39" i="1" s="1"/>
  <c r="U105" i="6" s="1"/>
  <c r="K105" i="6" s="1"/>
  <c r="GZ112" i="6"/>
  <c r="I112" i="6"/>
  <c r="HE112" i="6"/>
  <c r="H102" i="6"/>
  <c r="GN104" i="6"/>
  <c r="GS104" i="6"/>
  <c r="GJ104" i="6"/>
  <c r="GP104" i="6"/>
  <c r="HC104" i="6"/>
  <c r="GQ104" i="6"/>
  <c r="I104" i="6"/>
  <c r="GK39" i="1"/>
  <c r="K103" i="6"/>
  <c r="I105" i="6"/>
  <c r="HC105" i="6"/>
  <c r="GY105" i="6"/>
  <c r="AB39" i="1"/>
  <c r="H100" i="6" s="1"/>
  <c r="T102" i="6"/>
  <c r="R108" i="6" s="1"/>
  <c r="HC101" i="6"/>
  <c r="GK101" i="6"/>
  <c r="GJ101" i="6"/>
  <c r="I101" i="6"/>
  <c r="GZ106" i="6"/>
  <c r="HC106" i="6"/>
  <c r="I106" i="6"/>
  <c r="K101" i="6"/>
  <c r="CP39" i="1"/>
  <c r="O39" i="1" s="1"/>
  <c r="GK37" i="1"/>
  <c r="K95" i="6"/>
  <c r="I96" i="6"/>
  <c r="GY96" i="6"/>
  <c r="HC96" i="6"/>
  <c r="GZ97" i="6"/>
  <c r="I97" i="6"/>
  <c r="HC97" i="6"/>
  <c r="HC93" i="6"/>
  <c r="GK93" i="6"/>
  <c r="I93" i="6"/>
  <c r="GJ93" i="6"/>
  <c r="K93" i="6"/>
  <c r="CR37" i="1"/>
  <c r="Q37" i="1" s="1"/>
  <c r="T94" i="6"/>
  <c r="R99" i="6" s="1"/>
  <c r="H94" i="6"/>
  <c r="AB37" i="1"/>
  <c r="H92" i="6" s="1"/>
  <c r="GK35" i="1"/>
  <c r="K87" i="6"/>
  <c r="I88" i="6"/>
  <c r="HC88" i="6"/>
  <c r="GY88" i="6"/>
  <c r="GZ89" i="6"/>
  <c r="I89" i="6"/>
  <c r="HC89" i="6"/>
  <c r="HC85" i="6"/>
  <c r="GK85" i="6"/>
  <c r="GJ85" i="6"/>
  <c r="I85" i="6"/>
  <c r="CY27" i="1"/>
  <c r="X27" i="1" s="1"/>
  <c r="U54" i="6" s="1"/>
  <c r="K54" i="6" s="1"/>
  <c r="K85" i="6"/>
  <c r="CR35" i="1"/>
  <c r="Q35" i="1" s="1"/>
  <c r="T86" i="6"/>
  <c r="R91" i="6" s="1"/>
  <c r="H86" i="6"/>
  <c r="GO34" i="1"/>
  <c r="GM34" i="1"/>
  <c r="CZ27" i="1"/>
  <c r="Y27" i="1" s="1"/>
  <c r="U55" i="6" s="1"/>
  <c r="K55" i="6" s="1"/>
  <c r="DX81" i="1"/>
  <c r="DK81" i="1" s="1"/>
  <c r="CZ171" i="6" s="1"/>
  <c r="I80" i="6"/>
  <c r="GY80" i="6"/>
  <c r="HC80" i="6"/>
  <c r="HC77" i="6"/>
  <c r="GK77" i="6"/>
  <c r="GJ77" i="6"/>
  <c r="I77" i="6"/>
  <c r="GZ81" i="6"/>
  <c r="I81" i="6"/>
  <c r="HC81" i="6"/>
  <c r="K77" i="6"/>
  <c r="CP27" i="1"/>
  <c r="O27" i="1" s="1"/>
  <c r="EH81" i="1"/>
  <c r="CR33" i="1"/>
  <c r="Q33" i="1" s="1"/>
  <c r="T78" i="6"/>
  <c r="R83" i="6" s="1"/>
  <c r="H78" i="6"/>
  <c r="AB33" i="1"/>
  <c r="H76" i="6" s="1"/>
  <c r="GN71" i="6"/>
  <c r="GQ71" i="6"/>
  <c r="GS71" i="6"/>
  <c r="GJ71" i="6"/>
  <c r="HB71" i="6"/>
  <c r="I71" i="6"/>
  <c r="GP71" i="6"/>
  <c r="I72" i="6"/>
  <c r="GY72" i="6"/>
  <c r="HB72" i="6"/>
  <c r="HB68" i="6"/>
  <c r="GJ68" i="6"/>
  <c r="GK68" i="6"/>
  <c r="I68" i="6"/>
  <c r="GZ73" i="6"/>
  <c r="HB73" i="6"/>
  <c r="I73" i="6"/>
  <c r="K68" i="6"/>
  <c r="CR31" i="1"/>
  <c r="Q31" i="1" s="1"/>
  <c r="T69" i="6"/>
  <c r="R75" i="6" s="1"/>
  <c r="H69" i="6"/>
  <c r="GN30" i="1"/>
  <c r="GK29" i="1"/>
  <c r="K61" i="6"/>
  <c r="GN62" i="6"/>
  <c r="EZ171" i="6" s="1"/>
  <c r="H177" i="6" s="1"/>
  <c r="GP62" i="6"/>
  <c r="GS62" i="6"/>
  <c r="FE171" i="6" s="1"/>
  <c r="GJ62" i="6"/>
  <c r="HB62" i="6"/>
  <c r="GQ62" i="6"/>
  <c r="FC171" i="6" s="1"/>
  <c r="I62" i="6"/>
  <c r="I63" i="6"/>
  <c r="GY63" i="6"/>
  <c r="FK171" i="6" s="1"/>
  <c r="H179" i="6" s="1"/>
  <c r="HB63" i="6"/>
  <c r="H60" i="6"/>
  <c r="GZ64" i="6"/>
  <c r="I64" i="6"/>
  <c r="HB64" i="6"/>
  <c r="R66" i="6"/>
  <c r="HB59" i="6"/>
  <c r="I59" i="6"/>
  <c r="GK59" i="6"/>
  <c r="GJ59" i="6"/>
  <c r="K59" i="6"/>
  <c r="GA81" i="1"/>
  <c r="GA22" i="1" s="1"/>
  <c r="CG81" i="1"/>
  <c r="AX81" i="1" s="1"/>
  <c r="EI81" i="1"/>
  <c r="AQ81" i="1"/>
  <c r="AQ110" i="1" s="1"/>
  <c r="FY81" i="1"/>
  <c r="FY22" i="1" s="1"/>
  <c r="CZ29" i="1"/>
  <c r="Y29" i="1" s="1"/>
  <c r="U64" i="6" s="1"/>
  <c r="K64" i="6" s="1"/>
  <c r="CP29" i="1"/>
  <c r="O29" i="1" s="1"/>
  <c r="HB60" i="6"/>
  <c r="GL60" i="6"/>
  <c r="GJ60" i="6"/>
  <c r="I60" i="6"/>
  <c r="ES81" i="1"/>
  <c r="K53" i="6"/>
  <c r="DN81" i="1"/>
  <c r="GZ55" i="6"/>
  <c r="I55" i="6"/>
  <c r="HB55" i="6"/>
  <c r="I54" i="6"/>
  <c r="GY54" i="6"/>
  <c r="HB54" i="6"/>
  <c r="R57" i="6"/>
  <c r="GJ53" i="6"/>
  <c r="I53" i="6"/>
  <c r="GK53" i="6"/>
  <c r="HB53" i="6"/>
  <c r="GK25" i="1"/>
  <c r="K48" i="6"/>
  <c r="I49" i="6"/>
  <c r="HB49" i="6"/>
  <c r="GY49" i="6"/>
  <c r="BA81" i="1"/>
  <c r="F101" i="1" s="1"/>
  <c r="R51" i="6"/>
  <c r="GZ50" i="6"/>
  <c r="I50" i="6"/>
  <c r="HB50" i="6"/>
  <c r="K47" i="6"/>
  <c r="CY25" i="1"/>
  <c r="X25" i="1" s="1"/>
  <c r="U49" i="6" s="1"/>
  <c r="K49" i="6" s="1"/>
  <c r="CZ25" i="1"/>
  <c r="Y25" i="1" s="1"/>
  <c r="U50" i="6" s="1"/>
  <c r="K50" i="6" s="1"/>
  <c r="HB47" i="6"/>
  <c r="GL47" i="6"/>
  <c r="GJ47" i="6"/>
  <c r="I47" i="6"/>
  <c r="GM59" i="1"/>
  <c r="GN59" i="1"/>
  <c r="GM61" i="1"/>
  <c r="GN61" i="1"/>
  <c r="GM58" i="1"/>
  <c r="GN58" i="1"/>
  <c r="AO22" i="1"/>
  <c r="F85" i="1"/>
  <c r="AO110" i="1"/>
  <c r="GM52" i="1"/>
  <c r="GN52" i="1"/>
  <c r="CZ65" i="1"/>
  <c r="Y65" i="1" s="1"/>
  <c r="AI22" i="1"/>
  <c r="V81" i="1"/>
  <c r="GN63" i="1"/>
  <c r="CZ66" i="1"/>
  <c r="Y66" i="1" s="1"/>
  <c r="CZ72" i="1"/>
  <c r="Y72" i="1" s="1"/>
  <c r="CZ76" i="1"/>
  <c r="Y76" i="1" s="1"/>
  <c r="CZ79" i="1"/>
  <c r="Y79" i="1" s="1"/>
  <c r="CY68" i="1"/>
  <c r="X68" i="1" s="1"/>
  <c r="CZ69" i="1"/>
  <c r="Y69" i="1" s="1"/>
  <c r="CZ73" i="1"/>
  <c r="Y73" i="1" s="1"/>
  <c r="CZ78" i="1"/>
  <c r="Y78" i="1" s="1"/>
  <c r="GK33" i="1"/>
  <c r="CZ33" i="1"/>
  <c r="Y33" i="1" s="1"/>
  <c r="U81" i="6" s="1"/>
  <c r="K81" i="6" s="1"/>
  <c r="GP40" i="1"/>
  <c r="GM40" i="1"/>
  <c r="GM36" i="1"/>
  <c r="GO36" i="1"/>
  <c r="DU81" i="1"/>
  <c r="GM53" i="1"/>
  <c r="GN53" i="1"/>
  <c r="EU22" i="1"/>
  <c r="EU110" i="1"/>
  <c r="P97" i="1"/>
  <c r="GM60" i="1"/>
  <c r="GN60" i="1"/>
  <c r="GM56" i="1"/>
  <c r="GN56" i="1"/>
  <c r="AH22" i="1"/>
  <c r="U81" i="1"/>
  <c r="CY65" i="1"/>
  <c r="X65" i="1" s="1"/>
  <c r="EB22" i="1"/>
  <c r="DO81" i="1"/>
  <c r="DM171" i="6" s="1"/>
  <c r="AF22" i="1"/>
  <c r="S81" i="1"/>
  <c r="CY66" i="1"/>
  <c r="X66" i="1" s="1"/>
  <c r="CY72" i="1"/>
  <c r="X72" i="1" s="1"/>
  <c r="CY76" i="1"/>
  <c r="X76" i="1" s="1"/>
  <c r="CY79" i="1"/>
  <c r="X79" i="1" s="1"/>
  <c r="GM79" i="1" s="1"/>
  <c r="DY22" i="1"/>
  <c r="DL81" i="1"/>
  <c r="DL171" i="6" s="1"/>
  <c r="CY69" i="1"/>
  <c r="X69" i="1" s="1"/>
  <c r="GM69" i="1" s="1"/>
  <c r="CY73" i="1"/>
  <c r="X73" i="1" s="1"/>
  <c r="GN73" i="1" s="1"/>
  <c r="CY78" i="1"/>
  <c r="X78" i="1" s="1"/>
  <c r="GK24" i="1"/>
  <c r="AE81" i="1"/>
  <c r="CY33" i="1"/>
  <c r="X33" i="1" s="1"/>
  <c r="U80" i="6" s="1"/>
  <c r="K80" i="6" s="1"/>
  <c r="CP32" i="1"/>
  <c r="O32" i="1" s="1"/>
  <c r="AC81" i="1"/>
  <c r="GM48" i="1"/>
  <c r="GN48" i="1"/>
  <c r="GM28" i="1"/>
  <c r="GN28" i="1"/>
  <c r="AB31" i="1"/>
  <c r="H67" i="6" s="1"/>
  <c r="GK31" i="1"/>
  <c r="CZ31" i="1"/>
  <c r="Y31" i="1" s="1"/>
  <c r="U73" i="6" s="1"/>
  <c r="K73" i="6" s="1"/>
  <c r="DW81" i="1"/>
  <c r="GO44" i="1"/>
  <c r="GM44" i="1"/>
  <c r="GM38" i="1"/>
  <c r="GO38" i="1"/>
  <c r="GN54" i="1"/>
  <c r="GM62" i="1"/>
  <c r="GN62" i="1"/>
  <c r="AG22" i="1"/>
  <c r="T81" i="1"/>
  <c r="GM50" i="1"/>
  <c r="GN50" i="1"/>
  <c r="BC22" i="1"/>
  <c r="F97" i="1"/>
  <c r="BC110" i="1"/>
  <c r="CZ67" i="1"/>
  <c r="Y67" i="1" s="1"/>
  <c r="CZ70" i="1"/>
  <c r="Y70" i="1" s="1"/>
  <c r="CZ74" i="1"/>
  <c r="Y74" i="1" s="1"/>
  <c r="CZ77" i="1"/>
  <c r="Y77" i="1" s="1"/>
  <c r="AJ22" i="1"/>
  <c r="W81" i="1"/>
  <c r="CZ71" i="1"/>
  <c r="Y71" i="1" s="1"/>
  <c r="CZ75" i="1"/>
  <c r="Y75" i="1" s="1"/>
  <c r="GM26" i="1"/>
  <c r="GN26" i="1"/>
  <c r="CZ24" i="1"/>
  <c r="Y24" i="1" s="1"/>
  <c r="CY24" i="1"/>
  <c r="X24" i="1" s="1"/>
  <c r="GM42" i="1"/>
  <c r="GP42" i="1"/>
  <c r="GM57" i="1"/>
  <c r="GN57" i="1"/>
  <c r="CY31" i="1"/>
  <c r="X31" i="1" s="1"/>
  <c r="U72" i="6" s="1"/>
  <c r="K72" i="6" s="1"/>
  <c r="CY35" i="1"/>
  <c r="X35" i="1" s="1"/>
  <c r="U88" i="6" s="1"/>
  <c r="K88" i="6" s="1"/>
  <c r="CZ35" i="1"/>
  <c r="Y35" i="1" s="1"/>
  <c r="U89" i="6" s="1"/>
  <c r="K89" i="6" s="1"/>
  <c r="GM46" i="1"/>
  <c r="GN46" i="1"/>
  <c r="BB22" i="1"/>
  <c r="BB110" i="1"/>
  <c r="F94" i="1"/>
  <c r="AD22" i="1"/>
  <c r="Q81" i="1"/>
  <c r="GM51" i="1"/>
  <c r="GN51" i="1"/>
  <c r="GN64" i="1"/>
  <c r="GM64" i="1"/>
  <c r="BY22" i="1"/>
  <c r="CI81" i="1"/>
  <c r="AP81" i="1"/>
  <c r="GM66" i="1"/>
  <c r="GM72" i="1"/>
  <c r="GN72" i="1"/>
  <c r="GM74" i="1"/>
  <c r="GN74" i="1"/>
  <c r="GM76" i="1"/>
  <c r="GN76" i="1"/>
  <c r="GM78" i="1"/>
  <c r="GN78" i="1"/>
  <c r="CY67" i="1"/>
  <c r="X67" i="1" s="1"/>
  <c r="CY70" i="1"/>
  <c r="X70" i="1" s="1"/>
  <c r="CY74" i="1"/>
  <c r="X74" i="1" s="1"/>
  <c r="CY77" i="1"/>
  <c r="X77" i="1" s="1"/>
  <c r="GN77" i="1" s="1"/>
  <c r="CZ68" i="1"/>
  <c r="Y68" i="1" s="1"/>
  <c r="GM68" i="1" s="1"/>
  <c r="CY71" i="1"/>
  <c r="X71" i="1" s="1"/>
  <c r="CY75" i="1"/>
  <c r="X75" i="1" s="1"/>
  <c r="GM75" i="1" s="1"/>
  <c r="FL171" i="6" l="1"/>
  <c r="H180" i="6" s="1"/>
  <c r="EW171" i="6"/>
  <c r="I40" i="6" s="1"/>
  <c r="P171" i="6"/>
  <c r="J175" i="6"/>
  <c r="H175" i="6"/>
  <c r="P101" i="1"/>
  <c r="DW171" i="6"/>
  <c r="DN22" i="1"/>
  <c r="EU171" i="6"/>
  <c r="CX171" i="6"/>
  <c r="FB171" i="6"/>
  <c r="EH22" i="1"/>
  <c r="DS171" i="6"/>
  <c r="J185" i="6" s="1"/>
  <c r="DI171" i="6"/>
  <c r="EI110" i="1"/>
  <c r="P120" i="1" s="1"/>
  <c r="DJ171" i="6"/>
  <c r="GN66" i="1"/>
  <c r="HA170" i="6"/>
  <c r="H170" i="6"/>
  <c r="GM70" i="1"/>
  <c r="S170" i="6"/>
  <c r="J170" i="6" s="1"/>
  <c r="K168" i="6"/>
  <c r="GM27" i="1"/>
  <c r="GM71" i="1"/>
  <c r="GM55" i="1"/>
  <c r="GN47" i="1"/>
  <c r="S167" i="6"/>
  <c r="J167" i="6" s="1"/>
  <c r="K165" i="6"/>
  <c r="HA167" i="6"/>
  <c r="H167" i="6"/>
  <c r="AQ22" i="1"/>
  <c r="GN69" i="1"/>
  <c r="HA164" i="6"/>
  <c r="H164" i="6"/>
  <c r="GM41" i="1"/>
  <c r="GN65" i="1"/>
  <c r="S164" i="6"/>
  <c r="J164" i="6" s="1"/>
  <c r="K162" i="6"/>
  <c r="GM67" i="1"/>
  <c r="GM65" i="1"/>
  <c r="HA161" i="6"/>
  <c r="H161" i="6"/>
  <c r="S161" i="6"/>
  <c r="J161" i="6" s="1"/>
  <c r="K159" i="6"/>
  <c r="GN27" i="1"/>
  <c r="HA158" i="6"/>
  <c r="H158" i="6"/>
  <c r="HA155" i="6"/>
  <c r="H155" i="6"/>
  <c r="HA152" i="6"/>
  <c r="H152" i="6"/>
  <c r="EP81" i="1"/>
  <c r="EP110" i="1" s="1"/>
  <c r="S57" i="6"/>
  <c r="J57" i="6" s="1"/>
  <c r="GP41" i="1"/>
  <c r="HA134" i="6"/>
  <c r="HA149" i="6"/>
  <c r="H149" i="6"/>
  <c r="HA146" i="6"/>
  <c r="H146" i="6"/>
  <c r="S146" i="6"/>
  <c r="J146" i="6" s="1"/>
  <c r="K144" i="6"/>
  <c r="GJ130" i="6"/>
  <c r="ES110" i="1"/>
  <c r="ES18" i="1" s="1"/>
  <c r="ES22" i="1"/>
  <c r="HA143" i="6"/>
  <c r="H143" i="6"/>
  <c r="HB130" i="6"/>
  <c r="H140" i="6"/>
  <c r="HA140" i="6"/>
  <c r="GM47" i="1"/>
  <c r="I130" i="6"/>
  <c r="GL130" i="6"/>
  <c r="HA137" i="6"/>
  <c r="H137" i="6"/>
  <c r="DM81" i="1"/>
  <c r="S114" i="6"/>
  <c r="J114" i="6" s="1"/>
  <c r="GJ102" i="6"/>
  <c r="HA128" i="6"/>
  <c r="H128" i="6"/>
  <c r="S128" i="6"/>
  <c r="J128" i="6" s="1"/>
  <c r="DV81" i="1"/>
  <c r="DI81" i="1" s="1"/>
  <c r="DA171" i="6" s="1"/>
  <c r="J176" i="6" s="1"/>
  <c r="CP45" i="1"/>
  <c r="O45" i="1" s="1"/>
  <c r="GM45" i="1" s="1"/>
  <c r="HC123" i="6"/>
  <c r="FO171" i="6" s="1"/>
  <c r="H184" i="6" s="1"/>
  <c r="GL123" i="6"/>
  <c r="GJ123" i="6"/>
  <c r="I123" i="6"/>
  <c r="HC102" i="6"/>
  <c r="GP43" i="1"/>
  <c r="S120" i="6"/>
  <c r="J120" i="6" s="1"/>
  <c r="K116" i="6"/>
  <c r="HA120" i="6"/>
  <c r="H120" i="6"/>
  <c r="GM43" i="1"/>
  <c r="EH110" i="1"/>
  <c r="P119" i="1" s="1"/>
  <c r="HA114" i="6"/>
  <c r="H114" i="6"/>
  <c r="P90" i="1"/>
  <c r="V16" i="2" s="1"/>
  <c r="V18" i="2" s="1"/>
  <c r="S108" i="6"/>
  <c r="J108" i="6" s="1"/>
  <c r="I102" i="6"/>
  <c r="H108" i="6"/>
  <c r="HA108" i="6"/>
  <c r="GL102" i="6"/>
  <c r="EI22" i="1"/>
  <c r="GO39" i="1"/>
  <c r="GM39" i="1"/>
  <c r="GN25" i="1"/>
  <c r="H99" i="6"/>
  <c r="HA99" i="6"/>
  <c r="I94" i="6"/>
  <c r="HC94" i="6"/>
  <c r="GL94" i="6"/>
  <c r="GJ94" i="6"/>
  <c r="CP37" i="1"/>
  <c r="O37" i="1" s="1"/>
  <c r="U94" i="6"/>
  <c r="GN29" i="1"/>
  <c r="CG22" i="1"/>
  <c r="H91" i="6"/>
  <c r="HA91" i="6"/>
  <c r="HC86" i="6"/>
  <c r="GL86" i="6"/>
  <c r="GJ86" i="6"/>
  <c r="I86" i="6"/>
  <c r="CP35" i="1"/>
  <c r="O35" i="1" s="1"/>
  <c r="GM35" i="1" s="1"/>
  <c r="U86" i="6"/>
  <c r="DX22" i="1"/>
  <c r="BA22" i="1"/>
  <c r="HA83" i="6"/>
  <c r="H83" i="6"/>
  <c r="ED81" i="1"/>
  <c r="ED22" i="1" s="1"/>
  <c r="GM25" i="1"/>
  <c r="P104" i="1"/>
  <c r="HC78" i="6"/>
  <c r="GL78" i="6"/>
  <c r="GJ78" i="6"/>
  <c r="I78" i="6"/>
  <c r="CP33" i="1"/>
  <c r="O33" i="1" s="1"/>
  <c r="GO33" i="1" s="1"/>
  <c r="U78" i="6"/>
  <c r="HA75" i="6"/>
  <c r="H75" i="6"/>
  <c r="BA110" i="1"/>
  <c r="BA18" i="1" s="1"/>
  <c r="ER81" i="1"/>
  <c r="GM29" i="1"/>
  <c r="F91" i="1"/>
  <c r="CP31" i="1"/>
  <c r="O31" i="1" s="1"/>
  <c r="GM31" i="1" s="1"/>
  <c r="U69" i="6"/>
  <c r="HB69" i="6"/>
  <c r="GL69" i="6"/>
  <c r="GJ69" i="6"/>
  <c r="I69" i="6"/>
  <c r="DN110" i="1"/>
  <c r="DN18" i="1" s="1"/>
  <c r="S66" i="6"/>
  <c r="H66" i="6"/>
  <c r="HA66" i="6"/>
  <c r="P91" i="1"/>
  <c r="HA57" i="6"/>
  <c r="H57" i="6"/>
  <c r="S51" i="6"/>
  <c r="J51" i="6" s="1"/>
  <c r="HA51" i="6"/>
  <c r="H51" i="6"/>
  <c r="AK81" i="1"/>
  <c r="W22" i="1"/>
  <c r="F105" i="1"/>
  <c r="W110" i="1"/>
  <c r="GM32" i="1"/>
  <c r="GO32" i="1"/>
  <c r="CC81" i="1" s="1"/>
  <c r="GM24" i="1"/>
  <c r="S22" i="1"/>
  <c r="S110" i="1"/>
  <c r="F96" i="1"/>
  <c r="J16" i="2" s="1"/>
  <c r="J18" i="2" s="1"/>
  <c r="DK22" i="1"/>
  <c r="DK110" i="1"/>
  <c r="P96" i="1"/>
  <c r="Y16" i="2" s="1"/>
  <c r="Y18" i="2" s="1"/>
  <c r="EC81" i="1"/>
  <c r="GM77" i="1"/>
  <c r="GM73" i="1"/>
  <c r="U22" i="1"/>
  <c r="F103" i="1"/>
  <c r="U110" i="1"/>
  <c r="CD81" i="1"/>
  <c r="CI22" i="1"/>
  <c r="AZ81" i="1"/>
  <c r="BB18" i="1"/>
  <c r="F123" i="1"/>
  <c r="AL81" i="1"/>
  <c r="AX22" i="1"/>
  <c r="AX110" i="1"/>
  <c r="F88" i="1"/>
  <c r="BC18" i="1"/>
  <c r="F126" i="1"/>
  <c r="AE22" i="1"/>
  <c r="R81" i="1"/>
  <c r="GN79" i="1"/>
  <c r="GN75" i="1"/>
  <c r="GN71" i="1"/>
  <c r="GN67" i="1"/>
  <c r="EI18" i="1"/>
  <c r="GN70" i="1"/>
  <c r="AP22" i="1"/>
  <c r="AP110" i="1"/>
  <c r="F90" i="1"/>
  <c r="G16" i="2" s="1"/>
  <c r="G18" i="2" s="1"/>
  <c r="AQ18" i="1"/>
  <c r="F120" i="1"/>
  <c r="GN68" i="1"/>
  <c r="Q22" i="1"/>
  <c r="F93" i="1"/>
  <c r="Q110" i="1"/>
  <c r="T22" i="1"/>
  <c r="F102" i="1"/>
  <c r="T110" i="1"/>
  <c r="AB81" i="1"/>
  <c r="DL22" i="1"/>
  <c r="DL110" i="1"/>
  <c r="P102" i="1"/>
  <c r="DO22" i="1"/>
  <c r="P105" i="1"/>
  <c r="DO110" i="1"/>
  <c r="DW22" i="1"/>
  <c r="DJ81" i="1"/>
  <c r="DB171" i="6" s="1"/>
  <c r="J40" i="6" s="1"/>
  <c r="AC22" i="1"/>
  <c r="CE81" i="1"/>
  <c r="P81" i="1"/>
  <c r="CH81" i="1"/>
  <c r="CF81" i="1"/>
  <c r="GN24" i="1"/>
  <c r="CB81" i="1" s="1"/>
  <c r="EU18" i="1"/>
  <c r="P126" i="1"/>
  <c r="DU22" i="1"/>
  <c r="FW81" i="1"/>
  <c r="DH81" i="1"/>
  <c r="DC171" i="6" s="1"/>
  <c r="J177" i="6" s="1"/>
  <c r="FZ81" i="1"/>
  <c r="FX81" i="1"/>
  <c r="V22" i="1"/>
  <c r="V110" i="1"/>
  <c r="F104" i="1"/>
  <c r="AO18" i="1"/>
  <c r="F114" i="1"/>
  <c r="FN171" i="6" l="1"/>
  <c r="FR171" i="6" s="1"/>
  <c r="EX171" i="6"/>
  <c r="H176" i="6" s="1"/>
  <c r="EV171" i="6"/>
  <c r="H173" i="6" s="1"/>
  <c r="FM171" i="6"/>
  <c r="H181" i="6" s="1"/>
  <c r="H188" i="6" s="1"/>
  <c r="I38" i="6" s="1"/>
  <c r="P88" i="1"/>
  <c r="P103" i="1"/>
  <c r="ET171" i="6"/>
  <c r="I39" i="6" s="1"/>
  <c r="CW171" i="6"/>
  <c r="J39" i="6" s="1"/>
  <c r="EP22" i="1"/>
  <c r="DG171" i="6"/>
  <c r="J66" i="6"/>
  <c r="P92" i="1"/>
  <c r="DK171" i="6"/>
  <c r="P130" i="1"/>
  <c r="FV81" i="1"/>
  <c r="FV22" i="1" s="1"/>
  <c r="GO45" i="1"/>
  <c r="EH18" i="1"/>
  <c r="DV22" i="1"/>
  <c r="DM110" i="1"/>
  <c r="P132" i="1" s="1"/>
  <c r="DM22" i="1"/>
  <c r="P133" i="1"/>
  <c r="F130" i="1"/>
  <c r="K94" i="6"/>
  <c r="S99" i="6"/>
  <c r="J99" i="6" s="1"/>
  <c r="GO37" i="1"/>
  <c r="GM37" i="1"/>
  <c r="K86" i="6"/>
  <c r="S91" i="6"/>
  <c r="J91" i="6" s="1"/>
  <c r="GO35" i="1"/>
  <c r="K78" i="6"/>
  <c r="S83" i="6"/>
  <c r="J83" i="6" s="1"/>
  <c r="ER110" i="1"/>
  <c r="P121" i="1" s="1"/>
  <c r="DQ81" i="1"/>
  <c r="DT81" i="1"/>
  <c r="DT22" i="1" s="1"/>
  <c r="GM33" i="1"/>
  <c r="ER22" i="1"/>
  <c r="K69" i="6"/>
  <c r="S75" i="6"/>
  <c r="J75" i="6" s="1"/>
  <c r="GN31" i="1"/>
  <c r="FT81" i="1" s="1"/>
  <c r="FT22" i="1" s="1"/>
  <c r="V18" i="1"/>
  <c r="F133" i="1"/>
  <c r="CD22" i="1"/>
  <c r="AU81" i="1"/>
  <c r="EC22" i="1"/>
  <c r="DP81" i="1"/>
  <c r="DN171" i="6" s="1"/>
  <c r="J179" i="6" s="1"/>
  <c r="CC22" i="1"/>
  <c r="AT81" i="1"/>
  <c r="CB22" i="1"/>
  <c r="AS81" i="1"/>
  <c r="CE22" i="1"/>
  <c r="AV81" i="1"/>
  <c r="S18" i="1"/>
  <c r="F125" i="1"/>
  <c r="W18" i="1"/>
  <c r="F134" i="1"/>
  <c r="DH22" i="1"/>
  <c r="DH110" i="1"/>
  <c r="P84" i="1"/>
  <c r="P22" i="1"/>
  <c r="F84" i="1"/>
  <c r="P110" i="1"/>
  <c r="DO18" i="1"/>
  <c r="P134" i="1"/>
  <c r="DL18" i="1"/>
  <c r="P131" i="1"/>
  <c r="EP18" i="1"/>
  <c r="P117" i="1"/>
  <c r="AX18" i="1"/>
  <c r="F117" i="1"/>
  <c r="AZ22" i="1"/>
  <c r="AZ110" i="1"/>
  <c r="F92" i="1"/>
  <c r="AB22" i="1"/>
  <c r="O81" i="1"/>
  <c r="T18" i="1"/>
  <c r="F131" i="1"/>
  <c r="AP18" i="1"/>
  <c r="F119" i="1"/>
  <c r="DK18" i="1"/>
  <c r="P125" i="1"/>
  <c r="DI22" i="1"/>
  <c r="P93" i="1"/>
  <c r="DI110" i="1"/>
  <c r="AL22" i="1"/>
  <c r="Y81" i="1"/>
  <c r="FW22" i="1"/>
  <c r="EN81" i="1"/>
  <c r="DE171" i="6" s="1"/>
  <c r="FX22" i="1"/>
  <c r="EO81" i="1"/>
  <c r="DF171" i="6" s="1"/>
  <c r="CF22" i="1"/>
  <c r="AW81" i="1"/>
  <c r="FZ22" i="1"/>
  <c r="EQ81" i="1"/>
  <c r="DH171" i="6" s="1"/>
  <c r="CH22" i="1"/>
  <c r="AY81" i="1"/>
  <c r="DJ22" i="1"/>
  <c r="P95" i="1"/>
  <c r="DJ110" i="1"/>
  <c r="Q18" i="1"/>
  <c r="F122" i="1"/>
  <c r="R22" i="1"/>
  <c r="F95" i="1"/>
  <c r="R110" i="1"/>
  <c r="U18" i="1"/>
  <c r="F132" i="1"/>
  <c r="CA81" i="1"/>
  <c r="AK22" i="1"/>
  <c r="X81" i="1"/>
  <c r="H183" i="6" l="1"/>
  <c r="FU81" i="1"/>
  <c r="EL81" i="1" s="1"/>
  <c r="DR171" i="6" s="1"/>
  <c r="J184" i="6" s="1"/>
  <c r="H171" i="6"/>
  <c r="ER18" i="1"/>
  <c r="DQ110" i="1"/>
  <c r="P136" i="1" s="1"/>
  <c r="DO171" i="6"/>
  <c r="J180" i="6" s="1"/>
  <c r="Q171" i="6"/>
  <c r="EM81" i="1"/>
  <c r="DM18" i="1"/>
  <c r="DQ22" i="1"/>
  <c r="FS81" i="1"/>
  <c r="FS22" i="1" s="1"/>
  <c r="P107" i="1"/>
  <c r="DG81" i="1"/>
  <c r="EK81" i="1"/>
  <c r="DI18" i="1"/>
  <c r="P122" i="1"/>
  <c r="AZ18" i="1"/>
  <c r="F121" i="1"/>
  <c r="AS22" i="1"/>
  <c r="AS110" i="1"/>
  <c r="F98" i="1"/>
  <c r="E16" i="2" s="1"/>
  <c r="DP22" i="1"/>
  <c r="DP110" i="1"/>
  <c r="P106" i="1"/>
  <c r="R18" i="1"/>
  <c r="F124" i="1"/>
  <c r="AY22" i="1"/>
  <c r="F89" i="1"/>
  <c r="AY110" i="1"/>
  <c r="AW22" i="1"/>
  <c r="F87" i="1"/>
  <c r="AW110" i="1"/>
  <c r="EN22" i="1"/>
  <c r="EN110" i="1"/>
  <c r="P86" i="1"/>
  <c r="DQ18" i="1"/>
  <c r="O22" i="1"/>
  <c r="F83" i="1"/>
  <c r="O110" i="1"/>
  <c r="CA22" i="1"/>
  <c r="AR81" i="1"/>
  <c r="G8" i="1" s="1"/>
  <c r="DJ18" i="1"/>
  <c r="P124" i="1"/>
  <c r="P18" i="1"/>
  <c r="F113" i="1"/>
  <c r="DH18" i="1"/>
  <c r="P113" i="1"/>
  <c r="AV22" i="1"/>
  <c r="F86" i="1"/>
  <c r="AV110" i="1"/>
  <c r="AT22" i="1"/>
  <c r="F99" i="1"/>
  <c r="F16" i="2" s="1"/>
  <c r="F18" i="2" s="1"/>
  <c r="AT110" i="1"/>
  <c r="AU22" i="1"/>
  <c r="F100" i="1"/>
  <c r="H16" i="2" s="1"/>
  <c r="H18" i="2" s="1"/>
  <c r="AU110" i="1"/>
  <c r="EL22" i="1"/>
  <c r="P99" i="1"/>
  <c r="U16" i="2" s="1"/>
  <c r="U18" i="2" s="1"/>
  <c r="X22" i="1"/>
  <c r="F106" i="1"/>
  <c r="X110" i="1"/>
  <c r="EQ22" i="1"/>
  <c r="EQ110" i="1"/>
  <c r="P89" i="1"/>
  <c r="EO22" i="1"/>
  <c r="P87" i="1"/>
  <c r="EO110" i="1"/>
  <c r="Y22" i="1"/>
  <c r="F107" i="1"/>
  <c r="Y110" i="1"/>
  <c r="FU22" i="1" l="1"/>
  <c r="EL110" i="1"/>
  <c r="EL18" i="1" s="1"/>
  <c r="DG22" i="1"/>
  <c r="CY171" i="6"/>
  <c r="J173" i="6" s="1"/>
  <c r="EK22" i="1"/>
  <c r="DU171" i="6"/>
  <c r="DQ171" i="6"/>
  <c r="J183" i="6" s="1"/>
  <c r="P100" i="1"/>
  <c r="W16" i="2" s="1"/>
  <c r="W18" i="2" s="1"/>
  <c r="DT171" i="6"/>
  <c r="J186" i="6" s="1"/>
  <c r="EM110" i="1"/>
  <c r="EM18" i="1" s="1"/>
  <c r="EM22" i="1"/>
  <c r="EJ81" i="1"/>
  <c r="P83" i="1"/>
  <c r="DG110" i="1"/>
  <c r="EK110" i="1"/>
  <c r="P127" i="1" s="1"/>
  <c r="P98" i="1"/>
  <c r="T16" i="2" s="1"/>
  <c r="X16" i="2" s="1"/>
  <c r="X18" i="2" s="1"/>
  <c r="AU18" i="1"/>
  <c r="F129" i="1"/>
  <c r="EQ18" i="1"/>
  <c r="P118" i="1"/>
  <c r="P128" i="1"/>
  <c r="EN18" i="1"/>
  <c r="P115" i="1"/>
  <c r="I16" i="2"/>
  <c r="I18" i="2" s="1"/>
  <c r="E18" i="2"/>
  <c r="Y18" i="1"/>
  <c r="F136" i="1"/>
  <c r="AV18" i="1"/>
  <c r="F115" i="1"/>
  <c r="AY18" i="1"/>
  <c r="F118" i="1"/>
  <c r="AS18" i="1"/>
  <c r="F127" i="1"/>
  <c r="EO18" i="1"/>
  <c r="P116" i="1"/>
  <c r="X18" i="1"/>
  <c r="F135" i="1"/>
  <c r="AT18" i="1"/>
  <c r="F128" i="1"/>
  <c r="AR22" i="1"/>
  <c r="F108" i="1"/>
  <c r="AR110" i="1"/>
  <c r="O18" i="1"/>
  <c r="F112" i="1"/>
  <c r="AW18" i="1"/>
  <c r="F116" i="1"/>
  <c r="DP18" i="1"/>
  <c r="P135" i="1"/>
  <c r="EJ110" i="1" l="1"/>
  <c r="EJ18" i="1" s="1"/>
  <c r="DP171" i="6"/>
  <c r="P129" i="1"/>
  <c r="P108" i="1"/>
  <c r="EJ22" i="1"/>
  <c r="EK18" i="1"/>
  <c r="T18" i="2"/>
  <c r="P112" i="1"/>
  <c r="DG18" i="1"/>
  <c r="AR18" i="1"/>
  <c r="F137" i="1"/>
  <c r="P137" i="1" l="1"/>
  <c r="J171" i="6"/>
  <c r="J181" i="6"/>
  <c r="J188" i="6" s="1"/>
  <c r="J189" i="6" l="1"/>
  <c r="J190" i="6" s="1"/>
  <c r="J38" i="6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<sst xmlns="http://schemas.openxmlformats.org/spreadsheetml/2006/main" count="4194" uniqueCount="481">
  <si>
    <t>Smeta.RU  (495) 974-1589</t>
  </si>
  <si>
    <t>_PS_</t>
  </si>
  <si>
    <t>Smeta.RU</t>
  </si>
  <si>
    <t/>
  </si>
  <si>
    <t>Монтаж 1 КМ_КЛ 6,10 кВ_АСБ 3х95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</si>
  <si>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</si>
  <si>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</si>
  <si>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</si>
  <si>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</si>
  <si>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</si>
  <si>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</si>
  <si>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</si>
  <si>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</si>
  <si>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</si>
  <si>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</si>
  <si>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</si>
  <si>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</si>
  <si>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</si>
  <si>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</si>
  <si>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</si>
  <si>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</si>
  <si>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</si>
  <si>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</si>
  <si>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</si>
  <si>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</si>
  <si>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</si>
  <si>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</si>
  <si>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</si>
  <si>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</si>
  <si>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</si>
  <si>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</si>
  <si>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</si>
  <si>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</si>
  <si>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</si>
  <si>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</si>
  <si>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</si>
  <si>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</si>
  <si>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</si>
  <si>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</si>
  <si>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</si>
  <si>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м08-02-148-04</t>
  </si>
  <si>
    <t>Кабель до 35 кВ в проложенных трубах, блоках и коробах, масса 1 м кабеля до 6 кг</t>
  </si>
  <si>
    <t>100 м</t>
  </si>
  <si>
    <t>ФЕРм-2001, м08-02-148-04,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</si>
  <si>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</si>
  <si>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</si>
  <si>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</si>
  <si>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</si>
  <si>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м08-02-141-04</t>
  </si>
  <si>
    <t>Кабель до 35 кВ в готовых траншеях без покрытий, масса 1 м до 6 кг</t>
  </si>
  <si>
    <t>ФЕРм-2001, м08-02-141-04, приказ Минстроя России №1039/пр от 30.12.2016г.</t>
  </si>
  <si>
    <t>7</t>
  </si>
  <si>
    <t>м08-02-167-08</t>
  </si>
  <si>
    <t>Муфта соединительная эпоксидная для 3-4-жильного кабеля напряжением до 10 кВ, сечение жил до 120 мм2</t>
  </si>
  <si>
    <t>ШТ</t>
  </si>
  <si>
    <t>ФЕРм-2001, м08-02-167-08, приказ Минстроя России №1039/пр от 30.12.2016г.</t>
  </si>
  <si>
    <t>8</t>
  </si>
  <si>
    <t>м08-02-165-07</t>
  </si>
  <si>
    <t>Муфта концевая эпоксидная для 3-жильного кабеля напряжением до 10 кВ, сечение  жил до 120 мм2</t>
  </si>
  <si>
    <t>ФЕРм-2001, м08-02-165-07,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</si>
  <si>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</si>
  <si>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</si>
  <si>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</si>
  <si>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</si>
  <si>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</si>
  <si>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</si>
  <si>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</si>
  <si>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</si>
  <si>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</si>
  <si>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</si>
  <si>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</si>
  <si>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</si>
  <si>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</si>
  <si>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</si>
  <si>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</si>
  <si>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</si>
  <si>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</si>
  <si>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</si>
  <si>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</si>
  <si>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</si>
  <si>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</si>
  <si>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</si>
  <si>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</si>
  <si>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АСБ-10  3х95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</si>
  <si>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</si>
  <si>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</si>
  <si>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</si>
  <si>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</si>
  <si>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[790 /  7,5]</t>
  </si>
  <si>
    <t>14</t>
  </si>
  <si>
    <t>Труба ПНД 110</t>
  </si>
  <si>
    <t>[341,9 /  7,5]</t>
  </si>
  <si>
    <t>15</t>
  </si>
  <si>
    <t>Муфта 3 СТП-10 70/120</t>
  </si>
  <si>
    <t>шт.</t>
  </si>
  <si>
    <t>[3 385,72 /  7,5]</t>
  </si>
  <si>
    <t>16</t>
  </si>
  <si>
    <t>Муфта 3 КВТПН10 70/120</t>
  </si>
  <si>
    <t>[1 343,68 /  7,5]</t>
  </si>
  <si>
    <t>17</t>
  </si>
  <si>
    <t>Кирпич строительный полнотелый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</si>
  <si>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</si>
  <si>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</si>
  <si>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</si>
  <si>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</si>
  <si>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</si>
  <si>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</si>
  <si>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</si>
  <si>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</si>
  <si>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</si>
  <si>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</si>
  <si>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</si>
  <si>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</si>
  <si>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</si>
  <si>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</si>
  <si>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</si>
  <si>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</si>
  <si>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</si>
  <si>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</si>
  <si>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</si>
  <si>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</si>
  <si>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</si>
  <si>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</si>
  <si>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</si>
  <si>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24</t>
  </si>
  <si>
    <t>Краска огнезащитная</t>
  </si>
  <si>
    <t>[441,01 /  7,5]</t>
  </si>
  <si>
    <t>29</t>
  </si>
  <si>
    <t>Строка добавленная вручную</t>
  </si>
  <si>
    <t>По умолчанию</t>
  </si>
  <si>
    <t>30</t>
  </si>
  <si>
    <t>31</t>
  </si>
  <si>
    <t>32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</si>
  <si>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</si>
  <si>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</si>
  <si>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</si>
  <si>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</si>
  <si>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</si>
  <si>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</si>
  <si>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</si>
  <si>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</si>
  <si>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</si>
  <si>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</si>
  <si>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</si>
  <si>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</si>
  <si>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</si>
  <si>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</si>
  <si>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</si>
  <si>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</si>
  <si>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</si>
  <si>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</si>
  <si>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</si>
  <si>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</si>
  <si>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</si>
  <si>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</si>
  <si>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</si>
  <si>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</si>
  <si>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</si>
  <si>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</si>
  <si>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</si>
  <si>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</si>
  <si>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</si>
  <si>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</si>
  <si>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</si>
  <si>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</si>
  <si>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</si>
  <si>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</si>
  <si>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</si>
  <si>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</si>
  <si>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</si>
  <si>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</si>
  <si>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</si>
  <si>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</si>
  <si>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</si>
  <si>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</si>
  <si>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</si>
  <si>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</si>
  <si>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</si>
  <si>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</si>
  <si>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</si>
  <si>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</si>
  <si>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</si>
  <si>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</si>
  <si>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</si>
  <si>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</si>
  <si>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</si>
  <si>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</si>
  <si>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</si>
  <si>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</si>
  <si>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</si>
  <si>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</si>
  <si>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</si>
  <si>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</si>
  <si>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</si>
  <si>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</si>
  <si>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</si>
  <si>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</si>
  <si>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</si>
  <si>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</si>
  <si>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</si>
  <si>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</si>
  <si>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</si>
  <si>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</si>
  <si>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</si>
  <si>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</si>
  <si>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</si>
  <si>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</si>
  <si>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</si>
  <si>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</si>
  <si>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</si>
  <si>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</si>
  <si>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</si>
  <si>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</si>
  <si>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</si>
  <si>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</si>
  <si>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</si>
  <si>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</si>
  <si>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</si>
  <si>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</si>
  <si>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</si>
  <si>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</si>
  <si>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</si>
  <si>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</si>
  <si>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</si>
  <si>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</si>
  <si>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</si>
  <si>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</si>
  <si>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</si>
  <si>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</si>
  <si>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</si>
  <si>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</si>
  <si>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</si>
  <si>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</si>
  <si>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</si>
  <si>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</si>
  <si>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</si>
  <si>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</si>
  <si>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</si>
  <si>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</si>
  <si>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</si>
  <si>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</si>
  <si>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</si>
  <si>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</si>
  <si>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</si>
  <si>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</si>
  <si>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</si>
  <si>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</si>
  <si>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</si>
  <si>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</si>
  <si>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</si>
  <si>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</si>
  <si>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</si>
  <si>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</si>
  <si>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</si>
  <si>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</si>
  <si>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</si>
  <si>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</si>
  <si>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</si>
  <si>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</si>
  <si>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</si>
  <si>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</si>
  <si>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</si>
  <si>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</si>
  <si>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</si>
  <si>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</si>
  <si>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</si>
  <si>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</si>
  <si>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</si>
  <si>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</si>
  <si>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</si>
  <si>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</si>
  <si>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</si>
  <si>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</si>
  <si>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</si>
  <si>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</si>
  <si>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</si>
  <si>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</si>
  <si>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</si>
  <si>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</si>
  <si>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</si>
  <si>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</si>
  <si>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</si>
  <si>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</si>
  <si>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</si>
  <si>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</si>
  <si>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</si>
  <si>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</si>
  <si>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</si>
  <si>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</si>
  <si>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</si>
  <si>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</si>
  <si>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</si>
  <si>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</si>
  <si>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</si>
  <si>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</si>
  <si>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</si>
  <si>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</si>
  <si>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</si>
  <si>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</si>
  <si>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</si>
  <si>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</si>
  <si>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</si>
  <si>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</si>
  <si>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</si>
  <si>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</si>
  <si>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</si>
  <si>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</si>
  <si>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</si>
  <si>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</si>
  <si>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</si>
  <si>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</si>
  <si>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</si>
  <si>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</si>
  <si>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</si>
  <si>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</si>
  <si>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</si>
  <si>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</si>
  <si>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</si>
  <si>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</si>
  <si>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</si>
  <si>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</si>
  <si>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</si>
  <si>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</si>
  <si>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</si>
  <si>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</si>
  <si>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</si>
  <si>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</si>
  <si>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</si>
  <si>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</si>
  <si>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</si>
  <si>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</si>
  <si>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</si>
  <si>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</si>
  <si>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</si>
  <si>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</si>
  <si>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</si>
  <si>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20.2.01.05-0011</t>
  </si>
  <si>
    <t>ФССЦ-2001, 20.2.01.05-0011, приказ Минстроя России №1039/пр от 30.12.2016г.</t>
  </si>
  <si>
    <t>Гильза кабельная медная ГМ 120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</si>
  <si>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</si>
  <si>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</si>
  <si>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</si>
  <si>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</si>
  <si>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</si>
  <si>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</si>
  <si>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</si>
  <si>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</si>
  <si>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</si>
  <si>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</si>
  <si>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</si>
  <si>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</si>
  <si>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</si>
  <si>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</si>
  <si>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</si>
  <si>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</si>
  <si>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</si>
  <si>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</si>
  <si>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</si>
  <si>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</si>
  <si>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</si>
  <si>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</si>
  <si>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</si>
  <si>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</si>
  <si>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</si>
  <si>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</si>
  <si>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</si>
  <si>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</si>
  <si>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</si>
  <si>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</si>
  <si>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</si>
  <si>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</si>
  <si>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</si>
  <si>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</si>
  <si>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</si>
  <si>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</si>
  <si>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</si>
  <si>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</si>
  <si>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</si>
  <si>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</si>
  <si>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</si>
  <si>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</si>
  <si>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</si>
  <si>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</si>
  <si>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</si>
  <si>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</si>
  <si>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</si>
  <si>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</si>
  <si>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</si>
  <si>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</si>
  <si>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</si>
  <si>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</si>
  <si>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</si>
  <si>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</si>
  <si>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</si>
  <si>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</si>
  <si>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</si>
  <si>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</si>
  <si>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</si>
  <si>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</si>
  <si>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</si>
  <si>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</si>
  <si>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</si>
  <si>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</si>
  <si>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</si>
  <si>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</si>
  <si>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</si>
  <si>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</si>
  <si>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</si>
  <si>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</si>
  <si>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</si>
  <si>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</si>
  <si>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</si>
  <si>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</si>
  <si>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</si>
  <si>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</si>
  <si>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[790 /  7,5] = 105.33</t>
  </si>
  <si>
    <t xml:space="preserve">   [341,9 /  7,5] = 45.59</t>
  </si>
  <si>
    <t xml:space="preserve">   [3 385,72 /  7,5] = 451.43</t>
  </si>
  <si>
    <t xml:space="preserve">   [1 343,68 /  7,5] = 179.16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</si>
  <si>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</si>
  <si>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</si>
  <si>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</si>
  <si>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</si>
  <si>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</si>
  <si>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</si>
  <si>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</si>
  <si>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</si>
  <si>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</si>
  <si>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</si>
  <si>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</si>
  <si>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</si>
  <si>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</si>
  <si>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</si>
  <si>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</si>
  <si>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</si>
  <si>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</si>
  <si>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</si>
  <si>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</si>
  <si>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</si>
  <si>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</si>
  <si>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</si>
  <si>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</si>
  <si>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</si>
  <si>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</si>
  <si>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</si>
  <si>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</si>
  <si>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</si>
  <si>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</si>
  <si>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</si>
  <si>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</si>
  <si>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</si>
  <si>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</si>
  <si>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</si>
  <si>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</si>
  <si>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</si>
  <si>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</si>
  <si>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</si>
  <si>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</si>
  <si>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</si>
  <si>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</si>
  <si>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</si>
  <si>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</si>
  <si>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</si>
  <si>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</si>
  <si>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</si>
  <si>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</si>
  <si>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</si>
  <si>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</si>
  <si>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</si>
  <si>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</si>
  <si>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</si>
  <si>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</si>
  <si>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</si>
  <si>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</si>
  <si>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</si>
  <si>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</si>
  <si>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</si>
  <si>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</si>
  <si>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Составлена в уровне цен : 2019 г.</t>
  </si>
  <si>
    <t>ВСЕГО,            в уровне цен 2019 г., руб.</t>
  </si>
  <si>
    <t xml:space="preserve">ЛОКАЛЬНАЯ СМЕТА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</si>
</sst>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1" fontId="21" fillId="0" borderId="6" xfId="0" applyNumberFormat="1" applyFont="1" applyBorder="1" applyAlignment="1">
      <alignment horizontal="right" shrinkToFi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7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3" fontId="12" fillId="0" borderId="31" xfId="0" applyNumberFormat="1" applyFont="1" applyBorder="1" applyAlignment="1">
      <alignment vertical="top" shrinkToFit="1"/>
    </xf>
    <xf numFmtId="4" fontId="12" fillId="0" borderId="32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344</v>
      </c>
    </row>
    <row r="2" spans="1:255" x14ac:dyDescent="0.2">
      <c r="C2" s="123" t="s">
        <v>454</v>
      </c>
      <c r="D2" s="124"/>
      <c r="E2" s="124"/>
      <c r="F2" s="124"/>
    </row>
    <row r="3" spans="1:255" x14ac:dyDescent="0.2">
      <c r="C3" s="123" t="s">
        <v>346</v>
      </c>
      <c r="D3" s="124"/>
      <c r="E3" s="124"/>
      <c r="F3" s="124"/>
    </row>
    <row r="4" spans="1:255" x14ac:dyDescent="0.2">
      <c r="C4" s="123" t="s">
        <v>347</v>
      </c>
      <c r="D4" s="124"/>
      <c r="E4" s="124"/>
      <c r="F4" s="124"/>
    </row>
    <row r="5" spans="1:255" s="13" customFormat="1" ht="11.25" x14ac:dyDescent="0.2">
      <c r="E5" s="125" t="s">
        <v>348</v>
      </c>
      <c r="F5" s="126"/>
    </row>
    <row r="6" spans="1:255" s="13" customFormat="1" ht="11.25" x14ac:dyDescent="0.2">
      <c r="D6" s="87" t="s">
        <v>349</v>
      </c>
      <c r="E6" s="121" t="s">
        <v>455</v>
      </c>
      <c r="F6" s="126"/>
    </row>
    <row r="7" spans="1:255" x14ac:dyDescent="0.2">
      <c r="A7" s="18" t="s">
        <v>351</v>
      </c>
      <c r="B7" s="119"/>
      <c r="C7" s="120"/>
      <c r="D7" s="16" t="s">
        <v>352</v>
      </c>
      <c r="E7" s="121"/>
      <c r="F7" s="122"/>
      <c r="BR7" s="84">
        <f>B7</f>
        <v>0</v>
      </c>
      <c r="IU7" s="20"/>
    </row>
    <row r="8" spans="1:255" x14ac:dyDescent="0.2">
      <c r="A8" s="18" t="s">
        <v>353</v>
      </c>
      <c r="B8" s="127"/>
      <c r="C8" s="128"/>
      <c r="D8" s="16" t="s">
        <v>352</v>
      </c>
      <c r="E8" s="121"/>
      <c r="F8" s="122"/>
      <c r="BR8" s="84">
        <f>B8</f>
        <v>0</v>
      </c>
      <c r="IU8" s="20"/>
    </row>
    <row r="9" spans="1:255" x14ac:dyDescent="0.2">
      <c r="A9" s="18" t="s">
        <v>354</v>
      </c>
      <c r="B9" s="127"/>
      <c r="C9" s="128"/>
      <c r="D9" s="16" t="s">
        <v>352</v>
      </c>
      <c r="E9" s="121"/>
      <c r="F9" s="122"/>
      <c r="BR9" s="84">
        <f>B9</f>
        <v>0</v>
      </c>
      <c r="IU9" s="20"/>
    </row>
    <row r="10" spans="1:255" x14ac:dyDescent="0.2">
      <c r="A10" s="18" t="s">
        <v>355</v>
      </c>
      <c r="B10" s="127"/>
      <c r="C10" s="128"/>
      <c r="D10" s="16" t="s">
        <v>352</v>
      </c>
      <c r="E10" s="121"/>
      <c r="F10" s="122"/>
      <c r="BR10" s="84">
        <f>B10</f>
        <v>0</v>
      </c>
      <c r="IU10" s="20"/>
    </row>
    <row r="11" spans="1:255" x14ac:dyDescent="0.2">
      <c r="A11" s="88" t="s">
        <v>356</v>
      </c>
      <c r="B11" s="129"/>
      <c r="C11" s="128"/>
      <c r="E11" s="121"/>
      <c r="F11" s="130"/>
      <c r="BS11" s="25">
        <f>B11</f>
        <v>0</v>
      </c>
      <c r="IU11" s="20"/>
    </row>
    <row r="12" spans="1:255" x14ac:dyDescent="0.2">
      <c r="A12" s="88" t="s">
        <v>456</v>
      </c>
      <c r="B12" s="131" t="s">
        <v>4</v>
      </c>
      <c r="C12" s="132"/>
      <c r="E12" s="121"/>
      <c r="F12" s="130"/>
      <c r="BS12" s="25" t="str">
        <f>B12</f>
        <v>Монтаж 1 КМ_КЛ 6,10 кВ_АСБ 3х95</v>
      </c>
      <c r="IU12" s="20"/>
    </row>
    <row r="13" spans="1:255" s="13" customFormat="1" ht="11.25" x14ac:dyDescent="0.2">
      <c r="B13" s="133" t="s">
        <v>457</v>
      </c>
      <c r="C13" s="133"/>
      <c r="D13" s="133"/>
      <c r="E13" s="121"/>
      <c r="F13" s="126"/>
    </row>
    <row r="14" spans="1:255" s="13" customFormat="1" x14ac:dyDescent="0.2">
      <c r="B14" s="134" t="s">
        <v>360</v>
      </c>
      <c r="C14" s="134"/>
      <c r="D14" s="89" t="s">
        <v>361</v>
      </c>
      <c r="E14" s="135"/>
      <c r="F14" s="136"/>
      <c r="BW14" s="92">
        <f>E14</f>
        <v>0</v>
      </c>
      <c r="IU14" s="91"/>
    </row>
    <row r="15" spans="1:255" s="13" customFormat="1" x14ac:dyDescent="0.2">
      <c r="D15" s="90" t="s">
        <v>362</v>
      </c>
      <c r="E15" s="137"/>
      <c r="F15" s="138"/>
    </row>
    <row r="16" spans="1:255" s="13" customFormat="1" x14ac:dyDescent="0.2">
      <c r="D16" s="93" t="s">
        <v>363</v>
      </c>
      <c r="E16" s="139"/>
      <c r="F16" s="140"/>
    </row>
    <row r="18" spans="1:255" x14ac:dyDescent="0.2">
      <c r="C18" s="141" t="s">
        <v>364</v>
      </c>
      <c r="D18" s="141" t="s">
        <v>365</v>
      </c>
      <c r="E18" s="141" t="s">
        <v>366</v>
      </c>
      <c r="F18" s="143"/>
    </row>
    <row r="19" spans="1:255" ht="13.5" thickBot="1" x14ac:dyDescent="0.25">
      <c r="C19" s="142"/>
      <c r="D19" s="142"/>
      <c r="E19" s="28" t="s">
        <v>367</v>
      </c>
      <c r="F19" s="29" t="s">
        <v>368</v>
      </c>
    </row>
    <row r="20" spans="1:255" ht="13.5" thickBot="1" x14ac:dyDescent="0.25">
      <c r="A20" s="94"/>
      <c r="B20" s="94"/>
      <c r="C20" s="95"/>
      <c r="D20" s="96"/>
      <c r="E20" s="97"/>
      <c r="F20" s="98"/>
    </row>
    <row r="22" spans="1:255" ht="14.25" x14ac:dyDescent="0.3">
      <c r="A22" s="146" t="s">
        <v>458</v>
      </c>
      <c r="B22" s="147"/>
      <c r="C22" s="147"/>
      <c r="D22" s="147"/>
      <c r="E22" s="147"/>
      <c r="F22" s="147"/>
    </row>
    <row r="23" spans="1:255" ht="13.5" x14ac:dyDescent="0.25">
      <c r="A23" s="148" t="s">
        <v>459</v>
      </c>
      <c r="B23" s="147"/>
      <c r="C23" s="147"/>
      <c r="D23" s="147"/>
      <c r="E23" s="147"/>
      <c r="F23" s="147"/>
    </row>
    <row r="24" spans="1:255" x14ac:dyDescent="0.2">
      <c r="A24" s="149"/>
      <c r="B24" s="147"/>
      <c r="C24" s="147"/>
      <c r="D24" s="147"/>
      <c r="E24" s="147"/>
      <c r="F24" s="147"/>
      <c r="BT24" s="22">
        <f>A24</f>
        <v>0</v>
      </c>
      <c r="IU24" s="20"/>
    </row>
    <row r="25" spans="1:255" ht="13.5" thickBot="1" x14ac:dyDescent="0.25"/>
    <row r="26" spans="1:255" ht="34.5" customHeight="1" thickBot="1" x14ac:dyDescent="0.25">
      <c r="A26" s="101" t="s">
        <v>460</v>
      </c>
      <c r="B26" s="101" t="s">
        <v>462</v>
      </c>
      <c r="C26" s="101"/>
      <c r="D26" s="150" t="s">
        <v>472</v>
      </c>
      <c r="E26" s="151"/>
      <c r="F26" s="152"/>
    </row>
    <row r="27" spans="1:255" x14ac:dyDescent="0.2">
      <c r="A27" s="102" t="s">
        <v>461</v>
      </c>
      <c r="B27" s="102" t="s">
        <v>463</v>
      </c>
      <c r="C27" s="102" t="s">
        <v>348</v>
      </c>
      <c r="D27" s="102" t="s">
        <v>465</v>
      </c>
      <c r="E27" s="102" t="s">
        <v>465</v>
      </c>
      <c r="F27" s="100" t="s">
        <v>469</v>
      </c>
    </row>
    <row r="28" spans="1:255" x14ac:dyDescent="0.2">
      <c r="A28" s="99"/>
      <c r="B28" s="102" t="s">
        <v>464</v>
      </c>
      <c r="C28" s="102"/>
      <c r="D28" s="102" t="s">
        <v>466</v>
      </c>
      <c r="E28" s="102" t="s">
        <v>468</v>
      </c>
      <c r="F28" s="100" t="s">
        <v>470</v>
      </c>
    </row>
    <row r="29" spans="1:255" ht="13.5" thickBot="1" x14ac:dyDescent="0.25">
      <c r="A29" s="99"/>
      <c r="B29" s="99"/>
      <c r="C29" s="99"/>
      <c r="D29" s="102" t="s">
        <v>467</v>
      </c>
      <c r="E29" s="102"/>
      <c r="F29" s="100" t="s">
        <v>471</v>
      </c>
    </row>
    <row r="30" spans="1:255" ht="13.5" thickBot="1" x14ac:dyDescent="0.25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2">
        <v>6</v>
      </c>
    </row>
    <row r="31" spans="1:255" ht="24" x14ac:dyDescent="0.2">
      <c r="A31" s="103"/>
      <c r="B31" s="104" t="s">
        <v>473</v>
      </c>
      <c r="C31" s="103"/>
      <c r="D31" s="105"/>
      <c r="E31" s="105"/>
      <c r="F31" s="106"/>
    </row>
    <row r="32" spans="1:255" x14ac:dyDescent="0.2">
      <c r="A32" s="111"/>
      <c r="B32" s="112" t="s">
        <v>474</v>
      </c>
      <c r="C32" s="111"/>
      <c r="D32" s="113"/>
      <c r="E32" s="113"/>
      <c r="F32" s="114"/>
    </row>
    <row r="33" spans="1:255" x14ac:dyDescent="0.2">
      <c r="A33" s="111"/>
      <c r="B33" s="112"/>
      <c r="C33" s="111"/>
      <c r="D33" s="115"/>
      <c r="E33" s="115"/>
      <c r="F33" s="116"/>
    </row>
    <row r="34" spans="1:255" x14ac:dyDescent="0.2">
      <c r="A34" s="111"/>
      <c r="B34" s="112"/>
      <c r="C34" s="111"/>
      <c r="D34" s="113"/>
      <c r="E34" s="113"/>
      <c r="F34" s="114"/>
    </row>
    <row r="35" spans="1:255" x14ac:dyDescent="0.2">
      <c r="A35" s="111"/>
      <c r="B35" s="112"/>
      <c r="C35" s="111"/>
      <c r="D35" s="113"/>
      <c r="E35" s="113"/>
      <c r="F35" s="114"/>
    </row>
    <row r="36" spans="1:255" x14ac:dyDescent="0.2">
      <c r="A36" s="111"/>
      <c r="B36" s="112" t="s">
        <v>475</v>
      </c>
      <c r="C36" s="111"/>
      <c r="D36" s="113">
        <f>ROUND(D31,2)</f>
        <v>0</v>
      </c>
      <c r="E36" s="113">
        <f>ROUND(E31,2)</f>
        <v>0</v>
      </c>
      <c r="F36" s="114">
        <f>ROUND(F31,2)</f>
        <v>0</v>
      </c>
    </row>
    <row r="37" spans="1:255" x14ac:dyDescent="0.2">
      <c r="A37" s="111"/>
      <c r="B37" s="112" t="s">
        <v>476</v>
      </c>
      <c r="C37" s="111">
        <v>18</v>
      </c>
      <c r="D37" s="113">
        <f>ROUND(D36*C37/100,2)</f>
        <v>0</v>
      </c>
      <c r="E37" s="113">
        <f>ROUND(E36*C37/100,2)</f>
        <v>0</v>
      </c>
      <c r="F37" s="114">
        <f>ROUND(F36*C37/100,2)</f>
        <v>0</v>
      </c>
    </row>
    <row r="38" spans="1:255" x14ac:dyDescent="0.2">
      <c r="A38" s="107"/>
      <c r="B38" s="108" t="s">
        <v>477</v>
      </c>
      <c r="C38" s="107"/>
      <c r="D38" s="109">
        <f>ROUND(D36+D37,2)</f>
        <v>0</v>
      </c>
      <c r="E38" s="109">
        <f>ROUND(E36+E37,2)</f>
        <v>0</v>
      </c>
      <c r="F38" s="110">
        <f>ROUND(F36+F37,2)</f>
        <v>0</v>
      </c>
    </row>
    <row r="41" spans="1:255" x14ac:dyDescent="0.2">
      <c r="A41" s="82" t="s">
        <v>446</v>
      </c>
      <c r="B41" s="117"/>
      <c r="C41" s="83"/>
      <c r="D41" s="83"/>
      <c r="E41" s="144"/>
      <c r="F41" s="144"/>
      <c r="BY41" s="84">
        <f>B41</f>
        <v>0</v>
      </c>
      <c r="BZ41" s="84">
        <f>E41</f>
        <v>0</v>
      </c>
      <c r="IU41" s="20"/>
    </row>
    <row r="42" spans="1:255" s="86" customFormat="1" ht="11.25" x14ac:dyDescent="0.2">
      <c r="A42" s="85"/>
      <c r="B42" s="145" t="s">
        <v>447</v>
      </c>
      <c r="C42" s="145"/>
      <c r="D42" s="145"/>
      <c r="E42" s="145" t="s">
        <v>448</v>
      </c>
      <c r="F42" s="145"/>
    </row>
    <row r="43" spans="1:255" x14ac:dyDescent="0.2">
      <c r="A43" s="17"/>
      <c r="B43" s="17"/>
      <c r="C43" s="11" t="s">
        <v>449</v>
      </c>
      <c r="D43" s="17"/>
      <c r="E43" s="17"/>
      <c r="F43" s="17"/>
    </row>
    <row r="44" spans="1:255" x14ac:dyDescent="0.2">
      <c r="A44" s="82" t="s">
        <v>450</v>
      </c>
      <c r="B44" s="117"/>
      <c r="C44" s="83"/>
      <c r="D44" s="83"/>
      <c r="E44" s="144"/>
      <c r="F44" s="144"/>
      <c r="BY44" s="84">
        <f>B44</f>
        <v>0</v>
      </c>
      <c r="BZ44" s="84">
        <f>E44</f>
        <v>0</v>
      </c>
      <c r="IU44" s="20"/>
    </row>
    <row r="45" spans="1:255" s="86" customFormat="1" ht="11.25" x14ac:dyDescent="0.2">
      <c r="A45" s="85"/>
      <c r="B45" s="145" t="s">
        <v>447</v>
      </c>
      <c r="C45" s="145"/>
      <c r="D45" s="145"/>
      <c r="E45" s="145" t="s">
        <v>448</v>
      </c>
      <c r="F45" s="145"/>
    </row>
    <row r="46" spans="1:255" x14ac:dyDescent="0.2">
      <c r="A46" s="17"/>
      <c r="B46" s="17"/>
      <c r="C46" s="11" t="s">
        <v>449</v>
      </c>
      <c r="D46" s="17"/>
      <c r="E46" s="17"/>
      <c r="F46" s="17"/>
    </row>
    <row r="48" spans="1:255" x14ac:dyDescent="0.2">
      <c r="A48" s="27"/>
      <c r="B48" s="27"/>
    </row>
  </sheetData>
  <mergeCells count="36"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  <mergeCell ref="B14:C14"/>
    <mergeCell ref="E14:F14"/>
    <mergeCell ref="E15:F15"/>
    <mergeCell ref="E16:F16"/>
    <mergeCell ref="C18:C19"/>
    <mergeCell ref="D18:D19"/>
    <mergeCell ref="E18:F18"/>
    <mergeCell ref="B11:C11"/>
    <mergeCell ref="E11:F11"/>
    <mergeCell ref="B12:C12"/>
    <mergeCell ref="E12:F12"/>
    <mergeCell ref="B13:D13"/>
    <mergeCell ref="E13:F13"/>
    <mergeCell ref="B8:C8"/>
    <mergeCell ref="E8:F8"/>
    <mergeCell ref="B9:C9"/>
    <mergeCell ref="E9:F9"/>
    <mergeCell ref="B10:C10"/>
    <mergeCell ref="E10:F10"/>
    <mergeCell ref="B7:C7"/>
    <mergeCell ref="E7:F7"/>
    <mergeCell ref="C2:F2"/>
    <mergeCell ref="C3:F3"/>
    <mergeCell ref="C4:F4"/>
    <mergeCell ref="E5:F5"/>
    <mergeCell ref="E6:F6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10"/>
  <sheetViews>
    <sheetView tabSelected="1" zoomScale="114" zoomScaleNormal="114" workbookViewId="0">
      <selection activeCell="O34" sqref="O34"/>
    </sheetView>
  </sheetViews>
  <sheetFormatPr defaultRowHeight="12.75" outlineLevelRow="1" x14ac:dyDescent="0.2"/>
  <cols>
    <col min="1" max="1" width="4.7109375" style="184" customWidth="1"/>
    <col min="2" max="2" width="16.7109375" style="184" customWidth="1"/>
    <col min="3" max="3" width="36.7109375" style="184" customWidth="1"/>
    <col min="4" max="4" width="9.7109375" style="184" customWidth="1"/>
    <col min="5" max="5" width="7.7109375" style="184" customWidth="1"/>
    <col min="6" max="6" width="8.7109375" style="184" customWidth="1"/>
    <col min="7" max="7" width="13.7109375" style="184" customWidth="1"/>
    <col min="8" max="9" width="8.7109375" style="184" customWidth="1"/>
    <col min="10" max="10" width="13.7109375" style="184" customWidth="1"/>
    <col min="11" max="11" width="10.7109375" style="184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344</v>
      </c>
    </row>
    <row r="2" spans="1:255" hidden="1" outlineLevel="1" x14ac:dyDescent="0.2">
      <c r="H2" s="123" t="s">
        <v>345</v>
      </c>
      <c r="I2" s="123"/>
      <c r="J2" s="123"/>
      <c r="K2" s="123"/>
    </row>
    <row r="3" spans="1:255" hidden="1" outlineLevel="1" x14ac:dyDescent="0.2">
      <c r="H3" s="123" t="s">
        <v>346</v>
      </c>
      <c r="I3" s="123"/>
      <c r="J3" s="123"/>
      <c r="K3" s="123"/>
    </row>
    <row r="4" spans="1:255" hidden="1" outlineLevel="1" x14ac:dyDescent="0.2">
      <c r="H4" s="123" t="s">
        <v>347</v>
      </c>
      <c r="I4" s="123"/>
      <c r="J4" s="123"/>
      <c r="K4" s="123"/>
    </row>
    <row r="5" spans="1:255" s="13" customFormat="1" ht="11.25" hidden="1" outlineLevel="1" x14ac:dyDescent="0.2">
      <c r="J5" s="125" t="s">
        <v>348</v>
      </c>
      <c r="K5" s="126"/>
    </row>
    <row r="6" spans="1:255" s="15" customFormat="1" ht="9.75" hidden="1" outlineLevel="1" x14ac:dyDescent="0.2">
      <c r="I6" s="16" t="s">
        <v>349</v>
      </c>
      <c r="J6" s="153" t="s">
        <v>350</v>
      </c>
      <c r="K6" s="154"/>
    </row>
    <row r="7" spans="1:255" hidden="1" outlineLevel="1" x14ac:dyDescent="0.2">
      <c r="A7" s="18" t="s">
        <v>351</v>
      </c>
      <c r="B7" s="185"/>
      <c r="C7" s="155"/>
      <c r="D7" s="155"/>
      <c r="E7" s="155"/>
      <c r="F7" s="155"/>
      <c r="G7" s="155"/>
      <c r="I7" s="16" t="s">
        <v>352</v>
      </c>
      <c r="J7" s="121"/>
      <c r="K7" s="186"/>
      <c r="BR7" s="19">
        <f>C7</f>
        <v>0</v>
      </c>
      <c r="IU7" s="20"/>
    </row>
    <row r="8" spans="1:255" hidden="1" outlineLevel="1" x14ac:dyDescent="0.2">
      <c r="A8" s="18" t="s">
        <v>353</v>
      </c>
      <c r="B8" s="185"/>
      <c r="C8" s="158"/>
      <c r="D8" s="158"/>
      <c r="E8" s="158"/>
      <c r="F8" s="158"/>
      <c r="G8" s="158"/>
      <c r="I8" s="16" t="s">
        <v>352</v>
      </c>
      <c r="J8" s="121"/>
      <c r="K8" s="186"/>
      <c r="BR8" s="19">
        <f>C8</f>
        <v>0</v>
      </c>
      <c r="IU8" s="20"/>
    </row>
    <row r="9" spans="1:255" hidden="1" outlineLevel="1" x14ac:dyDescent="0.2">
      <c r="A9" s="18" t="s">
        <v>354</v>
      </c>
      <c r="B9" s="185"/>
      <c r="C9" s="158"/>
      <c r="D9" s="158"/>
      <c r="E9" s="158"/>
      <c r="F9" s="158"/>
      <c r="G9" s="158"/>
      <c r="I9" s="16" t="s">
        <v>352</v>
      </c>
      <c r="J9" s="121"/>
      <c r="K9" s="186"/>
      <c r="BR9" s="19">
        <f>C9</f>
        <v>0</v>
      </c>
      <c r="IU9" s="20"/>
    </row>
    <row r="10" spans="1:255" hidden="1" outlineLevel="1" x14ac:dyDescent="0.2">
      <c r="A10" s="18" t="s">
        <v>355</v>
      </c>
      <c r="B10" s="185"/>
      <c r="C10" s="158"/>
      <c r="D10" s="158"/>
      <c r="E10" s="158"/>
      <c r="F10" s="158"/>
      <c r="G10" s="158"/>
      <c r="I10" s="16" t="s">
        <v>352</v>
      </c>
      <c r="J10" s="121"/>
      <c r="K10" s="186"/>
      <c r="BR10" s="19">
        <f>C10</f>
        <v>0</v>
      </c>
      <c r="IU10" s="20"/>
    </row>
    <row r="11" spans="1:255" hidden="1" outlineLevel="1" x14ac:dyDescent="0.2">
      <c r="A11" s="18" t="s">
        <v>356</v>
      </c>
      <c r="C11" s="156"/>
      <c r="D11" s="158"/>
      <c r="E11" s="158"/>
      <c r="F11" s="158"/>
      <c r="G11" s="158"/>
      <c r="H11" s="13"/>
      <c r="I11" s="13"/>
      <c r="J11" s="121"/>
      <c r="K11" s="126"/>
      <c r="BS11" s="22">
        <f>C11</f>
        <v>0</v>
      </c>
      <c r="IU11" s="20"/>
    </row>
    <row r="12" spans="1:255" hidden="1" outlineLevel="1" x14ac:dyDescent="0.2">
      <c r="A12" s="18" t="s">
        <v>357</v>
      </c>
      <c r="C12" s="156" t="s">
        <v>4</v>
      </c>
      <c r="D12" s="158"/>
      <c r="E12" s="158"/>
      <c r="F12" s="158"/>
      <c r="G12" s="158"/>
      <c r="H12" s="13"/>
      <c r="I12" s="13"/>
      <c r="J12" s="121"/>
      <c r="K12" s="126"/>
      <c r="BS12" s="22" t="str">
        <f>C12</f>
        <v>Монтаж 1 КМ_КЛ 6,10 кВ_АСБ 3х95</v>
      </c>
      <c r="IU12" s="20"/>
    </row>
    <row r="13" spans="1:255" hidden="1" outlineLevel="1" x14ac:dyDescent="0.2">
      <c r="A13" s="18" t="s">
        <v>358</v>
      </c>
      <c r="C13" s="157"/>
      <c r="D13" s="187"/>
      <c r="E13" s="187"/>
      <c r="F13" s="187"/>
      <c r="G13" s="187"/>
      <c r="I13" s="16" t="s">
        <v>359</v>
      </c>
      <c r="J13" s="121"/>
      <c r="K13" s="126"/>
      <c r="BS13" s="22">
        <f>C13</f>
        <v>0</v>
      </c>
      <c r="IU13" s="20"/>
    </row>
    <row r="14" spans="1:255" hidden="1" outlineLevel="1" x14ac:dyDescent="0.2">
      <c r="G14" s="164" t="s">
        <v>360</v>
      </c>
      <c r="H14" s="164"/>
      <c r="I14" s="23" t="s">
        <v>361</v>
      </c>
      <c r="J14" s="165"/>
      <c r="K14" s="188"/>
      <c r="BW14" s="26">
        <f>J14</f>
        <v>0</v>
      </c>
      <c r="IU14" s="20"/>
    </row>
    <row r="15" spans="1:255" hidden="1" outlineLevel="1" x14ac:dyDescent="0.2">
      <c r="I15" s="24" t="s">
        <v>362</v>
      </c>
      <c r="J15" s="166"/>
      <c r="K15" s="189"/>
    </row>
    <row r="16" spans="1:255" s="15" customFormat="1" hidden="1" outlineLevel="1" x14ac:dyDescent="0.2">
      <c r="I16" s="16" t="s">
        <v>363</v>
      </c>
      <c r="J16" s="167"/>
      <c r="K16" s="168"/>
    </row>
    <row r="17" spans="1:255" hidden="1" outlineLevel="1" x14ac:dyDescent="0.2"/>
    <row r="18" spans="1:255" hidden="1" outlineLevel="1" x14ac:dyDescent="0.2">
      <c r="G18" s="141" t="s">
        <v>364</v>
      </c>
      <c r="H18" s="141" t="s">
        <v>365</v>
      </c>
      <c r="I18" s="141" t="s">
        <v>366</v>
      </c>
      <c r="J18" s="143"/>
    </row>
    <row r="19" spans="1:255" ht="13.5" hidden="1" outlineLevel="1" thickBot="1" x14ac:dyDescent="0.25">
      <c r="G19" s="142"/>
      <c r="H19" s="142"/>
      <c r="I19" s="28" t="s">
        <v>367</v>
      </c>
      <c r="J19" s="29" t="s">
        <v>368</v>
      </c>
    </row>
    <row r="20" spans="1:255" ht="14.25" hidden="1" outlineLevel="1" thickBot="1" x14ac:dyDescent="0.3">
      <c r="C20" s="148" t="s">
        <v>369</v>
      </c>
      <c r="D20" s="190"/>
      <c r="E20" s="190"/>
      <c r="F20" s="159"/>
      <c r="G20" s="30"/>
      <c r="H20" s="31"/>
      <c r="I20" s="32"/>
      <c r="J20" s="33"/>
      <c r="K20" s="34"/>
    </row>
    <row r="21" spans="1:255" ht="13.5" hidden="1" outlineLevel="1" x14ac:dyDescent="0.25">
      <c r="C21" s="148" t="s">
        <v>370</v>
      </c>
      <c r="D21" s="190"/>
      <c r="E21" s="190"/>
      <c r="F21" s="190"/>
    </row>
    <row r="22" spans="1:255" hidden="1" outlineLevel="1" x14ac:dyDescent="0.2">
      <c r="A22" s="149"/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255" hidden="1" outlineLevel="1" x14ac:dyDescent="0.2">
      <c r="A23" s="16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35">
        <f>A23</f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idden="1" outlineLevel="1" x14ac:dyDescent="0.2">
      <c r="A24" s="15" t="s">
        <v>371</v>
      </c>
    </row>
    <row r="25" spans="1:255" hidden="1" outlineLevel="1" x14ac:dyDescent="0.2">
      <c r="A25" s="15" t="s">
        <v>372</v>
      </c>
    </row>
    <row r="26" spans="1:255" hidden="1" outlineLevel="1" x14ac:dyDescent="0.2">
      <c r="A26" s="15" t="s">
        <v>373</v>
      </c>
      <c r="B26" s="15"/>
      <c r="C26" s="15"/>
      <c r="D26" s="15"/>
      <c r="E26" s="161">
        <f>J188/1000</f>
        <v>2507.7296000000001</v>
      </c>
      <c r="F26" s="162"/>
      <c r="G26" s="15" t="s">
        <v>374</v>
      </c>
      <c r="H26" s="15"/>
      <c r="I26" s="15"/>
      <c r="J26" s="15"/>
      <c r="K26" s="15"/>
    </row>
    <row r="27" spans="1:255" collapsed="1" x14ac:dyDescent="0.2"/>
    <row r="28" spans="1:255" outlineLevel="1" x14ac:dyDescent="0.2">
      <c r="K28" s="36" t="s">
        <v>375</v>
      </c>
    </row>
    <row r="29" spans="1:255" outlineLevel="1" x14ac:dyDescent="0.2"/>
    <row r="30" spans="1:255" outlineLevel="1" x14ac:dyDescent="0.2">
      <c r="A30" s="18" t="s">
        <v>356</v>
      </c>
      <c r="C30" s="163"/>
      <c r="D30" s="163"/>
      <c r="E30" s="163"/>
      <c r="F30" s="163"/>
      <c r="G30" s="163"/>
      <c r="H30" s="163"/>
      <c r="I30" s="163"/>
      <c r="J30" s="163"/>
      <c r="K30" s="163"/>
      <c r="BT30" s="37">
        <f>C30</f>
        <v>0</v>
      </c>
      <c r="IU30" s="20"/>
    </row>
    <row r="31" spans="1:255" outlineLevel="1" x14ac:dyDescent="0.2">
      <c r="A31" s="18" t="s">
        <v>357</v>
      </c>
      <c r="C31" s="169" t="s">
        <v>4</v>
      </c>
      <c r="D31" s="169"/>
      <c r="E31" s="169"/>
      <c r="F31" s="169"/>
      <c r="G31" s="169"/>
      <c r="H31" s="169"/>
      <c r="I31" s="169"/>
      <c r="J31" s="169"/>
      <c r="K31" s="169"/>
      <c r="BT31" s="37" t="str">
        <f>C31</f>
        <v>Монтаж 1 КМ_КЛ 6,10 кВ_АСБ 3х95</v>
      </c>
      <c r="IU31" s="20"/>
    </row>
    <row r="32" spans="1:255" outlineLevel="1" x14ac:dyDescent="0.2">
      <c r="A32" s="18" t="s">
        <v>376</v>
      </c>
      <c r="C32" s="170" t="s">
        <v>377</v>
      </c>
      <c r="D32" s="163"/>
      <c r="E32" s="163"/>
      <c r="F32" s="163"/>
      <c r="G32" s="163"/>
      <c r="H32" s="163"/>
      <c r="I32" s="163"/>
      <c r="J32" s="163"/>
      <c r="K32" s="163"/>
      <c r="BT32" s="38" t="str">
        <f>C32</f>
        <v xml:space="preserve"> </v>
      </c>
      <c r="IU32" s="20"/>
    </row>
    <row r="33" spans="1:255" outlineLevel="1" x14ac:dyDescent="0.2"/>
    <row r="34" spans="1:255" ht="15.75" customHeight="1" outlineLevel="1" x14ac:dyDescent="0.3">
      <c r="A34" s="146" t="s">
        <v>480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</row>
    <row r="35" spans="1:255" outlineLevel="1" x14ac:dyDescent="0.2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Y35" s="20">
        <v>3</v>
      </c>
      <c r="Z35" s="20" t="s">
        <v>378</v>
      </c>
      <c r="AA35" s="20"/>
      <c r="AB35" s="20" t="s">
        <v>379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35">
        <f>A35</f>
        <v>0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outlineLevel="1" x14ac:dyDescent="0.2">
      <c r="A36" s="18" t="s">
        <v>380</v>
      </c>
      <c r="C36" s="163"/>
      <c r="D36" s="163"/>
      <c r="E36" s="163"/>
      <c r="F36" s="163"/>
      <c r="G36" s="163"/>
      <c r="H36" s="163"/>
      <c r="I36" s="163"/>
      <c r="J36" s="163"/>
      <c r="K36" s="163"/>
      <c r="BT36" s="37">
        <f>C36</f>
        <v>0</v>
      </c>
      <c r="IU36" s="20"/>
    </row>
    <row r="37" spans="1:255" outlineLevel="1" x14ac:dyDescent="0.2">
      <c r="I37" s="39" t="s">
        <v>430</v>
      </c>
      <c r="J37" s="39" t="s">
        <v>381</v>
      </c>
    </row>
    <row r="38" spans="1:255" outlineLevel="1" x14ac:dyDescent="0.2">
      <c r="A38" s="15" t="s">
        <v>478</v>
      </c>
      <c r="G38" s="40" t="s">
        <v>382</v>
      </c>
      <c r="I38" s="41">
        <f>H188/1000</f>
        <v>257.36522000000002</v>
      </c>
      <c r="J38" s="41">
        <f>J188/1000</f>
        <v>2507.7296000000001</v>
      </c>
      <c r="K38" s="15" t="s">
        <v>383</v>
      </c>
    </row>
    <row r="39" spans="1:255" outlineLevel="1" x14ac:dyDescent="0.2">
      <c r="A39" s="15" t="s">
        <v>372</v>
      </c>
      <c r="G39" s="40" t="s">
        <v>384</v>
      </c>
      <c r="I39" s="41">
        <f>ET171</f>
        <v>750.13234999999997</v>
      </c>
      <c r="J39" s="41">
        <f>CW171</f>
        <v>750.13234999999997</v>
      </c>
      <c r="K39" s="15" t="s">
        <v>385</v>
      </c>
    </row>
    <row r="40" spans="1:255" ht="13.5" outlineLevel="1" thickBot="1" x14ac:dyDescent="0.25">
      <c r="G40" s="40" t="s">
        <v>386</v>
      </c>
      <c r="I40" s="41">
        <f>(EW171+EY171)/1000</f>
        <v>11.340959999999999</v>
      </c>
      <c r="J40" s="41">
        <f>(CZ171+DB171)/1000</f>
        <v>207.53966999999997</v>
      </c>
      <c r="K40" s="15" t="s">
        <v>383</v>
      </c>
    </row>
    <row r="41" spans="1:255" x14ac:dyDescent="0.2">
      <c r="A41" s="172" t="s">
        <v>387</v>
      </c>
      <c r="B41" s="174" t="s">
        <v>388</v>
      </c>
      <c r="C41" s="174" t="s">
        <v>389</v>
      </c>
      <c r="D41" s="174" t="s">
        <v>390</v>
      </c>
      <c r="E41" s="174" t="s">
        <v>391</v>
      </c>
      <c r="F41" s="174" t="s">
        <v>392</v>
      </c>
      <c r="G41" s="174" t="s">
        <v>393</v>
      </c>
      <c r="H41" s="174" t="s">
        <v>394</v>
      </c>
      <c r="I41" s="174" t="s">
        <v>395</v>
      </c>
      <c r="J41" s="174" t="s">
        <v>396</v>
      </c>
      <c r="K41" s="179" t="s">
        <v>479</v>
      </c>
    </row>
    <row r="42" spans="1:255" x14ac:dyDescent="0.2">
      <c r="A42" s="173"/>
      <c r="B42" s="175"/>
      <c r="C42" s="175"/>
      <c r="D42" s="175"/>
      <c r="E42" s="175"/>
      <c r="F42" s="175"/>
      <c r="G42" s="175"/>
      <c r="H42" s="175"/>
      <c r="I42" s="175"/>
      <c r="J42" s="175"/>
      <c r="K42" s="180"/>
    </row>
    <row r="43" spans="1:255" x14ac:dyDescent="0.2">
      <c r="A43" s="173"/>
      <c r="B43" s="175"/>
      <c r="C43" s="175"/>
      <c r="D43" s="175"/>
      <c r="E43" s="175"/>
      <c r="F43" s="175"/>
      <c r="G43" s="175"/>
      <c r="H43" s="175"/>
      <c r="I43" s="175"/>
      <c r="J43" s="175"/>
      <c r="K43" s="180"/>
    </row>
    <row r="44" spans="1:255" ht="13.5" thickBot="1" x14ac:dyDescent="0.25">
      <c r="A44" s="173"/>
      <c r="B44" s="175"/>
      <c r="C44" s="175"/>
      <c r="D44" s="175"/>
      <c r="E44" s="175"/>
      <c r="F44" s="175"/>
      <c r="G44" s="175"/>
      <c r="H44" s="175"/>
      <c r="I44" s="175"/>
      <c r="J44" s="175"/>
      <c r="K44" s="180"/>
    </row>
    <row r="45" spans="1:255" ht="13.5" thickBot="1" x14ac:dyDescent="0.25">
      <c r="A45" s="42">
        <v>1</v>
      </c>
      <c r="B45" s="42">
        <v>2</v>
      </c>
      <c r="C45" s="42">
        <v>3</v>
      </c>
      <c r="D45" s="42">
        <v>4</v>
      </c>
      <c r="E45" s="42">
        <v>5</v>
      </c>
      <c r="F45" s="42">
        <v>6</v>
      </c>
      <c r="G45" s="42">
        <v>7</v>
      </c>
      <c r="H45" s="42">
        <v>8</v>
      </c>
      <c r="I45" s="42">
        <v>9</v>
      </c>
      <c r="J45" s="42">
        <v>10</v>
      </c>
      <c r="K45" s="42">
        <v>11</v>
      </c>
    </row>
    <row r="46" spans="1:255" ht="48" x14ac:dyDescent="0.2">
      <c r="A46" s="43">
        <v>1</v>
      </c>
      <c r="B46" s="49" t="s">
        <v>13</v>
      </c>
      <c r="C46" s="44" t="s">
        <v>14</v>
      </c>
      <c r="D46" s="45" t="s">
        <v>15</v>
      </c>
      <c r="E46" s="46">
        <v>0.20499999999999999</v>
      </c>
      <c r="F46" s="47">
        <f>Source!AK25</f>
        <v>1885.29</v>
      </c>
      <c r="G46" s="192" t="s">
        <v>3</v>
      </c>
      <c r="H46" s="47">
        <f>Source!AB25</f>
        <v>1885.29</v>
      </c>
      <c r="I46" s="47"/>
      <c r="J46" s="193"/>
      <c r="K46" s="48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x14ac:dyDescent="0.2">
      <c r="A47" s="53"/>
      <c r="B47" s="50"/>
      <c r="C47" s="50" t="s">
        <v>397</v>
      </c>
      <c r="D47" s="51"/>
      <c r="E47" s="52"/>
      <c r="F47" s="54">
        <v>1885.29</v>
      </c>
      <c r="G47" s="194"/>
      <c r="H47" s="54">
        <f>Source!AD25</f>
        <v>1885.29</v>
      </c>
      <c r="I47" s="54">
        <f>T47</f>
        <v>386.48</v>
      </c>
      <c r="J47" s="194">
        <v>12.5</v>
      </c>
      <c r="K47" s="55">
        <f>U47</f>
        <v>4831.0600000000004</v>
      </c>
      <c r="O47" s="20"/>
      <c r="P47" s="20"/>
      <c r="Q47" s="20"/>
      <c r="R47" s="20"/>
      <c r="S47" s="20"/>
      <c r="T47" s="20">
        <f>ROUND(Source!AD25*Source!AV25*Source!I25,2)</f>
        <v>386.48</v>
      </c>
      <c r="U47" s="20">
        <f>Source!Q25</f>
        <v>4831.0600000000004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>
        <f>T47</f>
        <v>386.48</v>
      </c>
      <c r="GK47" s="20"/>
      <c r="GL47" s="20">
        <f>T47</f>
        <v>386.48</v>
      </c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>
        <f>T47</f>
        <v>386.48</v>
      </c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x14ac:dyDescent="0.2">
      <c r="A48" s="60"/>
      <c r="B48" s="57"/>
      <c r="C48" s="57" t="s">
        <v>398</v>
      </c>
      <c r="D48" s="58"/>
      <c r="E48" s="59"/>
      <c r="F48" s="61">
        <v>207.09</v>
      </c>
      <c r="G48" s="195"/>
      <c r="H48" s="61">
        <f>Source!AE25</f>
        <v>207.09</v>
      </c>
      <c r="I48" s="61">
        <f>GM48</f>
        <v>42.45</v>
      </c>
      <c r="J48" s="195">
        <v>18.3</v>
      </c>
      <c r="K48" s="62">
        <f>Source!R25</f>
        <v>776.9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>
        <f>ROUND(Source!AE25*Source!AV25*Source!I25,2)</f>
        <v>42.45</v>
      </c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x14ac:dyDescent="0.2">
      <c r="A49" s="60"/>
      <c r="B49" s="57"/>
      <c r="C49" s="57" t="s">
        <v>399</v>
      </c>
      <c r="D49" s="58"/>
      <c r="E49" s="59">
        <v>95</v>
      </c>
      <c r="F49" s="196" t="s">
        <v>400</v>
      </c>
      <c r="G49" s="195"/>
      <c r="H49" s="61">
        <f>ROUND((Source!AF25*Source!AV25+Source!AE25*Source!AV25)*(Source!FX25)/100,2)</f>
        <v>196.74</v>
      </c>
      <c r="I49" s="61">
        <f>T49</f>
        <v>40.33</v>
      </c>
      <c r="J49" s="195" t="s">
        <v>401</v>
      </c>
      <c r="K49" s="62">
        <f>U49</f>
        <v>629.29</v>
      </c>
      <c r="O49" s="20"/>
      <c r="P49" s="20"/>
      <c r="Q49" s="20"/>
      <c r="R49" s="20"/>
      <c r="S49" s="20"/>
      <c r="T49" s="20">
        <f>ROUND((ROUND(Source!AF25*Source!AV25*Source!I25,2)+ROUND(Source!AE25*Source!AV25*Source!I25,2))*(Source!FX25)/100,2)</f>
        <v>40.33</v>
      </c>
      <c r="U49" s="20">
        <f>Source!X25</f>
        <v>629.29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>
        <f>T49</f>
        <v>40.33</v>
      </c>
      <c r="GZ49" s="20"/>
      <c r="HA49" s="20"/>
      <c r="HB49" s="20">
        <f>T49</f>
        <v>40.33</v>
      </c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ht="13.5" thickBot="1" x14ac:dyDescent="0.25">
      <c r="A50" s="72"/>
      <c r="B50" s="73"/>
      <c r="C50" s="73" t="s">
        <v>402</v>
      </c>
      <c r="D50" s="74"/>
      <c r="E50" s="75">
        <v>50</v>
      </c>
      <c r="F50" s="197" t="s">
        <v>400</v>
      </c>
      <c r="G50" s="76"/>
      <c r="H50" s="77">
        <f>ROUND((Source!AF25*Source!AV25+Source!AE25*Source!AV25)*(Source!FY25)/100,2)</f>
        <v>103.55</v>
      </c>
      <c r="I50" s="77">
        <f>T50</f>
        <v>21.23</v>
      </c>
      <c r="J50" s="76" t="s">
        <v>403</v>
      </c>
      <c r="K50" s="198">
        <f>U50</f>
        <v>310.76</v>
      </c>
      <c r="O50" s="20"/>
      <c r="P50" s="20"/>
      <c r="Q50" s="20"/>
      <c r="R50" s="20"/>
      <c r="S50" s="20"/>
      <c r="T50" s="20">
        <f>ROUND((ROUND(Source!AF25*Source!AV25*Source!I25,2)+ROUND(Source!AE25*Source!AV25*Source!I25,2))*(Source!FY25)/100,2)</f>
        <v>21.23</v>
      </c>
      <c r="U50" s="20">
        <f>Source!Y25</f>
        <v>310.76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>
        <f>T50</f>
        <v>21.23</v>
      </c>
      <c r="HA50" s="20"/>
      <c r="HB50" s="20">
        <f>T50</f>
        <v>21.23</v>
      </c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x14ac:dyDescent="0.2">
      <c r="A51" s="64"/>
      <c r="B51" s="63"/>
      <c r="C51" s="63"/>
      <c r="D51" s="63"/>
      <c r="E51" s="63"/>
      <c r="F51" s="63"/>
      <c r="G51" s="63"/>
      <c r="H51" s="176">
        <f>R51</f>
        <v>448.04</v>
      </c>
      <c r="I51" s="177"/>
      <c r="J51" s="176">
        <f>S51</f>
        <v>5771.1100000000006</v>
      </c>
      <c r="K51" s="178"/>
      <c r="O51" s="20"/>
      <c r="P51" s="20"/>
      <c r="Q51" s="20"/>
      <c r="R51" s="20">
        <f>SUM(T46:T50)</f>
        <v>448.04</v>
      </c>
      <c r="S51" s="20">
        <f>SUM(U46:U50)</f>
        <v>5771.1100000000006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>
        <f>R51</f>
        <v>448.04</v>
      </c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36" x14ac:dyDescent="0.2">
      <c r="A52" s="65">
        <v>2</v>
      </c>
      <c r="B52" s="71" t="s">
        <v>23</v>
      </c>
      <c r="C52" s="66" t="s">
        <v>24</v>
      </c>
      <c r="D52" s="67" t="s">
        <v>25</v>
      </c>
      <c r="E52" s="68">
        <v>0.15</v>
      </c>
      <c r="F52" s="69">
        <f>Source!AK27</f>
        <v>1047.5</v>
      </c>
      <c r="G52" s="199" t="s">
        <v>3</v>
      </c>
      <c r="H52" s="69">
        <f>Source!AB27</f>
        <v>1047.5</v>
      </c>
      <c r="I52" s="69"/>
      <c r="J52" s="200"/>
      <c r="K52" s="7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x14ac:dyDescent="0.2">
      <c r="A53" s="53"/>
      <c r="B53" s="50"/>
      <c r="C53" s="50" t="s">
        <v>404</v>
      </c>
      <c r="D53" s="51"/>
      <c r="E53" s="52"/>
      <c r="F53" s="54">
        <v>1047.5</v>
      </c>
      <c r="G53" s="194"/>
      <c r="H53" s="54">
        <f>Source!AF27</f>
        <v>1047.5</v>
      </c>
      <c r="I53" s="54">
        <f>T53</f>
        <v>157.13</v>
      </c>
      <c r="J53" s="194">
        <v>18.3</v>
      </c>
      <c r="K53" s="55">
        <f>U53</f>
        <v>2875.39</v>
      </c>
      <c r="O53" s="20"/>
      <c r="P53" s="20"/>
      <c r="Q53" s="20"/>
      <c r="R53" s="20"/>
      <c r="S53" s="20"/>
      <c r="T53" s="20">
        <f>ROUND(Source!AF27*Source!AV27*Source!I27,2)</f>
        <v>157.13</v>
      </c>
      <c r="U53" s="20">
        <f>Source!S27</f>
        <v>2875.39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>
        <f>T53</f>
        <v>157.13</v>
      </c>
      <c r="GK53" s="20">
        <f>T53</f>
        <v>157.13</v>
      </c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>
        <f>T53</f>
        <v>157.13</v>
      </c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x14ac:dyDescent="0.2">
      <c r="A54" s="60"/>
      <c r="B54" s="57"/>
      <c r="C54" s="57" t="s">
        <v>399</v>
      </c>
      <c r="D54" s="58"/>
      <c r="E54" s="59">
        <v>80</v>
      </c>
      <c r="F54" s="196" t="s">
        <v>400</v>
      </c>
      <c r="G54" s="195"/>
      <c r="H54" s="61">
        <f>ROUND((Source!AF27*Source!AV27+Source!AE27*Source!AV27)*(Source!FX27)/100,2)</f>
        <v>838</v>
      </c>
      <c r="I54" s="61">
        <f>T54</f>
        <v>125.7</v>
      </c>
      <c r="J54" s="195" t="s">
        <v>405</v>
      </c>
      <c r="K54" s="62">
        <f>U54</f>
        <v>1955.27</v>
      </c>
      <c r="O54" s="20"/>
      <c r="P54" s="20"/>
      <c r="Q54" s="20"/>
      <c r="R54" s="20"/>
      <c r="S54" s="20"/>
      <c r="T54" s="20">
        <f>ROUND((ROUND(Source!AF27*Source!AV27*Source!I27,2)+ROUND(Source!AE27*Source!AV27*Source!I27,2))*(Source!FX27)/100,2)</f>
        <v>125.7</v>
      </c>
      <c r="U54" s="20">
        <f>Source!X27</f>
        <v>1955.27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>
        <f>T54</f>
        <v>125.7</v>
      </c>
      <c r="GZ54" s="20"/>
      <c r="HA54" s="20"/>
      <c r="HB54" s="20">
        <f>T54</f>
        <v>125.7</v>
      </c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x14ac:dyDescent="0.2">
      <c r="A55" s="60"/>
      <c r="B55" s="57"/>
      <c r="C55" s="57" t="s">
        <v>402</v>
      </c>
      <c r="D55" s="58"/>
      <c r="E55" s="59">
        <v>45</v>
      </c>
      <c r="F55" s="196" t="s">
        <v>400</v>
      </c>
      <c r="G55" s="195"/>
      <c r="H55" s="61">
        <f>ROUND((Source!AF27*Source!AV27+Source!AE27*Source!AV27)*(Source!FY27)/100,2)</f>
        <v>471.38</v>
      </c>
      <c r="I55" s="61">
        <f>T55</f>
        <v>70.709999999999994</v>
      </c>
      <c r="J55" s="195" t="s">
        <v>406</v>
      </c>
      <c r="K55" s="62">
        <f>U55</f>
        <v>1035.1400000000001</v>
      </c>
      <c r="O55" s="20"/>
      <c r="P55" s="20"/>
      <c r="Q55" s="20"/>
      <c r="R55" s="20"/>
      <c r="S55" s="20"/>
      <c r="T55" s="20">
        <f>ROUND((ROUND(Source!AF27*Source!AV27*Source!I27,2)+ROUND(Source!AE27*Source!AV27*Source!I27,2))*(Source!FY27)/100,2)</f>
        <v>70.709999999999994</v>
      </c>
      <c r="U55" s="20">
        <f>Source!Y27</f>
        <v>1035.1400000000001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>
        <f>T55</f>
        <v>70.709999999999994</v>
      </c>
      <c r="HA55" s="20"/>
      <c r="HB55" s="20">
        <f>T55</f>
        <v>70.709999999999994</v>
      </c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ht="13.5" thickBot="1" x14ac:dyDescent="0.25">
      <c r="A56" s="72"/>
      <c r="B56" s="73"/>
      <c r="C56" s="73" t="s">
        <v>407</v>
      </c>
      <c r="D56" s="74" t="s">
        <v>408</v>
      </c>
      <c r="E56" s="75">
        <v>125</v>
      </c>
      <c r="F56" s="76"/>
      <c r="G56" s="76"/>
      <c r="H56" s="76">
        <f>ROUND(Source!AH27,2)</f>
        <v>125</v>
      </c>
      <c r="I56" s="77">
        <f>Source!U27</f>
        <v>18.75</v>
      </c>
      <c r="J56" s="76"/>
      <c r="K56" s="78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x14ac:dyDescent="0.2">
      <c r="A57" s="64"/>
      <c r="B57" s="63"/>
      <c r="C57" s="63"/>
      <c r="D57" s="63"/>
      <c r="E57" s="63"/>
      <c r="F57" s="63"/>
      <c r="G57" s="63"/>
      <c r="H57" s="176">
        <f>R57</f>
        <v>353.53999999999996</v>
      </c>
      <c r="I57" s="177"/>
      <c r="J57" s="176">
        <f>S57</f>
        <v>5865.8</v>
      </c>
      <c r="K57" s="178"/>
      <c r="O57" s="20"/>
      <c r="P57" s="20"/>
      <c r="Q57" s="20"/>
      <c r="R57" s="20">
        <f>SUM(T52:T56)</f>
        <v>353.53999999999996</v>
      </c>
      <c r="S57" s="20">
        <f>SUM(U52:U56)</f>
        <v>5865.8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>
        <f>R57</f>
        <v>353.53999999999996</v>
      </c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36" x14ac:dyDescent="0.2">
      <c r="A58" s="65">
        <v>3</v>
      </c>
      <c r="B58" s="71" t="s">
        <v>29</v>
      </c>
      <c r="C58" s="66" t="s">
        <v>30</v>
      </c>
      <c r="D58" s="67" t="s">
        <v>31</v>
      </c>
      <c r="E58" s="68">
        <v>14</v>
      </c>
      <c r="F58" s="69">
        <f>Source!AK29</f>
        <v>2048.42</v>
      </c>
      <c r="G58" s="199" t="s">
        <v>3</v>
      </c>
      <c r="H58" s="69">
        <f>Source!AB29</f>
        <v>1856.12</v>
      </c>
      <c r="I58" s="69"/>
      <c r="J58" s="200"/>
      <c r="K58" s="7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2">
      <c r="A59" s="53"/>
      <c r="B59" s="50"/>
      <c r="C59" s="50" t="s">
        <v>404</v>
      </c>
      <c r="D59" s="51"/>
      <c r="E59" s="52"/>
      <c r="F59" s="54">
        <v>126.06</v>
      </c>
      <c r="G59" s="194"/>
      <c r="H59" s="54">
        <f>Source!AF29</f>
        <v>126.06</v>
      </c>
      <c r="I59" s="54">
        <f>T59</f>
        <v>1764.84</v>
      </c>
      <c r="J59" s="194">
        <v>18.3</v>
      </c>
      <c r="K59" s="55">
        <f>U59</f>
        <v>32296.57</v>
      </c>
      <c r="O59" s="20"/>
      <c r="P59" s="20"/>
      <c r="Q59" s="20"/>
      <c r="R59" s="20"/>
      <c r="S59" s="20"/>
      <c r="T59" s="20">
        <f>ROUND(Source!AF29*Source!AV29*Source!I29,2)</f>
        <v>1764.84</v>
      </c>
      <c r="U59" s="20">
        <f>Source!S29</f>
        <v>32296.57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>
        <f>T59</f>
        <v>1764.84</v>
      </c>
      <c r="GK59" s="20">
        <f>T59</f>
        <v>1764.84</v>
      </c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>
        <f>T59</f>
        <v>1764.84</v>
      </c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x14ac:dyDescent="0.2">
      <c r="A60" s="60"/>
      <c r="B60" s="57"/>
      <c r="C60" s="57" t="s">
        <v>397</v>
      </c>
      <c r="D60" s="58"/>
      <c r="E60" s="59"/>
      <c r="F60" s="61">
        <v>1730.05</v>
      </c>
      <c r="G60" s="195"/>
      <c r="H60" s="61">
        <f>Source!AD29</f>
        <v>1730.05</v>
      </c>
      <c r="I60" s="61">
        <f>T60</f>
        <v>24220.7</v>
      </c>
      <c r="J60" s="195">
        <v>12.5</v>
      </c>
      <c r="K60" s="62">
        <f>U60</f>
        <v>302758.75</v>
      </c>
      <c r="O60" s="20"/>
      <c r="P60" s="20"/>
      <c r="Q60" s="20"/>
      <c r="R60" s="20"/>
      <c r="S60" s="20"/>
      <c r="T60" s="20">
        <f>ROUND(Source!AD29*Source!AV29*Source!I29,2)</f>
        <v>24220.7</v>
      </c>
      <c r="U60" s="20">
        <f>Source!Q29</f>
        <v>302758.75</v>
      </c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>
        <f>T60</f>
        <v>24220.7</v>
      </c>
      <c r="GK60" s="20"/>
      <c r="GL60" s="20">
        <f>T60</f>
        <v>24220.7</v>
      </c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>
        <f>T60</f>
        <v>24220.7</v>
      </c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x14ac:dyDescent="0.2">
      <c r="A61" s="60"/>
      <c r="B61" s="57"/>
      <c r="C61" s="57" t="s">
        <v>398</v>
      </c>
      <c r="D61" s="58"/>
      <c r="E61" s="59"/>
      <c r="F61" s="61">
        <v>85.46</v>
      </c>
      <c r="G61" s="195"/>
      <c r="H61" s="61">
        <f>Source!AE29</f>
        <v>85.46</v>
      </c>
      <c r="I61" s="61">
        <f>GM61</f>
        <v>1196.44</v>
      </c>
      <c r="J61" s="195">
        <v>18.3</v>
      </c>
      <c r="K61" s="62">
        <f>Source!R29</f>
        <v>21894.85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>
        <f>ROUND(Source!AE29*Source!AV29*Source!I29,2)</f>
        <v>1196.44</v>
      </c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x14ac:dyDescent="0.2">
      <c r="A62" s="60"/>
      <c r="B62" s="57"/>
      <c r="C62" s="57" t="s">
        <v>409</v>
      </c>
      <c r="D62" s="58"/>
      <c r="E62" s="59"/>
      <c r="F62" s="61">
        <v>192.31</v>
      </c>
      <c r="G62" s="195"/>
      <c r="H62" s="61">
        <f>Source!AC29</f>
        <v>0.01</v>
      </c>
      <c r="I62" s="61">
        <f>T62</f>
        <v>0.14000000000000001</v>
      </c>
      <c r="J62" s="195">
        <v>7.5</v>
      </c>
      <c r="K62" s="62">
        <f>U62</f>
        <v>1.05</v>
      </c>
      <c r="O62" s="20"/>
      <c r="P62" s="20"/>
      <c r="Q62" s="20"/>
      <c r="R62" s="20"/>
      <c r="S62" s="20"/>
      <c r="T62" s="20">
        <f>ROUND(Source!AC29*Source!AW29*Source!I29,2)</f>
        <v>0.14000000000000001</v>
      </c>
      <c r="U62" s="20">
        <f>Source!P29</f>
        <v>1.05</v>
      </c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>
        <f>T62</f>
        <v>0.14000000000000001</v>
      </c>
      <c r="GK62" s="20"/>
      <c r="GL62" s="20"/>
      <c r="GM62" s="20"/>
      <c r="GN62" s="20">
        <f>T62</f>
        <v>0.14000000000000001</v>
      </c>
      <c r="GO62" s="20"/>
      <c r="GP62" s="20">
        <f>T62</f>
        <v>0.14000000000000001</v>
      </c>
      <c r="GQ62" s="20">
        <f>T62</f>
        <v>0.14000000000000001</v>
      </c>
      <c r="GR62" s="20"/>
      <c r="GS62" s="20">
        <f>T62</f>
        <v>0.14000000000000001</v>
      </c>
      <c r="GT62" s="20"/>
      <c r="GU62" s="20"/>
      <c r="GV62" s="20"/>
      <c r="GW62" s="20">
        <f>ROUND(Source!AG29*Source!I29,2)</f>
        <v>0</v>
      </c>
      <c r="GX62" s="20">
        <f>ROUND(Source!AJ29*Source!I29,2)</f>
        <v>0</v>
      </c>
      <c r="GY62" s="20"/>
      <c r="GZ62" s="20"/>
      <c r="HA62" s="20"/>
      <c r="HB62" s="20">
        <f>T62</f>
        <v>0.14000000000000001</v>
      </c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x14ac:dyDescent="0.2">
      <c r="A63" s="60"/>
      <c r="B63" s="57"/>
      <c r="C63" s="57" t="s">
        <v>399</v>
      </c>
      <c r="D63" s="58"/>
      <c r="E63" s="59">
        <v>100</v>
      </c>
      <c r="F63" s="196" t="s">
        <v>400</v>
      </c>
      <c r="G63" s="195"/>
      <c r="H63" s="61">
        <f>ROUND((Source!AF29*Source!AV29+Source!AE29*Source!AV29)*(Source!FX29)/100,2)</f>
        <v>211.52</v>
      </c>
      <c r="I63" s="61">
        <f>T63</f>
        <v>2961.28</v>
      </c>
      <c r="J63" s="195" t="s">
        <v>410</v>
      </c>
      <c r="K63" s="62">
        <f>U63</f>
        <v>46062.71</v>
      </c>
      <c r="O63" s="20"/>
      <c r="P63" s="20"/>
      <c r="Q63" s="20"/>
      <c r="R63" s="20"/>
      <c r="S63" s="20"/>
      <c r="T63" s="20">
        <f>ROUND((ROUND(Source!AF29*Source!AV29*Source!I29,2)+ROUND(Source!AE29*Source!AV29*Source!I29,2))*(Source!FX29)/100,2)</f>
        <v>2961.28</v>
      </c>
      <c r="U63" s="20">
        <f>Source!X29</f>
        <v>46062.71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>
        <f>T63</f>
        <v>2961.28</v>
      </c>
      <c r="GZ63" s="20"/>
      <c r="HA63" s="20"/>
      <c r="HB63" s="20">
        <f>T63</f>
        <v>2961.28</v>
      </c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x14ac:dyDescent="0.2">
      <c r="A64" s="60"/>
      <c r="B64" s="57"/>
      <c r="C64" s="57" t="s">
        <v>402</v>
      </c>
      <c r="D64" s="58"/>
      <c r="E64" s="59">
        <v>65</v>
      </c>
      <c r="F64" s="196" t="s">
        <v>400</v>
      </c>
      <c r="G64" s="195"/>
      <c r="H64" s="61">
        <f>ROUND((Source!AF29*Source!AV29+Source!AE29*Source!AV29)*(Source!FY29)/100,2)</f>
        <v>137.49</v>
      </c>
      <c r="I64" s="61">
        <f>T64</f>
        <v>1924.83</v>
      </c>
      <c r="J64" s="195" t="s">
        <v>411</v>
      </c>
      <c r="K64" s="62">
        <f>U64</f>
        <v>28179.54</v>
      </c>
      <c r="O64" s="20"/>
      <c r="P64" s="20"/>
      <c r="Q64" s="20"/>
      <c r="R64" s="20"/>
      <c r="S64" s="20"/>
      <c r="T64" s="20">
        <f>ROUND((ROUND(Source!AF29*Source!AV29*Source!I29,2)+ROUND(Source!AE29*Source!AV29*Source!I29,2))*(Source!FY29)/100,2)</f>
        <v>1924.83</v>
      </c>
      <c r="U64" s="20">
        <f>Source!Y29</f>
        <v>28179.54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>
        <f>T64</f>
        <v>1924.83</v>
      </c>
      <c r="HA64" s="20"/>
      <c r="HB64" s="20">
        <f>T64</f>
        <v>1924.83</v>
      </c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ht="13.5" thickBot="1" x14ac:dyDescent="0.25">
      <c r="A65" s="72"/>
      <c r="B65" s="73"/>
      <c r="C65" s="73" t="s">
        <v>407</v>
      </c>
      <c r="D65" s="74" t="s">
        <v>408</v>
      </c>
      <c r="E65" s="75">
        <v>12.18</v>
      </c>
      <c r="F65" s="76"/>
      <c r="G65" s="76"/>
      <c r="H65" s="76">
        <f>ROUND(Source!AH29,2)</f>
        <v>12.18</v>
      </c>
      <c r="I65" s="77">
        <f>Source!U29</f>
        <v>170.51999999999998</v>
      </c>
      <c r="J65" s="76"/>
      <c r="K65" s="78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x14ac:dyDescent="0.2">
      <c r="A66" s="64"/>
      <c r="B66" s="63"/>
      <c r="C66" s="63"/>
      <c r="D66" s="63"/>
      <c r="E66" s="63"/>
      <c r="F66" s="63"/>
      <c r="G66" s="63"/>
      <c r="H66" s="176">
        <f>R66</f>
        <v>30871.79</v>
      </c>
      <c r="I66" s="177"/>
      <c r="J66" s="176">
        <f>S66</f>
        <v>409298.62</v>
      </c>
      <c r="K66" s="178"/>
      <c r="O66" s="20"/>
      <c r="P66" s="20"/>
      <c r="Q66" s="20"/>
      <c r="R66" s="20">
        <f>SUM(T58:T65)</f>
        <v>30871.79</v>
      </c>
      <c r="S66" s="20">
        <f>SUM(U58:U65)</f>
        <v>409298.62</v>
      </c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>
        <f>R66</f>
        <v>30871.79</v>
      </c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ht="48" x14ac:dyDescent="0.2">
      <c r="A67" s="65">
        <v>4</v>
      </c>
      <c r="B67" s="71" t="s">
        <v>36</v>
      </c>
      <c r="C67" s="66" t="s">
        <v>37</v>
      </c>
      <c r="D67" s="67" t="s">
        <v>31</v>
      </c>
      <c r="E67" s="68">
        <v>62</v>
      </c>
      <c r="F67" s="69">
        <f>Source!AK31</f>
        <v>829.45</v>
      </c>
      <c r="G67" s="199" t="s">
        <v>3</v>
      </c>
      <c r="H67" s="69">
        <f>Source!AB31</f>
        <v>723.77</v>
      </c>
      <c r="I67" s="69"/>
      <c r="J67" s="200"/>
      <c r="K67" s="7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x14ac:dyDescent="0.2">
      <c r="A68" s="53"/>
      <c r="B68" s="50"/>
      <c r="C68" s="50" t="s">
        <v>404</v>
      </c>
      <c r="D68" s="51"/>
      <c r="E68" s="52"/>
      <c r="F68" s="54">
        <v>45.95</v>
      </c>
      <c r="G68" s="194"/>
      <c r="H68" s="54">
        <f>Source!AF31</f>
        <v>45.95</v>
      </c>
      <c r="I68" s="54">
        <f>T68</f>
        <v>2848.9</v>
      </c>
      <c r="J68" s="194">
        <v>18.3</v>
      </c>
      <c r="K68" s="55">
        <f>U68</f>
        <v>52134.87</v>
      </c>
      <c r="O68" s="20"/>
      <c r="P68" s="20"/>
      <c r="Q68" s="20"/>
      <c r="R68" s="20"/>
      <c r="S68" s="20"/>
      <c r="T68" s="20">
        <f>ROUND(Source!AF31*Source!AV31*Source!I31,2)</f>
        <v>2848.9</v>
      </c>
      <c r="U68" s="20">
        <f>Source!S31</f>
        <v>52134.87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>
        <f>T68</f>
        <v>2848.9</v>
      </c>
      <c r="GK68" s="20">
        <f>T68</f>
        <v>2848.9</v>
      </c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>
        <f>T68</f>
        <v>2848.9</v>
      </c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x14ac:dyDescent="0.2">
      <c r="A69" s="60"/>
      <c r="B69" s="57"/>
      <c r="C69" s="57" t="s">
        <v>397</v>
      </c>
      <c r="D69" s="58"/>
      <c r="E69" s="59"/>
      <c r="F69" s="61">
        <v>677.81</v>
      </c>
      <c r="G69" s="195"/>
      <c r="H69" s="61">
        <f>Source!AD31</f>
        <v>677.81</v>
      </c>
      <c r="I69" s="61">
        <f>T69</f>
        <v>42024.22</v>
      </c>
      <c r="J69" s="195">
        <v>12.5</v>
      </c>
      <c r="K69" s="62">
        <f>U69</f>
        <v>525302.75</v>
      </c>
      <c r="O69" s="20"/>
      <c r="P69" s="20"/>
      <c r="Q69" s="20"/>
      <c r="R69" s="20"/>
      <c r="S69" s="20"/>
      <c r="T69" s="20">
        <f>ROUND(Source!AD31*Source!AV31*Source!I31,2)</f>
        <v>42024.22</v>
      </c>
      <c r="U69" s="20">
        <f>Source!Q31</f>
        <v>525302.75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>
        <f>T69</f>
        <v>42024.22</v>
      </c>
      <c r="GK69" s="20"/>
      <c r="GL69" s="20">
        <f>T69</f>
        <v>42024.22</v>
      </c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>
        <f>T69</f>
        <v>42024.22</v>
      </c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x14ac:dyDescent="0.2">
      <c r="A70" s="60"/>
      <c r="B70" s="57"/>
      <c r="C70" s="57" t="s">
        <v>398</v>
      </c>
      <c r="D70" s="58"/>
      <c r="E70" s="59"/>
      <c r="F70" s="61">
        <v>33.479999999999997</v>
      </c>
      <c r="G70" s="195"/>
      <c r="H70" s="61">
        <f>Source!AE31</f>
        <v>33.479999999999997</v>
      </c>
      <c r="I70" s="61">
        <f>GM70</f>
        <v>2075.7600000000002</v>
      </c>
      <c r="J70" s="195">
        <v>18.3</v>
      </c>
      <c r="K70" s="62">
        <f>Source!R31</f>
        <v>37986.410000000003</v>
      </c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>
        <f>ROUND(Source!AE31*Source!AV31*Source!I31,2)</f>
        <v>2075.7600000000002</v>
      </c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x14ac:dyDescent="0.2">
      <c r="A71" s="60"/>
      <c r="B71" s="57"/>
      <c r="C71" s="57" t="s">
        <v>409</v>
      </c>
      <c r="D71" s="58"/>
      <c r="E71" s="59"/>
      <c r="F71" s="61">
        <v>105.69</v>
      </c>
      <c r="G71" s="195"/>
      <c r="H71" s="61">
        <f>Source!AC31</f>
        <v>0.01</v>
      </c>
      <c r="I71" s="61">
        <f>T71</f>
        <v>0.62</v>
      </c>
      <c r="J71" s="195">
        <v>7.5</v>
      </c>
      <c r="K71" s="62">
        <f>U71</f>
        <v>4.6500000000000004</v>
      </c>
      <c r="O71" s="20"/>
      <c r="P71" s="20"/>
      <c r="Q71" s="20"/>
      <c r="R71" s="20"/>
      <c r="S71" s="20"/>
      <c r="T71" s="20">
        <f>ROUND(Source!AC31*Source!AW31*Source!I31,2)</f>
        <v>0.62</v>
      </c>
      <c r="U71" s="20">
        <f>Source!P31</f>
        <v>4.6500000000000004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>
        <f>T71</f>
        <v>0.62</v>
      </c>
      <c r="GK71" s="20"/>
      <c r="GL71" s="20"/>
      <c r="GM71" s="20"/>
      <c r="GN71" s="20">
        <f>T71</f>
        <v>0.62</v>
      </c>
      <c r="GO71" s="20"/>
      <c r="GP71" s="20">
        <f>T71</f>
        <v>0.62</v>
      </c>
      <c r="GQ71" s="20">
        <f>T71</f>
        <v>0.62</v>
      </c>
      <c r="GR71" s="20"/>
      <c r="GS71" s="20">
        <f>T71</f>
        <v>0.62</v>
      </c>
      <c r="GT71" s="20"/>
      <c r="GU71" s="20"/>
      <c r="GV71" s="20"/>
      <c r="GW71" s="20">
        <f>ROUND(Source!AG31*Source!I31,2)</f>
        <v>0</v>
      </c>
      <c r="GX71" s="20">
        <f>ROUND(Source!AJ31*Source!I31,2)</f>
        <v>0</v>
      </c>
      <c r="GY71" s="20"/>
      <c r="GZ71" s="20"/>
      <c r="HA71" s="20"/>
      <c r="HB71" s="20">
        <f>T71</f>
        <v>0.62</v>
      </c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x14ac:dyDescent="0.2">
      <c r="A72" s="60"/>
      <c r="B72" s="57"/>
      <c r="C72" s="57" t="s">
        <v>399</v>
      </c>
      <c r="D72" s="58"/>
      <c r="E72" s="59">
        <v>100</v>
      </c>
      <c r="F72" s="196" t="s">
        <v>400</v>
      </c>
      <c r="G72" s="195"/>
      <c r="H72" s="61">
        <f>ROUND((Source!AF31*Source!AV31+Source!AE31*Source!AV31)*(Source!FX31)/100,2)</f>
        <v>79.430000000000007</v>
      </c>
      <c r="I72" s="61">
        <f>T72</f>
        <v>4924.66</v>
      </c>
      <c r="J72" s="195" t="s">
        <v>410</v>
      </c>
      <c r="K72" s="62">
        <f>U72</f>
        <v>76603.09</v>
      </c>
      <c r="O72" s="20"/>
      <c r="P72" s="20"/>
      <c r="Q72" s="20"/>
      <c r="R72" s="20"/>
      <c r="S72" s="20"/>
      <c r="T72" s="20">
        <f>ROUND((ROUND(Source!AF31*Source!AV31*Source!I31,2)+ROUND(Source!AE31*Source!AV31*Source!I31,2))*(Source!FX31)/100,2)</f>
        <v>4924.66</v>
      </c>
      <c r="U72" s="20">
        <f>Source!X31</f>
        <v>76603.09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>
        <f>T72</f>
        <v>4924.66</v>
      </c>
      <c r="GZ72" s="20"/>
      <c r="HA72" s="20"/>
      <c r="HB72" s="20">
        <f>T72</f>
        <v>4924.66</v>
      </c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x14ac:dyDescent="0.2">
      <c r="A73" s="60"/>
      <c r="B73" s="57"/>
      <c r="C73" s="57" t="s">
        <v>402</v>
      </c>
      <c r="D73" s="58"/>
      <c r="E73" s="59">
        <v>65</v>
      </c>
      <c r="F73" s="196" t="s">
        <v>400</v>
      </c>
      <c r="G73" s="195"/>
      <c r="H73" s="61">
        <f>ROUND((Source!AF31*Source!AV31+Source!AE31*Source!AV31)*(Source!FY31)/100,2)</f>
        <v>51.63</v>
      </c>
      <c r="I73" s="61">
        <f>T73</f>
        <v>3201.03</v>
      </c>
      <c r="J73" s="195" t="s">
        <v>411</v>
      </c>
      <c r="K73" s="62">
        <f>U73</f>
        <v>46863.07</v>
      </c>
      <c r="O73" s="20"/>
      <c r="P73" s="20"/>
      <c r="Q73" s="20"/>
      <c r="R73" s="20"/>
      <c r="S73" s="20"/>
      <c r="T73" s="20">
        <f>ROUND((ROUND(Source!AF31*Source!AV31*Source!I31,2)+ROUND(Source!AE31*Source!AV31*Source!I31,2))*(Source!FY31)/100,2)</f>
        <v>3201.03</v>
      </c>
      <c r="U73" s="20">
        <f>Source!Y31</f>
        <v>46863.07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>
        <f>T73</f>
        <v>3201.03</v>
      </c>
      <c r="HA73" s="20"/>
      <c r="HB73" s="20">
        <f>T73</f>
        <v>3201.03</v>
      </c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ht="13.5" thickBot="1" x14ac:dyDescent="0.25">
      <c r="A74" s="72"/>
      <c r="B74" s="73"/>
      <c r="C74" s="73" t="s">
        <v>407</v>
      </c>
      <c r="D74" s="74" t="s">
        <v>408</v>
      </c>
      <c r="E74" s="75">
        <v>4.4400000000000004</v>
      </c>
      <c r="F74" s="76"/>
      <c r="G74" s="76"/>
      <c r="H74" s="76">
        <f>ROUND(Source!AH31,2)</f>
        <v>4.4400000000000004</v>
      </c>
      <c r="I74" s="77">
        <f>Source!U31</f>
        <v>275.28000000000003</v>
      </c>
      <c r="J74" s="76"/>
      <c r="K74" s="78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x14ac:dyDescent="0.2">
      <c r="A75" s="64"/>
      <c r="B75" s="63"/>
      <c r="C75" s="63"/>
      <c r="D75" s="63"/>
      <c r="E75" s="63"/>
      <c r="F75" s="63"/>
      <c r="G75" s="63"/>
      <c r="H75" s="176">
        <f>R75</f>
        <v>52999.430000000008</v>
      </c>
      <c r="I75" s="177"/>
      <c r="J75" s="176">
        <f>S75</f>
        <v>700908.42999999993</v>
      </c>
      <c r="K75" s="178"/>
      <c r="O75" s="20"/>
      <c r="P75" s="20"/>
      <c r="Q75" s="20"/>
      <c r="R75" s="20">
        <f>SUM(T67:T74)</f>
        <v>52999.430000000008</v>
      </c>
      <c r="S75" s="20">
        <f>SUM(U67:U74)</f>
        <v>700908.42999999993</v>
      </c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>
        <f>R75</f>
        <v>52999.430000000008</v>
      </c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ht="24" x14ac:dyDescent="0.2">
      <c r="A76" s="65">
        <v>5</v>
      </c>
      <c r="B76" s="71" t="s">
        <v>40</v>
      </c>
      <c r="C76" s="66" t="s">
        <v>41</v>
      </c>
      <c r="D76" s="67" t="s">
        <v>42</v>
      </c>
      <c r="E76" s="68">
        <v>6</v>
      </c>
      <c r="F76" s="69">
        <f>Source!AK33</f>
        <v>338.93</v>
      </c>
      <c r="G76" s="199" t="s">
        <v>3</v>
      </c>
      <c r="H76" s="69">
        <f>Source!AB33</f>
        <v>298.82</v>
      </c>
      <c r="I76" s="69"/>
      <c r="J76" s="200"/>
      <c r="K76" s="7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x14ac:dyDescent="0.2">
      <c r="A77" s="53"/>
      <c r="B77" s="50"/>
      <c r="C77" s="50" t="s">
        <v>404</v>
      </c>
      <c r="D77" s="51"/>
      <c r="E77" s="52"/>
      <c r="F77" s="54">
        <v>223.18</v>
      </c>
      <c r="G77" s="194"/>
      <c r="H77" s="54">
        <f>Source!AF33</f>
        <v>223.18</v>
      </c>
      <c r="I77" s="54">
        <f>T77</f>
        <v>1339.08</v>
      </c>
      <c r="J77" s="194">
        <v>18.3</v>
      </c>
      <c r="K77" s="55">
        <f>U77</f>
        <v>24505.16</v>
      </c>
      <c r="O77" s="20"/>
      <c r="P77" s="20"/>
      <c r="Q77" s="20"/>
      <c r="R77" s="20"/>
      <c r="S77" s="20"/>
      <c r="T77" s="20">
        <f>ROUND(Source!AF33*Source!AV33*Source!I33,2)</f>
        <v>1339.08</v>
      </c>
      <c r="U77" s="20">
        <f>Source!S33</f>
        <v>24505.16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>
        <f>T77</f>
        <v>1339.08</v>
      </c>
      <c r="GK77" s="20">
        <f>T77</f>
        <v>1339.08</v>
      </c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>
        <f>T77</f>
        <v>1339.08</v>
      </c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x14ac:dyDescent="0.2">
      <c r="A78" s="60"/>
      <c r="B78" s="57"/>
      <c r="C78" s="57" t="s">
        <v>397</v>
      </c>
      <c r="D78" s="58"/>
      <c r="E78" s="59"/>
      <c r="F78" s="61">
        <v>75.64</v>
      </c>
      <c r="G78" s="195"/>
      <c r="H78" s="61">
        <f>Source!AD33</f>
        <v>75.64</v>
      </c>
      <c r="I78" s="61">
        <f>T78</f>
        <v>453.84</v>
      </c>
      <c r="J78" s="195">
        <v>12.5</v>
      </c>
      <c r="K78" s="62">
        <f>U78</f>
        <v>5673</v>
      </c>
      <c r="O78" s="20"/>
      <c r="P78" s="20"/>
      <c r="Q78" s="20"/>
      <c r="R78" s="20"/>
      <c r="S78" s="20"/>
      <c r="T78" s="20">
        <f>ROUND(Source!AD33*Source!AV33*Source!I33,2)</f>
        <v>453.84</v>
      </c>
      <c r="U78" s="20">
        <f>Source!Q33</f>
        <v>5673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>
        <f>T78</f>
        <v>453.84</v>
      </c>
      <c r="GK78" s="20"/>
      <c r="GL78" s="20">
        <f>T78</f>
        <v>453.84</v>
      </c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>
        <f>T78</f>
        <v>453.84</v>
      </c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x14ac:dyDescent="0.2">
      <c r="A79" s="60"/>
      <c r="B79" s="57"/>
      <c r="C79" s="57" t="s">
        <v>398</v>
      </c>
      <c r="D79" s="58"/>
      <c r="E79" s="59"/>
      <c r="F79" s="61">
        <v>5.0199999999999996</v>
      </c>
      <c r="G79" s="195"/>
      <c r="H79" s="61">
        <f>Source!AE33</f>
        <v>5.0199999999999996</v>
      </c>
      <c r="I79" s="61">
        <f>GM79</f>
        <v>30.12</v>
      </c>
      <c r="J79" s="195">
        <v>18.3</v>
      </c>
      <c r="K79" s="62">
        <f>Source!R33</f>
        <v>551.20000000000005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>
        <f>ROUND(Source!AE33*Source!AV33*Source!I33,2)</f>
        <v>30.12</v>
      </c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1:255" x14ac:dyDescent="0.2">
      <c r="A80" s="60"/>
      <c r="B80" s="57"/>
      <c r="C80" s="57" t="s">
        <v>399</v>
      </c>
      <c r="D80" s="58"/>
      <c r="E80" s="59">
        <v>95</v>
      </c>
      <c r="F80" s="196" t="s">
        <v>400</v>
      </c>
      <c r="G80" s="195"/>
      <c r="H80" s="61">
        <f>ROUND((Source!AF33*Source!AV33+Source!AE33*Source!AV33)*(Source!FX33)/100,2)</f>
        <v>216.79</v>
      </c>
      <c r="I80" s="61">
        <f>T80</f>
        <v>1300.74</v>
      </c>
      <c r="J80" s="195" t="s">
        <v>401</v>
      </c>
      <c r="K80" s="62">
        <f>U80</f>
        <v>20295.650000000001</v>
      </c>
      <c r="O80" s="20"/>
      <c r="P80" s="20"/>
      <c r="Q80" s="20"/>
      <c r="R80" s="20"/>
      <c r="S80" s="20"/>
      <c r="T80" s="20">
        <f>ROUND((ROUND(Source!AF33*Source!AV33*Source!I33,2)+ROUND(Source!AE33*Source!AV33*Source!I33,2))*(Source!FX33)/100,2)</f>
        <v>1300.74</v>
      </c>
      <c r="U80" s="20">
        <f>Source!X33</f>
        <v>20295.650000000001</v>
      </c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>
        <f>T80</f>
        <v>1300.74</v>
      </c>
      <c r="GZ80" s="20"/>
      <c r="HA80" s="20"/>
      <c r="HB80" s="20"/>
      <c r="HC80" s="20">
        <f>T80</f>
        <v>1300.74</v>
      </c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x14ac:dyDescent="0.2">
      <c r="A81" s="60"/>
      <c r="B81" s="57"/>
      <c r="C81" s="57" t="s">
        <v>402</v>
      </c>
      <c r="D81" s="58"/>
      <c r="E81" s="59">
        <v>65</v>
      </c>
      <c r="F81" s="196" t="s">
        <v>400</v>
      </c>
      <c r="G81" s="195"/>
      <c r="H81" s="61">
        <f>ROUND((Source!AF33*Source!AV33+Source!AE33*Source!AV33)*(Source!FY33)/100,2)</f>
        <v>148.33000000000001</v>
      </c>
      <c r="I81" s="61">
        <f>T81</f>
        <v>889.98</v>
      </c>
      <c r="J81" s="195" t="s">
        <v>411</v>
      </c>
      <c r="K81" s="62">
        <f>U81</f>
        <v>13029.31</v>
      </c>
      <c r="O81" s="20"/>
      <c r="P81" s="20"/>
      <c r="Q81" s="20"/>
      <c r="R81" s="20"/>
      <c r="S81" s="20"/>
      <c r="T81" s="20">
        <f>ROUND((ROUND(Source!AF33*Source!AV33*Source!I33,2)+ROUND(Source!AE33*Source!AV33*Source!I33,2))*(Source!FY33)/100,2)</f>
        <v>889.98</v>
      </c>
      <c r="U81" s="20">
        <f>Source!Y33</f>
        <v>13029.31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>
        <f>T81</f>
        <v>889.98</v>
      </c>
      <c r="HA81" s="20"/>
      <c r="HB81" s="20"/>
      <c r="HC81" s="20">
        <f>T81</f>
        <v>889.98</v>
      </c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ht="13.5" thickBot="1" x14ac:dyDescent="0.25">
      <c r="A82" s="72"/>
      <c r="B82" s="73"/>
      <c r="C82" s="73" t="s">
        <v>407</v>
      </c>
      <c r="D82" s="74" t="s">
        <v>408</v>
      </c>
      <c r="E82" s="75">
        <v>23.2</v>
      </c>
      <c r="F82" s="76"/>
      <c r="G82" s="76"/>
      <c r="H82" s="76">
        <f>ROUND(Source!AH33,2)</f>
        <v>23.2</v>
      </c>
      <c r="I82" s="77">
        <f>Source!U33</f>
        <v>139.19999999999999</v>
      </c>
      <c r="J82" s="76"/>
      <c r="K82" s="78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x14ac:dyDescent="0.2">
      <c r="A83" s="64"/>
      <c r="B83" s="63"/>
      <c r="C83" s="63"/>
      <c r="D83" s="63"/>
      <c r="E83" s="63"/>
      <c r="F83" s="63"/>
      <c r="G83" s="63"/>
      <c r="H83" s="176">
        <f>R83</f>
        <v>3983.64</v>
      </c>
      <c r="I83" s="177"/>
      <c r="J83" s="176">
        <f>S83</f>
        <v>63503.119999999995</v>
      </c>
      <c r="K83" s="178"/>
      <c r="O83" s="20"/>
      <c r="P83" s="20"/>
      <c r="Q83" s="20"/>
      <c r="R83" s="20">
        <f>SUM(T76:T82)</f>
        <v>3983.64</v>
      </c>
      <c r="S83" s="20">
        <f>SUM(U76:U82)</f>
        <v>63503.119999999995</v>
      </c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>
        <f>R83</f>
        <v>3983.64</v>
      </c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ht="24" x14ac:dyDescent="0.2">
      <c r="A84" s="65">
        <v>6</v>
      </c>
      <c r="B84" s="71" t="s">
        <v>48</v>
      </c>
      <c r="C84" s="66" t="s">
        <v>49</v>
      </c>
      <c r="D84" s="67" t="s">
        <v>42</v>
      </c>
      <c r="E84" s="68">
        <v>4</v>
      </c>
      <c r="F84" s="69">
        <f>Source!AK35</f>
        <v>509.63</v>
      </c>
      <c r="G84" s="199" t="s">
        <v>3</v>
      </c>
      <c r="H84" s="69">
        <f>Source!AB35</f>
        <v>434.84</v>
      </c>
      <c r="I84" s="69"/>
      <c r="J84" s="200"/>
      <c r="K84" s="7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x14ac:dyDescent="0.2">
      <c r="A85" s="53"/>
      <c r="B85" s="50"/>
      <c r="C85" s="50" t="s">
        <v>404</v>
      </c>
      <c r="D85" s="51"/>
      <c r="E85" s="52"/>
      <c r="F85" s="54">
        <v>169.31</v>
      </c>
      <c r="G85" s="194"/>
      <c r="H85" s="54">
        <f>Source!AF35</f>
        <v>169.31</v>
      </c>
      <c r="I85" s="54">
        <f>T85</f>
        <v>677.24</v>
      </c>
      <c r="J85" s="194">
        <v>18.3</v>
      </c>
      <c r="K85" s="55">
        <f>U85</f>
        <v>12393.49</v>
      </c>
      <c r="O85" s="20"/>
      <c r="P85" s="20"/>
      <c r="Q85" s="20"/>
      <c r="R85" s="20"/>
      <c r="S85" s="20"/>
      <c r="T85" s="20">
        <f>ROUND(Source!AF35*Source!AV35*Source!I35,2)</f>
        <v>677.24</v>
      </c>
      <c r="U85" s="20">
        <f>Source!S35</f>
        <v>12393.49</v>
      </c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>
        <f>T85</f>
        <v>677.24</v>
      </c>
      <c r="GK85" s="20">
        <f>T85</f>
        <v>677.24</v>
      </c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>
        <f>T85</f>
        <v>677.24</v>
      </c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</row>
    <row r="86" spans="1:255" x14ac:dyDescent="0.2">
      <c r="A86" s="60"/>
      <c r="B86" s="57"/>
      <c r="C86" s="57" t="s">
        <v>397</v>
      </c>
      <c r="D86" s="58"/>
      <c r="E86" s="59"/>
      <c r="F86" s="61">
        <v>265.52999999999997</v>
      </c>
      <c r="G86" s="195"/>
      <c r="H86" s="61">
        <f>Source!AD35</f>
        <v>265.52999999999997</v>
      </c>
      <c r="I86" s="61">
        <f>T86</f>
        <v>1062.1199999999999</v>
      </c>
      <c r="J86" s="195">
        <v>12.5</v>
      </c>
      <c r="K86" s="62">
        <f>U86</f>
        <v>13276.5</v>
      </c>
      <c r="O86" s="20"/>
      <c r="P86" s="20"/>
      <c r="Q86" s="20"/>
      <c r="R86" s="20"/>
      <c r="S86" s="20"/>
      <c r="T86" s="20">
        <f>ROUND(Source!AD35*Source!AV35*Source!I35,2)</f>
        <v>1062.1199999999999</v>
      </c>
      <c r="U86" s="20">
        <f>Source!Q35</f>
        <v>13276.5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>
        <f>T86</f>
        <v>1062.1199999999999</v>
      </c>
      <c r="GK86" s="20"/>
      <c r="GL86" s="20">
        <f>T86</f>
        <v>1062.1199999999999</v>
      </c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>
        <f>T86</f>
        <v>1062.1199999999999</v>
      </c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x14ac:dyDescent="0.2">
      <c r="A87" s="60"/>
      <c r="B87" s="57"/>
      <c r="C87" s="57" t="s">
        <v>398</v>
      </c>
      <c r="D87" s="58"/>
      <c r="E87" s="59"/>
      <c r="F87" s="61">
        <v>33.130000000000003</v>
      </c>
      <c r="G87" s="195"/>
      <c r="H87" s="61">
        <f>Source!AE35</f>
        <v>33.130000000000003</v>
      </c>
      <c r="I87" s="61">
        <f>GM87</f>
        <v>132.52000000000001</v>
      </c>
      <c r="J87" s="195">
        <v>18.3</v>
      </c>
      <c r="K87" s="62">
        <f>Source!R35</f>
        <v>2425.12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>
        <f>ROUND(Source!AE35*Source!AV35*Source!I35,2)</f>
        <v>132.52000000000001</v>
      </c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x14ac:dyDescent="0.2">
      <c r="A88" s="60"/>
      <c r="B88" s="57"/>
      <c r="C88" s="57" t="s">
        <v>399</v>
      </c>
      <c r="D88" s="58"/>
      <c r="E88" s="59">
        <v>95</v>
      </c>
      <c r="F88" s="196" t="s">
        <v>400</v>
      </c>
      <c r="G88" s="195"/>
      <c r="H88" s="61">
        <f>ROUND((Source!AF35*Source!AV35+Source!AE35*Source!AV35)*(Source!FX35)/100,2)</f>
        <v>192.32</v>
      </c>
      <c r="I88" s="61">
        <f>T88</f>
        <v>769.27</v>
      </c>
      <c r="J88" s="195" t="s">
        <v>401</v>
      </c>
      <c r="K88" s="62">
        <f>U88</f>
        <v>12003.07</v>
      </c>
      <c r="O88" s="20"/>
      <c r="P88" s="20"/>
      <c r="Q88" s="20"/>
      <c r="R88" s="20"/>
      <c r="S88" s="20"/>
      <c r="T88" s="20">
        <f>ROUND((ROUND(Source!AF35*Source!AV35*Source!I35,2)+ROUND(Source!AE35*Source!AV35*Source!I35,2))*(Source!FX35)/100,2)</f>
        <v>769.27</v>
      </c>
      <c r="U88" s="20">
        <f>Source!X35</f>
        <v>12003.07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>
        <f>T88</f>
        <v>769.27</v>
      </c>
      <c r="GZ88" s="20"/>
      <c r="HA88" s="20"/>
      <c r="HB88" s="20"/>
      <c r="HC88" s="20">
        <f>T88</f>
        <v>769.27</v>
      </c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x14ac:dyDescent="0.2">
      <c r="A89" s="60"/>
      <c r="B89" s="57"/>
      <c r="C89" s="57" t="s">
        <v>402</v>
      </c>
      <c r="D89" s="58"/>
      <c r="E89" s="59">
        <v>65</v>
      </c>
      <c r="F89" s="196" t="s">
        <v>400</v>
      </c>
      <c r="G89" s="195"/>
      <c r="H89" s="61">
        <f>ROUND((Source!AF35*Source!AV35+Source!AE35*Source!AV35)*(Source!FY35)/100,2)</f>
        <v>131.59</v>
      </c>
      <c r="I89" s="61">
        <f>T89</f>
        <v>526.34</v>
      </c>
      <c r="J89" s="195" t="s">
        <v>411</v>
      </c>
      <c r="K89" s="62">
        <f>U89</f>
        <v>7705.68</v>
      </c>
      <c r="O89" s="20"/>
      <c r="P89" s="20"/>
      <c r="Q89" s="20"/>
      <c r="R89" s="20"/>
      <c r="S89" s="20"/>
      <c r="T89" s="20">
        <f>ROUND((ROUND(Source!AF35*Source!AV35*Source!I35,2)+ROUND(Source!AE35*Source!AV35*Source!I35,2))*(Source!FY35)/100,2)</f>
        <v>526.34</v>
      </c>
      <c r="U89" s="20">
        <f>Source!Y35</f>
        <v>7705.68</v>
      </c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>
        <f>T89</f>
        <v>526.34</v>
      </c>
      <c r="HA89" s="20"/>
      <c r="HB89" s="20"/>
      <c r="HC89" s="20">
        <f>T89</f>
        <v>526.34</v>
      </c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ht="13.5" thickBot="1" x14ac:dyDescent="0.25">
      <c r="A90" s="72"/>
      <c r="B90" s="73"/>
      <c r="C90" s="73" t="s">
        <v>407</v>
      </c>
      <c r="D90" s="74" t="s">
        <v>408</v>
      </c>
      <c r="E90" s="75">
        <v>17.600000000000001</v>
      </c>
      <c r="F90" s="76"/>
      <c r="G90" s="76"/>
      <c r="H90" s="76">
        <f>ROUND(Source!AH35,2)</f>
        <v>17.600000000000001</v>
      </c>
      <c r="I90" s="77">
        <f>Source!U35</f>
        <v>70.400000000000006</v>
      </c>
      <c r="J90" s="76"/>
      <c r="K90" s="78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x14ac:dyDescent="0.2">
      <c r="A91" s="64"/>
      <c r="B91" s="63"/>
      <c r="C91" s="63"/>
      <c r="D91" s="63"/>
      <c r="E91" s="63"/>
      <c r="F91" s="63"/>
      <c r="G91" s="63"/>
      <c r="H91" s="176">
        <f>R91</f>
        <v>3034.9700000000003</v>
      </c>
      <c r="I91" s="177"/>
      <c r="J91" s="176">
        <f>S91</f>
        <v>45378.74</v>
      </c>
      <c r="K91" s="178"/>
      <c r="O91" s="20"/>
      <c r="P91" s="20"/>
      <c r="Q91" s="20"/>
      <c r="R91" s="20">
        <f>SUM(T84:T90)</f>
        <v>3034.9700000000003</v>
      </c>
      <c r="S91" s="20">
        <f>SUM(U84:U90)</f>
        <v>45378.74</v>
      </c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>
        <f>R91</f>
        <v>3034.9700000000003</v>
      </c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255" ht="36" x14ac:dyDescent="0.2">
      <c r="A92" s="65">
        <v>7</v>
      </c>
      <c r="B92" s="71" t="s">
        <v>52</v>
      </c>
      <c r="C92" s="66" t="s">
        <v>53</v>
      </c>
      <c r="D92" s="67" t="s">
        <v>54</v>
      </c>
      <c r="E92" s="68">
        <v>4</v>
      </c>
      <c r="F92" s="69">
        <f>Source!AK37</f>
        <v>124.25999999999999</v>
      </c>
      <c r="G92" s="199" t="s">
        <v>3</v>
      </c>
      <c r="H92" s="69">
        <f>Source!AB37</f>
        <v>77.39</v>
      </c>
      <c r="I92" s="69"/>
      <c r="J92" s="200"/>
      <c r="K92" s="7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x14ac:dyDescent="0.2">
      <c r="A93" s="53"/>
      <c r="B93" s="50"/>
      <c r="C93" s="50" t="s">
        <v>404</v>
      </c>
      <c r="D93" s="51"/>
      <c r="E93" s="52"/>
      <c r="F93" s="54">
        <v>75.61</v>
      </c>
      <c r="G93" s="194"/>
      <c r="H93" s="54">
        <f>Source!AF37</f>
        <v>75.61</v>
      </c>
      <c r="I93" s="54">
        <f>T93</f>
        <v>302.44</v>
      </c>
      <c r="J93" s="194">
        <v>18.3</v>
      </c>
      <c r="K93" s="55">
        <f>U93</f>
        <v>5534.65</v>
      </c>
      <c r="O93" s="20"/>
      <c r="P93" s="20"/>
      <c r="Q93" s="20"/>
      <c r="R93" s="20"/>
      <c r="S93" s="20"/>
      <c r="T93" s="20">
        <f>ROUND(Source!AF37*Source!AV37*Source!I37,2)</f>
        <v>302.44</v>
      </c>
      <c r="U93" s="20">
        <f>Source!S37</f>
        <v>5534.65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>
        <f>T93</f>
        <v>302.44</v>
      </c>
      <c r="GK93" s="20">
        <f>T93</f>
        <v>302.44</v>
      </c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>
        <f>T93</f>
        <v>302.44</v>
      </c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x14ac:dyDescent="0.2">
      <c r="A94" s="60"/>
      <c r="B94" s="57"/>
      <c r="C94" s="57" t="s">
        <v>397</v>
      </c>
      <c r="D94" s="58"/>
      <c r="E94" s="59"/>
      <c r="F94" s="61">
        <v>1.78</v>
      </c>
      <c r="G94" s="195"/>
      <c r="H94" s="61">
        <f>Source!AD37</f>
        <v>1.78</v>
      </c>
      <c r="I94" s="61">
        <f>T94</f>
        <v>7.12</v>
      </c>
      <c r="J94" s="195">
        <v>12.5</v>
      </c>
      <c r="K94" s="62">
        <f>U94</f>
        <v>89</v>
      </c>
      <c r="O94" s="20"/>
      <c r="P94" s="20"/>
      <c r="Q94" s="20"/>
      <c r="R94" s="20"/>
      <c r="S94" s="20"/>
      <c r="T94" s="20">
        <f>ROUND(Source!AD37*Source!AV37*Source!I37,2)</f>
        <v>7.12</v>
      </c>
      <c r="U94" s="20">
        <f>Source!Q37</f>
        <v>89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>
        <f>T94</f>
        <v>7.12</v>
      </c>
      <c r="GK94" s="20"/>
      <c r="GL94" s="20">
        <f>T94</f>
        <v>7.12</v>
      </c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>
        <f>T94</f>
        <v>7.12</v>
      </c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x14ac:dyDescent="0.2">
      <c r="A95" s="60"/>
      <c r="B95" s="57"/>
      <c r="C95" s="57" t="s">
        <v>398</v>
      </c>
      <c r="D95" s="58"/>
      <c r="E95" s="59"/>
      <c r="F95" s="61">
        <v>0.26</v>
      </c>
      <c r="G95" s="195"/>
      <c r="H95" s="61">
        <f>Source!AE37</f>
        <v>0.26</v>
      </c>
      <c r="I95" s="61">
        <f>GM95</f>
        <v>1.04</v>
      </c>
      <c r="J95" s="195">
        <v>18.3</v>
      </c>
      <c r="K95" s="62">
        <f>Source!R37</f>
        <v>19.03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>
        <f>ROUND(Source!AE37*Source!AV37*Source!I37,2)</f>
        <v>1.04</v>
      </c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x14ac:dyDescent="0.2">
      <c r="A96" s="60"/>
      <c r="B96" s="57"/>
      <c r="C96" s="57" t="s">
        <v>399</v>
      </c>
      <c r="D96" s="58"/>
      <c r="E96" s="59">
        <v>95</v>
      </c>
      <c r="F96" s="196" t="s">
        <v>400</v>
      </c>
      <c r="G96" s="195"/>
      <c r="H96" s="61">
        <f>ROUND((Source!AF37*Source!AV37+Source!AE37*Source!AV37)*(Source!FX37)/100,2)</f>
        <v>72.08</v>
      </c>
      <c r="I96" s="61">
        <f>T96</f>
        <v>288.31</v>
      </c>
      <c r="J96" s="195" t="s">
        <v>401</v>
      </c>
      <c r="K96" s="62">
        <f>U96</f>
        <v>4498.4799999999996</v>
      </c>
      <c r="O96" s="20"/>
      <c r="P96" s="20"/>
      <c r="Q96" s="20"/>
      <c r="R96" s="20"/>
      <c r="S96" s="20"/>
      <c r="T96" s="20">
        <f>ROUND((ROUND(Source!AF37*Source!AV37*Source!I37,2)+ROUND(Source!AE37*Source!AV37*Source!I37,2))*(Source!FX37)/100,2)</f>
        <v>288.31</v>
      </c>
      <c r="U96" s="20">
        <f>Source!X37</f>
        <v>4498.4799999999996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>
        <f>T96</f>
        <v>288.31</v>
      </c>
      <c r="GZ96" s="20"/>
      <c r="HA96" s="20"/>
      <c r="HB96" s="20"/>
      <c r="HC96" s="20">
        <f>T96</f>
        <v>288.31</v>
      </c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x14ac:dyDescent="0.2">
      <c r="A97" s="60"/>
      <c r="B97" s="57"/>
      <c r="C97" s="57" t="s">
        <v>402</v>
      </c>
      <c r="D97" s="58"/>
      <c r="E97" s="59">
        <v>65</v>
      </c>
      <c r="F97" s="196" t="s">
        <v>400</v>
      </c>
      <c r="G97" s="195"/>
      <c r="H97" s="61">
        <f>ROUND((Source!AF37*Source!AV37+Source!AE37*Source!AV37)*(Source!FY37)/100,2)</f>
        <v>49.32</v>
      </c>
      <c r="I97" s="61">
        <f>T97</f>
        <v>197.26</v>
      </c>
      <c r="J97" s="195" t="s">
        <v>411</v>
      </c>
      <c r="K97" s="62">
        <f>U97</f>
        <v>2887.91</v>
      </c>
      <c r="O97" s="20"/>
      <c r="P97" s="20"/>
      <c r="Q97" s="20"/>
      <c r="R97" s="20"/>
      <c r="S97" s="20"/>
      <c r="T97" s="20">
        <f>ROUND((ROUND(Source!AF37*Source!AV37*Source!I37,2)+ROUND(Source!AE37*Source!AV37*Source!I37,2))*(Source!FY37)/100,2)</f>
        <v>197.26</v>
      </c>
      <c r="U97" s="20">
        <f>Source!Y37</f>
        <v>2887.91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>
        <f>T97</f>
        <v>197.26</v>
      </c>
      <c r="HA97" s="20"/>
      <c r="HB97" s="20"/>
      <c r="HC97" s="20">
        <f>T97</f>
        <v>197.26</v>
      </c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</row>
    <row r="98" spans="1:255" ht="13.5" thickBot="1" x14ac:dyDescent="0.25">
      <c r="A98" s="72"/>
      <c r="B98" s="73"/>
      <c r="C98" s="73" t="s">
        <v>407</v>
      </c>
      <c r="D98" s="74" t="s">
        <v>408</v>
      </c>
      <c r="E98" s="75">
        <v>7.86</v>
      </c>
      <c r="F98" s="76"/>
      <c r="G98" s="76"/>
      <c r="H98" s="76">
        <f>ROUND(Source!AH37,2)</f>
        <v>7.86</v>
      </c>
      <c r="I98" s="77">
        <f>Source!U37</f>
        <v>31.44</v>
      </c>
      <c r="J98" s="76"/>
      <c r="K98" s="78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x14ac:dyDescent="0.2">
      <c r="A99" s="64"/>
      <c r="B99" s="63"/>
      <c r="C99" s="63"/>
      <c r="D99" s="63"/>
      <c r="E99" s="63"/>
      <c r="F99" s="63"/>
      <c r="G99" s="63"/>
      <c r="H99" s="176">
        <f>R99</f>
        <v>795.13</v>
      </c>
      <c r="I99" s="177"/>
      <c r="J99" s="176">
        <f>S99</f>
        <v>13010.039999999999</v>
      </c>
      <c r="K99" s="178"/>
      <c r="O99" s="20"/>
      <c r="P99" s="20"/>
      <c r="Q99" s="20"/>
      <c r="R99" s="20">
        <f>SUM(T92:T98)</f>
        <v>795.13</v>
      </c>
      <c r="S99" s="20">
        <f>SUM(U92:U98)</f>
        <v>13010.039999999999</v>
      </c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>
        <f>R99</f>
        <v>795.13</v>
      </c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</row>
    <row r="100" spans="1:255" ht="36" x14ac:dyDescent="0.2">
      <c r="A100" s="65">
        <v>8</v>
      </c>
      <c r="B100" s="71" t="s">
        <v>57</v>
      </c>
      <c r="C100" s="66" t="s">
        <v>58</v>
      </c>
      <c r="D100" s="67" t="s">
        <v>54</v>
      </c>
      <c r="E100" s="68">
        <v>2</v>
      </c>
      <c r="F100" s="69">
        <f>Source!AK39</f>
        <v>765.79000000000008</v>
      </c>
      <c r="G100" s="199" t="s">
        <v>3</v>
      </c>
      <c r="H100" s="69">
        <f>Source!AB39</f>
        <v>762.46</v>
      </c>
      <c r="I100" s="69"/>
      <c r="J100" s="200"/>
      <c r="K100" s="7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</row>
    <row r="101" spans="1:255" x14ac:dyDescent="0.2">
      <c r="A101" s="53"/>
      <c r="B101" s="50"/>
      <c r="C101" s="50" t="s">
        <v>404</v>
      </c>
      <c r="D101" s="51"/>
      <c r="E101" s="52"/>
      <c r="F101" s="54">
        <v>58.59</v>
      </c>
      <c r="G101" s="194"/>
      <c r="H101" s="54">
        <f>Source!AF39</f>
        <v>58.59</v>
      </c>
      <c r="I101" s="54">
        <f>T101</f>
        <v>117.18</v>
      </c>
      <c r="J101" s="194">
        <v>18.3</v>
      </c>
      <c r="K101" s="55">
        <f>U101</f>
        <v>2144.39</v>
      </c>
      <c r="O101" s="20"/>
      <c r="P101" s="20"/>
      <c r="Q101" s="20"/>
      <c r="R101" s="20"/>
      <c r="S101" s="20"/>
      <c r="T101" s="20">
        <f>ROUND(Source!AF39*Source!AV39*Source!I39,2)</f>
        <v>117.18</v>
      </c>
      <c r="U101" s="20">
        <f>Source!S39</f>
        <v>2144.39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>
        <f>T101</f>
        <v>117.18</v>
      </c>
      <c r="GK101" s="20">
        <f>T101</f>
        <v>117.18</v>
      </c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>
        <f>T101</f>
        <v>117.18</v>
      </c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</row>
    <row r="102" spans="1:255" x14ac:dyDescent="0.2">
      <c r="A102" s="60"/>
      <c r="B102" s="57"/>
      <c r="C102" s="57" t="s">
        <v>397</v>
      </c>
      <c r="D102" s="58"/>
      <c r="E102" s="59"/>
      <c r="F102" s="61">
        <v>703.86</v>
      </c>
      <c r="G102" s="195"/>
      <c r="H102" s="61">
        <f>Source!AD39</f>
        <v>703.86</v>
      </c>
      <c r="I102" s="61">
        <f>T102</f>
        <v>1407.72</v>
      </c>
      <c r="J102" s="195">
        <v>12.5</v>
      </c>
      <c r="K102" s="62">
        <f>U102</f>
        <v>17596.5</v>
      </c>
      <c r="O102" s="20"/>
      <c r="P102" s="20"/>
      <c r="Q102" s="20"/>
      <c r="R102" s="20"/>
      <c r="S102" s="20"/>
      <c r="T102" s="20">
        <f>ROUND(Source!AD39*Source!AV39*Source!I39,2)</f>
        <v>1407.72</v>
      </c>
      <c r="U102" s="20">
        <f>Source!Q39</f>
        <v>17596.5</v>
      </c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>
        <f>T102</f>
        <v>1407.72</v>
      </c>
      <c r="GK102" s="20"/>
      <c r="GL102" s="20">
        <f>T102</f>
        <v>1407.72</v>
      </c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>
        <f>T102</f>
        <v>1407.72</v>
      </c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</row>
    <row r="103" spans="1:255" x14ac:dyDescent="0.2">
      <c r="A103" s="60"/>
      <c r="B103" s="57"/>
      <c r="C103" s="57" t="s">
        <v>398</v>
      </c>
      <c r="D103" s="58"/>
      <c r="E103" s="59"/>
      <c r="F103" s="61">
        <v>66.680000000000007</v>
      </c>
      <c r="G103" s="195"/>
      <c r="H103" s="61">
        <f>Source!AE39</f>
        <v>66.680000000000007</v>
      </c>
      <c r="I103" s="61">
        <f>GM103</f>
        <v>133.36000000000001</v>
      </c>
      <c r="J103" s="195">
        <v>18.3</v>
      </c>
      <c r="K103" s="62">
        <f>Source!R39</f>
        <v>2440.4899999999998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>
        <f>ROUND(Source!AE39*Source!AV39*Source!I39,2)</f>
        <v>133.36000000000001</v>
      </c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</row>
    <row r="104" spans="1:255" x14ac:dyDescent="0.2">
      <c r="A104" s="60"/>
      <c r="B104" s="57"/>
      <c r="C104" s="57" t="s">
        <v>409</v>
      </c>
      <c r="D104" s="58"/>
      <c r="E104" s="59"/>
      <c r="F104" s="61">
        <v>3.34</v>
      </c>
      <c r="G104" s="195"/>
      <c r="H104" s="61">
        <f>Source!AC39</f>
        <v>0.01</v>
      </c>
      <c r="I104" s="61">
        <f>T104</f>
        <v>0.02</v>
      </c>
      <c r="J104" s="195">
        <v>7.5</v>
      </c>
      <c r="K104" s="62">
        <f>U104</f>
        <v>0.15</v>
      </c>
      <c r="O104" s="20"/>
      <c r="P104" s="20"/>
      <c r="Q104" s="20"/>
      <c r="R104" s="20"/>
      <c r="S104" s="20"/>
      <c r="T104" s="20">
        <f>ROUND(Source!AC39*Source!AW39*Source!I39,2)</f>
        <v>0.02</v>
      </c>
      <c r="U104" s="20">
        <f>Source!P39</f>
        <v>0.15</v>
      </c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>
        <f>T104</f>
        <v>0.02</v>
      </c>
      <c r="GK104" s="20"/>
      <c r="GL104" s="20"/>
      <c r="GM104" s="20"/>
      <c r="GN104" s="20">
        <f>T104</f>
        <v>0.02</v>
      </c>
      <c r="GO104" s="20"/>
      <c r="GP104" s="20">
        <f>T104</f>
        <v>0.02</v>
      </c>
      <c r="GQ104" s="20">
        <f>T104</f>
        <v>0.02</v>
      </c>
      <c r="GR104" s="20"/>
      <c r="GS104" s="20">
        <f>T104</f>
        <v>0.02</v>
      </c>
      <c r="GT104" s="20"/>
      <c r="GU104" s="20"/>
      <c r="GV104" s="20"/>
      <c r="GW104" s="20">
        <f>ROUND(Source!AG39*Source!I39,2)</f>
        <v>0</v>
      </c>
      <c r="GX104" s="20">
        <f>ROUND(Source!AJ39*Source!I39,2)</f>
        <v>0</v>
      </c>
      <c r="GY104" s="20"/>
      <c r="GZ104" s="20"/>
      <c r="HA104" s="20"/>
      <c r="HB104" s="20"/>
      <c r="HC104" s="20">
        <f>T104</f>
        <v>0.02</v>
      </c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</row>
    <row r="105" spans="1:255" x14ac:dyDescent="0.2">
      <c r="A105" s="60"/>
      <c r="B105" s="57"/>
      <c r="C105" s="57" t="s">
        <v>399</v>
      </c>
      <c r="D105" s="58"/>
      <c r="E105" s="59">
        <v>95</v>
      </c>
      <c r="F105" s="196" t="s">
        <v>400</v>
      </c>
      <c r="G105" s="195"/>
      <c r="H105" s="61">
        <f>ROUND((Source!AF39*Source!AV39+Source!AE39*Source!AV39)*(Source!FX39)/100,2)</f>
        <v>119.01</v>
      </c>
      <c r="I105" s="61">
        <f>T105</f>
        <v>238.01</v>
      </c>
      <c r="J105" s="195" t="s">
        <v>401</v>
      </c>
      <c r="K105" s="62">
        <f>U105</f>
        <v>3713.75</v>
      </c>
      <c r="O105" s="20"/>
      <c r="P105" s="20"/>
      <c r="Q105" s="20"/>
      <c r="R105" s="20"/>
      <c r="S105" s="20"/>
      <c r="T105" s="20">
        <f>ROUND((ROUND(Source!AF39*Source!AV39*Source!I39,2)+ROUND(Source!AE39*Source!AV39*Source!I39,2))*(Source!FX39)/100,2)</f>
        <v>238.01</v>
      </c>
      <c r="U105" s="20">
        <f>Source!X39</f>
        <v>3713.75</v>
      </c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>
        <f>T105</f>
        <v>238.01</v>
      </c>
      <c r="GZ105" s="20"/>
      <c r="HA105" s="20"/>
      <c r="HB105" s="20"/>
      <c r="HC105" s="20">
        <f>T105</f>
        <v>238.01</v>
      </c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</row>
    <row r="106" spans="1:255" x14ac:dyDescent="0.2">
      <c r="A106" s="60"/>
      <c r="B106" s="57"/>
      <c r="C106" s="57" t="s">
        <v>402</v>
      </c>
      <c r="D106" s="58"/>
      <c r="E106" s="59">
        <v>65</v>
      </c>
      <c r="F106" s="196" t="s">
        <v>400</v>
      </c>
      <c r="G106" s="195"/>
      <c r="H106" s="61">
        <f>ROUND((Source!AF39*Source!AV39+Source!AE39*Source!AV39)*(Source!FY39)/100,2)</f>
        <v>81.430000000000007</v>
      </c>
      <c r="I106" s="61">
        <f>T106</f>
        <v>162.85</v>
      </c>
      <c r="J106" s="195" t="s">
        <v>411</v>
      </c>
      <c r="K106" s="62">
        <f>U106</f>
        <v>2384.14</v>
      </c>
      <c r="O106" s="20"/>
      <c r="P106" s="20"/>
      <c r="Q106" s="20"/>
      <c r="R106" s="20"/>
      <c r="S106" s="20"/>
      <c r="T106" s="20">
        <f>ROUND((ROUND(Source!AF39*Source!AV39*Source!I39,2)+ROUND(Source!AE39*Source!AV39*Source!I39,2))*(Source!FY39)/100,2)</f>
        <v>162.85</v>
      </c>
      <c r="U106" s="20">
        <f>Source!Y39</f>
        <v>2384.14</v>
      </c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>
        <f>T106</f>
        <v>162.85</v>
      </c>
      <c r="HA106" s="20"/>
      <c r="HB106" s="20"/>
      <c r="HC106" s="20">
        <f>T106</f>
        <v>162.85</v>
      </c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</row>
    <row r="107" spans="1:255" ht="13.5" thickBot="1" x14ac:dyDescent="0.25">
      <c r="A107" s="72"/>
      <c r="B107" s="73"/>
      <c r="C107" s="73" t="s">
        <v>407</v>
      </c>
      <c r="D107" s="74" t="s">
        <v>408</v>
      </c>
      <c r="E107" s="75">
        <v>6.09</v>
      </c>
      <c r="F107" s="76"/>
      <c r="G107" s="76"/>
      <c r="H107" s="76">
        <f>ROUND(Source!AH39,2)</f>
        <v>6.09</v>
      </c>
      <c r="I107" s="77">
        <f>Source!U39</f>
        <v>12.18</v>
      </c>
      <c r="J107" s="76"/>
      <c r="K107" s="78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</row>
    <row r="108" spans="1:255" x14ac:dyDescent="0.2">
      <c r="A108" s="64"/>
      <c r="B108" s="63"/>
      <c r="C108" s="63"/>
      <c r="D108" s="63"/>
      <c r="E108" s="63"/>
      <c r="F108" s="63"/>
      <c r="G108" s="63"/>
      <c r="H108" s="176">
        <f>R108</f>
        <v>1925.78</v>
      </c>
      <c r="I108" s="177"/>
      <c r="J108" s="176">
        <f>S108</f>
        <v>25838.93</v>
      </c>
      <c r="K108" s="178"/>
      <c r="O108" s="20"/>
      <c r="P108" s="20"/>
      <c r="Q108" s="20"/>
      <c r="R108" s="20">
        <f>SUM(T100:T107)</f>
        <v>1925.78</v>
      </c>
      <c r="S108" s="20">
        <f>SUM(U100:U107)</f>
        <v>25838.93</v>
      </c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>
        <f>R108</f>
        <v>1925.78</v>
      </c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</row>
    <row r="109" spans="1:255" ht="36" x14ac:dyDescent="0.2">
      <c r="A109" s="65">
        <v>9</v>
      </c>
      <c r="B109" s="71" t="s">
        <v>61</v>
      </c>
      <c r="C109" s="66" t="s">
        <v>62</v>
      </c>
      <c r="D109" s="67" t="s">
        <v>54</v>
      </c>
      <c r="E109" s="68">
        <v>1</v>
      </c>
      <c r="F109" s="69">
        <f>Source!AK41</f>
        <v>20.75</v>
      </c>
      <c r="G109" s="199" t="s">
        <v>3</v>
      </c>
      <c r="H109" s="69">
        <f>Source!AB41</f>
        <v>20.75</v>
      </c>
      <c r="I109" s="69"/>
      <c r="J109" s="200"/>
      <c r="K109" s="7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</row>
    <row r="110" spans="1:255" x14ac:dyDescent="0.2">
      <c r="A110" s="53"/>
      <c r="B110" s="50"/>
      <c r="C110" s="50" t="s">
        <v>404</v>
      </c>
      <c r="D110" s="51"/>
      <c r="E110" s="52"/>
      <c r="F110" s="54">
        <v>20.75</v>
      </c>
      <c r="G110" s="194"/>
      <c r="H110" s="54">
        <f>Source!AF41</f>
        <v>20.75</v>
      </c>
      <c r="I110" s="54">
        <f>T110</f>
        <v>20.75</v>
      </c>
      <c r="J110" s="194">
        <v>18.3</v>
      </c>
      <c r="K110" s="55">
        <f>U110</f>
        <v>379.73</v>
      </c>
      <c r="O110" s="20"/>
      <c r="P110" s="20"/>
      <c r="Q110" s="20"/>
      <c r="R110" s="20"/>
      <c r="S110" s="20"/>
      <c r="T110" s="20">
        <f>ROUND(Source!AF41*Source!AV41*Source!I41,2)</f>
        <v>20.75</v>
      </c>
      <c r="U110" s="20">
        <f>Source!S41</f>
        <v>379.73</v>
      </c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>
        <f>T110</f>
        <v>20.75</v>
      </c>
      <c r="GK110" s="20">
        <f>T110</f>
        <v>20.75</v>
      </c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>
        <f>T110</f>
        <v>20.75</v>
      </c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</row>
    <row r="111" spans="1:255" x14ac:dyDescent="0.2">
      <c r="A111" s="60"/>
      <c r="B111" s="57"/>
      <c r="C111" s="57" t="s">
        <v>399</v>
      </c>
      <c r="D111" s="58"/>
      <c r="E111" s="59">
        <v>65</v>
      </c>
      <c r="F111" s="196" t="s">
        <v>400</v>
      </c>
      <c r="G111" s="195"/>
      <c r="H111" s="61">
        <f>ROUND((Source!AF41*Source!AV41+Source!AE41*Source!AV41)*(Source!FX41)/100,2)</f>
        <v>13.49</v>
      </c>
      <c r="I111" s="61">
        <f>T111</f>
        <v>13.49</v>
      </c>
      <c r="J111" s="195" t="s">
        <v>412</v>
      </c>
      <c r="K111" s="62">
        <f>U111</f>
        <v>208.85</v>
      </c>
      <c r="O111" s="20"/>
      <c r="P111" s="20"/>
      <c r="Q111" s="20"/>
      <c r="R111" s="20"/>
      <c r="S111" s="20"/>
      <c r="T111" s="20">
        <f>ROUND((ROUND(Source!AF41*Source!AV41*Source!I41,2)+ROUND(Source!AE41*Source!AV41*Source!I41,2))*(Source!FX41)/100,2)</f>
        <v>13.49</v>
      </c>
      <c r="U111" s="20">
        <f>Source!X41</f>
        <v>208.85</v>
      </c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>
        <f>T111</f>
        <v>13.49</v>
      </c>
      <c r="GZ111" s="20"/>
      <c r="HA111" s="20"/>
      <c r="HB111" s="20"/>
      <c r="HC111" s="20"/>
      <c r="HD111" s="20"/>
      <c r="HE111" s="20">
        <f>T111</f>
        <v>13.49</v>
      </c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</row>
    <row r="112" spans="1:255" x14ac:dyDescent="0.2">
      <c r="A112" s="60"/>
      <c r="B112" s="57"/>
      <c r="C112" s="57" t="s">
        <v>402</v>
      </c>
      <c r="D112" s="58"/>
      <c r="E112" s="59">
        <v>40</v>
      </c>
      <c r="F112" s="196" t="s">
        <v>400</v>
      </c>
      <c r="G112" s="195"/>
      <c r="H112" s="61">
        <f>ROUND((Source!AF41*Source!AV41+Source!AE41*Source!AV41)*(Source!FY41)/100,2)</f>
        <v>8.3000000000000007</v>
      </c>
      <c r="I112" s="61">
        <f>T112</f>
        <v>8.3000000000000007</v>
      </c>
      <c r="J112" s="195" t="s">
        <v>413</v>
      </c>
      <c r="K112" s="62">
        <f>U112</f>
        <v>121.51</v>
      </c>
      <c r="O112" s="20"/>
      <c r="P112" s="20"/>
      <c r="Q112" s="20"/>
      <c r="R112" s="20"/>
      <c r="S112" s="20"/>
      <c r="T112" s="20">
        <f>ROUND((ROUND(Source!AF41*Source!AV41*Source!I41,2)+ROUND(Source!AE41*Source!AV41*Source!I41,2))*(Source!FY41)/100,2)</f>
        <v>8.3000000000000007</v>
      </c>
      <c r="U112" s="20">
        <f>Source!Y41</f>
        <v>121.51</v>
      </c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>
        <f>T112</f>
        <v>8.3000000000000007</v>
      </c>
      <c r="HA112" s="20"/>
      <c r="HB112" s="20"/>
      <c r="HC112" s="20"/>
      <c r="HD112" s="20"/>
      <c r="HE112" s="20">
        <f>T112</f>
        <v>8.3000000000000007</v>
      </c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</row>
    <row r="113" spans="1:255" ht="13.5" thickBot="1" x14ac:dyDescent="0.25">
      <c r="A113" s="72"/>
      <c r="B113" s="73"/>
      <c r="C113" s="73" t="s">
        <v>407</v>
      </c>
      <c r="D113" s="74" t="s">
        <v>408</v>
      </c>
      <c r="E113" s="75">
        <v>1.62</v>
      </c>
      <c r="F113" s="76"/>
      <c r="G113" s="76"/>
      <c r="H113" s="76">
        <f>ROUND(Source!AH41,2)</f>
        <v>1.62</v>
      </c>
      <c r="I113" s="77">
        <f>Source!U41</f>
        <v>1.62</v>
      </c>
      <c r="J113" s="76"/>
      <c r="K113" s="78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</row>
    <row r="114" spans="1:255" x14ac:dyDescent="0.2">
      <c r="A114" s="64"/>
      <c r="B114" s="63"/>
      <c r="C114" s="63"/>
      <c r="D114" s="63"/>
      <c r="E114" s="63"/>
      <c r="F114" s="63"/>
      <c r="G114" s="63"/>
      <c r="H114" s="176">
        <f>R114</f>
        <v>42.540000000000006</v>
      </c>
      <c r="I114" s="177"/>
      <c r="J114" s="176">
        <f>S114</f>
        <v>710.09</v>
      </c>
      <c r="K114" s="178"/>
      <c r="O114" s="20"/>
      <c r="P114" s="20"/>
      <c r="Q114" s="20"/>
      <c r="R114" s="20">
        <f>SUM(T109:T113)</f>
        <v>42.540000000000006</v>
      </c>
      <c r="S114" s="20">
        <f>SUM(U109:U113)</f>
        <v>710.09</v>
      </c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>
        <f>R114</f>
        <v>42.540000000000006</v>
      </c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</row>
    <row r="115" spans="1:255" ht="24" x14ac:dyDescent="0.2">
      <c r="A115" s="65">
        <v>10</v>
      </c>
      <c r="B115" s="71" t="s">
        <v>68</v>
      </c>
      <c r="C115" s="66" t="s">
        <v>69</v>
      </c>
      <c r="D115" s="67" t="s">
        <v>70</v>
      </c>
      <c r="E115" s="68">
        <v>2</v>
      </c>
      <c r="F115" s="69">
        <f>Source!AK43</f>
        <v>55.71</v>
      </c>
      <c r="G115" s="199" t="s">
        <v>3</v>
      </c>
      <c r="H115" s="69">
        <f>Source!AB43</f>
        <v>55.71</v>
      </c>
      <c r="I115" s="69"/>
      <c r="J115" s="200"/>
      <c r="K115" s="7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</row>
    <row r="116" spans="1:255" x14ac:dyDescent="0.2">
      <c r="A116" s="53"/>
      <c r="B116" s="50"/>
      <c r="C116" s="50" t="s">
        <v>404</v>
      </c>
      <c r="D116" s="51"/>
      <c r="E116" s="52"/>
      <c r="F116" s="54">
        <v>55.71</v>
      </c>
      <c r="G116" s="194"/>
      <c r="H116" s="54">
        <f>Source!AF43</f>
        <v>55.71</v>
      </c>
      <c r="I116" s="54">
        <f>T116</f>
        <v>111.42</v>
      </c>
      <c r="J116" s="194">
        <v>18.3</v>
      </c>
      <c r="K116" s="55">
        <f>U116</f>
        <v>2038.99</v>
      </c>
      <c r="O116" s="20"/>
      <c r="P116" s="20"/>
      <c r="Q116" s="20"/>
      <c r="R116" s="20"/>
      <c r="S116" s="20"/>
      <c r="T116" s="20">
        <f>ROUND(Source!AF43*Source!AV43*Source!I43,2)</f>
        <v>111.42</v>
      </c>
      <c r="U116" s="20">
        <f>Source!S43</f>
        <v>2038.99</v>
      </c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>
        <f>T116</f>
        <v>111.42</v>
      </c>
      <c r="GK116" s="20">
        <f>T116</f>
        <v>111.42</v>
      </c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>
        <f>T116</f>
        <v>111.42</v>
      </c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</row>
    <row r="117" spans="1:255" x14ac:dyDescent="0.2">
      <c r="A117" s="60"/>
      <c r="B117" s="57"/>
      <c r="C117" s="57" t="s">
        <v>399</v>
      </c>
      <c r="D117" s="58"/>
      <c r="E117" s="59">
        <v>65</v>
      </c>
      <c r="F117" s="196" t="s">
        <v>400</v>
      </c>
      <c r="G117" s="195"/>
      <c r="H117" s="61">
        <f>ROUND((Source!AF43*Source!AV43+Source!AE43*Source!AV43)*(Source!FX43)/100,2)</f>
        <v>36.21</v>
      </c>
      <c r="I117" s="61">
        <f>T117</f>
        <v>72.42</v>
      </c>
      <c r="J117" s="195" t="s">
        <v>412</v>
      </c>
      <c r="K117" s="62">
        <f>U117</f>
        <v>1121.44</v>
      </c>
      <c r="O117" s="20"/>
      <c r="P117" s="20"/>
      <c r="Q117" s="20"/>
      <c r="R117" s="20"/>
      <c r="S117" s="20"/>
      <c r="T117" s="20">
        <f>ROUND((ROUND(Source!AF43*Source!AV43*Source!I43,2)+ROUND(Source!AE43*Source!AV43*Source!I43,2))*(Source!FX43)/100,2)</f>
        <v>72.42</v>
      </c>
      <c r="U117" s="20">
        <f>Source!X43</f>
        <v>1121.44</v>
      </c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>
        <f>T117</f>
        <v>72.42</v>
      </c>
      <c r="GZ117" s="20"/>
      <c r="HA117" s="20"/>
      <c r="HB117" s="20"/>
      <c r="HC117" s="20"/>
      <c r="HD117" s="20"/>
      <c r="HE117" s="20">
        <f>T117</f>
        <v>72.42</v>
      </c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</row>
    <row r="118" spans="1:255" x14ac:dyDescent="0.2">
      <c r="A118" s="60"/>
      <c r="B118" s="57"/>
      <c r="C118" s="57" t="s">
        <v>402</v>
      </c>
      <c r="D118" s="58"/>
      <c r="E118" s="59">
        <v>40</v>
      </c>
      <c r="F118" s="196" t="s">
        <v>400</v>
      </c>
      <c r="G118" s="195"/>
      <c r="H118" s="61">
        <f>ROUND((Source!AF43*Source!AV43+Source!AE43*Source!AV43)*(Source!FY43)/100,2)</f>
        <v>22.28</v>
      </c>
      <c r="I118" s="61">
        <f>T118</f>
        <v>44.57</v>
      </c>
      <c r="J118" s="195" t="s">
        <v>413</v>
      </c>
      <c r="K118" s="62">
        <f>U118</f>
        <v>652.48</v>
      </c>
      <c r="O118" s="20"/>
      <c r="P118" s="20"/>
      <c r="Q118" s="20"/>
      <c r="R118" s="20"/>
      <c r="S118" s="20"/>
      <c r="T118" s="20">
        <f>ROUND((ROUND(Source!AF43*Source!AV43*Source!I43,2)+ROUND(Source!AE43*Source!AV43*Source!I43,2))*(Source!FY43)/100,2)</f>
        <v>44.57</v>
      </c>
      <c r="U118" s="20">
        <f>Source!Y43</f>
        <v>652.48</v>
      </c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>
        <f>T118</f>
        <v>44.57</v>
      </c>
      <c r="HA118" s="20"/>
      <c r="HB118" s="20"/>
      <c r="HC118" s="20"/>
      <c r="HD118" s="20"/>
      <c r="HE118" s="20">
        <f>T118</f>
        <v>44.57</v>
      </c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</row>
    <row r="119" spans="1:255" ht="13.5" thickBot="1" x14ac:dyDescent="0.25">
      <c r="A119" s="72"/>
      <c r="B119" s="73"/>
      <c r="C119" s="73" t="s">
        <v>407</v>
      </c>
      <c r="D119" s="74" t="s">
        <v>408</v>
      </c>
      <c r="E119" s="75">
        <v>4.8600000000000003</v>
      </c>
      <c r="F119" s="76"/>
      <c r="G119" s="76"/>
      <c r="H119" s="76">
        <f>ROUND(Source!AH43,2)</f>
        <v>4.8600000000000003</v>
      </c>
      <c r="I119" s="77">
        <f>Source!U43</f>
        <v>9.7200000000000006</v>
      </c>
      <c r="J119" s="76"/>
      <c r="K119" s="78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</row>
    <row r="120" spans="1:255" x14ac:dyDescent="0.2">
      <c r="A120" s="64"/>
      <c r="B120" s="63"/>
      <c r="C120" s="63"/>
      <c r="D120" s="63"/>
      <c r="E120" s="63"/>
      <c r="F120" s="63"/>
      <c r="G120" s="63"/>
      <c r="H120" s="176">
        <f>R120</f>
        <v>228.41</v>
      </c>
      <c r="I120" s="177"/>
      <c r="J120" s="176">
        <f>S120</f>
        <v>3812.9100000000003</v>
      </c>
      <c r="K120" s="178"/>
      <c r="O120" s="20"/>
      <c r="P120" s="20"/>
      <c r="Q120" s="20"/>
      <c r="R120" s="20">
        <f>SUM(T115:T119)</f>
        <v>228.41</v>
      </c>
      <c r="S120" s="20">
        <f>SUM(U115:U119)</f>
        <v>3812.9100000000003</v>
      </c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>
        <f>R120</f>
        <v>228.41</v>
      </c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</row>
    <row r="121" spans="1:255" ht="24" x14ac:dyDescent="0.2">
      <c r="A121" s="65">
        <v>11</v>
      </c>
      <c r="B121" s="71" t="s">
        <v>73</v>
      </c>
      <c r="C121" s="66" t="s">
        <v>74</v>
      </c>
      <c r="D121" s="67" t="s">
        <v>42</v>
      </c>
      <c r="E121" s="118">
        <v>4.0350000000000001</v>
      </c>
      <c r="F121" s="69">
        <f>Source!AK45</f>
        <v>358.54</v>
      </c>
      <c r="G121" s="199" t="s">
        <v>3</v>
      </c>
      <c r="H121" s="69">
        <f>Source!AB45</f>
        <v>357.54</v>
      </c>
      <c r="I121" s="69"/>
      <c r="J121" s="200"/>
      <c r="K121" s="7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</row>
    <row r="122" spans="1:255" x14ac:dyDescent="0.2">
      <c r="A122" s="53"/>
      <c r="B122" s="50"/>
      <c r="C122" s="50" t="s">
        <v>404</v>
      </c>
      <c r="D122" s="51"/>
      <c r="E122" s="52"/>
      <c r="F122" s="54">
        <v>50.12</v>
      </c>
      <c r="G122" s="194"/>
      <c r="H122" s="54">
        <f>Source!AF45</f>
        <v>50.12</v>
      </c>
      <c r="I122" s="54">
        <f>T122</f>
        <v>202.23</v>
      </c>
      <c r="J122" s="194">
        <v>18.3</v>
      </c>
      <c r="K122" s="55">
        <f>U122</f>
        <v>3700.89</v>
      </c>
      <c r="O122" s="20"/>
      <c r="P122" s="20"/>
      <c r="Q122" s="20"/>
      <c r="R122" s="20"/>
      <c r="S122" s="20"/>
      <c r="T122" s="20">
        <f>ROUND(Source!AF45*Source!AV45*Source!I45,2)</f>
        <v>202.23</v>
      </c>
      <c r="U122" s="20">
        <f>Source!S45</f>
        <v>3700.89</v>
      </c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>
        <f>T122</f>
        <v>202.23</v>
      </c>
      <c r="GK122" s="20">
        <f>T122</f>
        <v>202.23</v>
      </c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>
        <f>T122</f>
        <v>202.23</v>
      </c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</row>
    <row r="123" spans="1:255" x14ac:dyDescent="0.2">
      <c r="A123" s="60"/>
      <c r="B123" s="57"/>
      <c r="C123" s="57" t="s">
        <v>397</v>
      </c>
      <c r="D123" s="58"/>
      <c r="E123" s="59"/>
      <c r="F123" s="61">
        <v>307.42</v>
      </c>
      <c r="G123" s="195"/>
      <c r="H123" s="61">
        <f>Source!AD45</f>
        <v>307.42</v>
      </c>
      <c r="I123" s="61">
        <f>T123</f>
        <v>1240.44</v>
      </c>
      <c r="J123" s="195">
        <v>12.5</v>
      </c>
      <c r="K123" s="62">
        <f>U123</f>
        <v>15505.5</v>
      </c>
      <c r="O123" s="20"/>
      <c r="P123" s="20"/>
      <c r="Q123" s="20"/>
      <c r="R123" s="20"/>
      <c r="S123" s="20"/>
      <c r="T123" s="20">
        <f>ROUND(Source!AD45*Source!AV45*Source!I45,2)</f>
        <v>1240.44</v>
      </c>
      <c r="U123" s="20">
        <f>Source!Q45</f>
        <v>15505.5</v>
      </c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>
        <f>T123</f>
        <v>1240.44</v>
      </c>
      <c r="GK123" s="20"/>
      <c r="GL123" s="20">
        <f>T123</f>
        <v>1240.44</v>
      </c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>
        <f>T123</f>
        <v>1240.44</v>
      </c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</row>
    <row r="124" spans="1:255" x14ac:dyDescent="0.2">
      <c r="A124" s="60"/>
      <c r="B124" s="57"/>
      <c r="C124" s="57" t="s">
        <v>398</v>
      </c>
      <c r="D124" s="58"/>
      <c r="E124" s="59"/>
      <c r="F124" s="61">
        <v>43.43</v>
      </c>
      <c r="G124" s="195"/>
      <c r="H124" s="61">
        <f>Source!AE45</f>
        <v>43.43</v>
      </c>
      <c r="I124" s="61">
        <f>GM124</f>
        <v>175.24</v>
      </c>
      <c r="J124" s="195">
        <v>18.3</v>
      </c>
      <c r="K124" s="62">
        <f>Source!R45</f>
        <v>3206.89</v>
      </c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>
        <f>ROUND(Source!AE45*Source!AV45*Source!I45,2)</f>
        <v>175.24</v>
      </c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</row>
    <row r="125" spans="1:255" x14ac:dyDescent="0.2">
      <c r="A125" s="60"/>
      <c r="B125" s="57"/>
      <c r="C125" s="57" t="s">
        <v>399</v>
      </c>
      <c r="D125" s="58"/>
      <c r="E125" s="59">
        <v>95</v>
      </c>
      <c r="F125" s="196" t="s">
        <v>400</v>
      </c>
      <c r="G125" s="195"/>
      <c r="H125" s="61">
        <f>ROUND((Source!AF45*Source!AV45+Source!AE45*Source!AV45)*(Source!FX45)/100,2)</f>
        <v>88.87</v>
      </c>
      <c r="I125" s="61">
        <f>T125</f>
        <v>358.6</v>
      </c>
      <c r="J125" s="195" t="s">
        <v>401</v>
      </c>
      <c r="K125" s="62">
        <f>U125</f>
        <v>5595.3</v>
      </c>
      <c r="O125" s="20"/>
      <c r="P125" s="20"/>
      <c r="Q125" s="20"/>
      <c r="R125" s="20"/>
      <c r="S125" s="20"/>
      <c r="T125" s="20">
        <f>ROUND((ROUND(Source!AF45*Source!AV45*Source!I45,2)+ROUND(Source!AE45*Source!AV45*Source!I45,2))*(Source!FX45)/100,2)</f>
        <v>358.6</v>
      </c>
      <c r="U125" s="20">
        <f>Source!X45</f>
        <v>5595.3</v>
      </c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>
        <f>T125</f>
        <v>358.6</v>
      </c>
      <c r="GZ125" s="20"/>
      <c r="HA125" s="20"/>
      <c r="HB125" s="20"/>
      <c r="HC125" s="20">
        <f>T125</f>
        <v>358.6</v>
      </c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</row>
    <row r="126" spans="1:255" x14ac:dyDescent="0.2">
      <c r="A126" s="60"/>
      <c r="B126" s="57"/>
      <c r="C126" s="57" t="s">
        <v>402</v>
      </c>
      <c r="D126" s="58"/>
      <c r="E126" s="59">
        <v>65</v>
      </c>
      <c r="F126" s="196" t="s">
        <v>400</v>
      </c>
      <c r="G126" s="195"/>
      <c r="H126" s="61">
        <f>ROUND((Source!AF45*Source!AV45+Source!AE45*Source!AV45)*(Source!FY45)/100,2)</f>
        <v>60.81</v>
      </c>
      <c r="I126" s="61">
        <f>T126</f>
        <v>245.36</v>
      </c>
      <c r="J126" s="195" t="s">
        <v>411</v>
      </c>
      <c r="K126" s="62">
        <f>U126</f>
        <v>3592.05</v>
      </c>
      <c r="O126" s="20"/>
      <c r="P126" s="20"/>
      <c r="Q126" s="20"/>
      <c r="R126" s="20"/>
      <c r="S126" s="20"/>
      <c r="T126" s="20">
        <f>ROUND((ROUND(Source!AF45*Source!AV45*Source!I45,2)+ROUND(Source!AE45*Source!AV45*Source!I45,2))*(Source!FY45)/100,2)</f>
        <v>245.36</v>
      </c>
      <c r="U126" s="20">
        <f>Source!Y45</f>
        <v>3592.05</v>
      </c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>
        <f>T126</f>
        <v>245.36</v>
      </c>
      <c r="HA126" s="20"/>
      <c r="HB126" s="20"/>
      <c r="HC126" s="20">
        <f>T126</f>
        <v>245.36</v>
      </c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</row>
    <row r="127" spans="1:255" ht="13.5" thickBot="1" x14ac:dyDescent="0.25">
      <c r="A127" s="72"/>
      <c r="B127" s="73"/>
      <c r="C127" s="73" t="s">
        <v>407</v>
      </c>
      <c r="D127" s="74" t="s">
        <v>408</v>
      </c>
      <c r="E127" s="75">
        <v>5.21</v>
      </c>
      <c r="F127" s="76"/>
      <c r="G127" s="76"/>
      <c r="H127" s="76">
        <f>ROUND(Source!AH45,2)</f>
        <v>5.21</v>
      </c>
      <c r="I127" s="77">
        <f>Source!U45</f>
        <v>21.022349999999999</v>
      </c>
      <c r="J127" s="76"/>
      <c r="K127" s="78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</row>
    <row r="128" spans="1:255" x14ac:dyDescent="0.2">
      <c r="A128" s="64"/>
      <c r="B128" s="63"/>
      <c r="C128" s="63"/>
      <c r="D128" s="63"/>
      <c r="E128" s="63"/>
      <c r="F128" s="63"/>
      <c r="G128" s="63"/>
      <c r="H128" s="176">
        <f>R128</f>
        <v>2046.63</v>
      </c>
      <c r="I128" s="177"/>
      <c r="J128" s="176">
        <f>S128</f>
        <v>28393.739999999998</v>
      </c>
      <c r="K128" s="178"/>
      <c r="O128" s="20"/>
      <c r="P128" s="20"/>
      <c r="Q128" s="20"/>
      <c r="R128" s="20">
        <f>SUM(T121:T127)</f>
        <v>2046.63</v>
      </c>
      <c r="S128" s="20">
        <f>SUM(U121:U127)</f>
        <v>28393.739999999998</v>
      </c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>
        <f>R128</f>
        <v>2046.63</v>
      </c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</row>
    <row r="129" spans="1:255" ht="48" x14ac:dyDescent="0.2">
      <c r="A129" s="65">
        <v>12</v>
      </c>
      <c r="B129" s="71" t="s">
        <v>77</v>
      </c>
      <c r="C129" s="66" t="s">
        <v>78</v>
      </c>
      <c r="D129" s="67" t="s">
        <v>15</v>
      </c>
      <c r="E129" s="68">
        <v>0.14544499999999999</v>
      </c>
      <c r="F129" s="69">
        <f>Source!AK47</f>
        <v>451.97</v>
      </c>
      <c r="G129" s="199" t="s">
        <v>3</v>
      </c>
      <c r="H129" s="69">
        <f>Source!AB47</f>
        <v>451.97</v>
      </c>
      <c r="I129" s="69"/>
      <c r="J129" s="200"/>
      <c r="K129" s="7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</row>
    <row r="130" spans="1:255" x14ac:dyDescent="0.2">
      <c r="A130" s="53"/>
      <c r="B130" s="50"/>
      <c r="C130" s="50" t="s">
        <v>397</v>
      </c>
      <c r="D130" s="51"/>
      <c r="E130" s="52"/>
      <c r="F130" s="54">
        <v>451.97</v>
      </c>
      <c r="G130" s="194"/>
      <c r="H130" s="54">
        <f>Source!AD47</f>
        <v>451.97</v>
      </c>
      <c r="I130" s="54">
        <f>T130</f>
        <v>65.739999999999995</v>
      </c>
      <c r="J130" s="194">
        <v>12.5</v>
      </c>
      <c r="K130" s="55">
        <f>U130</f>
        <v>821.71</v>
      </c>
      <c r="O130" s="20"/>
      <c r="P130" s="20"/>
      <c r="Q130" s="20"/>
      <c r="R130" s="20"/>
      <c r="S130" s="20"/>
      <c r="T130" s="20">
        <f>ROUND(Source!AD47*Source!AV47*Source!I47,2)</f>
        <v>65.739999999999995</v>
      </c>
      <c r="U130" s="20">
        <f>Source!Q47</f>
        <v>821.71</v>
      </c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>
        <f>T130</f>
        <v>65.739999999999995</v>
      </c>
      <c r="GK130" s="20"/>
      <c r="GL130" s="20">
        <f>T130</f>
        <v>65.739999999999995</v>
      </c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>
        <f>T130</f>
        <v>65.739999999999995</v>
      </c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</row>
    <row r="131" spans="1:255" x14ac:dyDescent="0.2">
      <c r="A131" s="60"/>
      <c r="B131" s="57"/>
      <c r="C131" s="57" t="s">
        <v>398</v>
      </c>
      <c r="D131" s="58"/>
      <c r="E131" s="59"/>
      <c r="F131" s="61">
        <v>88.16</v>
      </c>
      <c r="G131" s="195"/>
      <c r="H131" s="61">
        <f>Source!AE47</f>
        <v>88.16</v>
      </c>
      <c r="I131" s="61">
        <f>GM131</f>
        <v>12.82</v>
      </c>
      <c r="J131" s="195">
        <v>18.3</v>
      </c>
      <c r="K131" s="62">
        <f>Source!R47</f>
        <v>234.65</v>
      </c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>
        <f>ROUND(Source!AE47*Source!AV47*Source!I47,2)</f>
        <v>12.82</v>
      </c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</row>
    <row r="132" spans="1:255" x14ac:dyDescent="0.2">
      <c r="A132" s="60"/>
      <c r="B132" s="57"/>
      <c r="C132" s="57" t="s">
        <v>399</v>
      </c>
      <c r="D132" s="58"/>
      <c r="E132" s="59">
        <v>95</v>
      </c>
      <c r="F132" s="196" t="s">
        <v>400</v>
      </c>
      <c r="G132" s="195"/>
      <c r="H132" s="61">
        <f>ROUND((Source!AF47*Source!AV47+Source!AE47*Source!AV47)*(Source!FX47)/100,2)</f>
        <v>83.75</v>
      </c>
      <c r="I132" s="61">
        <f>T132</f>
        <v>12.18</v>
      </c>
      <c r="J132" s="195" t="s">
        <v>401</v>
      </c>
      <c r="K132" s="62">
        <f>U132</f>
        <v>190.07</v>
      </c>
      <c r="O132" s="20"/>
      <c r="P132" s="20"/>
      <c r="Q132" s="20"/>
      <c r="R132" s="20"/>
      <c r="S132" s="20"/>
      <c r="T132" s="20">
        <f>ROUND((ROUND(Source!AF47*Source!AV47*Source!I47,2)+ROUND(Source!AE47*Source!AV47*Source!I47,2))*(Source!FX47)/100,2)</f>
        <v>12.18</v>
      </c>
      <c r="U132" s="20">
        <f>Source!X47</f>
        <v>190.07</v>
      </c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>
        <f>T132</f>
        <v>12.18</v>
      </c>
      <c r="GZ132" s="20"/>
      <c r="HA132" s="20"/>
      <c r="HB132" s="20">
        <f>T132</f>
        <v>12.18</v>
      </c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</row>
    <row r="133" spans="1:255" ht="13.5" thickBot="1" x14ac:dyDescent="0.25">
      <c r="A133" s="72"/>
      <c r="B133" s="73"/>
      <c r="C133" s="73" t="s">
        <v>402</v>
      </c>
      <c r="D133" s="74"/>
      <c r="E133" s="75">
        <v>50</v>
      </c>
      <c r="F133" s="197" t="s">
        <v>400</v>
      </c>
      <c r="G133" s="76"/>
      <c r="H133" s="77">
        <f>ROUND((Source!AF47*Source!AV47+Source!AE47*Source!AV47)*(Source!FY47)/100,2)</f>
        <v>44.08</v>
      </c>
      <c r="I133" s="77">
        <f>T133</f>
        <v>6.41</v>
      </c>
      <c r="J133" s="76" t="s">
        <v>403</v>
      </c>
      <c r="K133" s="198">
        <f>U133</f>
        <v>93.86</v>
      </c>
      <c r="O133" s="20"/>
      <c r="P133" s="20"/>
      <c r="Q133" s="20"/>
      <c r="R133" s="20"/>
      <c r="S133" s="20"/>
      <c r="T133" s="20">
        <f>ROUND((ROUND(Source!AF47*Source!AV47*Source!I47,2)+ROUND(Source!AE47*Source!AV47*Source!I47,2))*(Source!FY47)/100,2)</f>
        <v>6.41</v>
      </c>
      <c r="U133" s="20">
        <f>Source!Y47</f>
        <v>93.86</v>
      </c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>
        <f>T133</f>
        <v>6.41</v>
      </c>
      <c r="HA133" s="20"/>
      <c r="HB133" s="20">
        <f>T133</f>
        <v>6.41</v>
      </c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</row>
    <row r="134" spans="1:255" x14ac:dyDescent="0.2">
      <c r="A134" s="64"/>
      <c r="B134" s="63"/>
      <c r="C134" s="63"/>
      <c r="D134" s="63"/>
      <c r="E134" s="63"/>
      <c r="F134" s="63"/>
      <c r="G134" s="63"/>
      <c r="H134" s="176">
        <f>R134</f>
        <v>84.329999999999984</v>
      </c>
      <c r="I134" s="177"/>
      <c r="J134" s="176">
        <f>S134</f>
        <v>1105.6399999999999</v>
      </c>
      <c r="K134" s="178"/>
      <c r="O134" s="20"/>
      <c r="P134" s="20"/>
      <c r="Q134" s="20"/>
      <c r="R134" s="20">
        <f>SUM(T129:T133)</f>
        <v>84.329999999999984</v>
      </c>
      <c r="S134" s="20">
        <f>SUM(U129:U133)</f>
        <v>1105.6399999999999</v>
      </c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>
        <f>R134</f>
        <v>84.329999999999984</v>
      </c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</row>
    <row r="135" spans="1:255" x14ac:dyDescent="0.2">
      <c r="A135" s="65">
        <v>13</v>
      </c>
      <c r="B135" s="71" t="s">
        <v>82</v>
      </c>
      <c r="C135" s="66" t="s">
        <v>83</v>
      </c>
      <c r="D135" s="67" t="s">
        <v>84</v>
      </c>
      <c r="E135" s="68">
        <v>1070</v>
      </c>
      <c r="F135" s="69">
        <v>105.33</v>
      </c>
      <c r="G135" s="201"/>
      <c r="H135" s="69">
        <f>Source!AC49</f>
        <v>105.33</v>
      </c>
      <c r="I135" s="69">
        <f>T135</f>
        <v>112703.1</v>
      </c>
      <c r="J135" s="201">
        <v>7.5</v>
      </c>
      <c r="K135" s="70">
        <f>U135</f>
        <v>845273.25</v>
      </c>
      <c r="O135" s="20"/>
      <c r="P135" s="20"/>
      <c r="Q135" s="20"/>
      <c r="R135" s="20"/>
      <c r="S135" s="20"/>
      <c r="T135" s="20">
        <f>ROUND(Source!AC49*Source!AW49*Source!I49,2)</f>
        <v>112703.1</v>
      </c>
      <c r="U135" s="20">
        <f>Source!P49</f>
        <v>845273.25</v>
      </c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>
        <f>T135</f>
        <v>112703.1</v>
      </c>
      <c r="GK135" s="20"/>
      <c r="GL135" s="20"/>
      <c r="GM135" s="20"/>
      <c r="GN135" s="20">
        <f>T135</f>
        <v>112703.1</v>
      </c>
      <c r="GO135" s="20"/>
      <c r="GP135" s="20">
        <f>T135</f>
        <v>112703.1</v>
      </c>
      <c r="GQ135" s="20">
        <f>T135</f>
        <v>112703.1</v>
      </c>
      <c r="GR135" s="20"/>
      <c r="GS135" s="20">
        <f>T135</f>
        <v>112703.1</v>
      </c>
      <c r="GT135" s="20"/>
      <c r="GU135" s="20"/>
      <c r="GV135" s="20"/>
      <c r="GW135" s="20">
        <f>ROUND(Source!AG49*Source!I49,2)</f>
        <v>0</v>
      </c>
      <c r="GX135" s="20">
        <f>ROUND(Source!AJ49*Source!I49,2)</f>
        <v>0</v>
      </c>
      <c r="GY135" s="20"/>
      <c r="GZ135" s="20"/>
      <c r="HA135" s="20"/>
      <c r="HB135" s="20">
        <f>T135</f>
        <v>112703.1</v>
      </c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</row>
    <row r="136" spans="1:255" ht="13.5" thickBot="1" x14ac:dyDescent="0.25">
      <c r="A136" s="202"/>
      <c r="B136" s="203" t="s">
        <v>414</v>
      </c>
      <c r="C136" s="203" t="s">
        <v>415</v>
      </c>
      <c r="D136" s="204"/>
      <c r="E136" s="204"/>
      <c r="F136" s="204"/>
      <c r="G136" s="204"/>
      <c r="H136" s="204"/>
      <c r="I136" s="204"/>
      <c r="J136" s="204"/>
      <c r="K136" s="205"/>
    </row>
    <row r="137" spans="1:255" x14ac:dyDescent="0.2">
      <c r="A137" s="64"/>
      <c r="B137" s="63"/>
      <c r="C137" s="63"/>
      <c r="D137" s="63"/>
      <c r="E137" s="63"/>
      <c r="F137" s="63"/>
      <c r="G137" s="63"/>
      <c r="H137" s="176">
        <f>R137</f>
        <v>112703.1</v>
      </c>
      <c r="I137" s="177"/>
      <c r="J137" s="176">
        <f>S137</f>
        <v>845273.25</v>
      </c>
      <c r="K137" s="178"/>
      <c r="O137" s="20"/>
      <c r="P137" s="20"/>
      <c r="Q137" s="20"/>
      <c r="R137" s="20">
        <f>SUM(T135:T136)</f>
        <v>112703.1</v>
      </c>
      <c r="S137" s="20">
        <f>SUM(U135:U136)</f>
        <v>845273.25</v>
      </c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>
        <f>R137</f>
        <v>112703.1</v>
      </c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</row>
    <row r="138" spans="1:255" x14ac:dyDescent="0.2">
      <c r="A138" s="65">
        <v>14</v>
      </c>
      <c r="B138" s="71" t="s">
        <v>82</v>
      </c>
      <c r="C138" s="66" t="s">
        <v>90</v>
      </c>
      <c r="D138" s="67" t="s">
        <v>84</v>
      </c>
      <c r="E138" s="68">
        <v>600</v>
      </c>
      <c r="F138" s="69">
        <v>45.59</v>
      </c>
      <c r="G138" s="201"/>
      <c r="H138" s="69">
        <f>Source!AC51</f>
        <v>45.59</v>
      </c>
      <c r="I138" s="69">
        <f>T138</f>
        <v>27354</v>
      </c>
      <c r="J138" s="201">
        <v>7.5</v>
      </c>
      <c r="K138" s="70">
        <f>U138</f>
        <v>205155</v>
      </c>
      <c r="O138" s="20"/>
      <c r="P138" s="20"/>
      <c r="Q138" s="20"/>
      <c r="R138" s="20"/>
      <c r="S138" s="20"/>
      <c r="T138" s="20">
        <f>ROUND(Source!AC51*Source!AW51*Source!I51,2)</f>
        <v>27354</v>
      </c>
      <c r="U138" s="20">
        <f>Source!P51</f>
        <v>205155</v>
      </c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>
        <f>T138</f>
        <v>27354</v>
      </c>
      <c r="GK138" s="20"/>
      <c r="GL138" s="20"/>
      <c r="GM138" s="20"/>
      <c r="GN138" s="20">
        <f>T138</f>
        <v>27354</v>
      </c>
      <c r="GO138" s="20"/>
      <c r="GP138" s="20">
        <f>T138</f>
        <v>27354</v>
      </c>
      <c r="GQ138" s="20">
        <f>T138</f>
        <v>27354</v>
      </c>
      <c r="GR138" s="20"/>
      <c r="GS138" s="20">
        <f>T138</f>
        <v>27354</v>
      </c>
      <c r="GT138" s="20"/>
      <c r="GU138" s="20"/>
      <c r="GV138" s="20"/>
      <c r="GW138" s="20">
        <f>ROUND(Source!AG51*Source!I51,2)</f>
        <v>0</v>
      </c>
      <c r="GX138" s="20">
        <f>ROUND(Source!AJ51*Source!I51,2)</f>
        <v>0</v>
      </c>
      <c r="GY138" s="20"/>
      <c r="GZ138" s="20"/>
      <c r="HA138" s="20"/>
      <c r="HB138" s="20">
        <f>T138</f>
        <v>27354</v>
      </c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</row>
    <row r="139" spans="1:255" ht="13.5" thickBot="1" x14ac:dyDescent="0.25">
      <c r="A139" s="202"/>
      <c r="B139" s="203" t="s">
        <v>414</v>
      </c>
      <c r="C139" s="203" t="s">
        <v>416</v>
      </c>
      <c r="D139" s="204"/>
      <c r="E139" s="204"/>
      <c r="F139" s="204"/>
      <c r="G139" s="204"/>
      <c r="H139" s="204"/>
      <c r="I139" s="204"/>
      <c r="J139" s="204"/>
      <c r="K139" s="205"/>
    </row>
    <row r="140" spans="1:255" x14ac:dyDescent="0.2">
      <c r="A140" s="64"/>
      <c r="B140" s="63"/>
      <c r="C140" s="63"/>
      <c r="D140" s="63"/>
      <c r="E140" s="63"/>
      <c r="F140" s="63"/>
      <c r="G140" s="63"/>
      <c r="H140" s="176">
        <f>R140</f>
        <v>27354</v>
      </c>
      <c r="I140" s="177"/>
      <c r="J140" s="176">
        <f>S140</f>
        <v>205155</v>
      </c>
      <c r="K140" s="178"/>
      <c r="O140" s="20"/>
      <c r="P140" s="20"/>
      <c r="Q140" s="20"/>
      <c r="R140" s="20">
        <f>SUM(T138:T139)</f>
        <v>27354</v>
      </c>
      <c r="S140" s="20">
        <f>SUM(U138:U139)</f>
        <v>205155</v>
      </c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>
        <f>R140</f>
        <v>27354</v>
      </c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</row>
    <row r="141" spans="1:255" x14ac:dyDescent="0.2">
      <c r="A141" s="65">
        <v>15</v>
      </c>
      <c r="B141" s="71" t="s">
        <v>82</v>
      </c>
      <c r="C141" s="66" t="s">
        <v>93</v>
      </c>
      <c r="D141" s="67" t="s">
        <v>94</v>
      </c>
      <c r="E141" s="68">
        <v>4</v>
      </c>
      <c r="F141" s="69">
        <v>451.43</v>
      </c>
      <c r="G141" s="201"/>
      <c r="H141" s="69">
        <f>Source!AC53</f>
        <v>451.43</v>
      </c>
      <c r="I141" s="69">
        <f>T141</f>
        <v>1805.72</v>
      </c>
      <c r="J141" s="201">
        <v>7.5</v>
      </c>
      <c r="K141" s="70">
        <f>U141</f>
        <v>13542.9</v>
      </c>
      <c r="O141" s="20"/>
      <c r="P141" s="20"/>
      <c r="Q141" s="20"/>
      <c r="R141" s="20"/>
      <c r="S141" s="20"/>
      <c r="T141" s="20">
        <f>ROUND(Source!AC53*Source!AW53*Source!I53,2)</f>
        <v>1805.72</v>
      </c>
      <c r="U141" s="20">
        <f>Source!P53</f>
        <v>13542.9</v>
      </c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>
        <f>T141</f>
        <v>1805.72</v>
      </c>
      <c r="GK141" s="20"/>
      <c r="GL141" s="20"/>
      <c r="GM141" s="20"/>
      <c r="GN141" s="20">
        <f>T141</f>
        <v>1805.72</v>
      </c>
      <c r="GO141" s="20"/>
      <c r="GP141" s="20">
        <f>T141</f>
        <v>1805.72</v>
      </c>
      <c r="GQ141" s="20">
        <f>T141</f>
        <v>1805.72</v>
      </c>
      <c r="GR141" s="20"/>
      <c r="GS141" s="20">
        <f>T141</f>
        <v>1805.72</v>
      </c>
      <c r="GT141" s="20"/>
      <c r="GU141" s="20"/>
      <c r="GV141" s="20"/>
      <c r="GW141" s="20">
        <f>ROUND(Source!AG53*Source!I53,2)</f>
        <v>0</v>
      </c>
      <c r="GX141" s="20">
        <f>ROUND(Source!AJ53*Source!I53,2)</f>
        <v>0</v>
      </c>
      <c r="GY141" s="20"/>
      <c r="GZ141" s="20"/>
      <c r="HA141" s="20"/>
      <c r="HB141" s="20">
        <f>T141</f>
        <v>1805.72</v>
      </c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</row>
    <row r="142" spans="1:255" ht="13.5" thickBot="1" x14ac:dyDescent="0.25">
      <c r="A142" s="202"/>
      <c r="B142" s="203" t="s">
        <v>414</v>
      </c>
      <c r="C142" s="203" t="s">
        <v>417</v>
      </c>
      <c r="D142" s="204"/>
      <c r="E142" s="204"/>
      <c r="F142" s="204"/>
      <c r="G142" s="204"/>
      <c r="H142" s="204"/>
      <c r="I142" s="204"/>
      <c r="J142" s="204"/>
      <c r="K142" s="205"/>
    </row>
    <row r="143" spans="1:255" x14ac:dyDescent="0.2">
      <c r="A143" s="64"/>
      <c r="B143" s="63"/>
      <c r="C143" s="63"/>
      <c r="D143" s="63"/>
      <c r="E143" s="63"/>
      <c r="F143" s="63"/>
      <c r="G143" s="63"/>
      <c r="H143" s="176">
        <f>R143</f>
        <v>1805.72</v>
      </c>
      <c r="I143" s="177"/>
      <c r="J143" s="176">
        <f>S143</f>
        <v>13542.9</v>
      </c>
      <c r="K143" s="178"/>
      <c r="O143" s="20"/>
      <c r="P143" s="20"/>
      <c r="Q143" s="20"/>
      <c r="R143" s="20">
        <f>SUM(T141:T142)</f>
        <v>1805.72</v>
      </c>
      <c r="S143" s="20">
        <f>SUM(U141:U142)</f>
        <v>13542.9</v>
      </c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>
        <f>R143</f>
        <v>1805.72</v>
      </c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</row>
    <row r="144" spans="1:255" x14ac:dyDescent="0.2">
      <c r="A144" s="65">
        <v>16</v>
      </c>
      <c r="B144" s="71" t="s">
        <v>82</v>
      </c>
      <c r="C144" s="66" t="s">
        <v>97</v>
      </c>
      <c r="D144" s="67" t="s">
        <v>94</v>
      </c>
      <c r="E144" s="68">
        <v>2</v>
      </c>
      <c r="F144" s="69">
        <v>179.16</v>
      </c>
      <c r="G144" s="201"/>
      <c r="H144" s="69">
        <f>Source!AC55</f>
        <v>179.16</v>
      </c>
      <c r="I144" s="69">
        <f>T144</f>
        <v>358.32</v>
      </c>
      <c r="J144" s="201">
        <v>7.5</v>
      </c>
      <c r="K144" s="70">
        <f>U144</f>
        <v>2687.4</v>
      </c>
      <c r="O144" s="20"/>
      <c r="P144" s="20"/>
      <c r="Q144" s="20"/>
      <c r="R144" s="20"/>
      <c r="S144" s="20"/>
      <c r="T144" s="20">
        <f>ROUND(Source!AC55*Source!AW55*Source!I55,2)</f>
        <v>358.32</v>
      </c>
      <c r="U144" s="20">
        <f>Source!P55</f>
        <v>2687.4</v>
      </c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>
        <f>T144</f>
        <v>358.32</v>
      </c>
      <c r="GK144" s="20"/>
      <c r="GL144" s="20"/>
      <c r="GM144" s="20"/>
      <c r="GN144" s="20">
        <f>T144</f>
        <v>358.32</v>
      </c>
      <c r="GO144" s="20"/>
      <c r="GP144" s="20">
        <f>T144</f>
        <v>358.32</v>
      </c>
      <c r="GQ144" s="20">
        <f>T144</f>
        <v>358.32</v>
      </c>
      <c r="GR144" s="20"/>
      <c r="GS144" s="20">
        <f>T144</f>
        <v>358.32</v>
      </c>
      <c r="GT144" s="20"/>
      <c r="GU144" s="20"/>
      <c r="GV144" s="20"/>
      <c r="GW144" s="20">
        <f>ROUND(Source!AG55*Source!I55,2)</f>
        <v>0</v>
      </c>
      <c r="GX144" s="20">
        <f>ROUND(Source!AJ55*Source!I55,2)</f>
        <v>0</v>
      </c>
      <c r="GY144" s="20"/>
      <c r="GZ144" s="20"/>
      <c r="HA144" s="20"/>
      <c r="HB144" s="20">
        <f>T144</f>
        <v>358.32</v>
      </c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</row>
    <row r="145" spans="1:255" ht="13.5" thickBot="1" x14ac:dyDescent="0.25">
      <c r="A145" s="202"/>
      <c r="B145" s="203" t="s">
        <v>414</v>
      </c>
      <c r="C145" s="203" t="s">
        <v>418</v>
      </c>
      <c r="D145" s="204"/>
      <c r="E145" s="204"/>
      <c r="F145" s="204"/>
      <c r="G145" s="204"/>
      <c r="H145" s="204"/>
      <c r="I145" s="204"/>
      <c r="J145" s="204"/>
      <c r="K145" s="205"/>
    </row>
    <row r="146" spans="1:255" x14ac:dyDescent="0.2">
      <c r="A146" s="64"/>
      <c r="B146" s="63"/>
      <c r="C146" s="63"/>
      <c r="D146" s="63"/>
      <c r="E146" s="63"/>
      <c r="F146" s="63"/>
      <c r="G146" s="63"/>
      <c r="H146" s="176">
        <f>R146</f>
        <v>358.32</v>
      </c>
      <c r="I146" s="177"/>
      <c r="J146" s="176">
        <f>S146</f>
        <v>2687.4</v>
      </c>
      <c r="K146" s="178"/>
      <c r="O146" s="20"/>
      <c r="P146" s="20"/>
      <c r="Q146" s="20"/>
      <c r="R146" s="20">
        <f>SUM(T144:T145)</f>
        <v>358.32</v>
      </c>
      <c r="S146" s="20">
        <f>SUM(U144:U145)</f>
        <v>2687.4</v>
      </c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>
        <f>R146</f>
        <v>358.32</v>
      </c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</row>
    <row r="147" spans="1:255" x14ac:dyDescent="0.2">
      <c r="A147" s="65">
        <v>17</v>
      </c>
      <c r="B147" s="71" t="s">
        <v>82</v>
      </c>
      <c r="C147" s="66" t="s">
        <v>100</v>
      </c>
      <c r="D147" s="67" t="s">
        <v>94</v>
      </c>
      <c r="E147" s="68">
        <v>7068</v>
      </c>
      <c r="F147" s="69">
        <v>1.75</v>
      </c>
      <c r="G147" s="201"/>
      <c r="H147" s="69">
        <f>Source!AC57</f>
        <v>1.75</v>
      </c>
      <c r="I147" s="69">
        <f>T147</f>
        <v>12369</v>
      </c>
      <c r="J147" s="201">
        <v>7.5</v>
      </c>
      <c r="K147" s="70">
        <f>U147</f>
        <v>92767.5</v>
      </c>
      <c r="O147" s="20"/>
      <c r="P147" s="20"/>
      <c r="Q147" s="20"/>
      <c r="R147" s="20"/>
      <c r="S147" s="20"/>
      <c r="T147" s="20">
        <f>ROUND(Source!AC57*Source!AW57*Source!I57,2)</f>
        <v>12369</v>
      </c>
      <c r="U147" s="20">
        <f>Source!P57</f>
        <v>92767.5</v>
      </c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>
        <f>T147</f>
        <v>12369</v>
      </c>
      <c r="GK147" s="20"/>
      <c r="GL147" s="20"/>
      <c r="GM147" s="20"/>
      <c r="GN147" s="20">
        <f>T147</f>
        <v>12369</v>
      </c>
      <c r="GO147" s="20"/>
      <c r="GP147" s="20">
        <f>T147</f>
        <v>12369</v>
      </c>
      <c r="GQ147" s="20">
        <f>T147</f>
        <v>12369</v>
      </c>
      <c r="GR147" s="20"/>
      <c r="GS147" s="20">
        <f>T147</f>
        <v>12369</v>
      </c>
      <c r="GT147" s="20"/>
      <c r="GU147" s="20"/>
      <c r="GV147" s="20"/>
      <c r="GW147" s="20">
        <f>ROUND(Source!AG57*Source!I57,2)</f>
        <v>0</v>
      </c>
      <c r="GX147" s="20">
        <f>ROUND(Source!AJ57*Source!I57,2)</f>
        <v>0</v>
      </c>
      <c r="GY147" s="20"/>
      <c r="GZ147" s="20"/>
      <c r="HA147" s="20"/>
      <c r="HB147" s="20">
        <f>T147</f>
        <v>12369</v>
      </c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</row>
    <row r="148" spans="1:255" ht="13.5" thickBot="1" x14ac:dyDescent="0.25">
      <c r="A148" s="202"/>
      <c r="B148" s="203" t="s">
        <v>414</v>
      </c>
      <c r="C148" s="203" t="s">
        <v>419</v>
      </c>
      <c r="D148" s="204"/>
      <c r="E148" s="204"/>
      <c r="F148" s="204"/>
      <c r="G148" s="204"/>
      <c r="H148" s="204"/>
      <c r="I148" s="204"/>
      <c r="J148" s="204"/>
      <c r="K148" s="205"/>
    </row>
    <row r="149" spans="1:255" x14ac:dyDescent="0.2">
      <c r="A149" s="64"/>
      <c r="B149" s="63"/>
      <c r="C149" s="63"/>
      <c r="D149" s="63"/>
      <c r="E149" s="63"/>
      <c r="F149" s="63"/>
      <c r="G149" s="63"/>
      <c r="H149" s="176">
        <f>R149</f>
        <v>12369</v>
      </c>
      <c r="I149" s="177"/>
      <c r="J149" s="176">
        <f>S149</f>
        <v>92767.5</v>
      </c>
      <c r="K149" s="178"/>
      <c r="O149" s="20"/>
      <c r="P149" s="20"/>
      <c r="Q149" s="20"/>
      <c r="R149" s="20">
        <f>SUM(T147:T148)</f>
        <v>12369</v>
      </c>
      <c r="S149" s="20">
        <f>SUM(U147:U148)</f>
        <v>92767.5</v>
      </c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>
        <f>R149</f>
        <v>12369</v>
      </c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</row>
    <row r="150" spans="1:255" x14ac:dyDescent="0.2">
      <c r="A150" s="65">
        <v>18</v>
      </c>
      <c r="B150" s="71" t="s">
        <v>82</v>
      </c>
      <c r="C150" s="66" t="s">
        <v>103</v>
      </c>
      <c r="D150" s="67" t="s">
        <v>104</v>
      </c>
      <c r="E150" s="68">
        <v>70</v>
      </c>
      <c r="F150" s="69">
        <v>23.73</v>
      </c>
      <c r="G150" s="201"/>
      <c r="H150" s="69">
        <f>Source!AC59</f>
        <v>23.73</v>
      </c>
      <c r="I150" s="69">
        <f>T150</f>
        <v>1661.1</v>
      </c>
      <c r="J150" s="201">
        <v>7.5</v>
      </c>
      <c r="K150" s="70">
        <f>U150</f>
        <v>12458.25</v>
      </c>
      <c r="O150" s="20"/>
      <c r="P150" s="20"/>
      <c r="Q150" s="20"/>
      <c r="R150" s="20"/>
      <c r="S150" s="20"/>
      <c r="T150" s="20">
        <f>ROUND(Source!AC59*Source!AW59*Source!I59,2)</f>
        <v>1661.1</v>
      </c>
      <c r="U150" s="20">
        <f>Source!P59</f>
        <v>12458.25</v>
      </c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>
        <f>T150</f>
        <v>1661.1</v>
      </c>
      <c r="GK150" s="20"/>
      <c r="GL150" s="20"/>
      <c r="GM150" s="20"/>
      <c r="GN150" s="20">
        <f>T150</f>
        <v>1661.1</v>
      </c>
      <c r="GO150" s="20"/>
      <c r="GP150" s="20">
        <f>T150</f>
        <v>1661.1</v>
      </c>
      <c r="GQ150" s="20">
        <f>T150</f>
        <v>1661.1</v>
      </c>
      <c r="GR150" s="20"/>
      <c r="GS150" s="20">
        <f>T150</f>
        <v>1661.1</v>
      </c>
      <c r="GT150" s="20"/>
      <c r="GU150" s="20"/>
      <c r="GV150" s="20"/>
      <c r="GW150" s="20">
        <f>ROUND(Source!AG59*Source!I59,2)</f>
        <v>0</v>
      </c>
      <c r="GX150" s="20">
        <f>ROUND(Source!AJ59*Source!I59,2)</f>
        <v>0</v>
      </c>
      <c r="GY150" s="20"/>
      <c r="GZ150" s="20"/>
      <c r="HA150" s="20"/>
      <c r="HB150" s="20">
        <f>T150</f>
        <v>1661.1</v>
      </c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</row>
    <row r="151" spans="1:255" ht="13.5" thickBot="1" x14ac:dyDescent="0.25">
      <c r="A151" s="202"/>
      <c r="B151" s="203" t="s">
        <v>414</v>
      </c>
      <c r="C151" s="203" t="s">
        <v>420</v>
      </c>
      <c r="D151" s="204"/>
      <c r="E151" s="204"/>
      <c r="F151" s="204"/>
      <c r="G151" s="204"/>
      <c r="H151" s="204"/>
      <c r="I151" s="204"/>
      <c r="J151" s="204"/>
      <c r="K151" s="205"/>
    </row>
    <row r="152" spans="1:255" x14ac:dyDescent="0.2">
      <c r="A152" s="64"/>
      <c r="B152" s="63"/>
      <c r="C152" s="63"/>
      <c r="D152" s="63"/>
      <c r="E152" s="63"/>
      <c r="F152" s="63"/>
      <c r="G152" s="63"/>
      <c r="H152" s="176">
        <f>R152</f>
        <v>1661.1</v>
      </c>
      <c r="I152" s="177"/>
      <c r="J152" s="176">
        <f>S152</f>
        <v>12458.25</v>
      </c>
      <c r="K152" s="178"/>
      <c r="O152" s="20"/>
      <c r="P152" s="20"/>
      <c r="Q152" s="20"/>
      <c r="R152" s="20">
        <f>SUM(T150:T151)</f>
        <v>1661.1</v>
      </c>
      <c r="S152" s="20">
        <f>SUM(U150:U151)</f>
        <v>12458.25</v>
      </c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>
        <f>R152</f>
        <v>1661.1</v>
      </c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</row>
    <row r="153" spans="1:255" x14ac:dyDescent="0.2">
      <c r="A153" s="65">
        <v>19</v>
      </c>
      <c r="B153" s="71" t="s">
        <v>82</v>
      </c>
      <c r="C153" s="66" t="s">
        <v>107</v>
      </c>
      <c r="D153" s="67" t="s">
        <v>108</v>
      </c>
      <c r="E153" s="68">
        <v>10</v>
      </c>
      <c r="F153" s="69">
        <v>79.930000000000007</v>
      </c>
      <c r="G153" s="201"/>
      <c r="H153" s="69">
        <f>Source!AC61</f>
        <v>79.930000000000007</v>
      </c>
      <c r="I153" s="69">
        <f>T153</f>
        <v>799.3</v>
      </c>
      <c r="J153" s="201">
        <v>7.5</v>
      </c>
      <c r="K153" s="70">
        <f>U153</f>
        <v>5994.75</v>
      </c>
      <c r="O153" s="20"/>
      <c r="P153" s="20"/>
      <c r="Q153" s="20"/>
      <c r="R153" s="20"/>
      <c r="S153" s="20"/>
      <c r="T153" s="20">
        <f>ROUND(Source!AC61*Source!AW61*Source!I61,2)</f>
        <v>799.3</v>
      </c>
      <c r="U153" s="20">
        <f>Source!P61</f>
        <v>5994.75</v>
      </c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>
        <f>T153</f>
        <v>799.3</v>
      </c>
      <c r="GK153" s="20"/>
      <c r="GL153" s="20"/>
      <c r="GM153" s="20"/>
      <c r="GN153" s="20">
        <f>T153</f>
        <v>799.3</v>
      </c>
      <c r="GO153" s="20"/>
      <c r="GP153" s="20">
        <f>T153</f>
        <v>799.3</v>
      </c>
      <c r="GQ153" s="20">
        <f>T153</f>
        <v>799.3</v>
      </c>
      <c r="GR153" s="20"/>
      <c r="GS153" s="20">
        <f>T153</f>
        <v>799.3</v>
      </c>
      <c r="GT153" s="20"/>
      <c r="GU153" s="20"/>
      <c r="GV153" s="20"/>
      <c r="GW153" s="20">
        <f>ROUND(Source!AG61*Source!I61,2)</f>
        <v>0</v>
      </c>
      <c r="GX153" s="20">
        <f>ROUND(Source!AJ61*Source!I61,2)</f>
        <v>0</v>
      </c>
      <c r="GY153" s="20"/>
      <c r="GZ153" s="20"/>
      <c r="HA153" s="20"/>
      <c r="HB153" s="20">
        <f>T153</f>
        <v>799.3</v>
      </c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</row>
    <row r="154" spans="1:255" ht="13.5" thickBot="1" x14ac:dyDescent="0.25">
      <c r="A154" s="202"/>
      <c r="B154" s="203" t="s">
        <v>414</v>
      </c>
      <c r="C154" s="203" t="s">
        <v>421</v>
      </c>
      <c r="D154" s="204"/>
      <c r="E154" s="204"/>
      <c r="F154" s="204"/>
      <c r="G154" s="204"/>
      <c r="H154" s="204"/>
      <c r="I154" s="204"/>
      <c r="J154" s="204"/>
      <c r="K154" s="205"/>
    </row>
    <row r="155" spans="1:255" x14ac:dyDescent="0.2">
      <c r="A155" s="64"/>
      <c r="B155" s="63"/>
      <c r="C155" s="63"/>
      <c r="D155" s="63"/>
      <c r="E155" s="63"/>
      <c r="F155" s="63"/>
      <c r="G155" s="63"/>
      <c r="H155" s="176">
        <f>R155</f>
        <v>799.3</v>
      </c>
      <c r="I155" s="177"/>
      <c r="J155" s="176">
        <f>S155</f>
        <v>5994.75</v>
      </c>
      <c r="K155" s="178"/>
      <c r="O155" s="20"/>
      <c r="P155" s="20"/>
      <c r="Q155" s="20"/>
      <c r="R155" s="20">
        <f>SUM(T153:T154)</f>
        <v>799.3</v>
      </c>
      <c r="S155" s="20">
        <f>SUM(U153:U154)</f>
        <v>5994.75</v>
      </c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>
        <f>R155</f>
        <v>799.3</v>
      </c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</row>
    <row r="156" spans="1:255" x14ac:dyDescent="0.2">
      <c r="A156" s="65">
        <v>20</v>
      </c>
      <c r="B156" s="71" t="s">
        <v>82</v>
      </c>
      <c r="C156" s="66" t="s">
        <v>111</v>
      </c>
      <c r="D156" s="67" t="s">
        <v>94</v>
      </c>
      <c r="E156" s="68">
        <v>10</v>
      </c>
      <c r="F156" s="69">
        <v>31.14</v>
      </c>
      <c r="G156" s="201"/>
      <c r="H156" s="69">
        <f>Source!AC63</f>
        <v>31.14</v>
      </c>
      <c r="I156" s="69">
        <f>T156</f>
        <v>311.39999999999998</v>
      </c>
      <c r="J156" s="201">
        <v>7.5</v>
      </c>
      <c r="K156" s="70">
        <f>U156</f>
        <v>2335.5</v>
      </c>
      <c r="O156" s="20"/>
      <c r="P156" s="20"/>
      <c r="Q156" s="20"/>
      <c r="R156" s="20"/>
      <c r="S156" s="20"/>
      <c r="T156" s="20">
        <f>ROUND(Source!AC63*Source!AW63*Source!I63,2)</f>
        <v>311.39999999999998</v>
      </c>
      <c r="U156" s="20">
        <f>Source!P63</f>
        <v>2335.5</v>
      </c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>
        <f>T156</f>
        <v>311.39999999999998</v>
      </c>
      <c r="GK156" s="20"/>
      <c r="GL156" s="20"/>
      <c r="GM156" s="20"/>
      <c r="GN156" s="20">
        <f>T156</f>
        <v>311.39999999999998</v>
      </c>
      <c r="GO156" s="20"/>
      <c r="GP156" s="20">
        <f>T156</f>
        <v>311.39999999999998</v>
      </c>
      <c r="GQ156" s="20">
        <f>T156</f>
        <v>311.39999999999998</v>
      </c>
      <c r="GR156" s="20"/>
      <c r="GS156" s="20">
        <f>T156</f>
        <v>311.39999999999998</v>
      </c>
      <c r="GT156" s="20"/>
      <c r="GU156" s="20"/>
      <c r="GV156" s="20"/>
      <c r="GW156" s="20">
        <f>ROUND(Source!AG63*Source!I63,2)</f>
        <v>0</v>
      </c>
      <c r="GX156" s="20">
        <f>ROUND(Source!AJ63*Source!I63,2)</f>
        <v>0</v>
      </c>
      <c r="GY156" s="20"/>
      <c r="GZ156" s="20"/>
      <c r="HA156" s="20"/>
      <c r="HB156" s="20">
        <f>T156</f>
        <v>311.39999999999998</v>
      </c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</row>
    <row r="157" spans="1:255" ht="13.5" thickBot="1" x14ac:dyDescent="0.25">
      <c r="A157" s="202"/>
      <c r="B157" s="203" t="s">
        <v>414</v>
      </c>
      <c r="C157" s="203" t="s">
        <v>422</v>
      </c>
      <c r="D157" s="204"/>
      <c r="E157" s="204"/>
      <c r="F157" s="204"/>
      <c r="G157" s="204"/>
      <c r="H157" s="204"/>
      <c r="I157" s="204"/>
      <c r="J157" s="204"/>
      <c r="K157" s="205"/>
    </row>
    <row r="158" spans="1:255" x14ac:dyDescent="0.2">
      <c r="A158" s="64"/>
      <c r="B158" s="63"/>
      <c r="C158" s="63"/>
      <c r="D158" s="63"/>
      <c r="E158" s="63"/>
      <c r="F158" s="63"/>
      <c r="G158" s="63"/>
      <c r="H158" s="176">
        <f>R158</f>
        <v>311.39999999999998</v>
      </c>
      <c r="I158" s="177"/>
      <c r="J158" s="176">
        <f>S158</f>
        <v>2335.5</v>
      </c>
      <c r="K158" s="178"/>
      <c r="O158" s="20"/>
      <c r="P158" s="20"/>
      <c r="Q158" s="20"/>
      <c r="R158" s="20">
        <f>SUM(T156:T157)</f>
        <v>311.39999999999998</v>
      </c>
      <c r="S158" s="20">
        <f>SUM(U156:U157)</f>
        <v>2335.5</v>
      </c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>
        <f>R158</f>
        <v>311.39999999999998</v>
      </c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</row>
    <row r="159" spans="1:255" x14ac:dyDescent="0.2">
      <c r="A159" s="65">
        <v>21</v>
      </c>
      <c r="B159" s="71" t="s">
        <v>82</v>
      </c>
      <c r="C159" s="66" t="s">
        <v>114</v>
      </c>
      <c r="D159" s="67" t="s">
        <v>115</v>
      </c>
      <c r="E159" s="68">
        <v>100</v>
      </c>
      <c r="F159" s="69">
        <v>4.6900000000000004</v>
      </c>
      <c r="G159" s="201"/>
      <c r="H159" s="69">
        <f>Source!AC65</f>
        <v>4.6900000000000004</v>
      </c>
      <c r="I159" s="69">
        <f>T159</f>
        <v>469</v>
      </c>
      <c r="J159" s="201">
        <v>7.5</v>
      </c>
      <c r="K159" s="70">
        <f>U159</f>
        <v>3517.5</v>
      </c>
      <c r="O159" s="20"/>
      <c r="P159" s="20"/>
      <c r="Q159" s="20"/>
      <c r="R159" s="20"/>
      <c r="S159" s="20"/>
      <c r="T159" s="20">
        <f>ROUND(Source!AC65*Source!AW65*Source!I65,2)</f>
        <v>469</v>
      </c>
      <c r="U159" s="20">
        <f>Source!P65</f>
        <v>3517.5</v>
      </c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>
        <f>T159</f>
        <v>469</v>
      </c>
      <c r="GK159" s="20"/>
      <c r="GL159" s="20"/>
      <c r="GM159" s="20"/>
      <c r="GN159" s="20">
        <f>T159</f>
        <v>469</v>
      </c>
      <c r="GO159" s="20"/>
      <c r="GP159" s="20">
        <f>T159</f>
        <v>469</v>
      </c>
      <c r="GQ159" s="20">
        <f>T159</f>
        <v>469</v>
      </c>
      <c r="GR159" s="20"/>
      <c r="GS159" s="20">
        <f>T159</f>
        <v>469</v>
      </c>
      <c r="GT159" s="20"/>
      <c r="GU159" s="20"/>
      <c r="GV159" s="20"/>
      <c r="GW159" s="20">
        <f>ROUND(Source!AG65*Source!I65,2)</f>
        <v>0</v>
      </c>
      <c r="GX159" s="20">
        <f>ROUND(Source!AJ65*Source!I65,2)</f>
        <v>0</v>
      </c>
      <c r="GY159" s="20"/>
      <c r="GZ159" s="20"/>
      <c r="HA159" s="20"/>
      <c r="HB159" s="20">
        <f>T159</f>
        <v>469</v>
      </c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</row>
    <row r="160" spans="1:255" ht="13.5" thickBot="1" x14ac:dyDescent="0.25">
      <c r="A160" s="202"/>
      <c r="B160" s="203" t="s">
        <v>414</v>
      </c>
      <c r="C160" s="203" t="s">
        <v>423</v>
      </c>
      <c r="D160" s="204"/>
      <c r="E160" s="204"/>
      <c r="F160" s="204"/>
      <c r="G160" s="204"/>
      <c r="H160" s="204"/>
      <c r="I160" s="204"/>
      <c r="J160" s="204"/>
      <c r="K160" s="205"/>
    </row>
    <row r="161" spans="1:255" x14ac:dyDescent="0.2">
      <c r="A161" s="64"/>
      <c r="B161" s="63"/>
      <c r="C161" s="63"/>
      <c r="D161" s="63"/>
      <c r="E161" s="63"/>
      <c r="F161" s="63"/>
      <c r="G161" s="63"/>
      <c r="H161" s="176">
        <f>R161</f>
        <v>469</v>
      </c>
      <c r="I161" s="177"/>
      <c r="J161" s="176">
        <f>S161</f>
        <v>3517.5</v>
      </c>
      <c r="K161" s="178"/>
      <c r="O161" s="20"/>
      <c r="P161" s="20"/>
      <c r="Q161" s="20"/>
      <c r="R161" s="20">
        <f>SUM(T159:T160)</f>
        <v>469</v>
      </c>
      <c r="S161" s="20">
        <f>SUM(U159:U160)</f>
        <v>3517.5</v>
      </c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>
        <f>R161</f>
        <v>469</v>
      </c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</row>
    <row r="162" spans="1:255" x14ac:dyDescent="0.2">
      <c r="A162" s="65">
        <v>22</v>
      </c>
      <c r="B162" s="71" t="s">
        <v>82</v>
      </c>
      <c r="C162" s="66" t="s">
        <v>118</v>
      </c>
      <c r="D162" s="67" t="s">
        <v>104</v>
      </c>
      <c r="E162" s="68">
        <v>15</v>
      </c>
      <c r="F162" s="69">
        <v>118.03</v>
      </c>
      <c r="G162" s="201"/>
      <c r="H162" s="69">
        <f>Source!AC67</f>
        <v>118.03</v>
      </c>
      <c r="I162" s="69">
        <f>T162</f>
        <v>1770.45</v>
      </c>
      <c r="J162" s="201">
        <v>7.5</v>
      </c>
      <c r="K162" s="70">
        <f>U162</f>
        <v>13278.38</v>
      </c>
      <c r="O162" s="20"/>
      <c r="P162" s="20"/>
      <c r="Q162" s="20"/>
      <c r="R162" s="20"/>
      <c r="S162" s="20"/>
      <c r="T162" s="20">
        <f>ROUND(Source!AC67*Source!AW67*Source!I67,2)</f>
        <v>1770.45</v>
      </c>
      <c r="U162" s="20">
        <f>Source!P67</f>
        <v>13278.38</v>
      </c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>
        <f>T162</f>
        <v>1770.45</v>
      </c>
      <c r="GK162" s="20"/>
      <c r="GL162" s="20"/>
      <c r="GM162" s="20"/>
      <c r="GN162" s="20">
        <f>T162</f>
        <v>1770.45</v>
      </c>
      <c r="GO162" s="20"/>
      <c r="GP162" s="20">
        <f>T162</f>
        <v>1770.45</v>
      </c>
      <c r="GQ162" s="20">
        <f>T162</f>
        <v>1770.45</v>
      </c>
      <c r="GR162" s="20"/>
      <c r="GS162" s="20">
        <f>T162</f>
        <v>1770.45</v>
      </c>
      <c r="GT162" s="20"/>
      <c r="GU162" s="20"/>
      <c r="GV162" s="20"/>
      <c r="GW162" s="20">
        <f>ROUND(Source!AG67*Source!I67,2)</f>
        <v>0</v>
      </c>
      <c r="GX162" s="20">
        <f>ROUND(Source!AJ67*Source!I67,2)</f>
        <v>0</v>
      </c>
      <c r="GY162" s="20"/>
      <c r="GZ162" s="20"/>
      <c r="HA162" s="20"/>
      <c r="HB162" s="20">
        <f>T162</f>
        <v>1770.45</v>
      </c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</row>
    <row r="163" spans="1:255" ht="13.5" thickBot="1" x14ac:dyDescent="0.25">
      <c r="A163" s="202"/>
      <c r="B163" s="203" t="s">
        <v>414</v>
      </c>
      <c r="C163" s="203" t="s">
        <v>424</v>
      </c>
      <c r="D163" s="204"/>
      <c r="E163" s="204"/>
      <c r="F163" s="204"/>
      <c r="G163" s="204"/>
      <c r="H163" s="204"/>
      <c r="I163" s="204"/>
      <c r="J163" s="204"/>
      <c r="K163" s="205"/>
    </row>
    <row r="164" spans="1:255" x14ac:dyDescent="0.2">
      <c r="A164" s="64"/>
      <c r="B164" s="63"/>
      <c r="C164" s="63"/>
      <c r="D164" s="63"/>
      <c r="E164" s="63"/>
      <c r="F164" s="63"/>
      <c r="G164" s="63"/>
      <c r="H164" s="176">
        <f>R164</f>
        <v>1770.45</v>
      </c>
      <c r="I164" s="177"/>
      <c r="J164" s="176">
        <f>S164</f>
        <v>13278.38</v>
      </c>
      <c r="K164" s="178"/>
      <c r="O164" s="20"/>
      <c r="P164" s="20"/>
      <c r="Q164" s="20"/>
      <c r="R164" s="20">
        <f>SUM(T162:T163)</f>
        <v>1770.45</v>
      </c>
      <c r="S164" s="20">
        <f>SUM(U162:U163)</f>
        <v>13278.38</v>
      </c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>
        <f>R164</f>
        <v>1770.45</v>
      </c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</row>
    <row r="165" spans="1:255" x14ac:dyDescent="0.2">
      <c r="A165" s="65">
        <v>23</v>
      </c>
      <c r="B165" s="71" t="s">
        <v>82</v>
      </c>
      <c r="C165" s="66" t="s">
        <v>121</v>
      </c>
      <c r="D165" s="67" t="s">
        <v>122</v>
      </c>
      <c r="E165" s="68">
        <v>10</v>
      </c>
      <c r="F165" s="69">
        <v>36.159999999999997</v>
      </c>
      <c r="G165" s="201"/>
      <c r="H165" s="69">
        <f>Source!AC69</f>
        <v>36.159999999999997</v>
      </c>
      <c r="I165" s="69">
        <f>T165</f>
        <v>361.6</v>
      </c>
      <c r="J165" s="201">
        <v>7.5</v>
      </c>
      <c r="K165" s="70">
        <f>U165</f>
        <v>2712</v>
      </c>
      <c r="O165" s="20"/>
      <c r="P165" s="20"/>
      <c r="Q165" s="20"/>
      <c r="R165" s="20"/>
      <c r="S165" s="20"/>
      <c r="T165" s="20">
        <f>ROUND(Source!AC69*Source!AW69*Source!I69,2)</f>
        <v>361.6</v>
      </c>
      <c r="U165" s="20">
        <f>Source!P69</f>
        <v>2712</v>
      </c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>
        <f>T165</f>
        <v>361.6</v>
      </c>
      <c r="GK165" s="20"/>
      <c r="GL165" s="20"/>
      <c r="GM165" s="20"/>
      <c r="GN165" s="20">
        <f>T165</f>
        <v>361.6</v>
      </c>
      <c r="GO165" s="20"/>
      <c r="GP165" s="20">
        <f>T165</f>
        <v>361.6</v>
      </c>
      <c r="GQ165" s="20">
        <f>T165</f>
        <v>361.6</v>
      </c>
      <c r="GR165" s="20"/>
      <c r="GS165" s="20">
        <f>T165</f>
        <v>361.6</v>
      </c>
      <c r="GT165" s="20"/>
      <c r="GU165" s="20"/>
      <c r="GV165" s="20"/>
      <c r="GW165" s="20">
        <f>ROUND(Source!AG69*Source!I69,2)</f>
        <v>0</v>
      </c>
      <c r="GX165" s="20">
        <f>ROUND(Source!AJ69*Source!I69,2)</f>
        <v>0</v>
      </c>
      <c r="GY165" s="20"/>
      <c r="GZ165" s="20"/>
      <c r="HA165" s="20"/>
      <c r="HB165" s="20">
        <f>T165</f>
        <v>361.6</v>
      </c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</row>
    <row r="166" spans="1:255" ht="13.5" thickBot="1" x14ac:dyDescent="0.25">
      <c r="A166" s="202"/>
      <c r="B166" s="203" t="s">
        <v>414</v>
      </c>
      <c r="C166" s="203" t="s">
        <v>425</v>
      </c>
      <c r="D166" s="204"/>
      <c r="E166" s="204"/>
      <c r="F166" s="204"/>
      <c r="G166" s="204"/>
      <c r="H166" s="204"/>
      <c r="I166" s="204"/>
      <c r="J166" s="204"/>
      <c r="K166" s="205"/>
    </row>
    <row r="167" spans="1:255" x14ac:dyDescent="0.2">
      <c r="A167" s="64"/>
      <c r="B167" s="63"/>
      <c r="C167" s="63"/>
      <c r="D167" s="63"/>
      <c r="E167" s="63"/>
      <c r="F167" s="63"/>
      <c r="G167" s="63"/>
      <c r="H167" s="176">
        <f>R167</f>
        <v>361.6</v>
      </c>
      <c r="I167" s="177"/>
      <c r="J167" s="176">
        <f>S167</f>
        <v>2712</v>
      </c>
      <c r="K167" s="178"/>
      <c r="O167" s="20"/>
      <c r="P167" s="20"/>
      <c r="Q167" s="20"/>
      <c r="R167" s="20">
        <f>SUM(T165:T166)</f>
        <v>361.6</v>
      </c>
      <c r="S167" s="20">
        <f>SUM(U165:U166)</f>
        <v>2712</v>
      </c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>
        <f>R167</f>
        <v>361.6</v>
      </c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</row>
    <row r="168" spans="1:255" x14ac:dyDescent="0.2">
      <c r="A168" s="65">
        <v>24</v>
      </c>
      <c r="B168" s="71" t="s">
        <v>82</v>
      </c>
      <c r="C168" s="66" t="s">
        <v>125</v>
      </c>
      <c r="D168" s="67" t="s">
        <v>54</v>
      </c>
      <c r="E168" s="68">
        <v>10</v>
      </c>
      <c r="F168" s="69">
        <v>58.8</v>
      </c>
      <c r="G168" s="201"/>
      <c r="H168" s="69">
        <f>Source!AC71</f>
        <v>58.8</v>
      </c>
      <c r="I168" s="69">
        <f>T168</f>
        <v>588</v>
      </c>
      <c r="J168" s="201">
        <v>7.5</v>
      </c>
      <c r="K168" s="70">
        <f>U168</f>
        <v>4410</v>
      </c>
      <c r="O168" s="20"/>
      <c r="P168" s="20"/>
      <c r="Q168" s="20"/>
      <c r="R168" s="20"/>
      <c r="S168" s="20"/>
      <c r="T168" s="20">
        <f>ROUND(Source!AC71*Source!AW71*Source!I71,2)</f>
        <v>588</v>
      </c>
      <c r="U168" s="20">
        <f>Source!P71</f>
        <v>4410</v>
      </c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>
        <f>T168</f>
        <v>588</v>
      </c>
      <c r="GK168" s="20"/>
      <c r="GL168" s="20"/>
      <c r="GM168" s="20"/>
      <c r="GN168" s="20">
        <f>T168</f>
        <v>588</v>
      </c>
      <c r="GO168" s="20"/>
      <c r="GP168" s="20">
        <f>T168</f>
        <v>588</v>
      </c>
      <c r="GQ168" s="20">
        <f>T168</f>
        <v>588</v>
      </c>
      <c r="GR168" s="20"/>
      <c r="GS168" s="20">
        <f>T168</f>
        <v>588</v>
      </c>
      <c r="GT168" s="20"/>
      <c r="GU168" s="20"/>
      <c r="GV168" s="20"/>
      <c r="GW168" s="20">
        <f>ROUND(Source!AG71*Source!I71,2)</f>
        <v>0</v>
      </c>
      <c r="GX168" s="20">
        <f>ROUND(Source!AJ71*Source!I71,2)</f>
        <v>0</v>
      </c>
      <c r="GY168" s="20"/>
      <c r="GZ168" s="20"/>
      <c r="HA168" s="20"/>
      <c r="HB168" s="20">
        <f>T168</f>
        <v>588</v>
      </c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</row>
    <row r="169" spans="1:255" ht="13.5" thickBot="1" x14ac:dyDescent="0.25">
      <c r="A169" s="202"/>
      <c r="B169" s="203" t="s">
        <v>414</v>
      </c>
      <c r="C169" s="203" t="s">
        <v>426</v>
      </c>
      <c r="D169" s="204"/>
      <c r="E169" s="204"/>
      <c r="F169" s="204"/>
      <c r="G169" s="204"/>
      <c r="H169" s="204"/>
      <c r="I169" s="204"/>
      <c r="J169" s="204"/>
      <c r="K169" s="205"/>
    </row>
    <row r="170" spans="1:255" ht="13.5" thickBot="1" x14ac:dyDescent="0.25">
      <c r="A170" s="64"/>
      <c r="B170" s="63"/>
      <c r="C170" s="63"/>
      <c r="D170" s="63"/>
      <c r="E170" s="63"/>
      <c r="F170" s="63"/>
      <c r="G170" s="63"/>
      <c r="H170" s="176">
        <f>R170</f>
        <v>588</v>
      </c>
      <c r="I170" s="177"/>
      <c r="J170" s="176">
        <f>S170</f>
        <v>4410</v>
      </c>
      <c r="K170" s="178"/>
      <c r="O170" s="20"/>
      <c r="P170" s="20"/>
      <c r="Q170" s="20"/>
      <c r="R170" s="20">
        <f>SUM(T168:T169)</f>
        <v>588</v>
      </c>
      <c r="S170" s="20">
        <f>SUM(U168:U169)</f>
        <v>4410</v>
      </c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>
        <f>R170</f>
        <v>588</v>
      </c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</row>
    <row r="171" spans="1:255" x14ac:dyDescent="0.2">
      <c r="A171" s="206"/>
      <c r="B171" s="206"/>
      <c r="C171" s="79" t="s">
        <v>427</v>
      </c>
      <c r="D171" s="79"/>
      <c r="E171" s="79"/>
      <c r="F171" s="79"/>
      <c r="G171" s="79"/>
      <c r="H171" s="181">
        <f>FM171</f>
        <v>257365.22000000003</v>
      </c>
      <c r="I171" s="181"/>
      <c r="J171" s="181">
        <f>DP171</f>
        <v>2507729.6</v>
      </c>
      <c r="K171" s="181"/>
      <c r="P171" s="20">
        <f>SUM(R46:R170)</f>
        <v>257365.22000000003</v>
      </c>
      <c r="Q171" s="20">
        <f>SUM(S46:S170)</f>
        <v>2507729.5999999996</v>
      </c>
      <c r="R171" s="20"/>
      <c r="S171" s="20"/>
      <c r="T171" s="20"/>
      <c r="U171" s="20"/>
      <c r="V171" s="20"/>
      <c r="W171" s="20"/>
      <c r="X171" s="20"/>
      <c r="Y171" s="20">
        <v>513</v>
      </c>
      <c r="Z171" s="20" t="s">
        <v>428</v>
      </c>
      <c r="AA171" s="20"/>
      <c r="AB171" s="20" t="s">
        <v>378</v>
      </c>
      <c r="AC171" s="20" t="str">
        <f>Source!G81</f>
        <v>Новая локальная смета</v>
      </c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>
        <f>Source!DM81</f>
        <v>750.13234999999997</v>
      </c>
      <c r="CX171" s="20">
        <f>Source!DN81</f>
        <v>283.51118199999996</v>
      </c>
      <c r="CY171" s="20">
        <f>Source!DG81</f>
        <v>2227997.1800000002</v>
      </c>
      <c r="CZ171" s="20">
        <f>Source!DK81</f>
        <v>138004.13</v>
      </c>
      <c r="DA171" s="20">
        <f>Source!DI81</f>
        <v>885854.77</v>
      </c>
      <c r="DB171" s="20">
        <f>Source!DJ81</f>
        <v>69535.539999999994</v>
      </c>
      <c r="DC171" s="20">
        <f>Source!DH81</f>
        <v>1204138.28</v>
      </c>
      <c r="DD171" s="20">
        <f>Source!EG81</f>
        <v>0</v>
      </c>
      <c r="DE171" s="20">
        <f>Source!EN81</f>
        <v>1204138.28</v>
      </c>
      <c r="DF171" s="20">
        <f>Source!EO81</f>
        <v>1204138.28</v>
      </c>
      <c r="DG171" s="20">
        <f>Source!EP81</f>
        <v>0</v>
      </c>
      <c r="DH171" s="20">
        <f>Source!EQ81</f>
        <v>1204138.28</v>
      </c>
      <c r="DI171" s="20">
        <f>Source!EH81</f>
        <v>0</v>
      </c>
      <c r="DJ171" s="20">
        <f>Source!EI81</f>
        <v>0</v>
      </c>
      <c r="DK171" s="20">
        <f>Source!ER81</f>
        <v>0</v>
      </c>
      <c r="DL171" s="20">
        <f>Source!DL81</f>
        <v>0</v>
      </c>
      <c r="DM171" s="20">
        <f>Source!DO81</f>
        <v>0</v>
      </c>
      <c r="DN171" s="20">
        <f>Source!DP81</f>
        <v>172876.97</v>
      </c>
      <c r="DO171" s="20">
        <f>Source!DQ81</f>
        <v>106855.45</v>
      </c>
      <c r="DP171" s="20">
        <f>Source!EJ81</f>
        <v>2507729.6</v>
      </c>
      <c r="DQ171" s="20">
        <f>Source!EK81</f>
        <v>2327082.0299999998</v>
      </c>
      <c r="DR171" s="20">
        <f>Source!EL81</f>
        <v>176124.57</v>
      </c>
      <c r="DS171" s="20">
        <f>Source!EH81</f>
        <v>0</v>
      </c>
      <c r="DT171" s="20">
        <f>Source!EM81</f>
        <v>4523</v>
      </c>
      <c r="DU171" s="20">
        <f>Source!EK81+Source!EL81</f>
        <v>2503206.5999999996</v>
      </c>
      <c r="DV171" s="20"/>
      <c r="DW171" s="20">
        <f>Source!ES81</f>
        <v>0</v>
      </c>
      <c r="DX171" s="20">
        <f>Source!ET81</f>
        <v>0</v>
      </c>
      <c r="DY171" s="20">
        <f>Source!EU81</f>
        <v>0</v>
      </c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>
        <f>Source!DM81</f>
        <v>750.13234999999997</v>
      </c>
      <c r="EU171" s="20">
        <f>Source!DN81</f>
        <v>283.51118199999996</v>
      </c>
      <c r="EV171" s="20">
        <f t="shared" ref="EV171:FQ171" si="0">SUM(GJ46:GJ170)</f>
        <v>238961.36000000002</v>
      </c>
      <c r="EW171" s="20">
        <f t="shared" si="0"/>
        <v>7541.2099999999991</v>
      </c>
      <c r="EX171" s="20">
        <f t="shared" si="0"/>
        <v>70868.37999999999</v>
      </c>
      <c r="EY171" s="20">
        <f t="shared" si="0"/>
        <v>3799.7500000000005</v>
      </c>
      <c r="EZ171" s="20">
        <f t="shared" si="0"/>
        <v>160551.77000000002</v>
      </c>
      <c r="FA171" s="20">
        <f t="shared" si="0"/>
        <v>0</v>
      </c>
      <c r="FB171" s="20">
        <f t="shared" si="0"/>
        <v>160551.77000000002</v>
      </c>
      <c r="FC171" s="20">
        <f t="shared" si="0"/>
        <v>160551.77000000002</v>
      </c>
      <c r="FD171" s="20">
        <f t="shared" si="0"/>
        <v>0</v>
      </c>
      <c r="FE171" s="20">
        <f t="shared" si="0"/>
        <v>160551.77000000002</v>
      </c>
      <c r="FF171" s="20">
        <f t="shared" si="0"/>
        <v>0</v>
      </c>
      <c r="FG171" s="20">
        <f t="shared" si="0"/>
        <v>0</v>
      </c>
      <c r="FH171" s="20">
        <f t="shared" si="0"/>
        <v>0</v>
      </c>
      <c r="FI171" s="20">
        <f t="shared" si="0"/>
        <v>0</v>
      </c>
      <c r="FJ171" s="20">
        <f t="shared" si="0"/>
        <v>0</v>
      </c>
      <c r="FK171" s="20">
        <f t="shared" si="0"/>
        <v>11104.990000000002</v>
      </c>
      <c r="FL171" s="20">
        <f t="shared" si="0"/>
        <v>7298.8700000000008</v>
      </c>
      <c r="FM171" s="20">
        <f t="shared" si="0"/>
        <v>257365.22000000003</v>
      </c>
      <c r="FN171" s="20">
        <f t="shared" si="0"/>
        <v>245308.12000000002</v>
      </c>
      <c r="FO171" s="20">
        <f t="shared" si="0"/>
        <v>11786.150000000003</v>
      </c>
      <c r="FP171" s="20">
        <f t="shared" si="0"/>
        <v>0</v>
      </c>
      <c r="FQ171" s="20">
        <f t="shared" si="0"/>
        <v>270.95</v>
      </c>
      <c r="FR171" s="20">
        <f>FN171+FO171</f>
        <v>257094.27000000002</v>
      </c>
      <c r="FS171" s="20">
        <f>SUM(HG46:HG170)</f>
        <v>0</v>
      </c>
      <c r="FT171" s="20">
        <f>SUM(HH46:HH170)</f>
        <v>0</v>
      </c>
      <c r="FU171" s="20">
        <f>SUM(HI46:HI170)</f>
        <v>0</v>
      </c>
      <c r="FV171" s="20">
        <f>SUM(HJ46:HJ170)</f>
        <v>0</v>
      </c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</row>
    <row r="172" spans="1:255" x14ac:dyDescent="0.2">
      <c r="H172" s="207"/>
      <c r="I172" s="207"/>
      <c r="J172" s="207"/>
      <c r="K172" s="207"/>
    </row>
    <row r="173" spans="1:255" x14ac:dyDescent="0.2">
      <c r="C173" s="21" t="s">
        <v>134</v>
      </c>
      <c r="D173" s="21"/>
      <c r="E173" s="21"/>
      <c r="F173" s="21"/>
      <c r="G173" s="21"/>
      <c r="H173" s="182">
        <f>EV171</f>
        <v>238961.36000000002</v>
      </c>
      <c r="I173" s="182"/>
      <c r="J173" s="182">
        <f>CY171</f>
        <v>2227997.1800000002</v>
      </c>
      <c r="K173" s="208"/>
    </row>
    <row r="174" spans="1:255" x14ac:dyDescent="0.2">
      <c r="C174" s="21" t="s">
        <v>431</v>
      </c>
      <c r="D174" s="21"/>
      <c r="E174" s="21"/>
      <c r="F174" s="21"/>
      <c r="G174" s="21"/>
      <c r="H174" s="183"/>
      <c r="I174" s="183"/>
      <c r="J174" s="183"/>
      <c r="K174" s="207"/>
    </row>
    <row r="175" spans="1:255" x14ac:dyDescent="0.2">
      <c r="C175" s="21" t="s">
        <v>432</v>
      </c>
      <c r="D175" s="21"/>
      <c r="E175" s="21"/>
      <c r="F175" s="21"/>
      <c r="G175" s="21"/>
      <c r="H175" s="182">
        <f>EW171</f>
        <v>7541.2099999999991</v>
      </c>
      <c r="I175" s="182"/>
      <c r="J175" s="182">
        <f>CZ171</f>
        <v>138004.13</v>
      </c>
      <c r="K175" s="208"/>
    </row>
    <row r="176" spans="1:255" x14ac:dyDescent="0.2">
      <c r="C176" s="21" t="s">
        <v>433</v>
      </c>
      <c r="D176" s="21"/>
      <c r="E176" s="21"/>
      <c r="F176" s="21"/>
      <c r="G176" s="21"/>
      <c r="H176" s="182">
        <f>EX171</f>
        <v>70868.37999999999</v>
      </c>
      <c r="I176" s="182"/>
      <c r="J176" s="182">
        <f>DA171</f>
        <v>885854.77</v>
      </c>
      <c r="K176" s="208"/>
    </row>
    <row r="177" spans="3:11" x14ac:dyDescent="0.2">
      <c r="C177" s="21" t="s">
        <v>434</v>
      </c>
      <c r="D177" s="21"/>
      <c r="E177" s="21"/>
      <c r="F177" s="21"/>
      <c r="G177" s="21"/>
      <c r="H177" s="182">
        <f>EZ171</f>
        <v>160551.77000000002</v>
      </c>
      <c r="I177" s="182"/>
      <c r="J177" s="182">
        <f>DC171</f>
        <v>1204138.28</v>
      </c>
      <c r="K177" s="208"/>
    </row>
    <row r="178" spans="3:11" x14ac:dyDescent="0.2">
      <c r="C178" s="21"/>
      <c r="D178" s="21"/>
      <c r="E178" s="21"/>
      <c r="F178" s="21"/>
      <c r="G178" s="21"/>
      <c r="H178" s="183"/>
      <c r="I178" s="183"/>
      <c r="J178" s="183"/>
      <c r="K178" s="207"/>
    </row>
    <row r="179" spans="3:11" x14ac:dyDescent="0.2">
      <c r="C179" s="21" t="s">
        <v>435</v>
      </c>
      <c r="D179" s="21"/>
      <c r="E179" s="21"/>
      <c r="F179" s="21"/>
      <c r="G179" s="21"/>
      <c r="H179" s="182">
        <f>FK171</f>
        <v>11104.990000000002</v>
      </c>
      <c r="I179" s="182"/>
      <c r="J179" s="182">
        <f>DN171</f>
        <v>172876.97</v>
      </c>
      <c r="K179" s="208"/>
    </row>
    <row r="180" spans="3:11" x14ac:dyDescent="0.2">
      <c r="C180" s="21" t="s">
        <v>436</v>
      </c>
      <c r="D180" s="21"/>
      <c r="E180" s="21"/>
      <c r="F180" s="21"/>
      <c r="G180" s="21"/>
      <c r="H180" s="182">
        <f>FL171</f>
        <v>7298.8700000000008</v>
      </c>
      <c r="I180" s="182"/>
      <c r="J180" s="182">
        <f>DO171</f>
        <v>106855.45</v>
      </c>
      <c r="K180" s="208"/>
    </row>
    <row r="181" spans="3:11" x14ac:dyDescent="0.2">
      <c r="C181" s="21" t="s">
        <v>437</v>
      </c>
      <c r="D181" s="21"/>
      <c r="E181" s="21"/>
      <c r="F181" s="21"/>
      <c r="G181" s="21"/>
      <c r="H181" s="182">
        <f>FM171</f>
        <v>257365.22000000003</v>
      </c>
      <c r="I181" s="182"/>
      <c r="J181" s="182">
        <f>DP171</f>
        <v>2507729.6</v>
      </c>
      <c r="K181" s="208"/>
    </row>
    <row r="182" spans="3:11" x14ac:dyDescent="0.2">
      <c r="C182" s="21" t="s">
        <v>438</v>
      </c>
      <c r="D182" s="21"/>
      <c r="E182" s="21"/>
      <c r="F182" s="21"/>
      <c r="G182" s="21"/>
      <c r="H182" s="183"/>
      <c r="I182" s="183"/>
      <c r="J182" s="183"/>
      <c r="K182" s="207"/>
    </row>
    <row r="183" spans="3:11" x14ac:dyDescent="0.2">
      <c r="C183" s="21" t="s">
        <v>439</v>
      </c>
      <c r="D183" s="21"/>
      <c r="E183" s="21"/>
      <c r="F183" s="21"/>
      <c r="G183" s="21"/>
      <c r="H183" s="182">
        <f>FN171</f>
        <v>245308.12000000002</v>
      </c>
      <c r="I183" s="182"/>
      <c r="J183" s="182">
        <f>DQ171</f>
        <v>2327082.0299999998</v>
      </c>
      <c r="K183" s="208"/>
    </row>
    <row r="184" spans="3:11" x14ac:dyDescent="0.2">
      <c r="C184" s="21" t="s">
        <v>440</v>
      </c>
      <c r="D184" s="21"/>
      <c r="E184" s="21"/>
      <c r="F184" s="21"/>
      <c r="G184" s="21"/>
      <c r="H184" s="182">
        <f>FO171</f>
        <v>11786.150000000003</v>
      </c>
      <c r="I184" s="182"/>
      <c r="J184" s="182">
        <f>DR171</f>
        <v>176124.57</v>
      </c>
      <c r="K184" s="208"/>
    </row>
    <row r="185" spans="3:11" hidden="1" x14ac:dyDescent="0.2">
      <c r="C185" s="21" t="s">
        <v>441</v>
      </c>
      <c r="D185" s="21"/>
      <c r="E185" s="21"/>
      <c r="F185" s="21"/>
      <c r="G185" s="21"/>
      <c r="H185" s="182">
        <f>FP171</f>
        <v>0</v>
      </c>
      <c r="I185" s="182"/>
      <c r="J185" s="182">
        <f>DS171</f>
        <v>0</v>
      </c>
      <c r="K185" s="208"/>
    </row>
    <row r="186" spans="3:11" x14ac:dyDescent="0.2">
      <c r="C186" s="21" t="s">
        <v>442</v>
      </c>
      <c r="D186" s="21"/>
      <c r="E186" s="21"/>
      <c r="F186" s="21"/>
      <c r="G186" s="21"/>
      <c r="H186" s="182">
        <f>FQ171</f>
        <v>270.95</v>
      </c>
      <c r="I186" s="182"/>
      <c r="J186" s="182">
        <f>DT171</f>
        <v>4523</v>
      </c>
      <c r="K186" s="208"/>
    </row>
    <row r="187" spans="3:11" x14ac:dyDescent="0.2">
      <c r="C187" s="21"/>
      <c r="D187" s="21"/>
      <c r="E187" s="21"/>
      <c r="F187" s="21"/>
      <c r="G187" s="21"/>
      <c r="H187" s="183"/>
      <c r="I187" s="183"/>
      <c r="J187" s="183"/>
      <c r="K187" s="207"/>
    </row>
    <row r="188" spans="3:11" x14ac:dyDescent="0.2">
      <c r="C188" s="21" t="s">
        <v>443</v>
      </c>
      <c r="D188" s="21"/>
      <c r="E188" s="21"/>
      <c r="F188" s="21"/>
      <c r="G188" s="21"/>
      <c r="H188" s="182">
        <f>H181</f>
        <v>257365.22000000003</v>
      </c>
      <c r="I188" s="182"/>
      <c r="J188" s="182">
        <f>J181</f>
        <v>2507729.6</v>
      </c>
      <c r="K188" s="208"/>
    </row>
    <row r="189" spans="3:11" hidden="1" x14ac:dyDescent="0.2">
      <c r="C189" s="21" t="s">
        <v>444</v>
      </c>
      <c r="D189" s="21"/>
      <c r="E189" s="80">
        <v>20</v>
      </c>
      <c r="F189" s="81" t="s">
        <v>400</v>
      </c>
      <c r="G189" s="21"/>
      <c r="H189" s="21"/>
      <c r="I189" s="21"/>
      <c r="J189" s="182">
        <f>ROUND(J188*E189/100,2)</f>
        <v>501545.92</v>
      </c>
      <c r="K189" s="209"/>
    </row>
    <row r="190" spans="3:11" hidden="1" x14ac:dyDescent="0.2">
      <c r="C190" s="21" t="s">
        <v>445</v>
      </c>
      <c r="D190" s="21"/>
      <c r="E190" s="21"/>
      <c r="F190" s="21"/>
      <c r="G190" s="21"/>
      <c r="H190" s="21"/>
      <c r="I190" s="21"/>
      <c r="J190" s="182">
        <f>J189+J188</f>
        <v>3009275.52</v>
      </c>
      <c r="K190" s="208"/>
    </row>
    <row r="191" spans="3:11" x14ac:dyDescent="0.2">
      <c r="C191" s="21"/>
      <c r="D191" s="21"/>
      <c r="E191" s="21"/>
      <c r="F191" s="21"/>
      <c r="G191" s="21"/>
      <c r="H191" s="21"/>
      <c r="I191" s="21"/>
      <c r="J191" s="183"/>
      <c r="K191" s="207"/>
    </row>
    <row r="192" spans="3:11" hidden="1" outlineLevel="1" x14ac:dyDescent="0.2">
      <c r="C192" s="21"/>
      <c r="D192" s="21"/>
      <c r="E192" s="21"/>
      <c r="F192" s="21"/>
      <c r="G192" s="21"/>
      <c r="H192" s="21"/>
      <c r="I192" s="21"/>
      <c r="J192" s="21"/>
    </row>
    <row r="193" spans="1:255" hidden="1" outlineLevel="1" x14ac:dyDescent="0.2"/>
    <row r="194" spans="1:255" hidden="1" outlineLevel="1" x14ac:dyDescent="0.2">
      <c r="A194" s="82" t="s">
        <v>446</v>
      </c>
      <c r="B194" s="82"/>
      <c r="C194" s="144"/>
      <c r="D194" s="144"/>
      <c r="E194" s="144"/>
      <c r="F194" s="144"/>
      <c r="G194" s="83"/>
      <c r="H194" s="83"/>
      <c r="I194" s="144"/>
      <c r="J194" s="144"/>
      <c r="BY194" s="84">
        <f>C194</f>
        <v>0</v>
      </c>
      <c r="BZ194" s="84">
        <f>I194</f>
        <v>0</v>
      </c>
      <c r="IU194" s="20"/>
    </row>
    <row r="195" spans="1:255" s="86" customFormat="1" ht="11.25" hidden="1" outlineLevel="1" x14ac:dyDescent="0.2">
      <c r="A195" s="85"/>
      <c r="B195" s="85"/>
      <c r="C195" s="145" t="s">
        <v>447</v>
      </c>
      <c r="D195" s="145"/>
      <c r="E195" s="145"/>
      <c r="F195" s="145"/>
      <c r="G195" s="145"/>
      <c r="H195" s="145"/>
      <c r="I195" s="145" t="s">
        <v>448</v>
      </c>
      <c r="J195" s="145"/>
    </row>
    <row r="196" spans="1:255" hidden="1" outlineLevel="1" x14ac:dyDescent="0.2">
      <c r="A196" s="210"/>
      <c r="B196" s="210"/>
      <c r="C196" s="210"/>
      <c r="D196" s="210"/>
      <c r="E196" s="210"/>
      <c r="F196" s="210"/>
      <c r="G196" s="211" t="s">
        <v>449</v>
      </c>
      <c r="H196" s="210"/>
      <c r="I196" s="210"/>
      <c r="J196" s="210"/>
    </row>
    <row r="197" spans="1:255" hidden="1" outlineLevel="1" x14ac:dyDescent="0.2">
      <c r="A197" s="82" t="s">
        <v>450</v>
      </c>
      <c r="B197" s="82"/>
      <c r="C197" s="144"/>
      <c r="D197" s="144"/>
      <c r="E197" s="144"/>
      <c r="F197" s="144"/>
      <c r="G197" s="83"/>
      <c r="H197" s="83"/>
      <c r="I197" s="144"/>
      <c r="J197" s="144"/>
      <c r="BY197" s="84">
        <f>C197</f>
        <v>0</v>
      </c>
      <c r="BZ197" s="84">
        <f>I197</f>
        <v>0</v>
      </c>
      <c r="IU197" s="20"/>
    </row>
    <row r="198" spans="1:255" s="86" customFormat="1" ht="11.25" hidden="1" outlineLevel="1" x14ac:dyDescent="0.2">
      <c r="A198" s="85"/>
      <c r="B198" s="85"/>
      <c r="C198" s="145" t="s">
        <v>447</v>
      </c>
      <c r="D198" s="145"/>
      <c r="E198" s="145"/>
      <c r="F198" s="145"/>
      <c r="G198" s="145"/>
      <c r="H198" s="145"/>
      <c r="I198" s="145" t="s">
        <v>448</v>
      </c>
      <c r="J198" s="145"/>
    </row>
    <row r="199" spans="1:255" hidden="1" outlineLevel="1" x14ac:dyDescent="0.2">
      <c r="A199" s="210"/>
      <c r="B199" s="210"/>
      <c r="C199" s="210"/>
      <c r="D199" s="210"/>
      <c r="E199" s="210"/>
      <c r="F199" s="210"/>
      <c r="G199" s="211" t="s">
        <v>449</v>
      </c>
      <c r="H199" s="210"/>
      <c r="I199" s="210"/>
      <c r="J199" s="210"/>
    </row>
    <row r="200" spans="1:255" collapsed="1" x14ac:dyDescent="0.2"/>
    <row r="201" spans="1:255" outlineLevel="1" x14ac:dyDescent="0.2"/>
    <row r="202" spans="1:255" outlineLevel="1" x14ac:dyDescent="0.2"/>
    <row r="203" spans="1:255" outlineLevel="1" x14ac:dyDescent="0.2">
      <c r="A203" s="82" t="s">
        <v>451</v>
      </c>
      <c r="B203" s="82"/>
      <c r="C203" s="144"/>
      <c r="D203" s="144"/>
      <c r="E203" s="144"/>
      <c r="F203" s="144"/>
      <c r="G203" s="83"/>
      <c r="H203" s="83"/>
      <c r="I203" s="144"/>
      <c r="J203" s="144"/>
      <c r="BY203" s="84">
        <f>C203</f>
        <v>0</v>
      </c>
      <c r="BZ203" s="84">
        <f>I203</f>
        <v>0</v>
      </c>
      <c r="IU203" s="20"/>
    </row>
    <row r="204" spans="1:255" s="86" customFormat="1" ht="11.25" outlineLevel="1" x14ac:dyDescent="0.2">
      <c r="A204" s="85"/>
      <c r="B204" s="85"/>
      <c r="C204" s="145" t="s">
        <v>447</v>
      </c>
      <c r="D204" s="145"/>
      <c r="E204" s="145"/>
      <c r="F204" s="145"/>
      <c r="G204" s="145"/>
      <c r="H204" s="145"/>
      <c r="I204" s="145" t="s">
        <v>448</v>
      </c>
      <c r="J204" s="145"/>
    </row>
    <row r="205" spans="1:255" outlineLevel="1" x14ac:dyDescent="0.2">
      <c r="A205" s="210"/>
      <c r="B205" s="210"/>
      <c r="C205" s="210"/>
      <c r="D205" s="210"/>
      <c r="E205" s="210"/>
      <c r="F205" s="210"/>
      <c r="G205" s="211" t="s">
        <v>449</v>
      </c>
      <c r="H205" s="210"/>
      <c r="I205" s="210"/>
      <c r="J205" s="210"/>
    </row>
    <row r="206" spans="1:255" outlineLevel="1" x14ac:dyDescent="0.2">
      <c r="A206" s="82" t="s">
        <v>452</v>
      </c>
      <c r="B206" s="82"/>
      <c r="C206" s="144"/>
      <c r="D206" s="144"/>
      <c r="E206" s="144"/>
      <c r="F206" s="144"/>
      <c r="G206" s="83"/>
      <c r="H206" s="83"/>
      <c r="I206" s="144"/>
      <c r="J206" s="144"/>
      <c r="BY206" s="84">
        <f>C206</f>
        <v>0</v>
      </c>
      <c r="BZ206" s="84">
        <f>I206</f>
        <v>0</v>
      </c>
      <c r="IU206" s="20"/>
    </row>
    <row r="207" spans="1:255" s="86" customFormat="1" ht="11.25" outlineLevel="1" x14ac:dyDescent="0.2">
      <c r="A207" s="85"/>
      <c r="B207" s="85"/>
      <c r="C207" s="145" t="s">
        <v>447</v>
      </c>
      <c r="D207" s="145"/>
      <c r="E207" s="145"/>
      <c r="F207" s="145"/>
      <c r="G207" s="145"/>
      <c r="H207" s="145"/>
      <c r="I207" s="145" t="s">
        <v>448</v>
      </c>
      <c r="J207" s="145"/>
    </row>
    <row r="208" spans="1:255" outlineLevel="1" x14ac:dyDescent="0.2">
      <c r="A208" s="210"/>
      <c r="B208" s="210"/>
      <c r="C208" s="210"/>
      <c r="D208" s="210"/>
      <c r="E208" s="210"/>
      <c r="F208" s="210"/>
      <c r="G208" s="211" t="s">
        <v>449</v>
      </c>
      <c r="H208" s="210"/>
      <c r="I208" s="210"/>
      <c r="J208" s="210"/>
    </row>
    <row r="210" spans="25:255" x14ac:dyDescent="0.2">
      <c r="Y210" s="20">
        <v>999</v>
      </c>
      <c r="Z210" s="20" t="s">
        <v>453</v>
      </c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</row>
  </sheetData>
  <mergeCells count="151">
    <mergeCell ref="C204:H204"/>
    <mergeCell ref="I204:J204"/>
    <mergeCell ref="C206:F206"/>
    <mergeCell ref="I206:J206"/>
    <mergeCell ref="C207:H207"/>
    <mergeCell ref="I207:J207"/>
    <mergeCell ref="C197:F197"/>
    <mergeCell ref="I197:J197"/>
    <mergeCell ref="C198:H198"/>
    <mergeCell ref="I198:J198"/>
    <mergeCell ref="C203:F203"/>
    <mergeCell ref="I203:J203"/>
    <mergeCell ref="J189:K189"/>
    <mergeCell ref="J190:K190"/>
    <mergeCell ref="J191:K191"/>
    <mergeCell ref="C194:F194"/>
    <mergeCell ref="I194:J194"/>
    <mergeCell ref="C195:H195"/>
    <mergeCell ref="I195:J195"/>
    <mergeCell ref="H186:I186"/>
    <mergeCell ref="J186:K186"/>
    <mergeCell ref="H187:I187"/>
    <mergeCell ref="J187:K187"/>
    <mergeCell ref="H188:I188"/>
    <mergeCell ref="J188:K188"/>
    <mergeCell ref="H183:I183"/>
    <mergeCell ref="J183:K183"/>
    <mergeCell ref="H184:I184"/>
    <mergeCell ref="J184:K184"/>
    <mergeCell ref="H185:I185"/>
    <mergeCell ref="J185:K185"/>
    <mergeCell ref="H180:I180"/>
    <mergeCell ref="J180:K180"/>
    <mergeCell ref="H181:I181"/>
    <mergeCell ref="J181:K181"/>
    <mergeCell ref="H182:I182"/>
    <mergeCell ref="J182:K182"/>
    <mergeCell ref="H177:I177"/>
    <mergeCell ref="J177:K177"/>
    <mergeCell ref="H178:I178"/>
    <mergeCell ref="J178:K178"/>
    <mergeCell ref="H179:I179"/>
    <mergeCell ref="J179:K179"/>
    <mergeCell ref="H174:I174"/>
    <mergeCell ref="J174:K174"/>
    <mergeCell ref="H175:I175"/>
    <mergeCell ref="J175:K175"/>
    <mergeCell ref="H176:I176"/>
    <mergeCell ref="J176:K176"/>
    <mergeCell ref="H171:I171"/>
    <mergeCell ref="J171:K171"/>
    <mergeCell ref="H172:I172"/>
    <mergeCell ref="J172:K172"/>
    <mergeCell ref="H173:I173"/>
    <mergeCell ref="J173:K173"/>
    <mergeCell ref="H164:I164"/>
    <mergeCell ref="J164:K164"/>
    <mergeCell ref="H167:I167"/>
    <mergeCell ref="J167:K167"/>
    <mergeCell ref="H170:I170"/>
    <mergeCell ref="J170:K170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9"/>
  <sheetViews>
    <sheetView workbookViewId="0">
      <selection activeCell="A175" sqref="A175:AH17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343</v>
      </c>
    </row>
    <row r="6" spans="1:133" x14ac:dyDescent="0.2">
      <c r="G6">
        <v>10</v>
      </c>
      <c r="H6" t="s">
        <v>339</v>
      </c>
    </row>
    <row r="7" spans="1:133" x14ac:dyDescent="0.2">
      <c r="G7">
        <v>2</v>
      </c>
      <c r="H7" t="s">
        <v>340</v>
      </c>
    </row>
    <row r="8" spans="1:133" x14ac:dyDescent="0.2">
      <c r="G8">
        <f>IF((Source!AR81&lt;&gt;'1.Смета.или.Акт'!P171),0,1)</f>
        <v>1</v>
      </c>
      <c r="H8" t="s">
        <v>429</v>
      </c>
    </row>
    <row r="9" spans="1:133" x14ac:dyDescent="0.2">
      <c r="G9" s="12" t="s">
        <v>341</v>
      </c>
      <c r="H9" t="s">
        <v>342</v>
      </c>
    </row>
    <row r="12" spans="1:133" x14ac:dyDescent="0.2">
      <c r="A12" s="1">
        <v>1</v>
      </c>
      <c r="B12" s="1">
        <v>173</v>
      </c>
      <c r="C12" s="1">
        <v>0</v>
      </c>
      <c r="D12" s="1">
        <f>ROW(A110)</f>
        <v>110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B110</f>
        <v>173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Монтаж 1 КМ_КЛ 6,10 кВ_АСБ 3х95</v>
      </c>
      <c r="H18" s="3"/>
      <c r="I18" s="3"/>
      <c r="J18" s="3"/>
      <c r="K18" s="3"/>
      <c r="L18" s="3"/>
      <c r="M18" s="3"/>
      <c r="N18" s="3"/>
      <c r="O18" s="3">
        <f t="shared" ref="O18:AT18" si="1">O110</f>
        <v>238961.36</v>
      </c>
      <c r="P18" s="3">
        <f t="shared" si="1"/>
        <v>160551.76999999999</v>
      </c>
      <c r="Q18" s="3">
        <f t="shared" si="1"/>
        <v>70868.38</v>
      </c>
      <c r="R18" s="3">
        <f t="shared" si="1"/>
        <v>3799.75</v>
      </c>
      <c r="S18" s="3">
        <f t="shared" si="1"/>
        <v>7541.21</v>
      </c>
      <c r="T18" s="3">
        <f t="shared" si="1"/>
        <v>0</v>
      </c>
      <c r="U18" s="3">
        <f t="shared" si="1"/>
        <v>750.13234999999997</v>
      </c>
      <c r="V18" s="3">
        <f t="shared" si="1"/>
        <v>283.51118199999996</v>
      </c>
      <c r="W18" s="3">
        <f t="shared" si="1"/>
        <v>0</v>
      </c>
      <c r="X18" s="3">
        <f t="shared" si="1"/>
        <v>11104.99</v>
      </c>
      <c r="Y18" s="3">
        <f t="shared" si="1"/>
        <v>7298.87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257365.22</v>
      </c>
      <c r="AS18" s="3">
        <f t="shared" si="1"/>
        <v>245308.12</v>
      </c>
      <c r="AT18" s="3">
        <f t="shared" si="1"/>
        <v>11786.15</v>
      </c>
      <c r="AU18" s="3">
        <f t="shared" ref="AU18:BZ18" si="2">AU110</f>
        <v>270.95</v>
      </c>
      <c r="AV18" s="3">
        <f t="shared" si="2"/>
        <v>160551.76999999999</v>
      </c>
      <c r="AW18" s="3">
        <f t="shared" si="2"/>
        <v>160551.76999999999</v>
      </c>
      <c r="AX18" s="3">
        <f t="shared" si="2"/>
        <v>0</v>
      </c>
      <c r="AY18" s="3">
        <f t="shared" si="2"/>
        <v>160551.76999999999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CA110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DG110</f>
        <v>2227997.1800000002</v>
      </c>
      <c r="DH18" s="4">
        <f t="shared" si="4"/>
        <v>1204138.28</v>
      </c>
      <c r="DI18" s="4">
        <f t="shared" si="4"/>
        <v>885854.77</v>
      </c>
      <c r="DJ18" s="4">
        <f t="shared" si="4"/>
        <v>69535.539999999994</v>
      </c>
      <c r="DK18" s="4">
        <f t="shared" si="4"/>
        <v>138004.13</v>
      </c>
      <c r="DL18" s="4">
        <f t="shared" si="4"/>
        <v>0</v>
      </c>
      <c r="DM18" s="4">
        <f t="shared" si="4"/>
        <v>750.13234999999997</v>
      </c>
      <c r="DN18" s="4">
        <f t="shared" si="4"/>
        <v>283.51118199999996</v>
      </c>
      <c r="DO18" s="4">
        <f t="shared" si="4"/>
        <v>0</v>
      </c>
      <c r="DP18" s="4">
        <f t="shared" si="4"/>
        <v>172876.97</v>
      </c>
      <c r="DQ18" s="4">
        <f t="shared" si="4"/>
        <v>106855.45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2507729.6</v>
      </c>
      <c r="EK18" s="4">
        <f t="shared" si="4"/>
        <v>2327082.0299999998</v>
      </c>
      <c r="EL18" s="4">
        <f t="shared" si="4"/>
        <v>176124.57</v>
      </c>
      <c r="EM18" s="4">
        <f t="shared" ref="EM18:FR18" si="5">EM110</f>
        <v>4523</v>
      </c>
      <c r="EN18" s="4">
        <f t="shared" si="5"/>
        <v>1204138.28</v>
      </c>
      <c r="EO18" s="4">
        <f t="shared" si="5"/>
        <v>1204138.28</v>
      </c>
      <c r="EP18" s="4">
        <f t="shared" si="5"/>
        <v>0</v>
      </c>
      <c r="EQ18" s="4">
        <f t="shared" si="5"/>
        <v>1204138.28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FS110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ROW(A81)</f>
        <v>81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B81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O81</f>
        <v>238961.36</v>
      </c>
      <c r="P22" s="3">
        <f t="shared" si="8"/>
        <v>160551.76999999999</v>
      </c>
      <c r="Q22" s="3">
        <f t="shared" si="8"/>
        <v>70868.38</v>
      </c>
      <c r="R22" s="3">
        <f t="shared" si="8"/>
        <v>3799.75</v>
      </c>
      <c r="S22" s="3">
        <f t="shared" si="8"/>
        <v>7541.21</v>
      </c>
      <c r="T22" s="3">
        <f t="shared" si="8"/>
        <v>0</v>
      </c>
      <c r="U22" s="3">
        <f t="shared" si="8"/>
        <v>750.13234999999997</v>
      </c>
      <c r="V22" s="3">
        <f t="shared" si="8"/>
        <v>283.51118199999996</v>
      </c>
      <c r="W22" s="3">
        <f t="shared" si="8"/>
        <v>0</v>
      </c>
      <c r="X22" s="3">
        <f t="shared" si="8"/>
        <v>11104.99</v>
      </c>
      <c r="Y22" s="3">
        <f t="shared" si="8"/>
        <v>7298.87</v>
      </c>
      <c r="Z22" s="3">
        <f t="shared" si="8"/>
        <v>0</v>
      </c>
      <c r="AA22" s="3">
        <f t="shared" si="8"/>
        <v>0</v>
      </c>
      <c r="AB22" s="3">
        <f t="shared" si="8"/>
        <v>238961.36</v>
      </c>
      <c r="AC22" s="3">
        <f t="shared" si="8"/>
        <v>160551.76999999999</v>
      </c>
      <c r="AD22" s="3">
        <f t="shared" si="8"/>
        <v>70868.38</v>
      </c>
      <c r="AE22" s="3">
        <f t="shared" si="8"/>
        <v>3799.75</v>
      </c>
      <c r="AF22" s="3">
        <f t="shared" si="8"/>
        <v>7541.21</v>
      </c>
      <c r="AG22" s="3">
        <f t="shared" si="8"/>
        <v>0</v>
      </c>
      <c r="AH22" s="3">
        <f t="shared" si="8"/>
        <v>750.13234999999997</v>
      </c>
      <c r="AI22" s="3">
        <f t="shared" si="8"/>
        <v>283.51118199999996</v>
      </c>
      <c r="AJ22" s="3">
        <f t="shared" si="8"/>
        <v>0</v>
      </c>
      <c r="AK22" s="3">
        <f t="shared" si="8"/>
        <v>11104.99</v>
      </c>
      <c r="AL22" s="3">
        <f t="shared" si="8"/>
        <v>7298.87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257365.22</v>
      </c>
      <c r="AS22" s="3">
        <f t="shared" si="8"/>
        <v>245308.12</v>
      </c>
      <c r="AT22" s="3">
        <f t="shared" si="8"/>
        <v>11786.15</v>
      </c>
      <c r="AU22" s="3">
        <f t="shared" ref="AU22:BZ22" si="9">AU81</f>
        <v>270.95</v>
      </c>
      <c r="AV22" s="3">
        <f t="shared" si="9"/>
        <v>160551.76999999999</v>
      </c>
      <c r="AW22" s="3">
        <f t="shared" si="9"/>
        <v>160551.76999999999</v>
      </c>
      <c r="AX22" s="3">
        <f t="shared" si="9"/>
        <v>0</v>
      </c>
      <c r="AY22" s="3">
        <f t="shared" si="9"/>
        <v>160551.76999999999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CA81</f>
        <v>257365.22</v>
      </c>
      <c r="CB22" s="3">
        <f t="shared" si="10"/>
        <v>245308.12</v>
      </c>
      <c r="CC22" s="3">
        <f t="shared" si="10"/>
        <v>11786.15</v>
      </c>
      <c r="CD22" s="3">
        <f t="shared" si="10"/>
        <v>270.95</v>
      </c>
      <c r="CE22" s="3">
        <f t="shared" si="10"/>
        <v>160551.76999999999</v>
      </c>
      <c r="CF22" s="3">
        <f t="shared" si="10"/>
        <v>160551.76999999999</v>
      </c>
      <c r="CG22" s="3">
        <f t="shared" si="10"/>
        <v>0</v>
      </c>
      <c r="CH22" s="3">
        <f t="shared" si="10"/>
        <v>160551.76999999999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DG81</f>
        <v>2227997.1800000002</v>
      </c>
      <c r="DH22" s="4">
        <f t="shared" si="11"/>
        <v>1204138.28</v>
      </c>
      <c r="DI22" s="4">
        <f t="shared" si="11"/>
        <v>885854.77</v>
      </c>
      <c r="DJ22" s="4">
        <f t="shared" si="11"/>
        <v>69535.539999999994</v>
      </c>
      <c r="DK22" s="4">
        <f t="shared" si="11"/>
        <v>138004.13</v>
      </c>
      <c r="DL22" s="4">
        <f t="shared" si="11"/>
        <v>0</v>
      </c>
      <c r="DM22" s="4">
        <f t="shared" si="11"/>
        <v>750.13234999999997</v>
      </c>
      <c r="DN22" s="4">
        <f t="shared" si="11"/>
        <v>283.51118199999996</v>
      </c>
      <c r="DO22" s="4">
        <f t="shared" si="11"/>
        <v>0</v>
      </c>
      <c r="DP22" s="4">
        <f t="shared" si="11"/>
        <v>172876.97</v>
      </c>
      <c r="DQ22" s="4">
        <f t="shared" si="11"/>
        <v>106855.45</v>
      </c>
      <c r="DR22" s="4">
        <f t="shared" si="11"/>
        <v>0</v>
      </c>
      <c r="DS22" s="4">
        <f t="shared" si="11"/>
        <v>0</v>
      </c>
      <c r="DT22" s="4">
        <f t="shared" si="11"/>
        <v>2227997.1800000002</v>
      </c>
      <c r="DU22" s="4">
        <f t="shared" si="11"/>
        <v>1204138.28</v>
      </c>
      <c r="DV22" s="4">
        <f t="shared" si="11"/>
        <v>885854.77</v>
      </c>
      <c r="DW22" s="4">
        <f t="shared" si="11"/>
        <v>69535.539999999994</v>
      </c>
      <c r="DX22" s="4">
        <f t="shared" si="11"/>
        <v>138004.13</v>
      </c>
      <c r="DY22" s="4">
        <f t="shared" si="11"/>
        <v>0</v>
      </c>
      <c r="DZ22" s="4">
        <f t="shared" si="11"/>
        <v>750.13234999999997</v>
      </c>
      <c r="EA22" s="4">
        <f t="shared" si="11"/>
        <v>283.51118199999996</v>
      </c>
      <c r="EB22" s="4">
        <f t="shared" si="11"/>
        <v>0</v>
      </c>
      <c r="EC22" s="4">
        <f t="shared" si="11"/>
        <v>172876.97</v>
      </c>
      <c r="ED22" s="4">
        <f t="shared" si="11"/>
        <v>106855.45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2507729.6</v>
      </c>
      <c r="EK22" s="4">
        <f t="shared" si="11"/>
        <v>2327082.0299999998</v>
      </c>
      <c r="EL22" s="4">
        <f t="shared" si="11"/>
        <v>176124.57</v>
      </c>
      <c r="EM22" s="4">
        <f t="shared" ref="EM22:FR22" si="12">EM81</f>
        <v>4523</v>
      </c>
      <c r="EN22" s="4">
        <f t="shared" si="12"/>
        <v>1204138.28</v>
      </c>
      <c r="EO22" s="4">
        <f t="shared" si="12"/>
        <v>1204138.28</v>
      </c>
      <c r="EP22" s="4">
        <f t="shared" si="12"/>
        <v>0</v>
      </c>
      <c r="EQ22" s="4">
        <f t="shared" si="12"/>
        <v>1204138.28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FS81</f>
        <v>2507729.6</v>
      </c>
      <c r="FT22" s="4">
        <f t="shared" si="13"/>
        <v>2327082.0299999998</v>
      </c>
      <c r="FU22" s="4">
        <f t="shared" si="13"/>
        <v>176124.57</v>
      </c>
      <c r="FV22" s="4">
        <f t="shared" si="13"/>
        <v>4523</v>
      </c>
      <c r="FW22" s="4">
        <f t="shared" si="13"/>
        <v>1204138.28</v>
      </c>
      <c r="FX22" s="4">
        <f t="shared" si="13"/>
        <v>1204138.28</v>
      </c>
      <c r="FY22" s="4">
        <f t="shared" si="13"/>
        <v>0</v>
      </c>
      <c r="FZ22" s="4">
        <f t="shared" si="13"/>
        <v>1204138.28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0.20499999999999999</v>
      </c>
      <c r="J24" s="2">
        <v>0</v>
      </c>
      <c r="K24" s="2"/>
      <c r="L24" s="2"/>
      <c r="M24" s="2"/>
      <c r="N24" s="2"/>
      <c r="O24" s="2">
        <f t="shared" ref="O24:O55" si="14">ROUND(CP24,2)</f>
        <v>386.48</v>
      </c>
      <c r="P24" s="2">
        <f t="shared" ref="P24:P55" si="15">ROUND(CQ24*I24,2)</f>
        <v>0</v>
      </c>
      <c r="Q24" s="2">
        <f t="shared" ref="Q24:Q55" si="16">ROUND(CR24*I24,2)</f>
        <v>386.48</v>
      </c>
      <c r="R24" s="2">
        <f t="shared" ref="R24:R55" si="17">ROUND(CS24*I24,2)</f>
        <v>42.45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3.1446999999999998</v>
      </c>
      <c r="W24" s="2">
        <f t="shared" ref="W24:W55" si="22">ROUND(CX24*I24,2)</f>
        <v>0</v>
      </c>
      <c r="X24" s="2">
        <f t="shared" ref="X24:X55" si="23">ROUND(CY24,2)</f>
        <v>40.33</v>
      </c>
      <c r="Y24" s="2">
        <f t="shared" ref="Y24:Y55" si="24">ROUND(CZ24,2)</f>
        <v>21.23</v>
      </c>
      <c r="Z24" s="2"/>
      <c r="AA24" s="2">
        <v>34736220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386.48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40.327500000000008</v>
      </c>
      <c r="CZ24" s="2">
        <f t="shared" ref="CZ24:CZ55" si="43">(((S24+(R24*IF(0,0,1)))*AU24)/100)</f>
        <v>21.225000000000001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448.04</v>
      </c>
      <c r="GN24" s="2">
        <f t="shared" ref="GN24:GN55" si="47">IF(OR(BI24=0,BI24=1),ROUND(O24+X24+Y24+GK24,2),0)</f>
        <v>448.04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0.20499999999999999</v>
      </c>
      <c r="J25">
        <v>0</v>
      </c>
      <c r="O25">
        <f t="shared" si="14"/>
        <v>4831.0600000000004</v>
      </c>
      <c r="P25">
        <f t="shared" si="15"/>
        <v>0</v>
      </c>
      <c r="Q25">
        <f t="shared" si="16"/>
        <v>4831.0600000000004</v>
      </c>
      <c r="R25">
        <f t="shared" si="17"/>
        <v>776.9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3.1446999999999998</v>
      </c>
      <c r="W25">
        <f t="shared" si="22"/>
        <v>0</v>
      </c>
      <c r="X25">
        <f t="shared" si="23"/>
        <v>629.29</v>
      </c>
      <c r="Y25">
        <f t="shared" si="24"/>
        <v>310.76</v>
      </c>
      <c r="AA25">
        <v>34736221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6">
        <f>'1.Смета.или.Акт'!F47</f>
        <v>1885.29</v>
      </c>
      <c r="AN25" s="56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4831.0600000000004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629.28899999999999</v>
      </c>
      <c r="CZ25">
        <f t="shared" si="43"/>
        <v>310.76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6">
        <f>'1.Смета.или.Акт'!F47</f>
        <v>1885.29</v>
      </c>
      <c r="EU25" s="56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5771.11</v>
      </c>
      <c r="GN25">
        <f t="shared" si="47"/>
        <v>5771.11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0.15</v>
      </c>
      <c r="J26" s="2">
        <v>0</v>
      </c>
      <c r="K26" s="2"/>
      <c r="L26" s="2"/>
      <c r="M26" s="2"/>
      <c r="N26" s="2"/>
      <c r="O26" s="2">
        <f t="shared" si="14"/>
        <v>157.13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157.13</v>
      </c>
      <c r="T26" s="2">
        <f t="shared" si="19"/>
        <v>0</v>
      </c>
      <c r="U26" s="2">
        <f t="shared" si="20"/>
        <v>18.75</v>
      </c>
      <c r="V26" s="2">
        <f t="shared" si="21"/>
        <v>0</v>
      </c>
      <c r="W26" s="2">
        <f t="shared" si="22"/>
        <v>0</v>
      </c>
      <c r="X26" s="2">
        <f t="shared" si="23"/>
        <v>125.7</v>
      </c>
      <c r="Y26" s="2">
        <f t="shared" si="24"/>
        <v>70.709999999999994</v>
      </c>
      <c r="Z26" s="2"/>
      <c r="AA26" s="2">
        <v>34736220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157.13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125.70399999999999</v>
      </c>
      <c r="CZ26" s="2">
        <f t="shared" si="43"/>
        <v>70.708500000000001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353.54</v>
      </c>
      <c r="GN26" s="2">
        <f t="shared" si="47"/>
        <v>353.54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0.15</v>
      </c>
      <c r="J27">
        <v>0</v>
      </c>
      <c r="O27">
        <f t="shared" si="14"/>
        <v>2875.39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2875.39</v>
      </c>
      <c r="T27">
        <f t="shared" si="19"/>
        <v>0</v>
      </c>
      <c r="U27">
        <f t="shared" si="20"/>
        <v>18.75</v>
      </c>
      <c r="V27">
        <f t="shared" si="21"/>
        <v>0</v>
      </c>
      <c r="W27">
        <f t="shared" si="22"/>
        <v>0</v>
      </c>
      <c r="X27">
        <f t="shared" si="23"/>
        <v>1955.27</v>
      </c>
      <c r="Y27">
        <f t="shared" si="24"/>
        <v>1035.1400000000001</v>
      </c>
      <c r="AA27">
        <v>34736221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6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2875.39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1955.2651999999998</v>
      </c>
      <c r="CZ27">
        <f t="shared" si="43"/>
        <v>1035.1404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6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5865.8</v>
      </c>
      <c r="GN27">
        <f t="shared" si="47"/>
        <v>5865.8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14</v>
      </c>
      <c r="J28" s="2">
        <v>0</v>
      </c>
      <c r="K28" s="2"/>
      <c r="L28" s="2"/>
      <c r="M28" s="2"/>
      <c r="N28" s="2"/>
      <c r="O28" s="2">
        <f t="shared" si="14"/>
        <v>25985.68</v>
      </c>
      <c r="P28" s="2">
        <f t="shared" si="15"/>
        <v>0.14000000000000001</v>
      </c>
      <c r="Q28" s="2">
        <f t="shared" si="16"/>
        <v>24220.7</v>
      </c>
      <c r="R28" s="2">
        <f t="shared" si="17"/>
        <v>1196.44</v>
      </c>
      <c r="S28" s="2">
        <f t="shared" si="18"/>
        <v>1764.84</v>
      </c>
      <c r="T28" s="2">
        <f t="shared" si="19"/>
        <v>0</v>
      </c>
      <c r="U28" s="2">
        <f t="shared" si="20"/>
        <v>170.51999999999998</v>
      </c>
      <c r="V28" s="2">
        <f t="shared" si="21"/>
        <v>88.62</v>
      </c>
      <c r="W28" s="2">
        <f t="shared" si="22"/>
        <v>0</v>
      </c>
      <c r="X28" s="2">
        <f t="shared" si="23"/>
        <v>2961.28</v>
      </c>
      <c r="Y28" s="2">
        <f t="shared" si="24"/>
        <v>1924.83</v>
      </c>
      <c r="Z28" s="2"/>
      <c r="AA28" s="2">
        <v>34736220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25985.68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2961.28</v>
      </c>
      <c r="CZ28" s="2">
        <f t="shared" si="43"/>
        <v>1924.8319999999999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30871.79</v>
      </c>
      <c r="GN28" s="2">
        <f t="shared" si="47"/>
        <v>30871.79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14</v>
      </c>
      <c r="J29">
        <v>0</v>
      </c>
      <c r="O29">
        <f t="shared" si="14"/>
        <v>335056.37</v>
      </c>
      <c r="P29">
        <f t="shared" si="15"/>
        <v>1.05</v>
      </c>
      <c r="Q29">
        <f t="shared" si="16"/>
        <v>302758.75</v>
      </c>
      <c r="R29">
        <f t="shared" si="17"/>
        <v>21894.85</v>
      </c>
      <c r="S29">
        <f t="shared" si="18"/>
        <v>32296.57</v>
      </c>
      <c r="T29">
        <f t="shared" si="19"/>
        <v>0</v>
      </c>
      <c r="U29">
        <f t="shared" si="20"/>
        <v>170.51999999999998</v>
      </c>
      <c r="V29">
        <f t="shared" si="21"/>
        <v>88.62</v>
      </c>
      <c r="W29">
        <f t="shared" si="22"/>
        <v>0</v>
      </c>
      <c r="X29">
        <f t="shared" si="23"/>
        <v>46062.71</v>
      </c>
      <c r="Y29">
        <f t="shared" si="24"/>
        <v>28179.54</v>
      </c>
      <c r="AA29">
        <v>34736221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6">
        <f>'1.Смета.или.Акт'!F62</f>
        <v>192.31</v>
      </c>
      <c r="AM29" s="56">
        <f>'1.Смета.или.Акт'!F60</f>
        <v>1730.05</v>
      </c>
      <c r="AN29" s="56">
        <f>'1.Смета.или.Акт'!F61</f>
        <v>85.46</v>
      </c>
      <c r="AO29" s="56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335056.37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46062.707000000002</v>
      </c>
      <c r="CZ29">
        <f t="shared" si="43"/>
        <v>28179.538399999998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6">
        <f>'1.Смета.или.Акт'!F62</f>
        <v>192.31</v>
      </c>
      <c r="ET29" s="56">
        <f>'1.Смета.или.Акт'!F60</f>
        <v>1730.05</v>
      </c>
      <c r="EU29" s="56">
        <f>'1.Смета.или.Акт'!F61</f>
        <v>85.46</v>
      </c>
      <c r="EV29" s="56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409298.62</v>
      </c>
      <c r="GN29">
        <f t="shared" si="47"/>
        <v>409298.62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62</v>
      </c>
      <c r="J30" s="2">
        <v>0</v>
      </c>
      <c r="K30" s="2"/>
      <c r="L30" s="2"/>
      <c r="M30" s="2"/>
      <c r="N30" s="2"/>
      <c r="O30" s="2">
        <f t="shared" si="14"/>
        <v>44873.74</v>
      </c>
      <c r="P30" s="2">
        <f t="shared" si="15"/>
        <v>0.62</v>
      </c>
      <c r="Q30" s="2">
        <f t="shared" si="16"/>
        <v>42024.22</v>
      </c>
      <c r="R30" s="2">
        <f t="shared" si="17"/>
        <v>2075.7600000000002</v>
      </c>
      <c r="S30" s="2">
        <f t="shared" si="18"/>
        <v>2848.9</v>
      </c>
      <c r="T30" s="2">
        <f t="shared" si="19"/>
        <v>0</v>
      </c>
      <c r="U30" s="2">
        <f t="shared" si="20"/>
        <v>275.28000000000003</v>
      </c>
      <c r="V30" s="2">
        <f t="shared" si="21"/>
        <v>153.76</v>
      </c>
      <c r="W30" s="2">
        <f t="shared" si="22"/>
        <v>0</v>
      </c>
      <c r="X30" s="2">
        <f t="shared" si="23"/>
        <v>4924.66</v>
      </c>
      <c r="Y30" s="2">
        <f t="shared" si="24"/>
        <v>3201.03</v>
      </c>
      <c r="Z30" s="2"/>
      <c r="AA30" s="2">
        <v>34736220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44873.740000000005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4924.66</v>
      </c>
      <c r="CZ30" s="2">
        <f t="shared" si="43"/>
        <v>3201.0289999999995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52999.43</v>
      </c>
      <c r="GN30" s="2">
        <f t="shared" si="47"/>
        <v>52999.43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62</v>
      </c>
      <c r="J31">
        <v>0</v>
      </c>
      <c r="O31">
        <f t="shared" si="14"/>
        <v>577442.27</v>
      </c>
      <c r="P31">
        <f t="shared" si="15"/>
        <v>4.6500000000000004</v>
      </c>
      <c r="Q31">
        <f t="shared" si="16"/>
        <v>525302.75</v>
      </c>
      <c r="R31">
        <f t="shared" si="17"/>
        <v>37986.410000000003</v>
      </c>
      <c r="S31">
        <f t="shared" si="18"/>
        <v>52134.87</v>
      </c>
      <c r="T31">
        <f t="shared" si="19"/>
        <v>0</v>
      </c>
      <c r="U31">
        <f t="shared" si="20"/>
        <v>275.28000000000003</v>
      </c>
      <c r="V31">
        <f t="shared" si="21"/>
        <v>153.76</v>
      </c>
      <c r="W31">
        <f t="shared" si="22"/>
        <v>0</v>
      </c>
      <c r="X31">
        <f t="shared" si="23"/>
        <v>76603.09</v>
      </c>
      <c r="Y31">
        <f t="shared" si="24"/>
        <v>46863.07</v>
      </c>
      <c r="AA31">
        <v>34736221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6">
        <f>'1.Смета.или.Акт'!F71</f>
        <v>105.69</v>
      </c>
      <c r="AM31" s="56">
        <f>'1.Смета.или.Акт'!F69</f>
        <v>677.81</v>
      </c>
      <c r="AN31" s="56">
        <f>'1.Смета.или.Акт'!F70</f>
        <v>33.479999999999997</v>
      </c>
      <c r="AO31" s="56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577442.27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76603.088000000003</v>
      </c>
      <c r="CZ31">
        <f t="shared" si="43"/>
        <v>46863.065599999994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6">
        <f>'1.Смета.или.Акт'!F71</f>
        <v>105.69</v>
      </c>
      <c r="ET31" s="56">
        <f>'1.Смета.или.Акт'!F69</f>
        <v>677.81</v>
      </c>
      <c r="EU31" s="56">
        <f>'1.Смета.или.Акт'!F70</f>
        <v>33.479999999999997</v>
      </c>
      <c r="EV31" s="56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700908.43</v>
      </c>
      <c r="GN31">
        <f t="shared" si="47"/>
        <v>700908.43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6</v>
      </c>
      <c r="J32" s="2">
        <v>0</v>
      </c>
      <c r="K32" s="2"/>
      <c r="L32" s="2"/>
      <c r="M32" s="2"/>
      <c r="N32" s="2"/>
      <c r="O32" s="2">
        <f t="shared" si="14"/>
        <v>1792.92</v>
      </c>
      <c r="P32" s="2">
        <f t="shared" si="15"/>
        <v>0</v>
      </c>
      <c r="Q32" s="2">
        <f t="shared" si="16"/>
        <v>453.84</v>
      </c>
      <c r="R32" s="2">
        <f t="shared" si="17"/>
        <v>30.12</v>
      </c>
      <c r="S32" s="2">
        <f t="shared" si="18"/>
        <v>1339.08</v>
      </c>
      <c r="T32" s="2">
        <f t="shared" si="19"/>
        <v>0</v>
      </c>
      <c r="U32" s="2">
        <f t="shared" si="20"/>
        <v>139.19999999999999</v>
      </c>
      <c r="V32" s="2">
        <f t="shared" si="21"/>
        <v>2.4000000000000004</v>
      </c>
      <c r="W32" s="2">
        <f t="shared" si="22"/>
        <v>0</v>
      </c>
      <c r="X32" s="2">
        <f t="shared" si="23"/>
        <v>1300.74</v>
      </c>
      <c r="Y32" s="2">
        <f t="shared" si="24"/>
        <v>889.98</v>
      </c>
      <c r="Z32" s="2"/>
      <c r="AA32" s="2">
        <v>34736220</v>
      </c>
      <c r="AB32" s="2">
        <f t="shared" si="25"/>
        <v>298.82</v>
      </c>
      <c r="AC32" s="2">
        <f>ROUND((ES32+(SUM(SmtRes!BC19:'SmtRes'!BC24)+SUM(EtalonRes!AL43:'EtalonRes'!AL52))),2)</f>
        <v>0</v>
      </c>
      <c r="AD32" s="2">
        <f t="shared" si="26"/>
        <v>75.64</v>
      </c>
      <c r="AE32" s="2">
        <f t="shared" si="27"/>
        <v>5.0199999999999996</v>
      </c>
      <c r="AF32" s="2">
        <f t="shared" si="28"/>
        <v>223.18</v>
      </c>
      <c r="AG32" s="2">
        <f t="shared" si="29"/>
        <v>0</v>
      </c>
      <c r="AH32" s="2">
        <f t="shared" si="30"/>
        <v>23.2</v>
      </c>
      <c r="AI32" s="2">
        <f t="shared" si="31"/>
        <v>0.4</v>
      </c>
      <c r="AJ32" s="2">
        <f t="shared" si="32"/>
        <v>0</v>
      </c>
      <c r="AK32" s="2">
        <v>338.93</v>
      </c>
      <c r="AL32" s="2">
        <v>40.11</v>
      </c>
      <c r="AM32" s="2">
        <v>75.64</v>
      </c>
      <c r="AN32" s="2">
        <v>5.0199999999999996</v>
      </c>
      <c r="AO32" s="2">
        <v>223.18</v>
      </c>
      <c r="AP32" s="2">
        <v>0</v>
      </c>
      <c r="AQ32" s="2">
        <v>23.2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1792.9199999999998</v>
      </c>
      <c r="CQ32" s="2">
        <f t="shared" si="34"/>
        <v>0</v>
      </c>
      <c r="CR32" s="2">
        <f t="shared" si="35"/>
        <v>75.64</v>
      </c>
      <c r="CS32" s="2">
        <f t="shared" si="36"/>
        <v>5.0199999999999996</v>
      </c>
      <c r="CT32" s="2">
        <f t="shared" si="37"/>
        <v>223.18</v>
      </c>
      <c r="CU32" s="2">
        <f t="shared" si="38"/>
        <v>0</v>
      </c>
      <c r="CV32" s="2">
        <f t="shared" si="39"/>
        <v>23.2</v>
      </c>
      <c r="CW32" s="2">
        <f t="shared" si="40"/>
        <v>0.4</v>
      </c>
      <c r="CX32" s="2">
        <f t="shared" si="41"/>
        <v>0</v>
      </c>
      <c r="CY32" s="2">
        <f t="shared" si="42"/>
        <v>1300.7399999999998</v>
      </c>
      <c r="CZ32" s="2">
        <f t="shared" si="43"/>
        <v>889.9799999999999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338.93</v>
      </c>
      <c r="ES32" s="2">
        <v>40.11</v>
      </c>
      <c r="ET32" s="2">
        <v>75.64</v>
      </c>
      <c r="EU32" s="2">
        <v>5.0199999999999996</v>
      </c>
      <c r="EV32" s="2">
        <v>223.18</v>
      </c>
      <c r="EW32" s="2">
        <v>23.2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-2093132552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3983.64</v>
      </c>
      <c r="GN32" s="2">
        <f t="shared" si="47"/>
        <v>0</v>
      </c>
      <c r="GO32" s="2">
        <f t="shared" si="48"/>
        <v>3983.64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6</v>
      </c>
      <c r="J33">
        <v>0</v>
      </c>
      <c r="O33">
        <f t="shared" si="14"/>
        <v>30178.16</v>
      </c>
      <c r="P33">
        <f t="shared" si="15"/>
        <v>0</v>
      </c>
      <c r="Q33">
        <f t="shared" si="16"/>
        <v>5673</v>
      </c>
      <c r="R33">
        <f t="shared" si="17"/>
        <v>551.20000000000005</v>
      </c>
      <c r="S33">
        <f t="shared" si="18"/>
        <v>24505.16</v>
      </c>
      <c r="T33">
        <f t="shared" si="19"/>
        <v>0</v>
      </c>
      <c r="U33">
        <f t="shared" si="20"/>
        <v>139.19999999999999</v>
      </c>
      <c r="V33">
        <f t="shared" si="21"/>
        <v>2.4000000000000004</v>
      </c>
      <c r="W33">
        <f t="shared" si="22"/>
        <v>0</v>
      </c>
      <c r="X33">
        <f t="shared" si="23"/>
        <v>20295.650000000001</v>
      </c>
      <c r="Y33">
        <f t="shared" si="24"/>
        <v>13029.31</v>
      </c>
      <c r="AA33">
        <v>34736221</v>
      </c>
      <c r="AB33">
        <f t="shared" si="25"/>
        <v>298.82</v>
      </c>
      <c r="AC33">
        <f>ROUND((ES33+(SUM(SmtRes!BC25:'SmtRes'!BC30)+SUM(EtalonRes!AL53:'EtalonRes'!AL62))),2)</f>
        <v>0</v>
      </c>
      <c r="AD33">
        <f t="shared" si="26"/>
        <v>75.64</v>
      </c>
      <c r="AE33">
        <f t="shared" si="27"/>
        <v>5.0199999999999996</v>
      </c>
      <c r="AF33">
        <f t="shared" si="28"/>
        <v>223.18</v>
      </c>
      <c r="AG33">
        <f t="shared" si="29"/>
        <v>0</v>
      </c>
      <c r="AH33">
        <f t="shared" si="30"/>
        <v>23.2</v>
      </c>
      <c r="AI33">
        <f t="shared" si="31"/>
        <v>0.4</v>
      </c>
      <c r="AJ33">
        <f t="shared" si="32"/>
        <v>0</v>
      </c>
      <c r="AK33">
        <f>AL33+AM33+AO33</f>
        <v>338.93</v>
      </c>
      <c r="AL33">
        <v>40.11</v>
      </c>
      <c r="AM33" s="56">
        <f>'1.Смета.или.Акт'!F78</f>
        <v>75.64</v>
      </c>
      <c r="AN33" s="56">
        <f>'1.Смета.или.Акт'!F79</f>
        <v>5.0199999999999996</v>
      </c>
      <c r="AO33" s="56">
        <f>'1.Смета.или.Акт'!F77</f>
        <v>223.18</v>
      </c>
      <c r="AP33">
        <v>0</v>
      </c>
      <c r="AQ33">
        <f>'1.Смета.или.Акт'!E82</f>
        <v>23.2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30178.16</v>
      </c>
      <c r="CQ33">
        <f t="shared" si="34"/>
        <v>0</v>
      </c>
      <c r="CR33">
        <f t="shared" si="35"/>
        <v>945.5</v>
      </c>
      <c r="CS33">
        <f t="shared" si="36"/>
        <v>91.866</v>
      </c>
      <c r="CT33">
        <f t="shared" si="37"/>
        <v>4084.1940000000004</v>
      </c>
      <c r="CU33">
        <f t="shared" si="38"/>
        <v>0</v>
      </c>
      <c r="CV33">
        <f t="shared" si="39"/>
        <v>23.2</v>
      </c>
      <c r="CW33">
        <f t="shared" si="40"/>
        <v>0.4</v>
      </c>
      <c r="CX33">
        <f t="shared" si="41"/>
        <v>0</v>
      </c>
      <c r="CY33">
        <f t="shared" si="42"/>
        <v>20295.651600000001</v>
      </c>
      <c r="CZ33">
        <f t="shared" si="43"/>
        <v>13029.307199999999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338.93</v>
      </c>
      <c r="ES33">
        <v>40.11</v>
      </c>
      <c r="ET33" s="56">
        <f>'1.Смета.или.Акт'!F78</f>
        <v>75.64</v>
      </c>
      <c r="EU33" s="56">
        <f>'1.Смета.или.Акт'!F79</f>
        <v>5.0199999999999996</v>
      </c>
      <c r="EV33" s="56">
        <f>'1.Смета.или.Акт'!F77</f>
        <v>223.18</v>
      </c>
      <c r="EW33">
        <f>'1.Смета.или.Акт'!E82</f>
        <v>23.2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-2093132552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63503.12</v>
      </c>
      <c r="GN33">
        <f t="shared" si="47"/>
        <v>0</v>
      </c>
      <c r="GO33">
        <f t="shared" si="48"/>
        <v>63503.12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4</v>
      </c>
      <c r="J34" s="2">
        <v>0</v>
      </c>
      <c r="K34" s="2"/>
      <c r="L34" s="2"/>
      <c r="M34" s="2"/>
      <c r="N34" s="2"/>
      <c r="O34" s="2">
        <f t="shared" si="14"/>
        <v>1739.36</v>
      </c>
      <c r="P34" s="2">
        <f t="shared" si="15"/>
        <v>0</v>
      </c>
      <c r="Q34" s="2">
        <f t="shared" si="16"/>
        <v>1062.1199999999999</v>
      </c>
      <c r="R34" s="2">
        <f t="shared" si="17"/>
        <v>132.52000000000001</v>
      </c>
      <c r="S34" s="2">
        <f t="shared" si="18"/>
        <v>677.24</v>
      </c>
      <c r="T34" s="2">
        <f t="shared" si="19"/>
        <v>0</v>
      </c>
      <c r="U34" s="2">
        <f t="shared" si="20"/>
        <v>70.400000000000006</v>
      </c>
      <c r="V34" s="2">
        <f t="shared" si="21"/>
        <v>10.56</v>
      </c>
      <c r="W34" s="2">
        <f t="shared" si="22"/>
        <v>0</v>
      </c>
      <c r="X34" s="2">
        <f t="shared" si="23"/>
        <v>769.27</v>
      </c>
      <c r="Y34" s="2">
        <f t="shared" si="24"/>
        <v>526.34</v>
      </c>
      <c r="Z34" s="2"/>
      <c r="AA34" s="2">
        <v>34736220</v>
      </c>
      <c r="AB34" s="2">
        <f t="shared" si="25"/>
        <v>434.84</v>
      </c>
      <c r="AC34" s="2">
        <f>ROUND((ES34+(SUM(SmtRes!BC31:'SmtRes'!BC36)+SUM(EtalonRes!AL63:'EtalonRes'!AL74))),2)</f>
        <v>0</v>
      </c>
      <c r="AD34" s="2">
        <f t="shared" si="26"/>
        <v>265.52999999999997</v>
      </c>
      <c r="AE34" s="2">
        <f t="shared" si="27"/>
        <v>33.130000000000003</v>
      </c>
      <c r="AF34" s="2">
        <f t="shared" si="28"/>
        <v>169.31</v>
      </c>
      <c r="AG34" s="2">
        <f t="shared" si="29"/>
        <v>0</v>
      </c>
      <c r="AH34" s="2">
        <f t="shared" si="30"/>
        <v>17.600000000000001</v>
      </c>
      <c r="AI34" s="2">
        <f t="shared" si="31"/>
        <v>2.64</v>
      </c>
      <c r="AJ34" s="2">
        <f t="shared" si="32"/>
        <v>0</v>
      </c>
      <c r="AK34" s="2">
        <v>509.63</v>
      </c>
      <c r="AL34" s="2">
        <v>74.790000000000006</v>
      </c>
      <c r="AM34" s="2">
        <v>265.52999999999997</v>
      </c>
      <c r="AN34" s="2">
        <v>33.130000000000003</v>
      </c>
      <c r="AO34" s="2">
        <v>169.31</v>
      </c>
      <c r="AP34" s="2">
        <v>0</v>
      </c>
      <c r="AQ34" s="2">
        <v>17.600000000000001</v>
      </c>
      <c r="AR34" s="2">
        <v>2.64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1739.36</v>
      </c>
      <c r="CQ34" s="2">
        <f t="shared" si="34"/>
        <v>0</v>
      </c>
      <c r="CR34" s="2">
        <f t="shared" si="35"/>
        <v>265.52999999999997</v>
      </c>
      <c r="CS34" s="2">
        <f t="shared" si="36"/>
        <v>33.130000000000003</v>
      </c>
      <c r="CT34" s="2">
        <f t="shared" si="37"/>
        <v>169.31</v>
      </c>
      <c r="CU34" s="2">
        <f t="shared" si="38"/>
        <v>0</v>
      </c>
      <c r="CV34" s="2">
        <f t="shared" si="39"/>
        <v>17.600000000000001</v>
      </c>
      <c r="CW34" s="2">
        <f t="shared" si="40"/>
        <v>2.64</v>
      </c>
      <c r="CX34" s="2">
        <f t="shared" si="41"/>
        <v>0</v>
      </c>
      <c r="CY34" s="2">
        <f t="shared" si="42"/>
        <v>769.27199999999993</v>
      </c>
      <c r="CZ34" s="2">
        <f t="shared" si="43"/>
        <v>526.34400000000005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509.63</v>
      </c>
      <c r="ES34" s="2">
        <v>74.790000000000006</v>
      </c>
      <c r="ET34" s="2">
        <v>265.52999999999997</v>
      </c>
      <c r="EU34" s="2">
        <v>33.130000000000003</v>
      </c>
      <c r="EV34" s="2">
        <v>169.31</v>
      </c>
      <c r="EW34" s="2">
        <v>17.600000000000001</v>
      </c>
      <c r="EX34" s="2">
        <v>2.64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486716072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3034.97</v>
      </c>
      <c r="GN34" s="2">
        <f t="shared" si="47"/>
        <v>0</v>
      </c>
      <c r="GO34" s="2">
        <f t="shared" si="48"/>
        <v>3034.97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4</v>
      </c>
      <c r="J35">
        <v>0</v>
      </c>
      <c r="O35">
        <f t="shared" si="14"/>
        <v>25669.99</v>
      </c>
      <c r="P35">
        <f t="shared" si="15"/>
        <v>0</v>
      </c>
      <c r="Q35">
        <f t="shared" si="16"/>
        <v>13276.5</v>
      </c>
      <c r="R35">
        <f t="shared" si="17"/>
        <v>2425.12</v>
      </c>
      <c r="S35">
        <f t="shared" si="18"/>
        <v>12393.49</v>
      </c>
      <c r="T35">
        <f t="shared" si="19"/>
        <v>0</v>
      </c>
      <c r="U35">
        <f t="shared" si="20"/>
        <v>70.400000000000006</v>
      </c>
      <c r="V35">
        <f t="shared" si="21"/>
        <v>10.56</v>
      </c>
      <c r="W35">
        <f t="shared" si="22"/>
        <v>0</v>
      </c>
      <c r="X35">
        <f t="shared" si="23"/>
        <v>12003.07</v>
      </c>
      <c r="Y35">
        <f t="shared" si="24"/>
        <v>7705.68</v>
      </c>
      <c r="AA35">
        <v>34736221</v>
      </c>
      <c r="AB35">
        <f t="shared" si="25"/>
        <v>434.84</v>
      </c>
      <c r="AC35">
        <f>ROUND((ES35+(SUM(SmtRes!BC37:'SmtRes'!BC42)+SUM(EtalonRes!AL75:'EtalonRes'!AL86))),2)</f>
        <v>0</v>
      </c>
      <c r="AD35">
        <f t="shared" si="26"/>
        <v>265.52999999999997</v>
      </c>
      <c r="AE35">
        <f t="shared" si="27"/>
        <v>33.130000000000003</v>
      </c>
      <c r="AF35">
        <f t="shared" si="28"/>
        <v>169.31</v>
      </c>
      <c r="AG35">
        <f t="shared" si="29"/>
        <v>0</v>
      </c>
      <c r="AH35">
        <f t="shared" si="30"/>
        <v>17.600000000000001</v>
      </c>
      <c r="AI35">
        <f t="shared" si="31"/>
        <v>2.64</v>
      </c>
      <c r="AJ35">
        <f t="shared" si="32"/>
        <v>0</v>
      </c>
      <c r="AK35">
        <f>AL35+AM35+AO35</f>
        <v>509.63</v>
      </c>
      <c r="AL35">
        <v>74.790000000000006</v>
      </c>
      <c r="AM35" s="56">
        <f>'1.Смета.или.Акт'!F86</f>
        <v>265.52999999999997</v>
      </c>
      <c r="AN35" s="56">
        <f>'1.Смета.или.Акт'!F87</f>
        <v>33.130000000000003</v>
      </c>
      <c r="AO35" s="56">
        <f>'1.Смета.или.Акт'!F85</f>
        <v>169.31</v>
      </c>
      <c r="AP35">
        <v>0</v>
      </c>
      <c r="AQ35">
        <f>'1.Смета.или.Акт'!E90</f>
        <v>17.600000000000001</v>
      </c>
      <c r="AR35">
        <v>2.64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25669.989999999998</v>
      </c>
      <c r="CQ35">
        <f t="shared" si="34"/>
        <v>0</v>
      </c>
      <c r="CR35">
        <f t="shared" si="35"/>
        <v>3319.1249999999995</v>
      </c>
      <c r="CS35">
        <f t="shared" si="36"/>
        <v>606.27900000000011</v>
      </c>
      <c r="CT35">
        <f t="shared" si="37"/>
        <v>3098.373</v>
      </c>
      <c r="CU35">
        <f t="shared" si="38"/>
        <v>0</v>
      </c>
      <c r="CV35">
        <f t="shared" si="39"/>
        <v>17.600000000000001</v>
      </c>
      <c r="CW35">
        <f t="shared" si="40"/>
        <v>2.64</v>
      </c>
      <c r="CX35">
        <f t="shared" si="41"/>
        <v>0</v>
      </c>
      <c r="CY35">
        <f t="shared" si="42"/>
        <v>12003.074100000002</v>
      </c>
      <c r="CZ35">
        <f t="shared" si="43"/>
        <v>7705.6772000000001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509.63</v>
      </c>
      <c r="ES35">
        <v>74.790000000000006</v>
      </c>
      <c r="ET35" s="56">
        <f>'1.Смета.или.Акт'!F86</f>
        <v>265.52999999999997</v>
      </c>
      <c r="EU35" s="56">
        <f>'1.Смета.или.Акт'!F87</f>
        <v>33.130000000000003</v>
      </c>
      <c r="EV35" s="56">
        <f>'1.Смета.или.Акт'!F85</f>
        <v>169.31</v>
      </c>
      <c r="EW35">
        <f>'1.Смета.или.Акт'!E90</f>
        <v>17.600000000000001</v>
      </c>
      <c r="EX35">
        <v>2.64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486716072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45378.74</v>
      </c>
      <c r="GN35">
        <f t="shared" si="47"/>
        <v>0</v>
      </c>
      <c r="GO35">
        <f t="shared" si="48"/>
        <v>45378.74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4</v>
      </c>
      <c r="J36" s="2">
        <v>0</v>
      </c>
      <c r="K36" s="2"/>
      <c r="L36" s="2"/>
      <c r="M36" s="2"/>
      <c r="N36" s="2"/>
      <c r="O36" s="2">
        <f t="shared" si="14"/>
        <v>309.56</v>
      </c>
      <c r="P36" s="2">
        <f t="shared" si="15"/>
        <v>0</v>
      </c>
      <c r="Q36" s="2">
        <f t="shared" si="16"/>
        <v>7.12</v>
      </c>
      <c r="R36" s="2">
        <f t="shared" si="17"/>
        <v>1.04</v>
      </c>
      <c r="S36" s="2">
        <f t="shared" si="18"/>
        <v>302.44</v>
      </c>
      <c r="T36" s="2">
        <f t="shared" si="19"/>
        <v>0</v>
      </c>
      <c r="U36" s="2">
        <f t="shared" si="20"/>
        <v>31.44</v>
      </c>
      <c r="V36" s="2">
        <f t="shared" si="21"/>
        <v>0.08</v>
      </c>
      <c r="W36" s="2">
        <f t="shared" si="22"/>
        <v>0</v>
      </c>
      <c r="X36" s="2">
        <f t="shared" si="23"/>
        <v>288.31</v>
      </c>
      <c r="Y36" s="2">
        <f t="shared" si="24"/>
        <v>197.26</v>
      </c>
      <c r="Z36" s="2"/>
      <c r="AA36" s="2">
        <v>34736220</v>
      </c>
      <c r="AB36" s="2">
        <f t="shared" si="25"/>
        <v>77.39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75.61</v>
      </c>
      <c r="AG36" s="2">
        <f t="shared" si="29"/>
        <v>0</v>
      </c>
      <c r="AH36" s="2">
        <f t="shared" si="30"/>
        <v>7.86</v>
      </c>
      <c r="AI36" s="2">
        <f t="shared" si="31"/>
        <v>0.02</v>
      </c>
      <c r="AJ36" s="2">
        <f t="shared" si="32"/>
        <v>0</v>
      </c>
      <c r="AK36" s="2">
        <v>124.26</v>
      </c>
      <c r="AL36" s="2">
        <v>46.87</v>
      </c>
      <c r="AM36" s="2">
        <v>1.78</v>
      </c>
      <c r="AN36" s="2">
        <v>0.26</v>
      </c>
      <c r="AO36" s="2">
        <v>75.61</v>
      </c>
      <c r="AP36" s="2">
        <v>0</v>
      </c>
      <c r="AQ36" s="2">
        <v>7.86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309.56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75.61</v>
      </c>
      <c r="CU36" s="2">
        <f t="shared" si="38"/>
        <v>0</v>
      </c>
      <c r="CV36" s="2">
        <f t="shared" si="39"/>
        <v>7.86</v>
      </c>
      <c r="CW36" s="2">
        <f t="shared" si="40"/>
        <v>0.02</v>
      </c>
      <c r="CX36" s="2">
        <f t="shared" si="41"/>
        <v>0</v>
      </c>
      <c r="CY36" s="2">
        <f t="shared" si="42"/>
        <v>288.30600000000004</v>
      </c>
      <c r="CZ36" s="2">
        <f t="shared" si="43"/>
        <v>197.262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124.26</v>
      </c>
      <c r="ES36" s="2">
        <v>46.87</v>
      </c>
      <c r="ET36" s="2">
        <v>1.78</v>
      </c>
      <c r="EU36" s="2">
        <v>0.26</v>
      </c>
      <c r="EV36" s="2">
        <v>75.61</v>
      </c>
      <c r="EW36" s="2">
        <v>7.86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-1544042039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795.13</v>
      </c>
      <c r="GN36" s="2">
        <f t="shared" si="47"/>
        <v>0</v>
      </c>
      <c r="GO36" s="2">
        <f t="shared" si="48"/>
        <v>795.13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4</v>
      </c>
      <c r="J37">
        <v>0</v>
      </c>
      <c r="O37">
        <f t="shared" si="14"/>
        <v>5623.65</v>
      </c>
      <c r="P37">
        <f t="shared" si="15"/>
        <v>0</v>
      </c>
      <c r="Q37">
        <f t="shared" si="16"/>
        <v>89</v>
      </c>
      <c r="R37">
        <f t="shared" si="17"/>
        <v>19.03</v>
      </c>
      <c r="S37">
        <f t="shared" si="18"/>
        <v>5534.65</v>
      </c>
      <c r="T37">
        <f t="shared" si="19"/>
        <v>0</v>
      </c>
      <c r="U37">
        <f t="shared" si="20"/>
        <v>31.44</v>
      </c>
      <c r="V37">
        <f t="shared" si="21"/>
        <v>0.08</v>
      </c>
      <c r="W37">
        <f t="shared" si="22"/>
        <v>0</v>
      </c>
      <c r="X37">
        <f t="shared" si="23"/>
        <v>4498.4799999999996</v>
      </c>
      <c r="Y37">
        <f t="shared" si="24"/>
        <v>2887.91</v>
      </c>
      <c r="AA37">
        <v>34736221</v>
      </c>
      <c r="AB37">
        <f t="shared" si="25"/>
        <v>77.39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75.61</v>
      </c>
      <c r="AG37">
        <f t="shared" si="29"/>
        <v>0</v>
      </c>
      <c r="AH37">
        <f t="shared" si="30"/>
        <v>7.86</v>
      </c>
      <c r="AI37">
        <f t="shared" si="31"/>
        <v>0.02</v>
      </c>
      <c r="AJ37">
        <f t="shared" si="32"/>
        <v>0</v>
      </c>
      <c r="AK37">
        <f>AL37+AM37+AO37</f>
        <v>124.25999999999999</v>
      </c>
      <c r="AL37">
        <v>46.87</v>
      </c>
      <c r="AM37" s="56">
        <f>'1.Смета.или.Акт'!F94</f>
        <v>1.78</v>
      </c>
      <c r="AN37" s="56">
        <f>'1.Смета.или.Акт'!F95</f>
        <v>0.26</v>
      </c>
      <c r="AO37" s="56">
        <f>'1.Смета.или.Акт'!F93</f>
        <v>75.61</v>
      </c>
      <c r="AP37">
        <v>0</v>
      </c>
      <c r="AQ37">
        <f>'1.Смета.или.Акт'!E98</f>
        <v>7.86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5623.65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1383.663</v>
      </c>
      <c r="CU37">
        <f t="shared" si="38"/>
        <v>0</v>
      </c>
      <c r="CV37">
        <f t="shared" si="39"/>
        <v>7.86</v>
      </c>
      <c r="CW37">
        <f t="shared" si="40"/>
        <v>0.02</v>
      </c>
      <c r="CX37">
        <f t="shared" si="41"/>
        <v>0</v>
      </c>
      <c r="CY37">
        <f t="shared" si="42"/>
        <v>4498.4807999999994</v>
      </c>
      <c r="CZ37">
        <f t="shared" si="43"/>
        <v>2887.9135999999999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124.25999999999999</v>
      </c>
      <c r="ES37">
        <v>46.87</v>
      </c>
      <c r="ET37" s="56">
        <f>'1.Смета.или.Акт'!F94</f>
        <v>1.78</v>
      </c>
      <c r="EU37" s="56">
        <f>'1.Смета.или.Акт'!F95</f>
        <v>0.26</v>
      </c>
      <c r="EV37" s="56">
        <f>'1.Смета.или.Акт'!F93</f>
        <v>75.61</v>
      </c>
      <c r="EW37">
        <f>'1.Смета.или.Акт'!E98</f>
        <v>7.86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-1544042039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13010.04</v>
      </c>
      <c r="GN37">
        <f t="shared" si="47"/>
        <v>0</v>
      </c>
      <c r="GO37">
        <f t="shared" si="48"/>
        <v>13010.04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1524.92</v>
      </c>
      <c r="P38" s="2">
        <f t="shared" si="15"/>
        <v>0.02</v>
      </c>
      <c r="Q38" s="2">
        <f t="shared" si="16"/>
        <v>1407.72</v>
      </c>
      <c r="R38" s="2">
        <f t="shared" si="17"/>
        <v>133.36000000000001</v>
      </c>
      <c r="S38" s="2">
        <f t="shared" si="18"/>
        <v>117.18</v>
      </c>
      <c r="T38" s="2">
        <f t="shared" si="19"/>
        <v>0</v>
      </c>
      <c r="U38" s="2">
        <f t="shared" si="20"/>
        <v>12.18</v>
      </c>
      <c r="V38" s="2">
        <f t="shared" si="21"/>
        <v>9.8800000000000008</v>
      </c>
      <c r="W38" s="2">
        <f t="shared" si="22"/>
        <v>0</v>
      </c>
      <c r="X38" s="2">
        <f t="shared" si="23"/>
        <v>238.01</v>
      </c>
      <c r="Y38" s="2">
        <f t="shared" si="24"/>
        <v>162.85</v>
      </c>
      <c r="Z38" s="2"/>
      <c r="AA38" s="2">
        <v>34736220</v>
      </c>
      <c r="AB38" s="2">
        <f t="shared" si="25"/>
        <v>762.46</v>
      </c>
      <c r="AC38" s="2">
        <f>ROUND((ES38+(SUM(SmtRes!BC51:'SmtRes'!BC55)+SUM(EtalonRes!AL105:'EtalonRes'!AL113))),2)</f>
        <v>0.01</v>
      </c>
      <c r="AD38" s="2">
        <f t="shared" si="26"/>
        <v>703.86</v>
      </c>
      <c r="AE38" s="2">
        <f t="shared" si="27"/>
        <v>66.680000000000007</v>
      </c>
      <c r="AF38" s="2">
        <f t="shared" si="28"/>
        <v>58.59</v>
      </c>
      <c r="AG38" s="2">
        <f t="shared" si="29"/>
        <v>0</v>
      </c>
      <c r="AH38" s="2">
        <f t="shared" si="30"/>
        <v>6.09</v>
      </c>
      <c r="AI38" s="2">
        <f t="shared" si="31"/>
        <v>4.9400000000000004</v>
      </c>
      <c r="AJ38" s="2">
        <f t="shared" si="32"/>
        <v>0</v>
      </c>
      <c r="AK38" s="2">
        <v>765.79</v>
      </c>
      <c r="AL38" s="2">
        <v>3.34</v>
      </c>
      <c r="AM38" s="2">
        <v>703.86</v>
      </c>
      <c r="AN38" s="2">
        <v>66.680000000000007</v>
      </c>
      <c r="AO38" s="2">
        <v>58.59</v>
      </c>
      <c r="AP38" s="2">
        <v>0</v>
      </c>
      <c r="AQ38" s="2">
        <v>6.09</v>
      </c>
      <c r="AR38" s="2">
        <v>4.9400000000000004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1524.92</v>
      </c>
      <c r="CQ38" s="2">
        <f t="shared" si="34"/>
        <v>0.01</v>
      </c>
      <c r="CR38" s="2">
        <f t="shared" si="35"/>
        <v>703.86</v>
      </c>
      <c r="CS38" s="2">
        <f t="shared" si="36"/>
        <v>66.680000000000007</v>
      </c>
      <c r="CT38" s="2">
        <f t="shared" si="37"/>
        <v>58.59</v>
      </c>
      <c r="CU38" s="2">
        <f t="shared" si="38"/>
        <v>0</v>
      </c>
      <c r="CV38" s="2">
        <f t="shared" si="39"/>
        <v>6.09</v>
      </c>
      <c r="CW38" s="2">
        <f t="shared" si="40"/>
        <v>4.9400000000000004</v>
      </c>
      <c r="CX38" s="2">
        <f t="shared" si="41"/>
        <v>0</v>
      </c>
      <c r="CY38" s="2">
        <f t="shared" si="42"/>
        <v>238.01300000000003</v>
      </c>
      <c r="CZ38" s="2">
        <f t="shared" si="43"/>
        <v>162.85100000000003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765.79</v>
      </c>
      <c r="ES38" s="2">
        <v>3.34</v>
      </c>
      <c r="ET38" s="2">
        <v>703.86</v>
      </c>
      <c r="EU38" s="2">
        <v>66.680000000000007</v>
      </c>
      <c r="EV38" s="2">
        <v>58.59</v>
      </c>
      <c r="EW38" s="2">
        <v>6.09</v>
      </c>
      <c r="EX38" s="2">
        <v>4.9400000000000004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-5728774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1925.78</v>
      </c>
      <c r="GN38" s="2">
        <f t="shared" si="47"/>
        <v>0</v>
      </c>
      <c r="GO38" s="2">
        <f t="shared" si="48"/>
        <v>1925.78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19741.04</v>
      </c>
      <c r="P39">
        <f t="shared" si="15"/>
        <v>0.15</v>
      </c>
      <c r="Q39">
        <f t="shared" si="16"/>
        <v>17596.5</v>
      </c>
      <c r="R39">
        <f t="shared" si="17"/>
        <v>2440.4899999999998</v>
      </c>
      <c r="S39">
        <f t="shared" si="18"/>
        <v>2144.39</v>
      </c>
      <c r="T39">
        <f t="shared" si="19"/>
        <v>0</v>
      </c>
      <c r="U39">
        <f t="shared" si="20"/>
        <v>12.18</v>
      </c>
      <c r="V39">
        <f t="shared" si="21"/>
        <v>9.8800000000000008</v>
      </c>
      <c r="W39">
        <f t="shared" si="22"/>
        <v>0</v>
      </c>
      <c r="X39">
        <f t="shared" si="23"/>
        <v>3713.75</v>
      </c>
      <c r="Y39">
        <f t="shared" si="24"/>
        <v>2384.14</v>
      </c>
      <c r="AA39">
        <v>34736221</v>
      </c>
      <c r="AB39">
        <f t="shared" si="25"/>
        <v>762.46</v>
      </c>
      <c r="AC39">
        <f>ROUND((ES39+(SUM(SmtRes!BC56:'SmtRes'!BC60)+SUM(EtalonRes!AL114:'EtalonRes'!AL122))),2)</f>
        <v>0.01</v>
      </c>
      <c r="AD39">
        <f t="shared" si="26"/>
        <v>703.86</v>
      </c>
      <c r="AE39">
        <f t="shared" si="27"/>
        <v>66.680000000000007</v>
      </c>
      <c r="AF39">
        <f t="shared" si="28"/>
        <v>58.59</v>
      </c>
      <c r="AG39">
        <f t="shared" si="29"/>
        <v>0</v>
      </c>
      <c r="AH39">
        <f t="shared" si="30"/>
        <v>6.09</v>
      </c>
      <c r="AI39">
        <f t="shared" si="31"/>
        <v>4.9400000000000004</v>
      </c>
      <c r="AJ39">
        <f t="shared" si="32"/>
        <v>0</v>
      </c>
      <c r="AK39">
        <f>AL39+AM39+AO39</f>
        <v>765.79000000000008</v>
      </c>
      <c r="AL39" s="56">
        <f>'1.Смета.или.Акт'!F104</f>
        <v>3.34</v>
      </c>
      <c r="AM39" s="56">
        <f>'1.Смета.или.Акт'!F102</f>
        <v>703.86</v>
      </c>
      <c r="AN39" s="56">
        <f>'1.Смета.или.Акт'!F103</f>
        <v>66.680000000000007</v>
      </c>
      <c r="AO39" s="56">
        <f>'1.Смета.или.Акт'!F101</f>
        <v>58.59</v>
      </c>
      <c r="AP39">
        <v>0</v>
      </c>
      <c r="AQ39">
        <f>'1.Смета.или.Акт'!E107</f>
        <v>6.09</v>
      </c>
      <c r="AR39">
        <v>4.9400000000000004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19741.04</v>
      </c>
      <c r="CQ39">
        <f t="shared" si="34"/>
        <v>7.4999999999999997E-2</v>
      </c>
      <c r="CR39">
        <f t="shared" si="35"/>
        <v>8798.25</v>
      </c>
      <c r="CS39">
        <f t="shared" si="36"/>
        <v>1220.2440000000001</v>
      </c>
      <c r="CT39">
        <f t="shared" si="37"/>
        <v>1072.1970000000001</v>
      </c>
      <c r="CU39">
        <f t="shared" si="38"/>
        <v>0</v>
      </c>
      <c r="CV39">
        <f t="shared" si="39"/>
        <v>6.09</v>
      </c>
      <c r="CW39">
        <f t="shared" si="40"/>
        <v>4.9400000000000004</v>
      </c>
      <c r="CX39">
        <f t="shared" si="41"/>
        <v>0</v>
      </c>
      <c r="CY39">
        <f t="shared" si="42"/>
        <v>3713.7527999999993</v>
      </c>
      <c r="CZ39">
        <f t="shared" si="43"/>
        <v>2384.1375999999996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765.79000000000008</v>
      </c>
      <c r="ES39" s="56">
        <f>'1.Смета.или.Акт'!F104</f>
        <v>3.34</v>
      </c>
      <c r="ET39" s="56">
        <f>'1.Смета.или.Акт'!F102</f>
        <v>703.86</v>
      </c>
      <c r="EU39" s="56">
        <f>'1.Смета.или.Акт'!F103</f>
        <v>66.680000000000007</v>
      </c>
      <c r="EV39" s="56">
        <f>'1.Смета.или.Акт'!F101</f>
        <v>58.59</v>
      </c>
      <c r="EW39">
        <f>'1.Смета.или.Акт'!E107</f>
        <v>6.09</v>
      </c>
      <c r="EX39">
        <v>4.9400000000000004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-5728774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25838.93</v>
      </c>
      <c r="GN39">
        <f t="shared" si="47"/>
        <v>0</v>
      </c>
      <c r="GO39">
        <f t="shared" si="48"/>
        <v>25838.93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1</v>
      </c>
      <c r="J40" s="2">
        <v>0</v>
      </c>
      <c r="K40" s="2"/>
      <c r="L40" s="2"/>
      <c r="M40" s="2"/>
      <c r="N40" s="2"/>
      <c r="O40" s="2">
        <f t="shared" si="14"/>
        <v>20.75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20.75</v>
      </c>
      <c r="T40" s="2">
        <f t="shared" si="19"/>
        <v>0</v>
      </c>
      <c r="U40" s="2">
        <f t="shared" si="20"/>
        <v>1.62</v>
      </c>
      <c r="V40" s="2">
        <f t="shared" si="21"/>
        <v>0</v>
      </c>
      <c r="W40" s="2">
        <f t="shared" si="22"/>
        <v>0</v>
      </c>
      <c r="X40" s="2">
        <f t="shared" si="23"/>
        <v>13.49</v>
      </c>
      <c r="Y40" s="2">
        <f t="shared" si="24"/>
        <v>8.3000000000000007</v>
      </c>
      <c r="Z40" s="2"/>
      <c r="AA40" s="2">
        <v>34736220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20.75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13.487500000000001</v>
      </c>
      <c r="CZ40" s="2">
        <f t="shared" si="43"/>
        <v>8.3000000000000007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42.54</v>
      </c>
      <c r="GN40" s="2">
        <f t="shared" si="47"/>
        <v>0</v>
      </c>
      <c r="GO40" s="2">
        <f t="shared" si="48"/>
        <v>0</v>
      </c>
      <c r="GP40" s="2">
        <f t="shared" si="49"/>
        <v>42.54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1</v>
      </c>
      <c r="J41">
        <v>0</v>
      </c>
      <c r="O41">
        <f t="shared" si="14"/>
        <v>379.73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379.73</v>
      </c>
      <c r="T41">
        <f t="shared" si="19"/>
        <v>0</v>
      </c>
      <c r="U41">
        <f t="shared" si="20"/>
        <v>1.62</v>
      </c>
      <c r="V41">
        <f t="shared" si="21"/>
        <v>0</v>
      </c>
      <c r="W41">
        <f t="shared" si="22"/>
        <v>0</v>
      </c>
      <c r="X41">
        <f t="shared" si="23"/>
        <v>208.85</v>
      </c>
      <c r="Y41">
        <f t="shared" si="24"/>
        <v>121.51</v>
      </c>
      <c r="AA41">
        <v>34736221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56">
        <f>'1.Смета.или.Акт'!F110</f>
        <v>20.75</v>
      </c>
      <c r="AP41">
        <v>0</v>
      </c>
      <c r="AQ41">
        <f>'1.Смета.или.Акт'!E113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379.73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208.85150000000002</v>
      </c>
      <c r="CZ41">
        <f t="shared" si="43"/>
        <v>121.51360000000001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56">
        <f>'1.Смета.или.Акт'!F110</f>
        <v>20.75</v>
      </c>
      <c r="EW41">
        <f>'1.Смета.или.Акт'!E113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710.09</v>
      </c>
      <c r="GN41">
        <f t="shared" si="47"/>
        <v>0</v>
      </c>
      <c r="GO41">
        <f t="shared" si="48"/>
        <v>0</v>
      </c>
      <c r="GP41">
        <f t="shared" si="49"/>
        <v>710.09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2</v>
      </c>
      <c r="J42" s="2">
        <v>0</v>
      </c>
      <c r="K42" s="2"/>
      <c r="L42" s="2"/>
      <c r="M42" s="2"/>
      <c r="N42" s="2"/>
      <c r="O42" s="2">
        <f t="shared" si="14"/>
        <v>111.42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111.42</v>
      </c>
      <c r="T42" s="2">
        <f t="shared" si="19"/>
        <v>0</v>
      </c>
      <c r="U42" s="2">
        <f t="shared" si="20"/>
        <v>9.7200000000000006</v>
      </c>
      <c r="V42" s="2">
        <f t="shared" si="21"/>
        <v>0</v>
      </c>
      <c r="W42" s="2">
        <f t="shared" si="22"/>
        <v>0</v>
      </c>
      <c r="X42" s="2">
        <f t="shared" si="23"/>
        <v>72.42</v>
      </c>
      <c r="Y42" s="2">
        <f t="shared" si="24"/>
        <v>44.57</v>
      </c>
      <c r="Z42" s="2"/>
      <c r="AA42" s="2">
        <v>34736220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111.42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72.423000000000002</v>
      </c>
      <c r="CZ42" s="2">
        <f t="shared" si="43"/>
        <v>44.568000000000005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228.41</v>
      </c>
      <c r="GN42" s="2">
        <f t="shared" si="47"/>
        <v>0</v>
      </c>
      <c r="GO42" s="2">
        <f t="shared" si="48"/>
        <v>0</v>
      </c>
      <c r="GP42" s="2">
        <f t="shared" si="49"/>
        <v>228.41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2</v>
      </c>
      <c r="J43">
        <v>0</v>
      </c>
      <c r="O43">
        <f t="shared" si="14"/>
        <v>2038.99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2038.99</v>
      </c>
      <c r="T43">
        <f t="shared" si="19"/>
        <v>0</v>
      </c>
      <c r="U43">
        <f t="shared" si="20"/>
        <v>9.7200000000000006</v>
      </c>
      <c r="V43">
        <f t="shared" si="21"/>
        <v>0</v>
      </c>
      <c r="W43">
        <f t="shared" si="22"/>
        <v>0</v>
      </c>
      <c r="X43">
        <f t="shared" si="23"/>
        <v>1121.44</v>
      </c>
      <c r="Y43">
        <f t="shared" si="24"/>
        <v>652.48</v>
      </c>
      <c r="AA43">
        <v>34736221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6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2038.99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1121.4445000000001</v>
      </c>
      <c r="CZ43">
        <f t="shared" si="43"/>
        <v>652.47680000000003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6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3812.91</v>
      </c>
      <c r="GN43">
        <f t="shared" si="47"/>
        <v>0</v>
      </c>
      <c r="GO43">
        <f t="shared" si="48"/>
        <v>0</v>
      </c>
      <c r="GP43">
        <f t="shared" si="49"/>
        <v>3812.91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4.0350000000000001</v>
      </c>
      <c r="J44" s="2">
        <v>0</v>
      </c>
      <c r="K44" s="2"/>
      <c r="L44" s="2"/>
      <c r="M44" s="2"/>
      <c r="N44" s="2"/>
      <c r="O44" s="2">
        <f t="shared" si="14"/>
        <v>1442.67</v>
      </c>
      <c r="P44" s="2">
        <f t="shared" si="15"/>
        <v>0</v>
      </c>
      <c r="Q44" s="2">
        <f t="shared" si="16"/>
        <v>1240.44</v>
      </c>
      <c r="R44" s="2">
        <f t="shared" si="17"/>
        <v>175.24</v>
      </c>
      <c r="S44" s="2">
        <f t="shared" si="18"/>
        <v>202.23</v>
      </c>
      <c r="T44" s="2">
        <f t="shared" si="19"/>
        <v>0</v>
      </c>
      <c r="U44" s="2">
        <f t="shared" si="20"/>
        <v>21.022349999999999</v>
      </c>
      <c r="V44" s="2">
        <f t="shared" si="21"/>
        <v>13.9611</v>
      </c>
      <c r="W44" s="2">
        <f t="shared" si="22"/>
        <v>0</v>
      </c>
      <c r="X44" s="2">
        <f t="shared" si="23"/>
        <v>358.6</v>
      </c>
      <c r="Y44" s="2">
        <f t="shared" si="24"/>
        <v>245.36</v>
      </c>
      <c r="Z44" s="2"/>
      <c r="AA44" s="2">
        <v>34736220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1442.67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358.59649999999999</v>
      </c>
      <c r="CZ44" s="2">
        <f t="shared" si="43"/>
        <v>245.35550000000003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2046.63</v>
      </c>
      <c r="GN44" s="2">
        <f t="shared" si="47"/>
        <v>0</v>
      </c>
      <c r="GO44" s="2">
        <f t="shared" si="48"/>
        <v>2046.63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4.0350000000000001</v>
      </c>
      <c r="J45">
        <v>0</v>
      </c>
      <c r="O45">
        <f t="shared" si="14"/>
        <v>19206.39</v>
      </c>
      <c r="P45">
        <f t="shared" si="15"/>
        <v>0</v>
      </c>
      <c r="Q45">
        <f t="shared" si="16"/>
        <v>15505.5</v>
      </c>
      <c r="R45">
        <f t="shared" si="17"/>
        <v>3206.89</v>
      </c>
      <c r="S45">
        <f t="shared" si="18"/>
        <v>3700.89</v>
      </c>
      <c r="T45">
        <f t="shared" si="19"/>
        <v>0</v>
      </c>
      <c r="U45">
        <f t="shared" si="20"/>
        <v>21.022349999999999</v>
      </c>
      <c r="V45">
        <f t="shared" si="21"/>
        <v>13.9611</v>
      </c>
      <c r="W45">
        <f t="shared" si="22"/>
        <v>0</v>
      </c>
      <c r="X45">
        <f t="shared" si="23"/>
        <v>5595.3</v>
      </c>
      <c r="Y45">
        <f t="shared" si="24"/>
        <v>3592.05</v>
      </c>
      <c r="AA45">
        <v>34736221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6">
        <f>'1.Смета.или.Акт'!F123</f>
        <v>307.42</v>
      </c>
      <c r="AN45" s="56">
        <f>'1.Смета.или.Акт'!F124</f>
        <v>43.43</v>
      </c>
      <c r="AO45" s="56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19206.39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5595.3017999999993</v>
      </c>
      <c r="CZ45">
        <f t="shared" si="43"/>
        <v>3592.0455999999999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6">
        <f>'1.Смета.или.Акт'!F123</f>
        <v>307.42</v>
      </c>
      <c r="EU45" s="56">
        <f>'1.Смета.или.Акт'!F124</f>
        <v>43.43</v>
      </c>
      <c r="EV45" s="56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28393.74</v>
      </c>
      <c r="GN45">
        <f t="shared" si="47"/>
        <v>0</v>
      </c>
      <c r="GO45">
        <f t="shared" si="48"/>
        <v>28393.74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0.14544499999999999</v>
      </c>
      <c r="J46" s="2">
        <v>0</v>
      </c>
      <c r="K46" s="2"/>
      <c r="L46" s="2"/>
      <c r="M46" s="2"/>
      <c r="N46" s="2"/>
      <c r="O46" s="2">
        <f t="shared" si="14"/>
        <v>65.739999999999995</v>
      </c>
      <c r="P46" s="2">
        <f t="shared" si="15"/>
        <v>0</v>
      </c>
      <c r="Q46" s="2">
        <f t="shared" si="16"/>
        <v>65.739999999999995</v>
      </c>
      <c r="R46" s="2">
        <f t="shared" si="17"/>
        <v>12.82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1.1053819999999999</v>
      </c>
      <c r="W46" s="2">
        <f t="shared" si="22"/>
        <v>0</v>
      </c>
      <c r="X46" s="2">
        <f t="shared" si="23"/>
        <v>12.18</v>
      </c>
      <c r="Y46" s="2">
        <f t="shared" si="24"/>
        <v>6.41</v>
      </c>
      <c r="Z46" s="2"/>
      <c r="AA46" s="2">
        <v>34736220</v>
      </c>
      <c r="AB46" s="2">
        <f t="shared" si="25"/>
        <v>451.97</v>
      </c>
      <c r="AC46" s="2">
        <f t="shared" ref="AC46:AC79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65.739999999999995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12.179</v>
      </c>
      <c r="CZ46" s="2">
        <f t="shared" si="43"/>
        <v>6.41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84.33</v>
      </c>
      <c r="GN46" s="2">
        <f t="shared" si="47"/>
        <v>84.33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0.14544499999999999</v>
      </c>
      <c r="J47">
        <v>0</v>
      </c>
      <c r="O47">
        <f t="shared" si="14"/>
        <v>821.71</v>
      </c>
      <c r="P47">
        <f t="shared" si="15"/>
        <v>0</v>
      </c>
      <c r="Q47">
        <f t="shared" si="16"/>
        <v>821.71</v>
      </c>
      <c r="R47">
        <f t="shared" si="17"/>
        <v>234.65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1.1053819999999999</v>
      </c>
      <c r="W47">
        <f t="shared" si="22"/>
        <v>0</v>
      </c>
      <c r="X47">
        <f t="shared" si="23"/>
        <v>190.07</v>
      </c>
      <c r="Y47">
        <f t="shared" si="24"/>
        <v>93.86</v>
      </c>
      <c r="AA47">
        <v>34736221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6">
        <f>'1.Смета.или.Акт'!F130</f>
        <v>451.97</v>
      </c>
      <c r="AN47" s="56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821.71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190.06650000000002</v>
      </c>
      <c r="CZ47">
        <f t="shared" si="43"/>
        <v>93.86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6">
        <f>'1.Смета.или.Акт'!F130</f>
        <v>451.97</v>
      </c>
      <c r="EU47" s="56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1105.6400000000001</v>
      </c>
      <c r="GN47">
        <f t="shared" si="47"/>
        <v>1105.6400000000001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1070</v>
      </c>
      <c r="J48" s="2">
        <v>0</v>
      </c>
      <c r="K48" s="2"/>
      <c r="L48" s="2"/>
      <c r="M48" s="2"/>
      <c r="N48" s="2"/>
      <c r="O48" s="2">
        <f t="shared" si="14"/>
        <v>112703.1</v>
      </c>
      <c r="P48" s="2">
        <f t="shared" si="15"/>
        <v>112703.1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34736220</v>
      </c>
      <c r="AB48" s="2">
        <f t="shared" si="25"/>
        <v>105.33</v>
      </c>
      <c r="AC48" s="2">
        <f t="shared" si="52"/>
        <v>105.33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105.33</v>
      </c>
      <c r="AL48" s="2">
        <v>105.33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112703.1</v>
      </c>
      <c r="CQ48" s="2">
        <f t="shared" si="34"/>
        <v>105.33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105.33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965633374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112703.1</v>
      </c>
      <c r="GN48" s="2">
        <f t="shared" si="47"/>
        <v>112703.1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АСБ-10  3х95</v>
      </c>
      <c r="H49" t="s">
        <v>84</v>
      </c>
      <c r="I49">
        <f>'1.Смета.или.Акт'!E135</f>
        <v>1070</v>
      </c>
      <c r="J49">
        <v>0</v>
      </c>
      <c r="O49">
        <f t="shared" si="14"/>
        <v>845273.25</v>
      </c>
      <c r="P49">
        <f t="shared" si="15"/>
        <v>845273.25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34736221</v>
      </c>
      <c r="AB49">
        <f t="shared" si="25"/>
        <v>105.33</v>
      </c>
      <c r="AC49">
        <f t="shared" si="52"/>
        <v>105.33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105.33</v>
      </c>
      <c r="AL49" s="56">
        <f>'1.Смета.или.Акт'!F135</f>
        <v>105.33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845273.25</v>
      </c>
      <c r="CQ49">
        <f t="shared" si="34"/>
        <v>789.97500000000002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105.33</v>
      </c>
      <c r="ES49" s="56">
        <f>'1.Смета.или.Акт'!F135</f>
        <v>105.33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790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965633374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845273.25</v>
      </c>
      <c r="GN49">
        <f t="shared" si="47"/>
        <v>845273.25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600</v>
      </c>
      <c r="J50" s="2">
        <v>0</v>
      </c>
      <c r="K50" s="2"/>
      <c r="L50" s="2"/>
      <c r="M50" s="2"/>
      <c r="N50" s="2"/>
      <c r="O50" s="2">
        <f t="shared" si="14"/>
        <v>27354</v>
      </c>
      <c r="P50" s="2">
        <f t="shared" si="15"/>
        <v>27354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34736220</v>
      </c>
      <c r="AB50" s="2">
        <f t="shared" si="25"/>
        <v>45.59</v>
      </c>
      <c r="AC50" s="2">
        <f t="shared" si="52"/>
        <v>45.59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45.59</v>
      </c>
      <c r="AL50" s="2">
        <v>45.59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27354</v>
      </c>
      <c r="CQ50" s="2">
        <f t="shared" si="34"/>
        <v>45.59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45.59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-1380470461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27354</v>
      </c>
      <c r="GN50" s="2">
        <f t="shared" si="47"/>
        <v>27354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110</v>
      </c>
      <c r="H51" t="s">
        <v>84</v>
      </c>
      <c r="I51">
        <f>'1.Смета.или.Акт'!E138</f>
        <v>600</v>
      </c>
      <c r="J51">
        <v>0</v>
      </c>
      <c r="O51">
        <f t="shared" si="14"/>
        <v>205155</v>
      </c>
      <c r="P51">
        <f t="shared" si="15"/>
        <v>205155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34736221</v>
      </c>
      <c r="AB51">
        <f t="shared" si="25"/>
        <v>45.59</v>
      </c>
      <c r="AC51">
        <f t="shared" si="52"/>
        <v>45.59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45.59</v>
      </c>
      <c r="AL51" s="56">
        <f>'1.Смета.или.Акт'!F138</f>
        <v>45.59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205155</v>
      </c>
      <c r="CQ51">
        <f t="shared" si="34"/>
        <v>341.92500000000001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49.55</v>
      </c>
      <c r="ES51" s="56">
        <f>'1.Смета.или.Акт'!F138</f>
        <v>45.59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341.9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-1380470461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205155</v>
      </c>
      <c r="GN51">
        <f t="shared" si="47"/>
        <v>205155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4</v>
      </c>
      <c r="J52" s="2">
        <v>0</v>
      </c>
      <c r="K52" s="2"/>
      <c r="L52" s="2"/>
      <c r="M52" s="2"/>
      <c r="N52" s="2"/>
      <c r="O52" s="2">
        <f t="shared" si="14"/>
        <v>1805.72</v>
      </c>
      <c r="P52" s="2">
        <f t="shared" si="15"/>
        <v>1805.72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34736220</v>
      </c>
      <c r="AB52" s="2">
        <f t="shared" si="25"/>
        <v>451.43</v>
      </c>
      <c r="AC52" s="2">
        <f t="shared" si="52"/>
        <v>451.43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451.43</v>
      </c>
      <c r="AL52" s="2">
        <v>451.43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1805.72</v>
      </c>
      <c r="CQ52" s="2">
        <f t="shared" si="34"/>
        <v>451.43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451.43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1514180127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1805.72</v>
      </c>
      <c r="GN52" s="2">
        <f t="shared" si="47"/>
        <v>1805.72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3 СТП-10 70/120</v>
      </c>
      <c r="H53" t="s">
        <v>94</v>
      </c>
      <c r="I53">
        <f>'1.Смета.или.Акт'!E141</f>
        <v>4</v>
      </c>
      <c r="J53">
        <v>0</v>
      </c>
      <c r="O53">
        <f t="shared" si="14"/>
        <v>13542.9</v>
      </c>
      <c r="P53">
        <f t="shared" si="15"/>
        <v>13542.9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34736221</v>
      </c>
      <c r="AB53">
        <f t="shared" si="25"/>
        <v>451.43</v>
      </c>
      <c r="AC53">
        <f t="shared" si="52"/>
        <v>451.43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451.43</v>
      </c>
      <c r="AL53" s="56">
        <f>'1.Смета.или.Акт'!F141</f>
        <v>451.43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13542.9</v>
      </c>
      <c r="CQ53">
        <f t="shared" si="34"/>
        <v>3385.7249999999999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451.43</v>
      </c>
      <c r="ES53" s="56">
        <f>'1.Смета.или.Акт'!F141</f>
        <v>451.43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3385.72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1514180127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13542.9</v>
      </c>
      <c r="GN53">
        <f t="shared" si="47"/>
        <v>13542.9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2</v>
      </c>
      <c r="J54" s="2">
        <v>0</v>
      </c>
      <c r="K54" s="2"/>
      <c r="L54" s="2"/>
      <c r="M54" s="2"/>
      <c r="N54" s="2"/>
      <c r="O54" s="2">
        <f t="shared" si="14"/>
        <v>358.32</v>
      </c>
      <c r="P54" s="2">
        <f t="shared" si="15"/>
        <v>358.32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34736220</v>
      </c>
      <c r="AB54" s="2">
        <f t="shared" si="25"/>
        <v>179.16</v>
      </c>
      <c r="AC54" s="2">
        <f t="shared" si="52"/>
        <v>179.16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179.16</v>
      </c>
      <c r="AL54" s="2">
        <v>179.16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358.32</v>
      </c>
      <c r="CQ54" s="2">
        <f t="shared" si="34"/>
        <v>179.16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179.16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1221897209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358.32</v>
      </c>
      <c r="GN54" s="2">
        <f t="shared" si="47"/>
        <v>358.32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3 КВТПН10 70/120</v>
      </c>
      <c r="H55" t="s">
        <v>94</v>
      </c>
      <c r="I55">
        <f>'1.Смета.или.Акт'!E144</f>
        <v>2</v>
      </c>
      <c r="J55">
        <v>0</v>
      </c>
      <c r="O55">
        <f t="shared" si="14"/>
        <v>2687.4</v>
      </c>
      <c r="P55">
        <f t="shared" si="15"/>
        <v>2687.4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34736221</v>
      </c>
      <c r="AB55">
        <f t="shared" si="25"/>
        <v>179.16</v>
      </c>
      <c r="AC55">
        <f t="shared" si="52"/>
        <v>179.16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179.16</v>
      </c>
      <c r="AL55" s="56">
        <f>'1.Смета.или.Акт'!F144</f>
        <v>179.16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2687.4</v>
      </c>
      <c r="CQ55">
        <f t="shared" si="34"/>
        <v>1343.7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179.16</v>
      </c>
      <c r="ES55" s="56">
        <f>'1.Смета.или.Акт'!F144</f>
        <v>179.16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1343.68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1221897209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2687.4</v>
      </c>
      <c r="GN55">
        <f t="shared" si="47"/>
        <v>2687.4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7068</v>
      </c>
      <c r="J56" s="2">
        <v>0</v>
      </c>
      <c r="K56" s="2"/>
      <c r="L56" s="2"/>
      <c r="M56" s="2"/>
      <c r="N56" s="2"/>
      <c r="O56" s="2">
        <f t="shared" ref="O56:O79" si="53">ROUND(CP56,2)</f>
        <v>12369</v>
      </c>
      <c r="P56" s="2">
        <f t="shared" ref="P56:P79" si="54">ROUND(CQ56*I56,2)</f>
        <v>12369</v>
      </c>
      <c r="Q56" s="2">
        <f t="shared" ref="Q56:Q79" si="55">ROUND(CR56*I56,2)</f>
        <v>0</v>
      </c>
      <c r="R56" s="2">
        <f t="shared" ref="R56:R79" si="56">ROUND(CS56*I56,2)</f>
        <v>0</v>
      </c>
      <c r="S56" s="2">
        <f t="shared" ref="S56:S79" si="57">ROUND(CT56*I56,2)</f>
        <v>0</v>
      </c>
      <c r="T56" s="2">
        <f t="shared" ref="T56:T79" si="58">ROUND(CU56*I56,2)</f>
        <v>0</v>
      </c>
      <c r="U56" s="2">
        <f t="shared" ref="U56:U79" si="59">CV56*I56</f>
        <v>0</v>
      </c>
      <c r="V56" s="2">
        <f t="shared" ref="V56:V79" si="60">CW56*I56</f>
        <v>0</v>
      </c>
      <c r="W56" s="2">
        <f t="shared" ref="W56:W79" si="61">ROUND(CX56*I56,2)</f>
        <v>0</v>
      </c>
      <c r="X56" s="2">
        <f t="shared" ref="X56:X79" si="62">ROUND(CY56,2)</f>
        <v>0</v>
      </c>
      <c r="Y56" s="2">
        <f t="shared" ref="Y56:Y79" si="63">ROUND(CZ56,2)</f>
        <v>0</v>
      </c>
      <c r="Z56" s="2"/>
      <c r="AA56" s="2">
        <v>34736220</v>
      </c>
      <c r="AB56" s="2">
        <f t="shared" ref="AB56:AB79" si="64">ROUND((AC56+AD56+AF56),2)</f>
        <v>1.75</v>
      </c>
      <c r="AC56" s="2">
        <f t="shared" si="52"/>
        <v>1.75</v>
      </c>
      <c r="AD56" s="2">
        <f t="shared" ref="AD56:AD79" si="65">ROUND((((ET56)-(EU56))+AE56),2)</f>
        <v>0</v>
      </c>
      <c r="AE56" s="2">
        <f t="shared" ref="AE56:AE79" si="66">ROUND((EU56),2)</f>
        <v>0</v>
      </c>
      <c r="AF56" s="2">
        <f t="shared" ref="AF56:AF79" si="67">ROUND((EV56),2)</f>
        <v>0</v>
      </c>
      <c r="AG56" s="2">
        <f t="shared" ref="AG56:AG79" si="68">ROUND((AP56),2)</f>
        <v>0</v>
      </c>
      <c r="AH56" s="2">
        <f t="shared" ref="AH56:AH79" si="69">(EW56)</f>
        <v>0</v>
      </c>
      <c r="AI56" s="2">
        <f t="shared" ref="AI56:AI79" si="70">(EX56)</f>
        <v>0</v>
      </c>
      <c r="AJ56" s="2">
        <f t="shared" ref="AJ56:AJ79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9" si="72">(P56+Q56+S56)</f>
        <v>12369</v>
      </c>
      <c r="CQ56" s="2">
        <f t="shared" ref="CQ56:CQ79" si="73">AC56*BC56</f>
        <v>1.75</v>
      </c>
      <c r="CR56" s="2">
        <f t="shared" ref="CR56:CR79" si="74">AD56*BB56</f>
        <v>0</v>
      </c>
      <c r="CS56" s="2">
        <f t="shared" ref="CS56:CS79" si="75">AE56*BS56</f>
        <v>0</v>
      </c>
      <c r="CT56" s="2">
        <f t="shared" ref="CT56:CT79" si="76">AF56*BA56</f>
        <v>0</v>
      </c>
      <c r="CU56" s="2">
        <f t="shared" ref="CU56:CU79" si="77">AG56</f>
        <v>0</v>
      </c>
      <c r="CV56" s="2">
        <f t="shared" ref="CV56:CV79" si="78">AH56</f>
        <v>0</v>
      </c>
      <c r="CW56" s="2">
        <f t="shared" ref="CW56:CW79" si="79">AI56</f>
        <v>0</v>
      </c>
      <c r="CX56" s="2">
        <f t="shared" ref="CX56:CX79" si="80">AJ56</f>
        <v>0</v>
      </c>
      <c r="CY56" s="2">
        <f t="shared" ref="CY56:CY79" si="81">(((S56+(R56*IF(0,0,1)))*AT56)/100)</f>
        <v>0</v>
      </c>
      <c r="CZ56" s="2">
        <f t="shared" ref="CZ56:CZ79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9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-1887626098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9" si="84">ROUND(IF(AND(BH56=3,BI56=3,FS56&lt;&gt;0),P56,0),2)</f>
        <v>0</v>
      </c>
      <c r="GM56" s="2">
        <f t="shared" ref="GM56:GM79" si="85">ROUND(O56+X56+Y56+GK56,2)+GX56</f>
        <v>12369</v>
      </c>
      <c r="GN56" s="2">
        <f t="shared" ref="GN56:GN79" si="86">IF(OR(BI56=0,BI56=1),ROUND(O56+X56+Y56+GK56,2),0)</f>
        <v>12369</v>
      </c>
      <c r="GO56" s="2">
        <f t="shared" ref="GO56:GO79" si="87">IF(BI56=2,ROUND(O56+X56+Y56+GK56,2),0)</f>
        <v>0</v>
      </c>
      <c r="GP56" s="2">
        <f t="shared" ref="GP56:GP79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9" si="89">ROUND(GT56,2)</f>
        <v>0</v>
      </c>
      <c r="GW56" s="2">
        <v>1</v>
      </c>
      <c r="GX56" s="2">
        <f t="shared" ref="GX56:GX79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строительный полнотелый</v>
      </c>
      <c r="H57" t="s">
        <v>94</v>
      </c>
      <c r="I57">
        <f>'1.Смета.или.Акт'!E147</f>
        <v>7068</v>
      </c>
      <c r="J57">
        <v>0</v>
      </c>
      <c r="O57">
        <f t="shared" si="53"/>
        <v>92767.5</v>
      </c>
      <c r="P57">
        <f t="shared" si="54"/>
        <v>92767.5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34736221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6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92767.5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6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-1887626098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92767.5</v>
      </c>
      <c r="GN57">
        <f t="shared" si="86"/>
        <v>92767.5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70</v>
      </c>
      <c r="J58" s="2">
        <v>0</v>
      </c>
      <c r="K58" s="2"/>
      <c r="L58" s="2"/>
      <c r="M58" s="2"/>
      <c r="N58" s="2"/>
      <c r="O58" s="2">
        <f t="shared" si="53"/>
        <v>1661.1</v>
      </c>
      <c r="P58" s="2">
        <f t="shared" si="54"/>
        <v>1661.1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34736220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1661.1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1661.1</v>
      </c>
      <c r="GN58" s="2">
        <f t="shared" si="86"/>
        <v>1661.1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70</v>
      </c>
      <c r="J59">
        <v>0</v>
      </c>
      <c r="O59">
        <f t="shared" si="53"/>
        <v>12458.25</v>
      </c>
      <c r="P59">
        <f t="shared" si="54"/>
        <v>12458.25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34736221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6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12458.25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6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12458.25</v>
      </c>
      <c r="GN59">
        <f t="shared" si="86"/>
        <v>12458.25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10</v>
      </c>
      <c r="J60" s="2">
        <v>0</v>
      </c>
      <c r="K60" s="2"/>
      <c r="L60" s="2"/>
      <c r="M60" s="2"/>
      <c r="N60" s="2"/>
      <c r="O60" s="2">
        <f t="shared" si="53"/>
        <v>799.3</v>
      </c>
      <c r="P60" s="2">
        <f t="shared" si="54"/>
        <v>799.3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34736220</v>
      </c>
      <c r="AB60" s="2">
        <f t="shared" si="64"/>
        <v>79.930000000000007</v>
      </c>
      <c r="AC60" s="2">
        <f t="shared" si="52"/>
        <v>79.930000000000007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79.930000000000007</v>
      </c>
      <c r="AL60" s="2">
        <v>79.930000000000007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799.3</v>
      </c>
      <c r="CQ60" s="2">
        <f t="shared" si="73"/>
        <v>79.930000000000007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79.930000000000007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799.3</v>
      </c>
      <c r="GN60" s="2">
        <f t="shared" si="86"/>
        <v>799.3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10</v>
      </c>
      <c r="J61">
        <v>0</v>
      </c>
      <c r="O61">
        <f t="shared" si="53"/>
        <v>5994.75</v>
      </c>
      <c r="P61">
        <f t="shared" si="54"/>
        <v>5994.75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34736221</v>
      </c>
      <c r="AB61">
        <f t="shared" si="64"/>
        <v>79.930000000000007</v>
      </c>
      <c r="AC61">
        <f t="shared" si="52"/>
        <v>79.930000000000007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79.930000000000007</v>
      </c>
      <c r="AL61" s="56">
        <f>'1.Смета.или.Акт'!F153</f>
        <v>79.930000000000007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5994.75</v>
      </c>
      <c r="CQ61">
        <f t="shared" si="73"/>
        <v>599.47500000000002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79.930000000000007</v>
      </c>
      <c r="ES61" s="56">
        <f>'1.Смета.или.Акт'!F153</f>
        <v>79.930000000000007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599.47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5994.75</v>
      </c>
      <c r="GN61">
        <f t="shared" si="86"/>
        <v>5994.75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10</v>
      </c>
      <c r="J62" s="2">
        <v>0</v>
      </c>
      <c r="K62" s="2"/>
      <c r="L62" s="2"/>
      <c r="M62" s="2"/>
      <c r="N62" s="2"/>
      <c r="O62" s="2">
        <f t="shared" si="53"/>
        <v>311.39999999999998</v>
      </c>
      <c r="P62" s="2">
        <f t="shared" si="54"/>
        <v>311.39999999999998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34736220</v>
      </c>
      <c r="AB62" s="2">
        <f t="shared" si="64"/>
        <v>31.14</v>
      </c>
      <c r="AC62" s="2">
        <f t="shared" si="52"/>
        <v>31.14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31.14</v>
      </c>
      <c r="AL62" s="2">
        <v>31.14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311.39999999999998</v>
      </c>
      <c r="CQ62" s="2">
        <f t="shared" si="73"/>
        <v>31.14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31.14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311.39999999999998</v>
      </c>
      <c r="GN62" s="2">
        <f t="shared" si="86"/>
        <v>311.39999999999998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10</v>
      </c>
      <c r="J63">
        <v>0</v>
      </c>
      <c r="O63">
        <f t="shared" si="53"/>
        <v>2335.5</v>
      </c>
      <c r="P63">
        <f t="shared" si="54"/>
        <v>2335.5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34736221</v>
      </c>
      <c r="AB63">
        <f t="shared" si="64"/>
        <v>31.14</v>
      </c>
      <c r="AC63">
        <f t="shared" si="52"/>
        <v>31.14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31.14</v>
      </c>
      <c r="AL63" s="56">
        <f>'1.Смета.или.Акт'!F156</f>
        <v>31.14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2335.5</v>
      </c>
      <c r="CQ63">
        <f t="shared" si="73"/>
        <v>233.55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31.14</v>
      </c>
      <c r="ES63" s="56">
        <f>'1.Смета.или.Акт'!F156</f>
        <v>31.14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233.56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2335.5</v>
      </c>
      <c r="GN63">
        <f t="shared" si="86"/>
        <v>2335.5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100</v>
      </c>
      <c r="J64" s="2">
        <v>0</v>
      </c>
      <c r="K64" s="2"/>
      <c r="L64" s="2"/>
      <c r="M64" s="2"/>
      <c r="N64" s="2"/>
      <c r="O64" s="2">
        <f t="shared" si="53"/>
        <v>469</v>
      </c>
      <c r="P64" s="2">
        <f t="shared" si="54"/>
        <v>469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34736220</v>
      </c>
      <c r="AB64" s="2">
        <f t="shared" si="64"/>
        <v>4.6900000000000004</v>
      </c>
      <c r="AC64" s="2">
        <f t="shared" si="52"/>
        <v>4.6900000000000004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4.6900000000000004</v>
      </c>
      <c r="AL64" s="2">
        <v>4.6900000000000004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469</v>
      </c>
      <c r="CQ64" s="2">
        <f t="shared" si="73"/>
        <v>4.6900000000000004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4.6900000000000004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748536722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469</v>
      </c>
      <c r="GN64" s="2">
        <f t="shared" si="86"/>
        <v>469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</v>
      </c>
      <c r="H65" t="s">
        <v>115</v>
      </c>
      <c r="I65">
        <f>'1.Смета.или.Акт'!E159</f>
        <v>100</v>
      </c>
      <c r="J65">
        <v>0</v>
      </c>
      <c r="O65">
        <f t="shared" si="53"/>
        <v>3517.5</v>
      </c>
      <c r="P65">
        <f t="shared" si="54"/>
        <v>3517.5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34736221</v>
      </c>
      <c r="AB65">
        <f t="shared" si="64"/>
        <v>4.6900000000000004</v>
      </c>
      <c r="AC65">
        <f t="shared" si="52"/>
        <v>4.6900000000000004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4.6900000000000004</v>
      </c>
      <c r="AL65" s="56">
        <f>'1.Смета.или.Акт'!F159</f>
        <v>4.6900000000000004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3517.5</v>
      </c>
      <c r="CQ65">
        <f t="shared" si="73"/>
        <v>35.175000000000004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4.6900000000000004</v>
      </c>
      <c r="ES65" s="56">
        <f>'1.Смета.или.Акт'!F159</f>
        <v>4.6900000000000004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35.200000000000003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748536722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3517.5</v>
      </c>
      <c r="GN65">
        <f t="shared" si="86"/>
        <v>3517.5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15</v>
      </c>
      <c r="J66" s="2">
        <v>0</v>
      </c>
      <c r="K66" s="2"/>
      <c r="L66" s="2"/>
      <c r="M66" s="2"/>
      <c r="N66" s="2"/>
      <c r="O66" s="2">
        <f t="shared" si="53"/>
        <v>1770.45</v>
      </c>
      <c r="P66" s="2">
        <f t="shared" si="54"/>
        <v>1770.45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34736220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1770.45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1770.45</v>
      </c>
      <c r="GN66" s="2">
        <f t="shared" si="86"/>
        <v>1770.45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15</v>
      </c>
      <c r="J67">
        <v>0</v>
      </c>
      <c r="O67">
        <f t="shared" si="53"/>
        <v>13278.38</v>
      </c>
      <c r="P67">
        <f t="shared" si="54"/>
        <v>13278.38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34736221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6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13278.38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6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13278.38</v>
      </c>
      <c r="GN67">
        <f t="shared" si="86"/>
        <v>13278.38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10</v>
      </c>
      <c r="J68" s="2">
        <v>0</v>
      </c>
      <c r="K68" s="2"/>
      <c r="L68" s="2"/>
      <c r="M68" s="2"/>
      <c r="N68" s="2"/>
      <c r="O68" s="2">
        <f t="shared" si="53"/>
        <v>361.6</v>
      </c>
      <c r="P68" s="2">
        <f t="shared" si="54"/>
        <v>361.6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34736220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361.6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361.6</v>
      </c>
      <c r="GN68" s="2">
        <f t="shared" si="86"/>
        <v>361.6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10</v>
      </c>
      <c r="J69">
        <v>0</v>
      </c>
      <c r="O69">
        <f t="shared" si="53"/>
        <v>2712</v>
      </c>
      <c r="P69">
        <f t="shared" si="54"/>
        <v>2712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34736221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6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2712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39.299999999999997</v>
      </c>
      <c r="ES69" s="56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2712</v>
      </c>
      <c r="GN69">
        <f t="shared" si="86"/>
        <v>2712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82</v>
      </c>
      <c r="G70" s="2" t="s">
        <v>125</v>
      </c>
      <c r="H70" s="2" t="s">
        <v>54</v>
      </c>
      <c r="I70" s="2">
        <f>'1.Смета.или.Акт'!E168</f>
        <v>10</v>
      </c>
      <c r="J70" s="2">
        <v>0</v>
      </c>
      <c r="K70" s="2"/>
      <c r="L70" s="2"/>
      <c r="M70" s="2"/>
      <c r="N70" s="2"/>
      <c r="O70" s="2">
        <f t="shared" si="53"/>
        <v>588</v>
      </c>
      <c r="P70" s="2">
        <f t="shared" si="54"/>
        <v>588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34736220</v>
      </c>
      <c r="AB70" s="2">
        <f t="shared" si="64"/>
        <v>58.8</v>
      </c>
      <c r="AC70" s="2">
        <f t="shared" si="52"/>
        <v>58.8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58.8</v>
      </c>
      <c r="AL70" s="2">
        <v>58.8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588</v>
      </c>
      <c r="CQ70" s="2">
        <f t="shared" si="73"/>
        <v>58.8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54</v>
      </c>
      <c r="DW70" s="2" t="s">
        <v>54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1100</v>
      </c>
      <c r="EL70" s="2" t="s">
        <v>86</v>
      </c>
      <c r="EM70" s="2" t="s">
        <v>87</v>
      </c>
      <c r="EN70" s="2"/>
      <c r="EO70" s="2" t="s">
        <v>3</v>
      </c>
      <c r="EP70" s="2"/>
      <c r="EQ70" s="2">
        <v>0</v>
      </c>
      <c r="ER70" s="2">
        <v>0</v>
      </c>
      <c r="ES70" s="2">
        <v>58.8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126</v>
      </c>
      <c r="GB70" s="2"/>
      <c r="GC70" s="2"/>
      <c r="GD70" s="2">
        <v>0</v>
      </c>
      <c r="GE70" s="2"/>
      <c r="GF70" s="2">
        <v>-1459815540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588</v>
      </c>
      <c r="GN70" s="2">
        <f t="shared" si="86"/>
        <v>588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tr">
        <f>'1.Смета.или.Акт'!B168</f>
        <v>Прайс-лист</v>
      </c>
      <c r="G71" t="str">
        <f>'1.Смета.или.Акт'!C168</f>
        <v>Краска огнезащитная</v>
      </c>
      <c r="H71" t="s">
        <v>54</v>
      </c>
      <c r="I71">
        <f>'1.Смета.или.Акт'!E168</f>
        <v>10</v>
      </c>
      <c r="J71">
        <v>0</v>
      </c>
      <c r="O71">
        <f t="shared" si="53"/>
        <v>4410</v>
      </c>
      <c r="P71">
        <f t="shared" si="54"/>
        <v>4410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34736221</v>
      </c>
      <c r="AB71">
        <f t="shared" si="64"/>
        <v>58.8</v>
      </c>
      <c r="AC71">
        <f t="shared" si="52"/>
        <v>58.8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58.8</v>
      </c>
      <c r="AL71" s="56">
        <f>'1.Смета.или.Акт'!F168</f>
        <v>58.8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'1.Смета.или.Акт'!J168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4410</v>
      </c>
      <c r="CQ71">
        <f t="shared" si="73"/>
        <v>441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54</v>
      </c>
      <c r="DW71" t="str">
        <f>'1.Смета.или.Акт'!D168</f>
        <v>ШТ</v>
      </c>
      <c r="DX71">
        <v>1</v>
      </c>
      <c r="EE71">
        <v>32653538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1100</v>
      </c>
      <c r="EL71" t="s">
        <v>86</v>
      </c>
      <c r="EM71" t="s">
        <v>87</v>
      </c>
      <c r="EO71" t="s">
        <v>3</v>
      </c>
      <c r="EQ71">
        <v>0</v>
      </c>
      <c r="ER71">
        <v>58.8</v>
      </c>
      <c r="ES71" s="56">
        <f>'1.Смета.или.Акт'!F168</f>
        <v>58.8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441.01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126</v>
      </c>
      <c r="GD71">
        <v>0</v>
      </c>
      <c r="GF71">
        <v>-1459815540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4410</v>
      </c>
      <c r="GN71">
        <f t="shared" si="86"/>
        <v>4410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34736220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34736221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128</v>
      </c>
      <c r="EM73" t="s">
        <v>129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130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34736220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130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34736221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128</v>
      </c>
      <c r="EM75" t="s">
        <v>129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131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34736220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131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34736221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128</v>
      </c>
      <c r="EM77" t="s">
        <v>129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132</v>
      </c>
      <c r="F78" s="2" t="s">
        <v>3</v>
      </c>
      <c r="G78" s="2" t="s">
        <v>3</v>
      </c>
      <c r="H78" s="2" t="s">
        <v>3</v>
      </c>
      <c r="I78" s="2"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34736220</v>
      </c>
      <c r="AB78" s="2">
        <f t="shared" si="64"/>
        <v>0</v>
      </c>
      <c r="AC78" s="2">
        <f t="shared" si="52"/>
        <v>0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3</v>
      </c>
      <c r="BK78" s="2"/>
      <c r="BL78" s="2"/>
      <c r="BM78" s="2">
        <v>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2"/>
        <v>0</v>
      </c>
      <c r="CQ78" s="2">
        <f t="shared" si="73"/>
        <v>0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85</v>
      </c>
      <c r="EH78" s="2">
        <v>0</v>
      </c>
      <c r="EI78" s="2" t="s">
        <v>3</v>
      </c>
      <c r="EJ78" s="2">
        <v>1</v>
      </c>
      <c r="EK78" s="2">
        <v>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3</v>
      </c>
      <c r="GB78" s="2"/>
      <c r="GC78" s="2"/>
      <c r="GD78" s="2">
        <v>0</v>
      </c>
      <c r="GE78" s="2"/>
      <c r="GF78" s="2">
        <v>1255953653</v>
      </c>
      <c r="GG78" s="2">
        <v>2</v>
      </c>
      <c r="GH78" s="2">
        <v>0</v>
      </c>
      <c r="GI78" s="2">
        <v>-2</v>
      </c>
      <c r="GJ78" s="2">
        <v>0</v>
      </c>
      <c r="GK78" s="2">
        <f>ROUND(R78*(R12)/100,2)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132</v>
      </c>
      <c r="F79" t="s">
        <v>3</v>
      </c>
      <c r="G79" t="s">
        <v>3</v>
      </c>
      <c r="H79" t="s">
        <v>3</v>
      </c>
      <c r="I79"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34736221</v>
      </c>
      <c r="AB79">
        <f t="shared" si="64"/>
        <v>0</v>
      </c>
      <c r="AC79">
        <f t="shared" si="52"/>
        <v>0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18.3</v>
      </c>
      <c r="BB79">
        <v>12.5</v>
      </c>
      <c r="BC79">
        <v>7.5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1</v>
      </c>
      <c r="BJ79" t="s">
        <v>3</v>
      </c>
      <c r="BM79">
        <v>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18.3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2"/>
        <v>0</v>
      </c>
      <c r="CQ79">
        <f t="shared" si="73"/>
        <v>0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EE79">
        <v>32653299</v>
      </c>
      <c r="EF79">
        <v>20</v>
      </c>
      <c r="EG79" t="s">
        <v>85</v>
      </c>
      <c r="EH79">
        <v>0</v>
      </c>
      <c r="EI79" t="s">
        <v>3</v>
      </c>
      <c r="EJ79">
        <v>1</v>
      </c>
      <c r="EK79">
        <v>0</v>
      </c>
      <c r="EL79" t="s">
        <v>128</v>
      </c>
      <c r="EM79" t="s">
        <v>129</v>
      </c>
      <c r="EO79" t="s">
        <v>3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83"/>
        <v>0</v>
      </c>
      <c r="FS79">
        <v>0</v>
      </c>
      <c r="FV79" t="s">
        <v>20</v>
      </c>
      <c r="FW79" t="s">
        <v>21</v>
      </c>
      <c r="FX79">
        <v>106</v>
      </c>
      <c r="FY79">
        <v>65</v>
      </c>
      <c r="GA79" t="s">
        <v>3</v>
      </c>
      <c r="GD79">
        <v>0</v>
      </c>
      <c r="GF79">
        <v>1255953653</v>
      </c>
      <c r="GG79">
        <v>2</v>
      </c>
      <c r="GH79">
        <v>0</v>
      </c>
      <c r="GI79">
        <v>4</v>
      </c>
      <c r="GJ79">
        <v>0</v>
      </c>
      <c r="GK79">
        <f>ROUND(R79*(S12)/100,2)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3</v>
      </c>
      <c r="GV79">
        <f t="shared" si="89"/>
        <v>0</v>
      </c>
      <c r="GW79">
        <v>18.3</v>
      </c>
      <c r="GX79">
        <f t="shared" si="90"/>
        <v>0</v>
      </c>
      <c r="HA79">
        <v>0</v>
      </c>
      <c r="HB79">
        <v>0</v>
      </c>
      <c r="IK79">
        <v>0</v>
      </c>
    </row>
    <row r="81" spans="1:206" x14ac:dyDescent="0.2">
      <c r="A81" s="3">
        <v>51</v>
      </c>
      <c r="B81" s="3">
        <f>B20</f>
        <v>1</v>
      </c>
      <c r="C81" s="3">
        <f>A20</f>
        <v>3</v>
      </c>
      <c r="D81" s="3">
        <f>ROW(A20)</f>
        <v>20</v>
      </c>
      <c r="E81" s="3"/>
      <c r="F81" s="3" t="str">
        <f>IF(F20&lt;&gt;"",F20,"")</f>
        <v>Новая локальная смета</v>
      </c>
      <c r="G81" s="3" t="str">
        <f>IF(G20&lt;&gt;"",G20,"")</f>
        <v>Новая локальная смета</v>
      </c>
      <c r="H81" s="3">
        <v>0</v>
      </c>
      <c r="I81" s="3"/>
      <c r="J81" s="3"/>
      <c r="K81" s="3"/>
      <c r="L81" s="3"/>
      <c r="M81" s="3"/>
      <c r="N81" s="3"/>
      <c r="O81" s="3">
        <f t="shared" ref="O81:T81" si="91">ROUND(AB81,2)</f>
        <v>238961.36</v>
      </c>
      <c r="P81" s="3">
        <f t="shared" si="91"/>
        <v>160551.76999999999</v>
      </c>
      <c r="Q81" s="3">
        <f t="shared" si="91"/>
        <v>70868.38</v>
      </c>
      <c r="R81" s="3">
        <f t="shared" si="91"/>
        <v>3799.75</v>
      </c>
      <c r="S81" s="3">
        <f t="shared" si="91"/>
        <v>7541.21</v>
      </c>
      <c r="T81" s="3">
        <f t="shared" si="91"/>
        <v>0</v>
      </c>
      <c r="U81" s="3">
        <f>AH81</f>
        <v>750.13234999999997</v>
      </c>
      <c r="V81" s="3">
        <f>AI81</f>
        <v>283.51118199999996</v>
      </c>
      <c r="W81" s="3">
        <f>ROUND(AJ81,2)</f>
        <v>0</v>
      </c>
      <c r="X81" s="3">
        <f>ROUND(AK81,2)</f>
        <v>11104.99</v>
      </c>
      <c r="Y81" s="3">
        <f>ROUND(AL81,2)</f>
        <v>7298.87</v>
      </c>
      <c r="Z81" s="3"/>
      <c r="AA81" s="3"/>
      <c r="AB81" s="3">
        <f>ROUND(SUMIF(AA24:AA79,"=34736220",O24:O79),2)</f>
        <v>238961.36</v>
      </c>
      <c r="AC81" s="3">
        <f>ROUND(SUMIF(AA24:AA79,"=34736220",P24:P79),2)</f>
        <v>160551.76999999999</v>
      </c>
      <c r="AD81" s="3">
        <f>ROUND(SUMIF(AA24:AA79,"=34736220",Q24:Q79),2)</f>
        <v>70868.38</v>
      </c>
      <c r="AE81" s="3">
        <f>ROUND(SUMIF(AA24:AA79,"=34736220",R24:R79),2)</f>
        <v>3799.75</v>
      </c>
      <c r="AF81" s="3">
        <f>ROUND(SUMIF(AA24:AA79,"=34736220",S24:S79),2)</f>
        <v>7541.21</v>
      </c>
      <c r="AG81" s="3">
        <f>ROUND(SUMIF(AA24:AA79,"=34736220",T24:T79),2)</f>
        <v>0</v>
      </c>
      <c r="AH81" s="3">
        <f>SUMIF(AA24:AA79,"=34736220",U24:U79)</f>
        <v>750.13234999999997</v>
      </c>
      <c r="AI81" s="3">
        <f>SUMIF(AA24:AA79,"=34736220",V24:V79)</f>
        <v>283.51118199999996</v>
      </c>
      <c r="AJ81" s="3">
        <f>ROUND(SUMIF(AA24:AA79,"=34736220",W24:W79),2)</f>
        <v>0</v>
      </c>
      <c r="AK81" s="3">
        <f>ROUND(SUMIF(AA24:AA79,"=34736220",X24:X79),2)</f>
        <v>11104.99</v>
      </c>
      <c r="AL81" s="3">
        <f>ROUND(SUMIF(AA24:AA79,"=34736220",Y24:Y79),2)</f>
        <v>7298.87</v>
      </c>
      <c r="AM81" s="3"/>
      <c r="AN81" s="3"/>
      <c r="AO81" s="3">
        <f t="shared" ref="AO81:BC81" si="92">ROUND(BX81,2)</f>
        <v>0</v>
      </c>
      <c r="AP81" s="3">
        <f t="shared" si="92"/>
        <v>0</v>
      </c>
      <c r="AQ81" s="3">
        <f t="shared" si="92"/>
        <v>0</v>
      </c>
      <c r="AR81" s="3">
        <f t="shared" si="92"/>
        <v>257365.22</v>
      </c>
      <c r="AS81" s="3">
        <f t="shared" si="92"/>
        <v>245308.12</v>
      </c>
      <c r="AT81" s="3">
        <f t="shared" si="92"/>
        <v>11786.15</v>
      </c>
      <c r="AU81" s="3">
        <f t="shared" si="92"/>
        <v>270.95</v>
      </c>
      <c r="AV81" s="3">
        <f t="shared" si="92"/>
        <v>160551.76999999999</v>
      </c>
      <c r="AW81" s="3">
        <f t="shared" si="92"/>
        <v>160551.76999999999</v>
      </c>
      <c r="AX81" s="3">
        <f t="shared" si="92"/>
        <v>0</v>
      </c>
      <c r="AY81" s="3">
        <f t="shared" si="92"/>
        <v>160551.76999999999</v>
      </c>
      <c r="AZ81" s="3">
        <f t="shared" si="92"/>
        <v>0</v>
      </c>
      <c r="BA81" s="3">
        <f t="shared" si="92"/>
        <v>0</v>
      </c>
      <c r="BB81" s="3">
        <f t="shared" si="92"/>
        <v>0</v>
      </c>
      <c r="BC81" s="3">
        <f t="shared" si="92"/>
        <v>0</v>
      </c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>
        <f>ROUND(SUMIF(AA24:AA79,"=34736220",FQ24:FQ79),2)</f>
        <v>0</v>
      </c>
      <c r="BY81" s="3">
        <f>ROUND(SUMIF(AA24:AA79,"=34736220",FR24:FR79),2)</f>
        <v>0</v>
      </c>
      <c r="BZ81" s="3">
        <f>ROUND(SUMIF(AA24:AA79,"=34736220",GL24:GL79),2)</f>
        <v>0</v>
      </c>
      <c r="CA81" s="3">
        <f>ROUND(SUMIF(AA24:AA79,"=34736220",GM24:GM79),2)</f>
        <v>257365.22</v>
      </c>
      <c r="CB81" s="3">
        <f>ROUND(SUMIF(AA24:AA79,"=34736220",GN24:GN79),2)</f>
        <v>245308.12</v>
      </c>
      <c r="CC81" s="3">
        <f>ROUND(SUMIF(AA24:AA79,"=34736220",GO24:GO79),2)</f>
        <v>11786.15</v>
      </c>
      <c r="CD81" s="3">
        <f>ROUND(SUMIF(AA24:AA79,"=34736220",GP24:GP79),2)</f>
        <v>270.95</v>
      </c>
      <c r="CE81" s="3">
        <f>AC81-BX81</f>
        <v>160551.76999999999</v>
      </c>
      <c r="CF81" s="3">
        <f>AC81-BY81</f>
        <v>160551.76999999999</v>
      </c>
      <c r="CG81" s="3">
        <f>BX81-BZ81</f>
        <v>0</v>
      </c>
      <c r="CH81" s="3">
        <f>AC81-BX81-BY81+BZ81</f>
        <v>160551.76999999999</v>
      </c>
      <c r="CI81" s="3">
        <f>BY81-BZ81</f>
        <v>0</v>
      </c>
      <c r="CJ81" s="3">
        <f>ROUND(SUMIF(AA24:AA79,"=34736220",GX24:GX79),2)</f>
        <v>0</v>
      </c>
      <c r="CK81" s="3">
        <f>ROUND(SUMIF(AA24:AA79,"=34736220",GY24:GY79),2)</f>
        <v>0</v>
      </c>
      <c r="CL81" s="3">
        <f>ROUND(SUMIF(AA24:AA79,"=34736220",GZ24:GZ79),2)</f>
        <v>0</v>
      </c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4">
        <f t="shared" ref="DG81:DL81" si="93">ROUND(DT81,2)</f>
        <v>2227997.1800000002</v>
      </c>
      <c r="DH81" s="4">
        <f t="shared" si="93"/>
        <v>1204138.28</v>
      </c>
      <c r="DI81" s="4">
        <f t="shared" si="93"/>
        <v>885854.77</v>
      </c>
      <c r="DJ81" s="4">
        <f t="shared" si="93"/>
        <v>69535.539999999994</v>
      </c>
      <c r="DK81" s="4">
        <f t="shared" si="93"/>
        <v>138004.13</v>
      </c>
      <c r="DL81" s="4">
        <f t="shared" si="93"/>
        <v>0</v>
      </c>
      <c r="DM81" s="4">
        <f>DZ81</f>
        <v>750.13234999999997</v>
      </c>
      <c r="DN81" s="4">
        <f>EA81</f>
        <v>283.51118199999996</v>
      </c>
      <c r="DO81" s="4">
        <f>ROUND(EB81,2)</f>
        <v>0</v>
      </c>
      <c r="DP81" s="4">
        <f>ROUND(EC81,2)</f>
        <v>172876.97</v>
      </c>
      <c r="DQ81" s="4">
        <f>ROUND(ED81,2)</f>
        <v>106855.45</v>
      </c>
      <c r="DR81" s="4"/>
      <c r="DS81" s="4"/>
      <c r="DT81" s="4">
        <f>ROUND(SUMIF(AA24:AA79,"=34736221",O24:O79),2)</f>
        <v>2227997.1800000002</v>
      </c>
      <c r="DU81" s="4">
        <f>ROUND(SUMIF(AA24:AA79,"=34736221",P24:P79),2)</f>
        <v>1204138.28</v>
      </c>
      <c r="DV81" s="4">
        <f>ROUND(SUMIF(AA24:AA79,"=34736221",Q24:Q79),2)</f>
        <v>885854.77</v>
      </c>
      <c r="DW81" s="4">
        <f>ROUND(SUMIF(AA24:AA79,"=34736221",R24:R79),2)</f>
        <v>69535.539999999994</v>
      </c>
      <c r="DX81" s="4">
        <f>ROUND(SUMIF(AA24:AA79,"=34736221",S24:S79),2)</f>
        <v>138004.13</v>
      </c>
      <c r="DY81" s="4">
        <f>ROUND(SUMIF(AA24:AA79,"=34736221",T24:T79),2)</f>
        <v>0</v>
      </c>
      <c r="DZ81" s="4">
        <f>SUMIF(AA24:AA79,"=34736221",U24:U79)</f>
        <v>750.13234999999997</v>
      </c>
      <c r="EA81" s="4">
        <f>SUMIF(AA24:AA79,"=34736221",V24:V79)</f>
        <v>283.51118199999996</v>
      </c>
      <c r="EB81" s="4">
        <f>ROUND(SUMIF(AA24:AA79,"=34736221",W24:W79),2)</f>
        <v>0</v>
      </c>
      <c r="EC81" s="4">
        <f>ROUND(SUMIF(AA24:AA79,"=34736221",X24:X79),2)</f>
        <v>172876.97</v>
      </c>
      <c r="ED81" s="4">
        <f>ROUND(SUMIF(AA24:AA79,"=34736221",Y24:Y79),2)</f>
        <v>106855.45</v>
      </c>
      <c r="EE81" s="4"/>
      <c r="EF81" s="4"/>
      <c r="EG81" s="4">
        <f t="shared" ref="EG81:EU81" si="94">ROUND(FP81,2)</f>
        <v>0</v>
      </c>
      <c r="EH81" s="4">
        <f t="shared" si="94"/>
        <v>0</v>
      </c>
      <c r="EI81" s="4">
        <f t="shared" si="94"/>
        <v>0</v>
      </c>
      <c r="EJ81" s="4">
        <f t="shared" si="94"/>
        <v>2507729.6</v>
      </c>
      <c r="EK81" s="4">
        <f t="shared" si="94"/>
        <v>2327082.0299999998</v>
      </c>
      <c r="EL81" s="4">
        <f t="shared" si="94"/>
        <v>176124.57</v>
      </c>
      <c r="EM81" s="4">
        <f t="shared" si="94"/>
        <v>4523</v>
      </c>
      <c r="EN81" s="4">
        <f t="shared" si="94"/>
        <v>1204138.28</v>
      </c>
      <c r="EO81" s="4">
        <f t="shared" si="94"/>
        <v>1204138.28</v>
      </c>
      <c r="EP81" s="4">
        <f t="shared" si="94"/>
        <v>0</v>
      </c>
      <c r="EQ81" s="4">
        <f t="shared" si="94"/>
        <v>1204138.28</v>
      </c>
      <c r="ER81" s="4">
        <f t="shared" si="94"/>
        <v>0</v>
      </c>
      <c r="ES81" s="4">
        <f t="shared" si="94"/>
        <v>0</v>
      </c>
      <c r="ET81" s="4">
        <f t="shared" si="94"/>
        <v>0</v>
      </c>
      <c r="EU81" s="4">
        <f t="shared" si="94"/>
        <v>0</v>
      </c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>
        <f>ROUND(SUMIF(AA24:AA79,"=34736221",FQ24:FQ79),2)</f>
        <v>0</v>
      </c>
      <c r="FQ81" s="4">
        <f>ROUND(SUMIF(AA24:AA79,"=34736221",FR24:FR79),2)</f>
        <v>0</v>
      </c>
      <c r="FR81" s="4">
        <f>ROUND(SUMIF(AA24:AA79,"=34736221",GL24:GL79),2)</f>
        <v>0</v>
      </c>
      <c r="FS81" s="4">
        <f>ROUND(SUMIF(AA24:AA79,"=34736221",GM24:GM79),2)</f>
        <v>2507729.6</v>
      </c>
      <c r="FT81" s="4">
        <f>ROUND(SUMIF(AA24:AA79,"=34736221",GN24:GN79),2)</f>
        <v>2327082.0299999998</v>
      </c>
      <c r="FU81" s="4">
        <f>ROUND(SUMIF(AA24:AA79,"=34736221",GO24:GO79),2)</f>
        <v>176124.57</v>
      </c>
      <c r="FV81" s="4">
        <f>ROUND(SUMIF(AA24:AA79,"=34736221",GP24:GP79),2)</f>
        <v>4523</v>
      </c>
      <c r="FW81" s="4">
        <f>DU81-FP81</f>
        <v>1204138.28</v>
      </c>
      <c r="FX81" s="4">
        <f>DU81-FQ81</f>
        <v>1204138.28</v>
      </c>
      <c r="FY81" s="4">
        <f>FP81-FR81</f>
        <v>0</v>
      </c>
      <c r="FZ81" s="4">
        <f>DU81-FP81-FQ81+FR81</f>
        <v>1204138.28</v>
      </c>
      <c r="GA81" s="4">
        <f>FQ81-FR81</f>
        <v>0</v>
      </c>
      <c r="GB81" s="4">
        <f>ROUND(SUMIF(AA24:AA79,"=34736221",GX24:GX79),2)</f>
        <v>0</v>
      </c>
      <c r="GC81" s="4">
        <f>ROUND(SUMIF(AA24:AA79,"=34736221",GY24:GY79),2)</f>
        <v>0</v>
      </c>
      <c r="GD81" s="4">
        <f>ROUND(SUMIF(AA24:AA79,"=34736221",GZ24:GZ79),2)</f>
        <v>0</v>
      </c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>
        <v>0</v>
      </c>
    </row>
    <row r="83" spans="1:206" x14ac:dyDescent="0.2">
      <c r="A83" s="5">
        <v>50</v>
      </c>
      <c r="B83" s="5">
        <v>0</v>
      </c>
      <c r="C83" s="5">
        <v>0</v>
      </c>
      <c r="D83" s="5">
        <v>1</v>
      </c>
      <c r="E83" s="5">
        <v>201</v>
      </c>
      <c r="F83" s="5">
        <f>ROUND(Source!O81,O83)</f>
        <v>238961.36</v>
      </c>
      <c r="G83" s="5" t="s">
        <v>133</v>
      </c>
      <c r="H83" s="5" t="s">
        <v>134</v>
      </c>
      <c r="I83" s="5"/>
      <c r="J83" s="5"/>
      <c r="K83" s="5">
        <v>201</v>
      </c>
      <c r="L83" s="5">
        <v>1</v>
      </c>
      <c r="M83" s="5">
        <v>3</v>
      </c>
      <c r="N83" s="5" t="s">
        <v>3</v>
      </c>
      <c r="O83" s="5">
        <v>2</v>
      </c>
      <c r="P83" s="5">
        <f>ROUND(Source!DG81,O83)</f>
        <v>2227997.1800000002</v>
      </c>
      <c r="Q83" s="5"/>
      <c r="R83" s="5"/>
      <c r="S83" s="5"/>
      <c r="T83" s="5"/>
      <c r="U83" s="5"/>
      <c r="V83" s="5"/>
      <c r="W83" s="5"/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202</v>
      </c>
      <c r="F84" s="5">
        <f>ROUND(Source!P81,O84)</f>
        <v>160551.76999999999</v>
      </c>
      <c r="G84" s="5" t="s">
        <v>135</v>
      </c>
      <c r="H84" s="5" t="s">
        <v>136</v>
      </c>
      <c r="I84" s="5"/>
      <c r="J84" s="5"/>
      <c r="K84" s="5">
        <v>202</v>
      </c>
      <c r="L84" s="5">
        <v>2</v>
      </c>
      <c r="M84" s="5">
        <v>3</v>
      </c>
      <c r="N84" s="5" t="s">
        <v>3</v>
      </c>
      <c r="O84" s="5">
        <v>2</v>
      </c>
      <c r="P84" s="5">
        <f>ROUND(Source!DH81,O84)</f>
        <v>1204138.28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222</v>
      </c>
      <c r="F85" s="5">
        <f>ROUND(Source!AO81,O85)</f>
        <v>0</v>
      </c>
      <c r="G85" s="5" t="s">
        <v>137</v>
      </c>
      <c r="H85" s="5" t="s">
        <v>138</v>
      </c>
      <c r="I85" s="5"/>
      <c r="J85" s="5"/>
      <c r="K85" s="5">
        <v>222</v>
      </c>
      <c r="L85" s="5">
        <v>3</v>
      </c>
      <c r="M85" s="5">
        <v>3</v>
      </c>
      <c r="N85" s="5" t="s">
        <v>3</v>
      </c>
      <c r="O85" s="5">
        <v>2</v>
      </c>
      <c r="P85" s="5">
        <f>ROUND(Source!EG81,O85)</f>
        <v>0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225</v>
      </c>
      <c r="F86" s="5">
        <f>ROUND(Source!AV81,O86)</f>
        <v>160551.76999999999</v>
      </c>
      <c r="G86" s="5" t="s">
        <v>139</v>
      </c>
      <c r="H86" s="5" t="s">
        <v>140</v>
      </c>
      <c r="I86" s="5"/>
      <c r="J86" s="5"/>
      <c r="K86" s="5">
        <v>225</v>
      </c>
      <c r="L86" s="5">
        <v>4</v>
      </c>
      <c r="M86" s="5">
        <v>3</v>
      </c>
      <c r="N86" s="5" t="s">
        <v>3</v>
      </c>
      <c r="O86" s="5">
        <v>2</v>
      </c>
      <c r="P86" s="5">
        <f>ROUND(Source!EN81,O86)</f>
        <v>1204138.28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226</v>
      </c>
      <c r="F87" s="5">
        <f>ROUND(Source!AW81,O87)</f>
        <v>160551.76999999999</v>
      </c>
      <c r="G87" s="5" t="s">
        <v>141</v>
      </c>
      <c r="H87" s="5" t="s">
        <v>142</v>
      </c>
      <c r="I87" s="5"/>
      <c r="J87" s="5"/>
      <c r="K87" s="5">
        <v>226</v>
      </c>
      <c r="L87" s="5">
        <v>5</v>
      </c>
      <c r="M87" s="5">
        <v>3</v>
      </c>
      <c r="N87" s="5" t="s">
        <v>3</v>
      </c>
      <c r="O87" s="5">
        <v>2</v>
      </c>
      <c r="P87" s="5">
        <f>ROUND(Source!EO81,O87)</f>
        <v>1204138.28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227</v>
      </c>
      <c r="F88" s="5">
        <f>ROUND(Source!AX81,O88)</f>
        <v>0</v>
      </c>
      <c r="G88" s="5" t="s">
        <v>143</v>
      </c>
      <c r="H88" s="5" t="s">
        <v>144</v>
      </c>
      <c r="I88" s="5"/>
      <c r="J88" s="5"/>
      <c r="K88" s="5">
        <v>227</v>
      </c>
      <c r="L88" s="5">
        <v>6</v>
      </c>
      <c r="M88" s="5">
        <v>3</v>
      </c>
      <c r="N88" s="5" t="s">
        <v>3</v>
      </c>
      <c r="O88" s="5">
        <v>2</v>
      </c>
      <c r="P88" s="5">
        <f>ROUND(Source!EP81,O88)</f>
        <v>0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228</v>
      </c>
      <c r="F89" s="5">
        <f>ROUND(Source!AY81,O89)</f>
        <v>160551.76999999999</v>
      </c>
      <c r="G89" s="5" t="s">
        <v>145</v>
      </c>
      <c r="H89" s="5" t="s">
        <v>146</v>
      </c>
      <c r="I89" s="5"/>
      <c r="J89" s="5"/>
      <c r="K89" s="5">
        <v>228</v>
      </c>
      <c r="L89" s="5">
        <v>7</v>
      </c>
      <c r="M89" s="5">
        <v>3</v>
      </c>
      <c r="N89" s="5" t="s">
        <v>3</v>
      </c>
      <c r="O89" s="5">
        <v>2</v>
      </c>
      <c r="P89" s="5">
        <f>ROUND(Source!EQ81,O89)</f>
        <v>1204138.28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216</v>
      </c>
      <c r="F90" s="5">
        <f>ROUND(Source!AP81,O90)</f>
        <v>0</v>
      </c>
      <c r="G90" s="5" t="s">
        <v>147</v>
      </c>
      <c r="H90" s="5" t="s">
        <v>148</v>
      </c>
      <c r="I90" s="5"/>
      <c r="J90" s="5"/>
      <c r="K90" s="5">
        <v>216</v>
      </c>
      <c r="L90" s="5">
        <v>8</v>
      </c>
      <c r="M90" s="5">
        <v>3</v>
      </c>
      <c r="N90" s="5" t="s">
        <v>3</v>
      </c>
      <c r="O90" s="5">
        <v>2</v>
      </c>
      <c r="P90" s="5">
        <f>ROUND(Source!EH81,O90)</f>
        <v>0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223</v>
      </c>
      <c r="F91" s="5">
        <f>ROUND(Source!AQ81,O91)</f>
        <v>0</v>
      </c>
      <c r="G91" s="5" t="s">
        <v>149</v>
      </c>
      <c r="H91" s="5" t="s">
        <v>150</v>
      </c>
      <c r="I91" s="5"/>
      <c r="J91" s="5"/>
      <c r="K91" s="5">
        <v>223</v>
      </c>
      <c r="L91" s="5">
        <v>9</v>
      </c>
      <c r="M91" s="5">
        <v>3</v>
      </c>
      <c r="N91" s="5" t="s">
        <v>3</v>
      </c>
      <c r="O91" s="5">
        <v>2</v>
      </c>
      <c r="P91" s="5">
        <f>ROUND(Source!EI81,O91)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229</v>
      </c>
      <c r="F92" s="5">
        <f>ROUND(Source!AZ81,O92)</f>
        <v>0</v>
      </c>
      <c r="G92" s="5" t="s">
        <v>151</v>
      </c>
      <c r="H92" s="5" t="s">
        <v>152</v>
      </c>
      <c r="I92" s="5"/>
      <c r="J92" s="5"/>
      <c r="K92" s="5">
        <v>229</v>
      </c>
      <c r="L92" s="5">
        <v>10</v>
      </c>
      <c r="M92" s="5">
        <v>3</v>
      </c>
      <c r="N92" s="5" t="s">
        <v>3</v>
      </c>
      <c r="O92" s="5">
        <v>2</v>
      </c>
      <c r="P92" s="5">
        <f>ROUND(Source!ER81,O92)</f>
        <v>0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203</v>
      </c>
      <c r="F93" s="5">
        <f>ROUND(Source!Q81,O93)</f>
        <v>70868.38</v>
      </c>
      <c r="G93" s="5" t="s">
        <v>153</v>
      </c>
      <c r="H93" s="5" t="s">
        <v>154</v>
      </c>
      <c r="I93" s="5"/>
      <c r="J93" s="5"/>
      <c r="K93" s="5">
        <v>203</v>
      </c>
      <c r="L93" s="5">
        <v>11</v>
      </c>
      <c r="M93" s="5">
        <v>3</v>
      </c>
      <c r="N93" s="5" t="s">
        <v>3</v>
      </c>
      <c r="O93" s="5">
        <v>2</v>
      </c>
      <c r="P93" s="5">
        <f>ROUND(Source!DI81,O93)</f>
        <v>885854.77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231</v>
      </c>
      <c r="F94" s="5">
        <f>ROUND(Source!BB81,O94)</f>
        <v>0</v>
      </c>
      <c r="G94" s="5" t="s">
        <v>155</v>
      </c>
      <c r="H94" s="5" t="s">
        <v>156</v>
      </c>
      <c r="I94" s="5"/>
      <c r="J94" s="5"/>
      <c r="K94" s="5">
        <v>231</v>
      </c>
      <c r="L94" s="5">
        <v>12</v>
      </c>
      <c r="M94" s="5">
        <v>3</v>
      </c>
      <c r="N94" s="5" t="s">
        <v>3</v>
      </c>
      <c r="O94" s="5">
        <v>2</v>
      </c>
      <c r="P94" s="5">
        <f>ROUND(Source!ET81,O94)</f>
        <v>0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204</v>
      </c>
      <c r="F95" s="5">
        <f>ROUND(Source!R81,O95)</f>
        <v>3799.75</v>
      </c>
      <c r="G95" s="5" t="s">
        <v>157</v>
      </c>
      <c r="H95" s="5" t="s">
        <v>158</v>
      </c>
      <c r="I95" s="5"/>
      <c r="J95" s="5"/>
      <c r="K95" s="5">
        <v>204</v>
      </c>
      <c r="L95" s="5">
        <v>13</v>
      </c>
      <c r="M95" s="5">
        <v>3</v>
      </c>
      <c r="N95" s="5" t="s">
        <v>3</v>
      </c>
      <c r="O95" s="5">
        <v>2</v>
      </c>
      <c r="P95" s="5">
        <f>ROUND(Source!DJ81,O95)</f>
        <v>69535.539999999994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205</v>
      </c>
      <c r="F96" s="5">
        <f>ROUND(Source!S81,O96)</f>
        <v>7541.21</v>
      </c>
      <c r="G96" s="5" t="s">
        <v>159</v>
      </c>
      <c r="H96" s="5" t="s">
        <v>160</v>
      </c>
      <c r="I96" s="5"/>
      <c r="J96" s="5"/>
      <c r="K96" s="5">
        <v>205</v>
      </c>
      <c r="L96" s="5">
        <v>14</v>
      </c>
      <c r="M96" s="5">
        <v>3</v>
      </c>
      <c r="N96" s="5" t="s">
        <v>3</v>
      </c>
      <c r="O96" s="5">
        <v>2</v>
      </c>
      <c r="P96" s="5">
        <f>ROUND(Source!DK81,O96)</f>
        <v>138004.13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232</v>
      </c>
      <c r="F97" s="5">
        <f>ROUND(Source!BC81,O97)</f>
        <v>0</v>
      </c>
      <c r="G97" s="5" t="s">
        <v>161</v>
      </c>
      <c r="H97" s="5" t="s">
        <v>162</v>
      </c>
      <c r="I97" s="5"/>
      <c r="J97" s="5"/>
      <c r="K97" s="5">
        <v>232</v>
      </c>
      <c r="L97" s="5">
        <v>15</v>
      </c>
      <c r="M97" s="5">
        <v>3</v>
      </c>
      <c r="N97" s="5" t="s">
        <v>3</v>
      </c>
      <c r="O97" s="5">
        <v>2</v>
      </c>
      <c r="P97" s="5">
        <f>ROUND(Source!EU81,O97)</f>
        <v>0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214</v>
      </c>
      <c r="F98" s="5">
        <f>ROUND(Source!AS81,O98)</f>
        <v>245308.12</v>
      </c>
      <c r="G98" s="5" t="s">
        <v>163</v>
      </c>
      <c r="H98" s="5" t="s">
        <v>164</v>
      </c>
      <c r="I98" s="5"/>
      <c r="J98" s="5"/>
      <c r="K98" s="5">
        <v>214</v>
      </c>
      <c r="L98" s="5">
        <v>16</v>
      </c>
      <c r="M98" s="5">
        <v>3</v>
      </c>
      <c r="N98" s="5" t="s">
        <v>3</v>
      </c>
      <c r="O98" s="5">
        <v>2</v>
      </c>
      <c r="P98" s="5">
        <f>ROUND(Source!EK81,O98)</f>
        <v>2327082.0299999998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215</v>
      </c>
      <c r="F99" s="5">
        <f>ROUND(Source!AT81,O99)</f>
        <v>11786.15</v>
      </c>
      <c r="G99" s="5" t="s">
        <v>165</v>
      </c>
      <c r="H99" s="5" t="s">
        <v>166</v>
      </c>
      <c r="I99" s="5"/>
      <c r="J99" s="5"/>
      <c r="K99" s="5">
        <v>215</v>
      </c>
      <c r="L99" s="5">
        <v>17</v>
      </c>
      <c r="M99" s="5">
        <v>3</v>
      </c>
      <c r="N99" s="5" t="s">
        <v>3</v>
      </c>
      <c r="O99" s="5">
        <v>2</v>
      </c>
      <c r="P99" s="5">
        <f>ROUND(Source!EL81,O99)</f>
        <v>176124.57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217</v>
      </c>
      <c r="F100" s="5">
        <f>ROUND(Source!AU81,O100)</f>
        <v>270.95</v>
      </c>
      <c r="G100" s="5" t="s">
        <v>167</v>
      </c>
      <c r="H100" s="5" t="s">
        <v>168</v>
      </c>
      <c r="I100" s="5"/>
      <c r="J100" s="5"/>
      <c r="K100" s="5">
        <v>217</v>
      </c>
      <c r="L100" s="5">
        <v>18</v>
      </c>
      <c r="M100" s="5">
        <v>3</v>
      </c>
      <c r="N100" s="5" t="s">
        <v>3</v>
      </c>
      <c r="O100" s="5">
        <v>2</v>
      </c>
      <c r="P100" s="5">
        <f>ROUND(Source!EM81,O100)</f>
        <v>4523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230</v>
      </c>
      <c r="F101" s="5">
        <f>ROUND(Source!BA81,O101)</f>
        <v>0</v>
      </c>
      <c r="G101" s="5" t="s">
        <v>169</v>
      </c>
      <c r="H101" s="5" t="s">
        <v>170</v>
      </c>
      <c r="I101" s="5"/>
      <c r="J101" s="5"/>
      <c r="K101" s="5">
        <v>230</v>
      </c>
      <c r="L101" s="5">
        <v>19</v>
      </c>
      <c r="M101" s="5">
        <v>3</v>
      </c>
      <c r="N101" s="5" t="s">
        <v>3</v>
      </c>
      <c r="O101" s="5">
        <v>2</v>
      </c>
      <c r="P101" s="5">
        <f>ROUND(Source!ES81,O101)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206</v>
      </c>
      <c r="F102" s="5">
        <f>ROUND(Source!T81,O102)</f>
        <v>0</v>
      </c>
      <c r="G102" s="5" t="s">
        <v>171</v>
      </c>
      <c r="H102" s="5" t="s">
        <v>172</v>
      </c>
      <c r="I102" s="5"/>
      <c r="J102" s="5"/>
      <c r="K102" s="5">
        <v>206</v>
      </c>
      <c r="L102" s="5">
        <v>20</v>
      </c>
      <c r="M102" s="5">
        <v>3</v>
      </c>
      <c r="N102" s="5" t="s">
        <v>3</v>
      </c>
      <c r="O102" s="5">
        <v>2</v>
      </c>
      <c r="P102" s="5">
        <f>ROUND(Source!DL81,O102)</f>
        <v>0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207</v>
      </c>
      <c r="F103" s="5">
        <f>Source!U81</f>
        <v>750.13234999999997</v>
      </c>
      <c r="G103" s="5" t="s">
        <v>173</v>
      </c>
      <c r="H103" s="5" t="s">
        <v>174</v>
      </c>
      <c r="I103" s="5"/>
      <c r="J103" s="5"/>
      <c r="K103" s="5">
        <v>207</v>
      </c>
      <c r="L103" s="5">
        <v>21</v>
      </c>
      <c r="M103" s="5">
        <v>3</v>
      </c>
      <c r="N103" s="5" t="s">
        <v>3</v>
      </c>
      <c r="O103" s="5">
        <v>-1</v>
      </c>
      <c r="P103" s="5">
        <f>Source!DM81</f>
        <v>750.13234999999997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208</v>
      </c>
      <c r="F104" s="5">
        <f>Source!V81</f>
        <v>283.51118199999996</v>
      </c>
      <c r="G104" s="5" t="s">
        <v>175</v>
      </c>
      <c r="H104" s="5" t="s">
        <v>176</v>
      </c>
      <c r="I104" s="5"/>
      <c r="J104" s="5"/>
      <c r="K104" s="5">
        <v>208</v>
      </c>
      <c r="L104" s="5">
        <v>22</v>
      </c>
      <c r="M104" s="5">
        <v>3</v>
      </c>
      <c r="N104" s="5" t="s">
        <v>3</v>
      </c>
      <c r="O104" s="5">
        <v>-1</v>
      </c>
      <c r="P104" s="5">
        <f>Source!DN81</f>
        <v>283.51118199999996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209</v>
      </c>
      <c r="F105" s="5">
        <f>ROUND(Source!W81,O105)</f>
        <v>0</v>
      </c>
      <c r="G105" s="5" t="s">
        <v>177</v>
      </c>
      <c r="H105" s="5" t="s">
        <v>178</v>
      </c>
      <c r="I105" s="5"/>
      <c r="J105" s="5"/>
      <c r="K105" s="5">
        <v>209</v>
      </c>
      <c r="L105" s="5">
        <v>23</v>
      </c>
      <c r="M105" s="5">
        <v>3</v>
      </c>
      <c r="N105" s="5" t="s">
        <v>3</v>
      </c>
      <c r="O105" s="5">
        <v>2</v>
      </c>
      <c r="P105" s="5">
        <f>ROUND(Source!DO81,O105)</f>
        <v>0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210</v>
      </c>
      <c r="F106" s="5">
        <f>ROUND(Source!X81,O106)</f>
        <v>11104.99</v>
      </c>
      <c r="G106" s="5" t="s">
        <v>179</v>
      </c>
      <c r="H106" s="5" t="s">
        <v>180</v>
      </c>
      <c r="I106" s="5"/>
      <c r="J106" s="5"/>
      <c r="K106" s="5">
        <v>210</v>
      </c>
      <c r="L106" s="5">
        <v>24</v>
      </c>
      <c r="M106" s="5">
        <v>3</v>
      </c>
      <c r="N106" s="5" t="s">
        <v>3</v>
      </c>
      <c r="O106" s="5">
        <v>2</v>
      </c>
      <c r="P106" s="5">
        <f>ROUND(Source!DP81,O106)</f>
        <v>172876.97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211</v>
      </c>
      <c r="F107" s="5">
        <f>ROUND(Source!Y81,O107)</f>
        <v>7298.87</v>
      </c>
      <c r="G107" s="5" t="s">
        <v>181</v>
      </c>
      <c r="H107" s="5" t="s">
        <v>182</v>
      </c>
      <c r="I107" s="5"/>
      <c r="J107" s="5"/>
      <c r="K107" s="5">
        <v>211</v>
      </c>
      <c r="L107" s="5">
        <v>25</v>
      </c>
      <c r="M107" s="5">
        <v>3</v>
      </c>
      <c r="N107" s="5" t="s">
        <v>3</v>
      </c>
      <c r="O107" s="5">
        <v>2</v>
      </c>
      <c r="P107" s="5">
        <f>ROUND(Source!DQ81,O107)</f>
        <v>106855.45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224</v>
      </c>
      <c r="F108" s="5">
        <f>ROUND(Source!AR81,O108)</f>
        <v>257365.22</v>
      </c>
      <c r="G108" s="5" t="s">
        <v>183</v>
      </c>
      <c r="H108" s="5" t="s">
        <v>184</v>
      </c>
      <c r="I108" s="5"/>
      <c r="J108" s="5"/>
      <c r="K108" s="5">
        <v>224</v>
      </c>
      <c r="L108" s="5">
        <v>26</v>
      </c>
      <c r="M108" s="5">
        <v>3</v>
      </c>
      <c r="N108" s="5" t="s">
        <v>3</v>
      </c>
      <c r="O108" s="5">
        <v>2</v>
      </c>
      <c r="P108" s="5">
        <f>ROUND(Source!EJ81,O108)</f>
        <v>2507729.6</v>
      </c>
      <c r="Q108" s="5"/>
      <c r="R108" s="5"/>
      <c r="S108" s="5"/>
      <c r="T108" s="5"/>
      <c r="U108" s="5"/>
      <c r="V108" s="5"/>
      <c r="W108" s="5"/>
    </row>
    <row r="110" spans="1:206" x14ac:dyDescent="0.2">
      <c r="A110" s="3">
        <v>51</v>
      </c>
      <c r="B110" s="3">
        <f>B12</f>
        <v>173</v>
      </c>
      <c r="C110" s="3">
        <f>A12</f>
        <v>1</v>
      </c>
      <c r="D110" s="3">
        <f>ROW(A12)</f>
        <v>12</v>
      </c>
      <c r="E110" s="3"/>
      <c r="F110" s="3" t="str">
        <f>IF(F12&lt;&gt;"",F12,"")</f>
        <v/>
      </c>
      <c r="G110" s="3" t="str">
        <f>IF(G12&lt;&gt;"",G12,"")</f>
        <v>Монтаж 1 КМ_КЛ 6,10 кВ_АСБ 3х95</v>
      </c>
      <c r="H110" s="3">
        <v>0</v>
      </c>
      <c r="I110" s="3"/>
      <c r="J110" s="3"/>
      <c r="K110" s="3"/>
      <c r="L110" s="3"/>
      <c r="M110" s="3"/>
      <c r="N110" s="3"/>
      <c r="O110" s="3">
        <f t="shared" ref="O110:T110" si="95">ROUND(O81,2)</f>
        <v>238961.36</v>
      </c>
      <c r="P110" s="3">
        <f t="shared" si="95"/>
        <v>160551.76999999999</v>
      </c>
      <c r="Q110" s="3">
        <f t="shared" si="95"/>
        <v>70868.38</v>
      </c>
      <c r="R110" s="3">
        <f t="shared" si="95"/>
        <v>3799.75</v>
      </c>
      <c r="S110" s="3">
        <f t="shared" si="95"/>
        <v>7541.21</v>
      </c>
      <c r="T110" s="3">
        <f t="shared" si="95"/>
        <v>0</v>
      </c>
      <c r="U110" s="3">
        <f>U81</f>
        <v>750.13234999999997</v>
      </c>
      <c r="V110" s="3">
        <f>V81</f>
        <v>283.51118199999996</v>
      </c>
      <c r="W110" s="3">
        <f>ROUND(W81,2)</f>
        <v>0</v>
      </c>
      <c r="X110" s="3">
        <f>ROUND(X81,2)</f>
        <v>11104.99</v>
      </c>
      <c r="Y110" s="3">
        <f>ROUND(Y81,2)</f>
        <v>7298.87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>
        <f t="shared" ref="AO110:BC110" si="96">ROUND(AO81,2)</f>
        <v>0</v>
      </c>
      <c r="AP110" s="3">
        <f t="shared" si="96"/>
        <v>0</v>
      </c>
      <c r="AQ110" s="3">
        <f t="shared" si="96"/>
        <v>0</v>
      </c>
      <c r="AR110" s="3">
        <f t="shared" si="96"/>
        <v>257365.22</v>
      </c>
      <c r="AS110" s="3">
        <f t="shared" si="96"/>
        <v>245308.12</v>
      </c>
      <c r="AT110" s="3">
        <f t="shared" si="96"/>
        <v>11786.15</v>
      </c>
      <c r="AU110" s="3">
        <f t="shared" si="96"/>
        <v>270.95</v>
      </c>
      <c r="AV110" s="3">
        <f t="shared" si="96"/>
        <v>160551.76999999999</v>
      </c>
      <c r="AW110" s="3">
        <f t="shared" si="96"/>
        <v>160551.76999999999</v>
      </c>
      <c r="AX110" s="3">
        <f t="shared" si="96"/>
        <v>0</v>
      </c>
      <c r="AY110" s="3">
        <f t="shared" si="96"/>
        <v>160551.76999999999</v>
      </c>
      <c r="AZ110" s="3">
        <f t="shared" si="96"/>
        <v>0</v>
      </c>
      <c r="BA110" s="3">
        <f t="shared" si="96"/>
        <v>0</v>
      </c>
      <c r="BB110" s="3">
        <f t="shared" si="96"/>
        <v>0</v>
      </c>
      <c r="BC110" s="3">
        <f t="shared" si="96"/>
        <v>0</v>
      </c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4">
        <f t="shared" ref="DG110:DL110" si="97">ROUND(DG81,2)</f>
        <v>2227997.1800000002</v>
      </c>
      <c r="DH110" s="4">
        <f t="shared" si="97"/>
        <v>1204138.28</v>
      </c>
      <c r="DI110" s="4">
        <f t="shared" si="97"/>
        <v>885854.77</v>
      </c>
      <c r="DJ110" s="4">
        <f t="shared" si="97"/>
        <v>69535.539999999994</v>
      </c>
      <c r="DK110" s="4">
        <f t="shared" si="97"/>
        <v>138004.13</v>
      </c>
      <c r="DL110" s="4">
        <f t="shared" si="97"/>
        <v>0</v>
      </c>
      <c r="DM110" s="4">
        <f>DM81</f>
        <v>750.13234999999997</v>
      </c>
      <c r="DN110" s="4">
        <f>DN81</f>
        <v>283.51118199999996</v>
      </c>
      <c r="DO110" s="4">
        <f>ROUND(DO81,2)</f>
        <v>0</v>
      </c>
      <c r="DP110" s="4">
        <f>ROUND(DP81,2)</f>
        <v>172876.97</v>
      </c>
      <c r="DQ110" s="4">
        <f>ROUND(DQ81,2)</f>
        <v>106855.45</v>
      </c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>
        <f t="shared" ref="EG110:EU110" si="98">ROUND(EG81,2)</f>
        <v>0</v>
      </c>
      <c r="EH110" s="4">
        <f t="shared" si="98"/>
        <v>0</v>
      </c>
      <c r="EI110" s="4">
        <f t="shared" si="98"/>
        <v>0</v>
      </c>
      <c r="EJ110" s="4">
        <f t="shared" si="98"/>
        <v>2507729.6</v>
      </c>
      <c r="EK110" s="4">
        <f t="shared" si="98"/>
        <v>2327082.0299999998</v>
      </c>
      <c r="EL110" s="4">
        <f t="shared" si="98"/>
        <v>176124.57</v>
      </c>
      <c r="EM110" s="4">
        <f t="shared" si="98"/>
        <v>4523</v>
      </c>
      <c r="EN110" s="4">
        <f t="shared" si="98"/>
        <v>1204138.28</v>
      </c>
      <c r="EO110" s="4">
        <f t="shared" si="98"/>
        <v>1204138.28</v>
      </c>
      <c r="EP110" s="4">
        <f t="shared" si="98"/>
        <v>0</v>
      </c>
      <c r="EQ110" s="4">
        <f t="shared" si="98"/>
        <v>1204138.28</v>
      </c>
      <c r="ER110" s="4">
        <f t="shared" si="98"/>
        <v>0</v>
      </c>
      <c r="ES110" s="4">
        <f t="shared" si="98"/>
        <v>0</v>
      </c>
      <c r="ET110" s="4">
        <f t="shared" si="98"/>
        <v>0</v>
      </c>
      <c r="EU110" s="4">
        <f t="shared" si="98"/>
        <v>0</v>
      </c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>
        <v>0</v>
      </c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201</v>
      </c>
      <c r="F112" s="5">
        <f>ROUND(Source!O110,O112)</f>
        <v>238961.36</v>
      </c>
      <c r="G112" s="5" t="s">
        <v>133</v>
      </c>
      <c r="H112" s="5" t="s">
        <v>134</v>
      </c>
      <c r="I112" s="5"/>
      <c r="J112" s="5"/>
      <c r="K112" s="5">
        <v>201</v>
      </c>
      <c r="L112" s="5">
        <v>1</v>
      </c>
      <c r="M112" s="5">
        <v>3</v>
      </c>
      <c r="N112" s="5" t="s">
        <v>3</v>
      </c>
      <c r="O112" s="5">
        <v>2</v>
      </c>
      <c r="P112" s="5">
        <f>ROUND(Source!DG110,O112)</f>
        <v>2227997.1800000002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202</v>
      </c>
      <c r="F113" s="5">
        <f>ROUND(Source!P110,O113)</f>
        <v>160551.76999999999</v>
      </c>
      <c r="G113" s="5" t="s">
        <v>135</v>
      </c>
      <c r="H113" s="5" t="s">
        <v>136</v>
      </c>
      <c r="I113" s="5"/>
      <c r="J113" s="5"/>
      <c r="K113" s="5">
        <v>202</v>
      </c>
      <c r="L113" s="5">
        <v>2</v>
      </c>
      <c r="M113" s="5">
        <v>3</v>
      </c>
      <c r="N113" s="5" t="s">
        <v>3</v>
      </c>
      <c r="O113" s="5">
        <v>2</v>
      </c>
      <c r="P113" s="5">
        <f>ROUND(Source!DH110,O113)</f>
        <v>1204138.28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222</v>
      </c>
      <c r="F114" s="5">
        <f>ROUND(Source!AO110,O114)</f>
        <v>0</v>
      </c>
      <c r="G114" s="5" t="s">
        <v>137</v>
      </c>
      <c r="H114" s="5" t="s">
        <v>138</v>
      </c>
      <c r="I114" s="5"/>
      <c r="J114" s="5"/>
      <c r="K114" s="5">
        <v>222</v>
      </c>
      <c r="L114" s="5">
        <v>3</v>
      </c>
      <c r="M114" s="5">
        <v>3</v>
      </c>
      <c r="N114" s="5" t="s">
        <v>3</v>
      </c>
      <c r="O114" s="5">
        <v>2</v>
      </c>
      <c r="P114" s="5">
        <f>ROUND(Source!EG110,O114)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225</v>
      </c>
      <c r="F115" s="5">
        <f>ROUND(Source!AV110,O115)</f>
        <v>160551.76999999999</v>
      </c>
      <c r="G115" s="5" t="s">
        <v>139</v>
      </c>
      <c r="H115" s="5" t="s">
        <v>140</v>
      </c>
      <c r="I115" s="5"/>
      <c r="J115" s="5"/>
      <c r="K115" s="5">
        <v>225</v>
      </c>
      <c r="L115" s="5">
        <v>4</v>
      </c>
      <c r="M115" s="5">
        <v>3</v>
      </c>
      <c r="N115" s="5" t="s">
        <v>3</v>
      </c>
      <c r="O115" s="5">
        <v>2</v>
      </c>
      <c r="P115" s="5">
        <f>ROUND(Source!EN110,O115)</f>
        <v>1204138.28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226</v>
      </c>
      <c r="F116" s="5">
        <f>ROUND(Source!AW110,O116)</f>
        <v>160551.76999999999</v>
      </c>
      <c r="G116" s="5" t="s">
        <v>141</v>
      </c>
      <c r="H116" s="5" t="s">
        <v>142</v>
      </c>
      <c r="I116" s="5"/>
      <c r="J116" s="5"/>
      <c r="K116" s="5">
        <v>226</v>
      </c>
      <c r="L116" s="5">
        <v>5</v>
      </c>
      <c r="M116" s="5">
        <v>3</v>
      </c>
      <c r="N116" s="5" t="s">
        <v>3</v>
      </c>
      <c r="O116" s="5">
        <v>2</v>
      </c>
      <c r="P116" s="5">
        <f>ROUND(Source!EO110,O116)</f>
        <v>1204138.28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227</v>
      </c>
      <c r="F117" s="5">
        <f>ROUND(Source!AX110,O117)</f>
        <v>0</v>
      </c>
      <c r="G117" s="5" t="s">
        <v>143</v>
      </c>
      <c r="H117" s="5" t="s">
        <v>144</v>
      </c>
      <c r="I117" s="5"/>
      <c r="J117" s="5"/>
      <c r="K117" s="5">
        <v>227</v>
      </c>
      <c r="L117" s="5">
        <v>6</v>
      </c>
      <c r="M117" s="5">
        <v>3</v>
      </c>
      <c r="N117" s="5" t="s">
        <v>3</v>
      </c>
      <c r="O117" s="5">
        <v>2</v>
      </c>
      <c r="P117" s="5">
        <f>ROUND(Source!EP110,O117)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228</v>
      </c>
      <c r="F118" s="5">
        <f>ROUND(Source!AY110,O118)</f>
        <v>160551.76999999999</v>
      </c>
      <c r="G118" s="5" t="s">
        <v>145</v>
      </c>
      <c r="H118" s="5" t="s">
        <v>146</v>
      </c>
      <c r="I118" s="5"/>
      <c r="J118" s="5"/>
      <c r="K118" s="5">
        <v>228</v>
      </c>
      <c r="L118" s="5">
        <v>7</v>
      </c>
      <c r="M118" s="5">
        <v>3</v>
      </c>
      <c r="N118" s="5" t="s">
        <v>3</v>
      </c>
      <c r="O118" s="5">
        <v>2</v>
      </c>
      <c r="P118" s="5">
        <f>ROUND(Source!EQ110,O118)</f>
        <v>1204138.28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216</v>
      </c>
      <c r="F119" s="5">
        <f>ROUND(Source!AP110,O119)</f>
        <v>0</v>
      </c>
      <c r="G119" s="5" t="s">
        <v>147</v>
      </c>
      <c r="H119" s="5" t="s">
        <v>148</v>
      </c>
      <c r="I119" s="5"/>
      <c r="J119" s="5"/>
      <c r="K119" s="5">
        <v>216</v>
      </c>
      <c r="L119" s="5">
        <v>8</v>
      </c>
      <c r="M119" s="5">
        <v>3</v>
      </c>
      <c r="N119" s="5" t="s">
        <v>3</v>
      </c>
      <c r="O119" s="5">
        <v>2</v>
      </c>
      <c r="P119" s="5">
        <f>ROUND(Source!EH110,O119)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223</v>
      </c>
      <c r="F120" s="5">
        <f>ROUND(Source!AQ110,O120)</f>
        <v>0</v>
      </c>
      <c r="G120" s="5" t="s">
        <v>149</v>
      </c>
      <c r="H120" s="5" t="s">
        <v>150</v>
      </c>
      <c r="I120" s="5"/>
      <c r="J120" s="5"/>
      <c r="K120" s="5">
        <v>223</v>
      </c>
      <c r="L120" s="5">
        <v>9</v>
      </c>
      <c r="M120" s="5">
        <v>3</v>
      </c>
      <c r="N120" s="5" t="s">
        <v>3</v>
      </c>
      <c r="O120" s="5">
        <v>2</v>
      </c>
      <c r="P120" s="5">
        <f>ROUND(Source!EI110,O120)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229</v>
      </c>
      <c r="F121" s="5">
        <f>ROUND(Source!AZ110,O121)</f>
        <v>0</v>
      </c>
      <c r="G121" s="5" t="s">
        <v>151</v>
      </c>
      <c r="H121" s="5" t="s">
        <v>152</v>
      </c>
      <c r="I121" s="5"/>
      <c r="J121" s="5"/>
      <c r="K121" s="5">
        <v>229</v>
      </c>
      <c r="L121" s="5">
        <v>10</v>
      </c>
      <c r="M121" s="5">
        <v>3</v>
      </c>
      <c r="N121" s="5" t="s">
        <v>3</v>
      </c>
      <c r="O121" s="5">
        <v>2</v>
      </c>
      <c r="P121" s="5">
        <f>ROUND(Source!ER110,O121)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203</v>
      </c>
      <c r="F122" s="5">
        <f>ROUND(Source!Q110,O122)</f>
        <v>70868.38</v>
      </c>
      <c r="G122" s="5" t="s">
        <v>153</v>
      </c>
      <c r="H122" s="5" t="s">
        <v>154</v>
      </c>
      <c r="I122" s="5"/>
      <c r="J122" s="5"/>
      <c r="K122" s="5">
        <v>203</v>
      </c>
      <c r="L122" s="5">
        <v>11</v>
      </c>
      <c r="M122" s="5">
        <v>3</v>
      </c>
      <c r="N122" s="5" t="s">
        <v>3</v>
      </c>
      <c r="O122" s="5">
        <v>2</v>
      </c>
      <c r="P122" s="5">
        <f>ROUND(Source!DI110,O122)</f>
        <v>885854.77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231</v>
      </c>
      <c r="F123" s="5">
        <f>ROUND(Source!BB110,O123)</f>
        <v>0</v>
      </c>
      <c r="G123" s="5" t="s">
        <v>155</v>
      </c>
      <c r="H123" s="5" t="s">
        <v>156</v>
      </c>
      <c r="I123" s="5"/>
      <c r="J123" s="5"/>
      <c r="K123" s="5">
        <v>231</v>
      </c>
      <c r="L123" s="5">
        <v>12</v>
      </c>
      <c r="M123" s="5">
        <v>3</v>
      </c>
      <c r="N123" s="5" t="s">
        <v>3</v>
      </c>
      <c r="O123" s="5">
        <v>2</v>
      </c>
      <c r="P123" s="5">
        <f>ROUND(Source!ET110,O123)</f>
        <v>0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204</v>
      </c>
      <c r="F124" s="5">
        <f>ROUND(Source!R110,O124)</f>
        <v>3799.75</v>
      </c>
      <c r="G124" s="5" t="s">
        <v>157</v>
      </c>
      <c r="H124" s="5" t="s">
        <v>158</v>
      </c>
      <c r="I124" s="5"/>
      <c r="J124" s="5"/>
      <c r="K124" s="5">
        <v>204</v>
      </c>
      <c r="L124" s="5">
        <v>13</v>
      </c>
      <c r="M124" s="5">
        <v>3</v>
      </c>
      <c r="N124" s="5" t="s">
        <v>3</v>
      </c>
      <c r="O124" s="5">
        <v>2</v>
      </c>
      <c r="P124" s="5">
        <f>ROUND(Source!DJ110,O124)</f>
        <v>69535.539999999994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205</v>
      </c>
      <c r="F125" s="5">
        <f>ROUND(Source!S110,O125)</f>
        <v>7541.21</v>
      </c>
      <c r="G125" s="5" t="s">
        <v>159</v>
      </c>
      <c r="H125" s="5" t="s">
        <v>160</v>
      </c>
      <c r="I125" s="5"/>
      <c r="J125" s="5"/>
      <c r="K125" s="5">
        <v>205</v>
      </c>
      <c r="L125" s="5">
        <v>14</v>
      </c>
      <c r="M125" s="5">
        <v>3</v>
      </c>
      <c r="N125" s="5" t="s">
        <v>3</v>
      </c>
      <c r="O125" s="5">
        <v>2</v>
      </c>
      <c r="P125" s="5">
        <f>ROUND(Source!DK110,O125)</f>
        <v>138004.13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232</v>
      </c>
      <c r="F126" s="5">
        <f>ROUND(Source!BC110,O126)</f>
        <v>0</v>
      </c>
      <c r="G126" s="5" t="s">
        <v>161</v>
      </c>
      <c r="H126" s="5" t="s">
        <v>162</v>
      </c>
      <c r="I126" s="5"/>
      <c r="J126" s="5"/>
      <c r="K126" s="5">
        <v>232</v>
      </c>
      <c r="L126" s="5">
        <v>15</v>
      </c>
      <c r="M126" s="5">
        <v>3</v>
      </c>
      <c r="N126" s="5" t="s">
        <v>3</v>
      </c>
      <c r="O126" s="5">
        <v>2</v>
      </c>
      <c r="P126" s="5">
        <f>ROUND(Source!EU110,O126)</f>
        <v>0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214</v>
      </c>
      <c r="F127" s="5">
        <f>ROUND(Source!AS110,O127)</f>
        <v>245308.12</v>
      </c>
      <c r="G127" s="5" t="s">
        <v>163</v>
      </c>
      <c r="H127" s="5" t="s">
        <v>164</v>
      </c>
      <c r="I127" s="5"/>
      <c r="J127" s="5"/>
      <c r="K127" s="5">
        <v>214</v>
      </c>
      <c r="L127" s="5">
        <v>16</v>
      </c>
      <c r="M127" s="5">
        <v>3</v>
      </c>
      <c r="N127" s="5" t="s">
        <v>3</v>
      </c>
      <c r="O127" s="5">
        <v>2</v>
      </c>
      <c r="P127" s="5">
        <f>ROUND(Source!EK110,O127)</f>
        <v>2327082.0299999998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215</v>
      </c>
      <c r="F128" s="5">
        <f>ROUND(Source!AT110,O128)</f>
        <v>11786.15</v>
      </c>
      <c r="G128" s="5" t="s">
        <v>165</v>
      </c>
      <c r="H128" s="5" t="s">
        <v>166</v>
      </c>
      <c r="I128" s="5"/>
      <c r="J128" s="5"/>
      <c r="K128" s="5">
        <v>215</v>
      </c>
      <c r="L128" s="5">
        <v>17</v>
      </c>
      <c r="M128" s="5">
        <v>3</v>
      </c>
      <c r="N128" s="5" t="s">
        <v>3</v>
      </c>
      <c r="O128" s="5">
        <v>2</v>
      </c>
      <c r="P128" s="5">
        <f>ROUND(Source!EL110,O128)</f>
        <v>176124.57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217</v>
      </c>
      <c r="F129" s="5">
        <f>ROUND(Source!AU110,O129)</f>
        <v>270.95</v>
      </c>
      <c r="G129" s="5" t="s">
        <v>167</v>
      </c>
      <c r="H129" s="5" t="s">
        <v>168</v>
      </c>
      <c r="I129" s="5"/>
      <c r="J129" s="5"/>
      <c r="K129" s="5">
        <v>217</v>
      </c>
      <c r="L129" s="5">
        <v>18</v>
      </c>
      <c r="M129" s="5">
        <v>3</v>
      </c>
      <c r="N129" s="5" t="s">
        <v>3</v>
      </c>
      <c r="O129" s="5">
        <v>2</v>
      </c>
      <c r="P129" s="5">
        <f>ROUND(Source!EM110,O129)</f>
        <v>4523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230</v>
      </c>
      <c r="F130" s="5">
        <f>ROUND(Source!BA110,O130)</f>
        <v>0</v>
      </c>
      <c r="G130" s="5" t="s">
        <v>169</v>
      </c>
      <c r="H130" s="5" t="s">
        <v>170</v>
      </c>
      <c r="I130" s="5"/>
      <c r="J130" s="5"/>
      <c r="K130" s="5">
        <v>230</v>
      </c>
      <c r="L130" s="5">
        <v>19</v>
      </c>
      <c r="M130" s="5">
        <v>3</v>
      </c>
      <c r="N130" s="5" t="s">
        <v>3</v>
      </c>
      <c r="O130" s="5">
        <v>2</v>
      </c>
      <c r="P130" s="5">
        <f>ROUND(Source!ES110,O130)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206</v>
      </c>
      <c r="F131" s="5">
        <f>ROUND(Source!T110,O131)</f>
        <v>0</v>
      </c>
      <c r="G131" s="5" t="s">
        <v>171</v>
      </c>
      <c r="H131" s="5" t="s">
        <v>172</v>
      </c>
      <c r="I131" s="5"/>
      <c r="J131" s="5"/>
      <c r="K131" s="5">
        <v>206</v>
      </c>
      <c r="L131" s="5">
        <v>20</v>
      </c>
      <c r="M131" s="5">
        <v>3</v>
      </c>
      <c r="N131" s="5" t="s">
        <v>3</v>
      </c>
      <c r="O131" s="5">
        <v>2</v>
      </c>
      <c r="P131" s="5">
        <f>ROUND(Source!DL110,O131)</f>
        <v>0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207</v>
      </c>
      <c r="F132" s="5">
        <f>Source!U110</f>
        <v>750.13234999999997</v>
      </c>
      <c r="G132" s="5" t="s">
        <v>173</v>
      </c>
      <c r="H132" s="5" t="s">
        <v>174</v>
      </c>
      <c r="I132" s="5"/>
      <c r="J132" s="5"/>
      <c r="K132" s="5">
        <v>207</v>
      </c>
      <c r="L132" s="5">
        <v>21</v>
      </c>
      <c r="M132" s="5">
        <v>3</v>
      </c>
      <c r="N132" s="5" t="s">
        <v>3</v>
      </c>
      <c r="O132" s="5">
        <v>-1</v>
      </c>
      <c r="P132" s="5">
        <f>Source!DM110</f>
        <v>750.13234999999997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208</v>
      </c>
      <c r="F133" s="5">
        <f>Source!V110</f>
        <v>283.51118199999996</v>
      </c>
      <c r="G133" s="5" t="s">
        <v>175</v>
      </c>
      <c r="H133" s="5" t="s">
        <v>176</v>
      </c>
      <c r="I133" s="5"/>
      <c r="J133" s="5"/>
      <c r="K133" s="5">
        <v>208</v>
      </c>
      <c r="L133" s="5">
        <v>22</v>
      </c>
      <c r="M133" s="5">
        <v>3</v>
      </c>
      <c r="N133" s="5" t="s">
        <v>3</v>
      </c>
      <c r="O133" s="5">
        <v>-1</v>
      </c>
      <c r="P133" s="5">
        <f>Source!DN110</f>
        <v>283.51118199999996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209</v>
      </c>
      <c r="F134" s="5">
        <f>ROUND(Source!W110,O134)</f>
        <v>0</v>
      </c>
      <c r="G134" s="5" t="s">
        <v>177</v>
      </c>
      <c r="H134" s="5" t="s">
        <v>178</v>
      </c>
      <c r="I134" s="5"/>
      <c r="J134" s="5"/>
      <c r="K134" s="5">
        <v>209</v>
      </c>
      <c r="L134" s="5">
        <v>23</v>
      </c>
      <c r="M134" s="5">
        <v>3</v>
      </c>
      <c r="N134" s="5" t="s">
        <v>3</v>
      </c>
      <c r="O134" s="5">
        <v>2</v>
      </c>
      <c r="P134" s="5">
        <f>ROUND(Source!DO110,O134)</f>
        <v>0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210</v>
      </c>
      <c r="F135" s="5">
        <f>ROUND(Source!X110,O135)</f>
        <v>11104.99</v>
      </c>
      <c r="G135" s="5" t="s">
        <v>179</v>
      </c>
      <c r="H135" s="5" t="s">
        <v>180</v>
      </c>
      <c r="I135" s="5"/>
      <c r="J135" s="5"/>
      <c r="K135" s="5">
        <v>210</v>
      </c>
      <c r="L135" s="5">
        <v>24</v>
      </c>
      <c r="M135" s="5">
        <v>3</v>
      </c>
      <c r="N135" s="5" t="s">
        <v>3</v>
      </c>
      <c r="O135" s="5">
        <v>2</v>
      </c>
      <c r="P135" s="5">
        <f>ROUND(Source!DP110,O135)</f>
        <v>172876.97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211</v>
      </c>
      <c r="F136" s="5">
        <f>ROUND(Source!Y110,O136)</f>
        <v>7298.87</v>
      </c>
      <c r="G136" s="5" t="s">
        <v>181</v>
      </c>
      <c r="H136" s="5" t="s">
        <v>182</v>
      </c>
      <c r="I136" s="5"/>
      <c r="J136" s="5"/>
      <c r="K136" s="5">
        <v>211</v>
      </c>
      <c r="L136" s="5">
        <v>25</v>
      </c>
      <c r="M136" s="5">
        <v>3</v>
      </c>
      <c r="N136" s="5" t="s">
        <v>3</v>
      </c>
      <c r="O136" s="5">
        <v>2</v>
      </c>
      <c r="P136" s="5">
        <f>ROUND(Source!DQ110,O136)</f>
        <v>106855.45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224</v>
      </c>
      <c r="F137" s="5">
        <f>ROUND(Source!AR110,O137)</f>
        <v>257365.22</v>
      </c>
      <c r="G137" s="5" t="s">
        <v>183</v>
      </c>
      <c r="H137" s="5" t="s">
        <v>184</v>
      </c>
      <c r="I137" s="5"/>
      <c r="J137" s="5"/>
      <c r="K137" s="5">
        <v>224</v>
      </c>
      <c r="L137" s="5">
        <v>26</v>
      </c>
      <c r="M137" s="5">
        <v>3</v>
      </c>
      <c r="N137" s="5" t="s">
        <v>3</v>
      </c>
      <c r="O137" s="5">
        <v>2</v>
      </c>
      <c r="P137" s="5">
        <f>ROUND(Source!EJ110,O137)</f>
        <v>2507729.6</v>
      </c>
      <c r="Q137" s="5"/>
      <c r="R137" s="5"/>
      <c r="S137" s="5"/>
      <c r="T137" s="5"/>
      <c r="U137" s="5"/>
      <c r="V137" s="5"/>
      <c r="W137" s="5"/>
    </row>
    <row r="140" spans="1:23" x14ac:dyDescent="0.2">
      <c r="A140">
        <v>70</v>
      </c>
      <c r="B140">
        <v>1</v>
      </c>
      <c r="D140">
        <v>1</v>
      </c>
      <c r="E140" t="s">
        <v>185</v>
      </c>
      <c r="F140" t="s">
        <v>186</v>
      </c>
      <c r="G140">
        <v>1</v>
      </c>
      <c r="H140">
        <v>0</v>
      </c>
      <c r="I140" t="s">
        <v>187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23" x14ac:dyDescent="0.2">
      <c r="A141">
        <v>70</v>
      </c>
      <c r="B141">
        <v>1</v>
      </c>
      <c r="D141">
        <v>2</v>
      </c>
      <c r="E141" t="s">
        <v>188</v>
      </c>
      <c r="F141" t="s">
        <v>189</v>
      </c>
      <c r="G141">
        <v>0</v>
      </c>
      <c r="H141">
        <v>0</v>
      </c>
      <c r="I141" t="s">
        <v>187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3</v>
      </c>
      <c r="E142" t="s">
        <v>190</v>
      </c>
      <c r="F142" t="s">
        <v>191</v>
      </c>
      <c r="G142">
        <v>0</v>
      </c>
      <c r="H142">
        <v>0</v>
      </c>
      <c r="I142" t="s">
        <v>187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4</v>
      </c>
      <c r="E143" t="s">
        <v>192</v>
      </c>
      <c r="F143" t="s">
        <v>193</v>
      </c>
      <c r="G143">
        <v>0</v>
      </c>
      <c r="H143">
        <v>0</v>
      </c>
      <c r="I143" t="s">
        <v>187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5</v>
      </c>
      <c r="E144" t="s">
        <v>194</v>
      </c>
      <c r="F144" t="s">
        <v>195</v>
      </c>
      <c r="G144">
        <v>0</v>
      </c>
      <c r="H144">
        <v>0</v>
      </c>
      <c r="I144" t="s">
        <v>187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6</v>
      </c>
      <c r="E145" t="s">
        <v>196</v>
      </c>
      <c r="F145" t="s">
        <v>197</v>
      </c>
      <c r="G145">
        <v>0</v>
      </c>
      <c r="H145">
        <v>0</v>
      </c>
      <c r="I145" t="s">
        <v>187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7</v>
      </c>
      <c r="E146" t="s">
        <v>198</v>
      </c>
      <c r="F146" t="s">
        <v>199</v>
      </c>
      <c r="G146">
        <v>0</v>
      </c>
      <c r="H146">
        <v>0</v>
      </c>
      <c r="I146" t="s">
        <v>187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8</v>
      </c>
      <c r="E147" t="s">
        <v>200</v>
      </c>
      <c r="F147" t="s">
        <v>201</v>
      </c>
      <c r="G147">
        <v>0</v>
      </c>
      <c r="H147">
        <v>0</v>
      </c>
      <c r="I147" t="s">
        <v>187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</v>
      </c>
    </row>
    <row r="148" spans="1:15" x14ac:dyDescent="0.2">
      <c r="A148">
        <v>70</v>
      </c>
      <c r="B148">
        <v>1</v>
      </c>
      <c r="D148">
        <v>9</v>
      </c>
      <c r="E148" t="s">
        <v>202</v>
      </c>
      <c r="F148" t="s">
        <v>203</v>
      </c>
      <c r="G148">
        <v>0</v>
      </c>
      <c r="H148">
        <v>0</v>
      </c>
      <c r="I148" t="s">
        <v>187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</v>
      </c>
    </row>
    <row r="149" spans="1:15" x14ac:dyDescent="0.2">
      <c r="A149">
        <v>70</v>
      </c>
      <c r="B149">
        <v>1</v>
      </c>
      <c r="D149">
        <v>1</v>
      </c>
      <c r="E149" t="s">
        <v>204</v>
      </c>
      <c r="F149" t="s">
        <v>205</v>
      </c>
      <c r="G149">
        <v>1</v>
      </c>
      <c r="H149">
        <v>1</v>
      </c>
      <c r="I149" t="s">
        <v>187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2</v>
      </c>
      <c r="E150" t="s">
        <v>206</v>
      </c>
      <c r="F150" t="s">
        <v>207</v>
      </c>
      <c r="G150">
        <v>1</v>
      </c>
      <c r="H150">
        <v>1</v>
      </c>
      <c r="I150" t="s">
        <v>187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3</v>
      </c>
      <c r="E151" t="s">
        <v>208</v>
      </c>
      <c r="F151" t="s">
        <v>209</v>
      </c>
      <c r="G151">
        <v>1</v>
      </c>
      <c r="H151">
        <v>0</v>
      </c>
      <c r="I151" t="s">
        <v>187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4</v>
      </c>
      <c r="E152" t="s">
        <v>210</v>
      </c>
      <c r="F152" t="s">
        <v>211</v>
      </c>
      <c r="G152">
        <v>1</v>
      </c>
      <c r="H152">
        <v>0</v>
      </c>
      <c r="I152" t="s">
        <v>187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5</v>
      </c>
      <c r="E153" t="s">
        <v>212</v>
      </c>
      <c r="F153" t="s">
        <v>213</v>
      </c>
      <c r="G153">
        <v>1</v>
      </c>
      <c r="H153">
        <v>0</v>
      </c>
      <c r="I153" t="s">
        <v>187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0.85</v>
      </c>
    </row>
    <row r="154" spans="1:15" x14ac:dyDescent="0.2">
      <c r="A154">
        <v>70</v>
      </c>
      <c r="B154">
        <v>1</v>
      </c>
      <c r="D154">
        <v>6</v>
      </c>
      <c r="E154" t="s">
        <v>214</v>
      </c>
      <c r="F154" t="s">
        <v>215</v>
      </c>
      <c r="G154">
        <v>1</v>
      </c>
      <c r="H154">
        <v>0</v>
      </c>
      <c r="I154" t="s">
        <v>187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0.8</v>
      </c>
    </row>
    <row r="155" spans="1:15" x14ac:dyDescent="0.2">
      <c r="A155">
        <v>70</v>
      </c>
      <c r="B155">
        <v>1</v>
      </c>
      <c r="D155">
        <v>7</v>
      </c>
      <c r="E155" t="s">
        <v>216</v>
      </c>
      <c r="F155" t="s">
        <v>217</v>
      </c>
      <c r="G155">
        <v>1</v>
      </c>
      <c r="H155">
        <v>0</v>
      </c>
      <c r="I155" t="s">
        <v>187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8</v>
      </c>
      <c r="E156" t="s">
        <v>218</v>
      </c>
      <c r="F156" t="s">
        <v>219</v>
      </c>
      <c r="G156">
        <v>1</v>
      </c>
      <c r="H156">
        <v>0.8</v>
      </c>
      <c r="I156" t="s">
        <v>187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9</v>
      </c>
      <c r="E157" t="s">
        <v>220</v>
      </c>
      <c r="F157" t="s">
        <v>221</v>
      </c>
      <c r="G157">
        <v>1</v>
      </c>
      <c r="H157">
        <v>0.85</v>
      </c>
      <c r="I157" t="s">
        <v>187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</v>
      </c>
    </row>
    <row r="158" spans="1:15" x14ac:dyDescent="0.2">
      <c r="A158">
        <v>70</v>
      </c>
      <c r="B158">
        <v>1</v>
      </c>
      <c r="D158">
        <v>10</v>
      </c>
      <c r="E158" t="s">
        <v>222</v>
      </c>
      <c r="F158" t="s">
        <v>223</v>
      </c>
      <c r="G158">
        <v>1</v>
      </c>
      <c r="H158">
        <v>0</v>
      </c>
      <c r="I158" t="s">
        <v>187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11</v>
      </c>
      <c r="E159" t="s">
        <v>224</v>
      </c>
      <c r="F159" t="s">
        <v>225</v>
      </c>
      <c r="G159">
        <v>1</v>
      </c>
      <c r="H159">
        <v>0</v>
      </c>
      <c r="I159" t="s">
        <v>187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0.94</v>
      </c>
    </row>
    <row r="160" spans="1:15" x14ac:dyDescent="0.2">
      <c r="A160">
        <v>70</v>
      </c>
      <c r="B160">
        <v>1</v>
      </c>
      <c r="D160">
        <v>12</v>
      </c>
      <c r="E160" t="s">
        <v>226</v>
      </c>
      <c r="F160" t="s">
        <v>227</v>
      </c>
      <c r="G160">
        <v>1</v>
      </c>
      <c r="H160">
        <v>0</v>
      </c>
      <c r="I160" t="s">
        <v>187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0.9</v>
      </c>
    </row>
    <row r="161" spans="1:34" x14ac:dyDescent="0.2">
      <c r="A161">
        <v>70</v>
      </c>
      <c r="B161">
        <v>1</v>
      </c>
      <c r="D161">
        <v>13</v>
      </c>
      <c r="E161" t="s">
        <v>228</v>
      </c>
      <c r="F161" t="s">
        <v>229</v>
      </c>
      <c r="G161">
        <v>0.6</v>
      </c>
      <c r="H161">
        <v>0</v>
      </c>
      <c r="I161" t="s">
        <v>187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0.6</v>
      </c>
    </row>
    <row r="162" spans="1:34" x14ac:dyDescent="0.2">
      <c r="A162">
        <v>70</v>
      </c>
      <c r="B162">
        <v>1</v>
      </c>
      <c r="D162">
        <v>14</v>
      </c>
      <c r="E162" t="s">
        <v>230</v>
      </c>
      <c r="F162" t="s">
        <v>231</v>
      </c>
      <c r="G162">
        <v>1</v>
      </c>
      <c r="H162">
        <v>0</v>
      </c>
      <c r="I162" t="s">
        <v>187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15</v>
      </c>
      <c r="E163" t="s">
        <v>232</v>
      </c>
      <c r="F163" t="s">
        <v>233</v>
      </c>
      <c r="G163">
        <v>1.2</v>
      </c>
      <c r="H163">
        <v>0</v>
      </c>
      <c r="I163" t="s">
        <v>187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1.2</v>
      </c>
    </row>
    <row r="164" spans="1:34" x14ac:dyDescent="0.2">
      <c r="A164">
        <v>70</v>
      </c>
      <c r="B164">
        <v>1</v>
      </c>
      <c r="D164">
        <v>16</v>
      </c>
      <c r="E164" t="s">
        <v>234</v>
      </c>
      <c r="F164" t="s">
        <v>235</v>
      </c>
      <c r="G164">
        <v>1</v>
      </c>
      <c r="H164">
        <v>0</v>
      </c>
      <c r="I164" t="s">
        <v>187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17</v>
      </c>
      <c r="E165" t="s">
        <v>236</v>
      </c>
      <c r="F165" t="s">
        <v>237</v>
      </c>
      <c r="G165">
        <v>1</v>
      </c>
      <c r="H165">
        <v>0</v>
      </c>
      <c r="I165" t="s">
        <v>187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18</v>
      </c>
      <c r="E166" t="s">
        <v>238</v>
      </c>
      <c r="F166" t="s">
        <v>239</v>
      </c>
      <c r="G166">
        <v>1</v>
      </c>
      <c r="H166">
        <v>0</v>
      </c>
      <c r="I166" t="s">
        <v>187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19</v>
      </c>
      <c r="E167" t="s">
        <v>240</v>
      </c>
      <c r="F167" t="s">
        <v>237</v>
      </c>
      <c r="G167">
        <v>1</v>
      </c>
      <c r="H167">
        <v>0</v>
      </c>
      <c r="I167" t="s">
        <v>187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34" x14ac:dyDescent="0.2">
      <c r="A168">
        <v>70</v>
      </c>
      <c r="B168">
        <v>1</v>
      </c>
      <c r="D168">
        <v>20</v>
      </c>
      <c r="E168" t="s">
        <v>241</v>
      </c>
      <c r="F168" t="s">
        <v>239</v>
      </c>
      <c r="G168">
        <v>1</v>
      </c>
      <c r="H168">
        <v>0</v>
      </c>
      <c r="I168" t="s">
        <v>187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34" x14ac:dyDescent="0.2">
      <c r="A169">
        <v>70</v>
      </c>
      <c r="B169">
        <v>1</v>
      </c>
      <c r="D169">
        <v>21</v>
      </c>
      <c r="E169" t="s">
        <v>242</v>
      </c>
      <c r="F169" t="s">
        <v>243</v>
      </c>
      <c r="G169">
        <v>0</v>
      </c>
      <c r="H169">
        <v>0</v>
      </c>
      <c r="I169" t="s">
        <v>187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</v>
      </c>
    </row>
    <row r="171" spans="1:34" x14ac:dyDescent="0.2">
      <c r="A171">
        <v>-1</v>
      </c>
    </row>
    <row r="173" spans="1:34" x14ac:dyDescent="0.2">
      <c r="A173" s="4">
        <v>75</v>
      </c>
      <c r="B173" s="4" t="s">
        <v>244</v>
      </c>
      <c r="C173" s="4">
        <v>2000</v>
      </c>
      <c r="D173" s="4">
        <v>0</v>
      </c>
      <c r="E173" s="4">
        <v>1</v>
      </c>
      <c r="F173" s="4">
        <v>0</v>
      </c>
      <c r="G173" s="4">
        <v>0</v>
      </c>
      <c r="H173" s="4">
        <v>1</v>
      </c>
      <c r="I173" s="4">
        <v>0</v>
      </c>
      <c r="J173" s="4">
        <v>4</v>
      </c>
      <c r="K173" s="4">
        <v>0</v>
      </c>
      <c r="L173" s="4">
        <v>0</v>
      </c>
      <c r="M173" s="4">
        <v>0</v>
      </c>
      <c r="N173" s="4">
        <v>34736220</v>
      </c>
      <c r="O173" s="4">
        <v>1</v>
      </c>
    </row>
    <row r="174" spans="1:34" x14ac:dyDescent="0.2">
      <c r="A174" s="4">
        <v>75</v>
      </c>
      <c r="B174" s="4" t="s">
        <v>245</v>
      </c>
      <c r="C174" s="4">
        <v>2018</v>
      </c>
      <c r="D174" s="4">
        <v>1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4</v>
      </c>
      <c r="K174" s="4">
        <v>0</v>
      </c>
      <c r="L174" s="4">
        <v>0</v>
      </c>
      <c r="M174" s="4">
        <v>1</v>
      </c>
      <c r="N174" s="4">
        <v>34736221</v>
      </c>
      <c r="O174" s="4">
        <v>2</v>
      </c>
    </row>
    <row r="175" spans="1:34" x14ac:dyDescent="0.2">
      <c r="A175" s="6">
        <v>3</v>
      </c>
      <c r="B175" s="6" t="s">
        <v>246</v>
      </c>
      <c r="C175" s="6">
        <v>12.5</v>
      </c>
      <c r="D175" s="6">
        <v>7.5</v>
      </c>
      <c r="E175" s="6">
        <v>12.5</v>
      </c>
      <c r="F175" s="6">
        <v>18.3</v>
      </c>
      <c r="G175" s="6">
        <v>18.3</v>
      </c>
      <c r="H175" s="6">
        <v>7.5</v>
      </c>
      <c r="I175" s="6">
        <v>18.3</v>
      </c>
      <c r="J175" s="6">
        <v>2</v>
      </c>
      <c r="K175" s="6">
        <v>18.3</v>
      </c>
      <c r="L175" s="6">
        <v>12.5</v>
      </c>
      <c r="M175" s="6">
        <v>12.5</v>
      </c>
      <c r="N175" s="6">
        <v>7.5</v>
      </c>
      <c r="O175" s="6">
        <v>7.5</v>
      </c>
      <c r="P175" s="6">
        <v>18.3</v>
      </c>
      <c r="Q175" s="6">
        <v>18.3</v>
      </c>
      <c r="R175" s="6">
        <v>12.5</v>
      </c>
      <c r="S175" s="6" t="s">
        <v>3</v>
      </c>
      <c r="T175" s="6" t="s">
        <v>3</v>
      </c>
      <c r="U175" s="6" t="s">
        <v>3</v>
      </c>
      <c r="V175" s="6" t="s">
        <v>3</v>
      </c>
      <c r="W175" s="6" t="s">
        <v>3</v>
      </c>
      <c r="X175" s="6" t="s">
        <v>3</v>
      </c>
      <c r="Y175" s="6" t="s">
        <v>3</v>
      </c>
      <c r="Z175" s="6" t="s">
        <v>3</v>
      </c>
      <c r="AA175" s="6" t="s">
        <v>3</v>
      </c>
      <c r="AB175" s="6" t="s">
        <v>3</v>
      </c>
      <c r="AC175" s="6" t="s">
        <v>3</v>
      </c>
      <c r="AD175" s="6" t="s">
        <v>3</v>
      </c>
      <c r="AE175" s="6" t="s">
        <v>3</v>
      </c>
      <c r="AF175" s="6" t="s">
        <v>3</v>
      </c>
      <c r="AG175" s="6" t="s">
        <v>3</v>
      </c>
      <c r="AH175" s="6" t="s">
        <v>3</v>
      </c>
    </row>
    <row r="179" spans="1:5" x14ac:dyDescent="0.2">
      <c r="A179">
        <v>65</v>
      </c>
      <c r="C179">
        <v>1</v>
      </c>
      <c r="D179">
        <v>0</v>
      </c>
      <c r="E17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34736220</v>
      </c>
      <c r="E14" s="1">
        <v>34736221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(Source!F98)/1000</f>
        <v>245.30812</v>
      </c>
      <c r="F16" s="8">
        <f>(Source!F99)/1000</f>
        <v>11.786149999999999</v>
      </c>
      <c r="G16" s="8">
        <f>(Source!F90)/1000</f>
        <v>0</v>
      </c>
      <c r="H16" s="8">
        <f>(Source!F100)/1000+(Source!F101)/1000</f>
        <v>0.27094999999999997</v>
      </c>
      <c r="I16" s="8">
        <f>E16+F16+G16+H16</f>
        <v>257.36522000000002</v>
      </c>
      <c r="J16" s="8">
        <f>(Source!F96)/1000</f>
        <v>7.5412100000000004</v>
      </c>
      <c r="T16" s="9">
        <f>(Source!P98)/1000</f>
        <v>2327.0820299999996</v>
      </c>
      <c r="U16" s="9">
        <f>(Source!P99)/1000</f>
        <v>176.12457000000001</v>
      </c>
      <c r="V16" s="9">
        <f>(Source!P90)/1000</f>
        <v>0</v>
      </c>
      <c r="W16" s="9">
        <f>(Source!P100)/1000+(Source!P101)/1000</f>
        <v>4.5229999999999997</v>
      </c>
      <c r="X16" s="9">
        <f>T16+U16+V16+W16</f>
        <v>2507.7295999999997</v>
      </c>
      <c r="Y16" s="9">
        <f>(Source!P96)/1000</f>
        <v>138.00413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230080.13</v>
      </c>
      <c r="AU16" s="8">
        <v>160555.21</v>
      </c>
      <c r="AV16" s="8">
        <v>0</v>
      </c>
      <c r="AW16" s="8">
        <v>0</v>
      </c>
      <c r="AX16" s="8">
        <v>0</v>
      </c>
      <c r="AY16" s="8">
        <v>62581.599999999999</v>
      </c>
      <c r="AZ16" s="8">
        <v>3389.39</v>
      </c>
      <c r="BA16" s="8">
        <v>6943.32</v>
      </c>
      <c r="BB16" s="8">
        <v>234781.19</v>
      </c>
      <c r="BC16" s="8">
        <v>11768.4</v>
      </c>
      <c r="BD16" s="8">
        <v>270.95</v>
      </c>
      <c r="BE16" s="8">
        <v>0</v>
      </c>
      <c r="BF16" s="8">
        <v>692.35</v>
      </c>
      <c r="BG16" s="8">
        <v>253.10670000000005</v>
      </c>
      <c r="BH16" s="8">
        <v>0</v>
      </c>
      <c r="BI16" s="8">
        <v>10096.9</v>
      </c>
      <c r="BJ16" s="8">
        <v>6643.51</v>
      </c>
      <c r="BK16" s="8">
        <v>246820.54</v>
      </c>
      <c r="BR16" s="9">
        <v>2113496.75</v>
      </c>
      <c r="BS16" s="9">
        <v>1204164.08</v>
      </c>
      <c r="BT16" s="9">
        <v>0</v>
      </c>
      <c r="BU16" s="9">
        <v>0</v>
      </c>
      <c r="BV16" s="9">
        <v>0</v>
      </c>
      <c r="BW16" s="9">
        <v>782270.01</v>
      </c>
      <c r="BX16" s="9">
        <v>62025.97</v>
      </c>
      <c r="BY16" s="9">
        <v>127062.66</v>
      </c>
      <c r="BZ16" s="9">
        <v>2187552.4700000002</v>
      </c>
      <c r="CA16" s="9">
        <v>175878.27</v>
      </c>
      <c r="CB16" s="9">
        <v>4523</v>
      </c>
      <c r="CC16" s="9">
        <v>0</v>
      </c>
      <c r="CD16" s="9">
        <v>692.35</v>
      </c>
      <c r="CE16" s="9">
        <v>253.10670000000005</v>
      </c>
      <c r="CF16" s="9">
        <v>0</v>
      </c>
      <c r="CG16" s="9">
        <v>157196.01</v>
      </c>
      <c r="CH16" s="9">
        <v>97260.98</v>
      </c>
      <c r="CI16" s="9">
        <v>2367953.7400000002</v>
      </c>
    </row>
    <row r="18" spans="1:40" x14ac:dyDescent="0.2">
      <c r="A18">
        <v>51</v>
      </c>
      <c r="E18" s="10">
        <f>SUMIF(A16:A17,3,E16:E17)</f>
        <v>245.30812</v>
      </c>
      <c r="F18" s="10">
        <f>SUMIF(A16:A17,3,F16:F17)</f>
        <v>11.786149999999999</v>
      </c>
      <c r="G18" s="10">
        <f>SUMIF(A16:A17,3,G16:G17)</f>
        <v>0</v>
      </c>
      <c r="H18" s="10">
        <f>SUMIF(A16:A17,3,H16:H17)</f>
        <v>0.27094999999999997</v>
      </c>
      <c r="I18" s="10">
        <f>SUMIF(A16:A17,3,I16:I17)</f>
        <v>257.36522000000002</v>
      </c>
      <c r="J18" s="10">
        <f>SUMIF(A16:A17,3,J16:J17)</f>
        <v>7.5412100000000004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2327.0820299999996</v>
      </c>
      <c r="U18" s="3">
        <f>SUMIF(A16:A17,3,U16:U17)</f>
        <v>176.12457000000001</v>
      </c>
      <c r="V18" s="3">
        <f>SUMIF(A16:A17,3,V16:V17)</f>
        <v>0</v>
      </c>
      <c r="W18" s="3">
        <f>SUMIF(A16:A17,3,W16:W17)</f>
        <v>4.5229999999999997</v>
      </c>
      <c r="X18" s="3">
        <f>SUMIF(A16:A17,3,X16:X17)</f>
        <v>2507.7295999999997</v>
      </c>
      <c r="Y18" s="3">
        <f>SUMIF(A16:A17,3,Y16:Y17)</f>
        <v>138.00413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230080.13</v>
      </c>
      <c r="G20" s="5" t="s">
        <v>133</v>
      </c>
      <c r="H20" s="5" t="s">
        <v>134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2113496.75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160555.21</v>
      </c>
      <c r="G21" s="5" t="s">
        <v>135</v>
      </c>
      <c r="H21" s="5" t="s">
        <v>136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1204164.08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137</v>
      </c>
      <c r="H22" s="5" t="s">
        <v>138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160555.21</v>
      </c>
      <c r="G23" s="5" t="s">
        <v>139</v>
      </c>
      <c r="H23" s="5" t="s">
        <v>140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1204164.08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160555.21</v>
      </c>
      <c r="G24" s="5" t="s">
        <v>141</v>
      </c>
      <c r="H24" s="5" t="s">
        <v>142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1204164.08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143</v>
      </c>
      <c r="H25" s="5" t="s">
        <v>144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160555.21</v>
      </c>
      <c r="G26" s="5" t="s">
        <v>145</v>
      </c>
      <c r="H26" s="5" t="s">
        <v>146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1204164.08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147</v>
      </c>
      <c r="H27" s="5" t="s">
        <v>148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149</v>
      </c>
      <c r="H28" s="5" t="s">
        <v>150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151</v>
      </c>
      <c r="H29" s="5" t="s">
        <v>152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62581.599999999999</v>
      </c>
      <c r="G30" s="5" t="s">
        <v>153</v>
      </c>
      <c r="H30" s="5" t="s">
        <v>154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782270.01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155</v>
      </c>
      <c r="H31" s="5" t="s">
        <v>156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3389.39</v>
      </c>
      <c r="G32" s="5" t="s">
        <v>157</v>
      </c>
      <c r="H32" s="5" t="s">
        <v>158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62025.97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6943.32</v>
      </c>
      <c r="G33" s="5" t="s">
        <v>159</v>
      </c>
      <c r="H33" s="5" t="s">
        <v>160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127062.66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161</v>
      </c>
      <c r="H34" s="5" t="s">
        <v>162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234781.19</v>
      </c>
      <c r="G35" s="5" t="s">
        <v>163</v>
      </c>
      <c r="H35" s="5" t="s">
        <v>164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2187552.4700000002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11768.4</v>
      </c>
      <c r="G36" s="5" t="s">
        <v>165</v>
      </c>
      <c r="H36" s="5" t="s">
        <v>166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175878.27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270.95</v>
      </c>
      <c r="G37" s="5" t="s">
        <v>167</v>
      </c>
      <c r="H37" s="5" t="s">
        <v>168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4523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169</v>
      </c>
      <c r="H38" s="5" t="s">
        <v>170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171</v>
      </c>
      <c r="H39" s="5" t="s">
        <v>172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692.35</v>
      </c>
      <c r="G40" s="5" t="s">
        <v>173</v>
      </c>
      <c r="H40" s="5" t="s">
        <v>174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692.35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253.10670000000005</v>
      </c>
      <c r="G41" s="5" t="s">
        <v>175</v>
      </c>
      <c r="H41" s="5" t="s">
        <v>176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253.10670000000005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177</v>
      </c>
      <c r="H42" s="5" t="s">
        <v>178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10096.9</v>
      </c>
      <c r="G43" s="5" t="s">
        <v>179</v>
      </c>
      <c r="H43" s="5" t="s">
        <v>180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157196.01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6643.51</v>
      </c>
      <c r="G44" s="5" t="s">
        <v>181</v>
      </c>
      <c r="H44" s="5" t="s">
        <v>182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97260.98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246820.54</v>
      </c>
      <c r="G45" s="5" t="s">
        <v>183</v>
      </c>
      <c r="H45" s="5" t="s">
        <v>184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2367953.7400000002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244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34736220</v>
      </c>
      <c r="O50" s="4">
        <v>1</v>
      </c>
    </row>
    <row r="51" spans="1:34" x14ac:dyDescent="0.2">
      <c r="A51" s="4">
        <v>75</v>
      </c>
      <c r="B51" s="4" t="s">
        <v>245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34736221</v>
      </c>
      <c r="O51" s="4">
        <v>2</v>
      </c>
    </row>
    <row r="52" spans="1:34" x14ac:dyDescent="0.2">
      <c r="A52" s="6">
        <v>3</v>
      </c>
      <c r="B52" s="6" t="s">
        <v>246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34736220</v>
      </c>
      <c r="C1">
        <v>34736283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34736286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3.1446999999999998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34736220</v>
      </c>
      <c r="C2">
        <v>34736283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34736287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3.1446999999999998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34736221</v>
      </c>
      <c r="C3">
        <v>34736283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34736286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3.1446999999999998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34736221</v>
      </c>
      <c r="C4">
        <v>34736283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34736287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3.1446999999999998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34736220</v>
      </c>
      <c r="C5">
        <v>34736288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34736290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18.75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34736221</v>
      </c>
      <c r="C6">
        <v>34736288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34736290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18.75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34736220</v>
      </c>
      <c r="C7">
        <v>34736291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34736295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170.51999999999998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34736220</v>
      </c>
      <c r="C8">
        <v>34736291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34736296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88.62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34736220</v>
      </c>
      <c r="C9">
        <v>34736291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34736297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88.62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34736221</v>
      </c>
      <c r="C10">
        <v>34736291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257</v>
      </c>
      <c r="J10" t="s">
        <v>3</v>
      </c>
      <c r="K10" t="s">
        <v>258</v>
      </c>
      <c r="L10">
        <v>1191</v>
      </c>
      <c r="N10">
        <v>1013</v>
      </c>
      <c r="O10" t="s">
        <v>250</v>
      </c>
      <c r="P10" t="s">
        <v>250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34736295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170.51999999999998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34736221</v>
      </c>
      <c r="C11">
        <v>34736291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248</v>
      </c>
      <c r="J11" t="s">
        <v>3</v>
      </c>
      <c r="K11" t="s">
        <v>249</v>
      </c>
      <c r="L11">
        <v>1191</v>
      </c>
      <c r="N11">
        <v>1013</v>
      </c>
      <c r="O11" t="s">
        <v>250</v>
      </c>
      <c r="P11" t="s">
        <v>250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34736296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88.62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34736221</v>
      </c>
      <c r="C12">
        <v>34736291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259</v>
      </c>
      <c r="J12" t="s">
        <v>260</v>
      </c>
      <c r="K12" t="s">
        <v>261</v>
      </c>
      <c r="L12">
        <v>1368</v>
      </c>
      <c r="N12">
        <v>1011</v>
      </c>
      <c r="O12" t="s">
        <v>254</v>
      </c>
      <c r="P12" t="s">
        <v>254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34736297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88.62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34736220</v>
      </c>
      <c r="C13">
        <v>34736304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257</v>
      </c>
      <c r="J13" t="s">
        <v>3</v>
      </c>
      <c r="K13" t="s">
        <v>258</v>
      </c>
      <c r="L13">
        <v>1191</v>
      </c>
      <c r="N13">
        <v>1013</v>
      </c>
      <c r="O13" t="s">
        <v>250</v>
      </c>
      <c r="P13" t="s">
        <v>250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34736308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275.28000000000003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34736220</v>
      </c>
      <c r="C14">
        <v>34736304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248</v>
      </c>
      <c r="J14" t="s">
        <v>3</v>
      </c>
      <c r="K14" t="s">
        <v>249</v>
      </c>
      <c r="L14">
        <v>1191</v>
      </c>
      <c r="N14">
        <v>1013</v>
      </c>
      <c r="O14" t="s">
        <v>250</v>
      </c>
      <c r="P14" t="s">
        <v>250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34736309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153.76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34736220</v>
      </c>
      <c r="C15">
        <v>34736304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259</v>
      </c>
      <c r="J15" t="s">
        <v>260</v>
      </c>
      <c r="K15" t="s">
        <v>261</v>
      </c>
      <c r="L15">
        <v>1368</v>
      </c>
      <c r="N15">
        <v>1011</v>
      </c>
      <c r="O15" t="s">
        <v>254</v>
      </c>
      <c r="P15" t="s">
        <v>254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34736310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153.76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34736221</v>
      </c>
      <c r="C16">
        <v>34736304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34736308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275.28000000000003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34736221</v>
      </c>
      <c r="C17">
        <v>34736304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34736309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153.76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34736221</v>
      </c>
      <c r="C18">
        <v>34736304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34736310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153.76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34736220</v>
      </c>
      <c r="C19">
        <v>34736317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262</v>
      </c>
      <c r="J19" t="s">
        <v>3</v>
      </c>
      <c r="K19" t="s">
        <v>263</v>
      </c>
      <c r="L19">
        <v>1191</v>
      </c>
      <c r="N19">
        <v>1013</v>
      </c>
      <c r="O19" t="s">
        <v>250</v>
      </c>
      <c r="P19" t="s">
        <v>250</v>
      </c>
      <c r="Q19">
        <v>1</v>
      </c>
      <c r="W19">
        <v>0</v>
      </c>
      <c r="X19">
        <v>1069510174</v>
      </c>
      <c r="Y19">
        <v>23.2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23.2</v>
      </c>
      <c r="AU19" t="s">
        <v>3</v>
      </c>
      <c r="AV19">
        <v>1</v>
      </c>
      <c r="AW19">
        <v>2</v>
      </c>
      <c r="AX19">
        <v>34736324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139.19999999999999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34736220</v>
      </c>
      <c r="C20">
        <v>34736317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248</v>
      </c>
      <c r="J20" t="s">
        <v>3</v>
      </c>
      <c r="K20" t="s">
        <v>249</v>
      </c>
      <c r="L20">
        <v>1191</v>
      </c>
      <c r="N20">
        <v>1013</v>
      </c>
      <c r="O20" t="s">
        <v>250</v>
      </c>
      <c r="P20" t="s">
        <v>250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34736325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2.4000000000000004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34736220</v>
      </c>
      <c r="C21">
        <v>34736317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264</v>
      </c>
      <c r="J21" t="s">
        <v>265</v>
      </c>
      <c r="K21" t="s">
        <v>266</v>
      </c>
      <c r="L21">
        <v>1368</v>
      </c>
      <c r="N21">
        <v>1011</v>
      </c>
      <c r="O21" t="s">
        <v>254</v>
      </c>
      <c r="P21" t="s">
        <v>254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34736326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1.2000000000000002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34736220</v>
      </c>
      <c r="C22">
        <v>34736317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267</v>
      </c>
      <c r="J22" t="s">
        <v>268</v>
      </c>
      <c r="K22" t="s">
        <v>269</v>
      </c>
      <c r="L22">
        <v>1368</v>
      </c>
      <c r="N22">
        <v>1011</v>
      </c>
      <c r="O22" t="s">
        <v>254</v>
      </c>
      <c r="P22" t="s">
        <v>254</v>
      </c>
      <c r="Q22">
        <v>1</v>
      </c>
      <c r="W22">
        <v>0</v>
      </c>
      <c r="X22">
        <v>-1692889495</v>
      </c>
      <c r="Y22">
        <v>5.14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5.14</v>
      </c>
      <c r="AU22" t="s">
        <v>3</v>
      </c>
      <c r="AV22">
        <v>0</v>
      </c>
      <c r="AW22">
        <v>2</v>
      </c>
      <c r="AX22">
        <v>34736327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30.839999999999996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34736220</v>
      </c>
      <c r="C23">
        <v>34736317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270</v>
      </c>
      <c r="J23" t="s">
        <v>271</v>
      </c>
      <c r="K23" t="s">
        <v>272</v>
      </c>
      <c r="L23">
        <v>1368</v>
      </c>
      <c r="N23">
        <v>1011</v>
      </c>
      <c r="O23" t="s">
        <v>254</v>
      </c>
      <c r="P23" t="s">
        <v>254</v>
      </c>
      <c r="Q23">
        <v>1</v>
      </c>
      <c r="W23">
        <v>0</v>
      </c>
      <c r="X23">
        <v>1544661785</v>
      </c>
      <c r="Y23">
        <v>5.14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5.14</v>
      </c>
      <c r="AU23" t="s">
        <v>3</v>
      </c>
      <c r="AV23">
        <v>0</v>
      </c>
      <c r="AW23">
        <v>2</v>
      </c>
      <c r="AX23">
        <v>34736328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30.839999999999996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34736220</v>
      </c>
      <c r="C24">
        <v>34736317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273</v>
      </c>
      <c r="J24" t="s">
        <v>274</v>
      </c>
      <c r="K24" t="s">
        <v>275</v>
      </c>
      <c r="L24">
        <v>1368</v>
      </c>
      <c r="N24">
        <v>1011</v>
      </c>
      <c r="O24" t="s">
        <v>254</v>
      </c>
      <c r="P24" t="s">
        <v>254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34736329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1.2000000000000002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34736221</v>
      </c>
      <c r="C25">
        <v>34736317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262</v>
      </c>
      <c r="J25" t="s">
        <v>3</v>
      </c>
      <c r="K25" t="s">
        <v>263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W25">
        <v>0</v>
      </c>
      <c r="X25">
        <v>1069510174</v>
      </c>
      <c r="Y25">
        <v>23.2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23.2</v>
      </c>
      <c r="AU25" t="s">
        <v>3</v>
      </c>
      <c r="AV25">
        <v>1</v>
      </c>
      <c r="AW25">
        <v>2</v>
      </c>
      <c r="AX25">
        <v>34736324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139.19999999999999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34736221</v>
      </c>
      <c r="C26">
        <v>34736317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34736325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2.4000000000000004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34736221</v>
      </c>
      <c r="C27">
        <v>34736317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264</v>
      </c>
      <c r="J27" t="s">
        <v>265</v>
      </c>
      <c r="K27" t="s">
        <v>266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34736326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1.2000000000000002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34736221</v>
      </c>
      <c r="C28">
        <v>34736317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267</v>
      </c>
      <c r="J28" t="s">
        <v>268</v>
      </c>
      <c r="K28" t="s">
        <v>269</v>
      </c>
      <c r="L28">
        <v>1368</v>
      </c>
      <c r="N28">
        <v>1011</v>
      </c>
      <c r="O28" t="s">
        <v>254</v>
      </c>
      <c r="P28" t="s">
        <v>254</v>
      </c>
      <c r="Q28">
        <v>1</v>
      </c>
      <c r="W28">
        <v>0</v>
      </c>
      <c r="X28">
        <v>-1692889495</v>
      </c>
      <c r="Y28">
        <v>5.14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5.14</v>
      </c>
      <c r="AU28" t="s">
        <v>3</v>
      </c>
      <c r="AV28">
        <v>0</v>
      </c>
      <c r="AW28">
        <v>2</v>
      </c>
      <c r="AX28">
        <v>34736327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30.839999999999996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34736221</v>
      </c>
      <c r="C29">
        <v>34736317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270</v>
      </c>
      <c r="J29" t="s">
        <v>271</v>
      </c>
      <c r="K29" t="s">
        <v>272</v>
      </c>
      <c r="L29">
        <v>1368</v>
      </c>
      <c r="N29">
        <v>1011</v>
      </c>
      <c r="O29" t="s">
        <v>254</v>
      </c>
      <c r="P29" t="s">
        <v>254</v>
      </c>
      <c r="Q29">
        <v>1</v>
      </c>
      <c r="W29">
        <v>0</v>
      </c>
      <c r="X29">
        <v>1544661785</v>
      </c>
      <c r="Y29">
        <v>5.14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5.14</v>
      </c>
      <c r="AU29" t="s">
        <v>3</v>
      </c>
      <c r="AV29">
        <v>0</v>
      </c>
      <c r="AW29">
        <v>2</v>
      </c>
      <c r="AX29">
        <v>34736328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30.839999999999996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34736221</v>
      </c>
      <c r="C30">
        <v>34736317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273</v>
      </c>
      <c r="J30" t="s">
        <v>274</v>
      </c>
      <c r="K30" t="s">
        <v>275</v>
      </c>
      <c r="L30">
        <v>1368</v>
      </c>
      <c r="N30">
        <v>1011</v>
      </c>
      <c r="O30" t="s">
        <v>254</v>
      </c>
      <c r="P30" t="s">
        <v>254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34736329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1.2000000000000002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34736220</v>
      </c>
      <c r="C31">
        <v>34736334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262</v>
      </c>
      <c r="J31" t="s">
        <v>3</v>
      </c>
      <c r="K31" t="s">
        <v>263</v>
      </c>
      <c r="L31">
        <v>1191</v>
      </c>
      <c r="N31">
        <v>1013</v>
      </c>
      <c r="O31" t="s">
        <v>250</v>
      </c>
      <c r="P31" t="s">
        <v>250</v>
      </c>
      <c r="Q31">
        <v>1</v>
      </c>
      <c r="W31">
        <v>0</v>
      </c>
      <c r="X31">
        <v>1069510174</v>
      </c>
      <c r="Y31">
        <v>17.600000000000001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17.600000000000001</v>
      </c>
      <c r="AU31" t="s">
        <v>3</v>
      </c>
      <c r="AV31">
        <v>1</v>
      </c>
      <c r="AW31">
        <v>2</v>
      </c>
      <c r="AX31">
        <v>34736341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70.400000000000006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34736220</v>
      </c>
      <c r="C32">
        <v>34736334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248</v>
      </c>
      <c r="J32" t="s">
        <v>3</v>
      </c>
      <c r="K32" t="s">
        <v>249</v>
      </c>
      <c r="L32">
        <v>1191</v>
      </c>
      <c r="N32">
        <v>1013</v>
      </c>
      <c r="O32" t="s">
        <v>250</v>
      </c>
      <c r="P32" t="s">
        <v>250</v>
      </c>
      <c r="Q32">
        <v>1</v>
      </c>
      <c r="W32">
        <v>0</v>
      </c>
      <c r="X32">
        <v>-1417349443</v>
      </c>
      <c r="Y32">
        <v>2.64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2.64</v>
      </c>
      <c r="AU32" t="s">
        <v>3</v>
      </c>
      <c r="AV32">
        <v>2</v>
      </c>
      <c r="AW32">
        <v>2</v>
      </c>
      <c r="AX32">
        <v>34736342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10.56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34736220</v>
      </c>
      <c r="C33">
        <v>34736334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264</v>
      </c>
      <c r="J33" t="s">
        <v>265</v>
      </c>
      <c r="K33" t="s">
        <v>266</v>
      </c>
      <c r="L33">
        <v>1368</v>
      </c>
      <c r="N33">
        <v>1011</v>
      </c>
      <c r="O33" t="s">
        <v>254</v>
      </c>
      <c r="P33" t="s">
        <v>254</v>
      </c>
      <c r="Q33">
        <v>1</v>
      </c>
      <c r="W33">
        <v>0</v>
      </c>
      <c r="X33">
        <v>-1718674368</v>
      </c>
      <c r="Y33">
        <v>1.32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1.32</v>
      </c>
      <c r="AU33" t="s">
        <v>3</v>
      </c>
      <c r="AV33">
        <v>0</v>
      </c>
      <c r="AW33">
        <v>2</v>
      </c>
      <c r="AX33">
        <v>34736343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5.28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34736220</v>
      </c>
      <c r="C34">
        <v>34736334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267</v>
      </c>
      <c r="J34" t="s">
        <v>268</v>
      </c>
      <c r="K34" t="s">
        <v>269</v>
      </c>
      <c r="L34">
        <v>1368</v>
      </c>
      <c r="N34">
        <v>1011</v>
      </c>
      <c r="O34" t="s">
        <v>254</v>
      </c>
      <c r="P34" t="s">
        <v>254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34736344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15.88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34736220</v>
      </c>
      <c r="C35">
        <v>34736334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270</v>
      </c>
      <c r="J35" t="s">
        <v>271</v>
      </c>
      <c r="K35" t="s">
        <v>272</v>
      </c>
      <c r="L35">
        <v>1368</v>
      </c>
      <c r="N35">
        <v>1011</v>
      </c>
      <c r="O35" t="s">
        <v>254</v>
      </c>
      <c r="P35" t="s">
        <v>254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34736345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15.88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34736220</v>
      </c>
      <c r="C36">
        <v>34736334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273</v>
      </c>
      <c r="J36" t="s">
        <v>274</v>
      </c>
      <c r="K36" t="s">
        <v>275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W36">
        <v>0</v>
      </c>
      <c r="X36">
        <v>1372534845</v>
      </c>
      <c r="Y36">
        <v>1.32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1.32</v>
      </c>
      <c r="AU36" t="s">
        <v>3</v>
      </c>
      <c r="AV36">
        <v>0</v>
      </c>
      <c r="AW36">
        <v>2</v>
      </c>
      <c r="AX36">
        <v>34736346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5.28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34736221</v>
      </c>
      <c r="C37">
        <v>34736334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262</v>
      </c>
      <c r="J37" t="s">
        <v>3</v>
      </c>
      <c r="K37" t="s">
        <v>263</v>
      </c>
      <c r="L37">
        <v>1191</v>
      </c>
      <c r="N37">
        <v>1013</v>
      </c>
      <c r="O37" t="s">
        <v>250</v>
      </c>
      <c r="P37" t="s">
        <v>250</v>
      </c>
      <c r="Q37">
        <v>1</v>
      </c>
      <c r="W37">
        <v>0</v>
      </c>
      <c r="X37">
        <v>1069510174</v>
      </c>
      <c r="Y37">
        <v>17.600000000000001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17.600000000000001</v>
      </c>
      <c r="AU37" t="s">
        <v>3</v>
      </c>
      <c r="AV37">
        <v>1</v>
      </c>
      <c r="AW37">
        <v>2</v>
      </c>
      <c r="AX37">
        <v>34736341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70.400000000000006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34736221</v>
      </c>
      <c r="C38">
        <v>34736334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248</v>
      </c>
      <c r="J38" t="s">
        <v>3</v>
      </c>
      <c r="K38" t="s">
        <v>249</v>
      </c>
      <c r="L38">
        <v>1191</v>
      </c>
      <c r="N38">
        <v>1013</v>
      </c>
      <c r="O38" t="s">
        <v>250</v>
      </c>
      <c r="P38" t="s">
        <v>250</v>
      </c>
      <c r="Q38">
        <v>1</v>
      </c>
      <c r="W38">
        <v>0</v>
      </c>
      <c r="X38">
        <v>-1417349443</v>
      </c>
      <c r="Y38">
        <v>2.64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2.64</v>
      </c>
      <c r="AU38" t="s">
        <v>3</v>
      </c>
      <c r="AV38">
        <v>2</v>
      </c>
      <c r="AW38">
        <v>2</v>
      </c>
      <c r="AX38">
        <v>34736342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10.56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34736221</v>
      </c>
      <c r="C39">
        <v>34736334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264</v>
      </c>
      <c r="J39" t="s">
        <v>265</v>
      </c>
      <c r="K39" t="s">
        <v>266</v>
      </c>
      <c r="L39">
        <v>1368</v>
      </c>
      <c r="N39">
        <v>1011</v>
      </c>
      <c r="O39" t="s">
        <v>254</v>
      </c>
      <c r="P39" t="s">
        <v>254</v>
      </c>
      <c r="Q39">
        <v>1</v>
      </c>
      <c r="W39">
        <v>0</v>
      </c>
      <c r="X39">
        <v>-1718674368</v>
      </c>
      <c r="Y39">
        <v>1.32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1.32</v>
      </c>
      <c r="AU39" t="s">
        <v>3</v>
      </c>
      <c r="AV39">
        <v>0</v>
      </c>
      <c r="AW39">
        <v>2</v>
      </c>
      <c r="AX39">
        <v>34736343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5.28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34736221</v>
      </c>
      <c r="C40">
        <v>34736334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267</v>
      </c>
      <c r="J40" t="s">
        <v>268</v>
      </c>
      <c r="K40" t="s">
        <v>269</v>
      </c>
      <c r="L40">
        <v>1368</v>
      </c>
      <c r="N40">
        <v>1011</v>
      </c>
      <c r="O40" t="s">
        <v>254</v>
      </c>
      <c r="P40" t="s">
        <v>254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34736344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15.88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34736221</v>
      </c>
      <c r="C41">
        <v>34736334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270</v>
      </c>
      <c r="J41" t="s">
        <v>271</v>
      </c>
      <c r="K41" t="s">
        <v>272</v>
      </c>
      <c r="L41">
        <v>1368</v>
      </c>
      <c r="N41">
        <v>1011</v>
      </c>
      <c r="O41" t="s">
        <v>254</v>
      </c>
      <c r="P41" t="s">
        <v>254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34736345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15.88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34736221</v>
      </c>
      <c r="C42">
        <v>34736334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273</v>
      </c>
      <c r="J42" t="s">
        <v>274</v>
      </c>
      <c r="K42" t="s">
        <v>275</v>
      </c>
      <c r="L42">
        <v>1368</v>
      </c>
      <c r="N42">
        <v>1011</v>
      </c>
      <c r="O42" t="s">
        <v>254</v>
      </c>
      <c r="P42" t="s">
        <v>254</v>
      </c>
      <c r="Q42">
        <v>1</v>
      </c>
      <c r="W42">
        <v>0</v>
      </c>
      <c r="X42">
        <v>1372534845</v>
      </c>
      <c r="Y42">
        <v>1.32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1.32</v>
      </c>
      <c r="AU42" t="s">
        <v>3</v>
      </c>
      <c r="AV42">
        <v>0</v>
      </c>
      <c r="AW42">
        <v>2</v>
      </c>
      <c r="AX42">
        <v>34736346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5.28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34736220</v>
      </c>
      <c r="C43">
        <v>34736353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W43">
        <v>0</v>
      </c>
      <c r="X43">
        <v>1069510174</v>
      </c>
      <c r="Y43">
        <v>7.86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7.86</v>
      </c>
      <c r="AU43" t="s">
        <v>3</v>
      </c>
      <c r="AV43">
        <v>1</v>
      </c>
      <c r="AW43">
        <v>2</v>
      </c>
      <c r="AX43">
        <v>34736358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31.44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34736220</v>
      </c>
      <c r="C44">
        <v>34736353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34736359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0.08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34736220</v>
      </c>
      <c r="C45">
        <v>34736353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34736360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0.04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34736220</v>
      </c>
      <c r="C46">
        <v>34736353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273</v>
      </c>
      <c r="J46" t="s">
        <v>274</v>
      </c>
      <c r="K46" t="s">
        <v>275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34736361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0.04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34736221</v>
      </c>
      <c r="C47">
        <v>34736353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262</v>
      </c>
      <c r="J47" t="s">
        <v>3</v>
      </c>
      <c r="K47" t="s">
        <v>263</v>
      </c>
      <c r="L47">
        <v>1191</v>
      </c>
      <c r="N47">
        <v>1013</v>
      </c>
      <c r="O47" t="s">
        <v>250</v>
      </c>
      <c r="P47" t="s">
        <v>250</v>
      </c>
      <c r="Q47">
        <v>1</v>
      </c>
      <c r="W47">
        <v>0</v>
      </c>
      <c r="X47">
        <v>1069510174</v>
      </c>
      <c r="Y47">
        <v>7.86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7.86</v>
      </c>
      <c r="AU47" t="s">
        <v>3</v>
      </c>
      <c r="AV47">
        <v>1</v>
      </c>
      <c r="AW47">
        <v>2</v>
      </c>
      <c r="AX47">
        <v>34736358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31.44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34736221</v>
      </c>
      <c r="C48">
        <v>34736353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248</v>
      </c>
      <c r="J48" t="s">
        <v>3</v>
      </c>
      <c r="K48" t="s">
        <v>249</v>
      </c>
      <c r="L48">
        <v>1191</v>
      </c>
      <c r="N48">
        <v>1013</v>
      </c>
      <c r="O48" t="s">
        <v>250</v>
      </c>
      <c r="P48" t="s">
        <v>250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34736359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0.08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34736221</v>
      </c>
      <c r="C49">
        <v>34736353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264</v>
      </c>
      <c r="J49" t="s">
        <v>265</v>
      </c>
      <c r="K49" t="s">
        <v>266</v>
      </c>
      <c r="L49">
        <v>1368</v>
      </c>
      <c r="N49">
        <v>1011</v>
      </c>
      <c r="O49" t="s">
        <v>254</v>
      </c>
      <c r="P49" t="s">
        <v>254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34736360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0.04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34736221</v>
      </c>
      <c r="C50">
        <v>34736353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273</v>
      </c>
      <c r="J50" t="s">
        <v>274</v>
      </c>
      <c r="K50" t="s">
        <v>275</v>
      </c>
      <c r="L50">
        <v>1368</v>
      </c>
      <c r="N50">
        <v>1011</v>
      </c>
      <c r="O50" t="s">
        <v>254</v>
      </c>
      <c r="P50" t="s">
        <v>254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34736361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0.04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34736220</v>
      </c>
      <c r="C51">
        <v>34736367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262</v>
      </c>
      <c r="J51" t="s">
        <v>3</v>
      </c>
      <c r="K51" t="s">
        <v>263</v>
      </c>
      <c r="L51">
        <v>1191</v>
      </c>
      <c r="N51">
        <v>1013</v>
      </c>
      <c r="O51" t="s">
        <v>250</v>
      </c>
      <c r="P51" t="s">
        <v>250</v>
      </c>
      <c r="Q51">
        <v>1</v>
      </c>
      <c r="W51">
        <v>0</v>
      </c>
      <c r="X51">
        <v>1069510174</v>
      </c>
      <c r="Y51">
        <v>6.09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6.09</v>
      </c>
      <c r="AU51" t="s">
        <v>3</v>
      </c>
      <c r="AV51">
        <v>1</v>
      </c>
      <c r="AW51">
        <v>2</v>
      </c>
      <c r="AX51">
        <v>34736373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12.18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34736220</v>
      </c>
      <c r="C52">
        <v>34736367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248</v>
      </c>
      <c r="J52" t="s">
        <v>3</v>
      </c>
      <c r="K52" t="s">
        <v>249</v>
      </c>
      <c r="L52">
        <v>1191</v>
      </c>
      <c r="N52">
        <v>1013</v>
      </c>
      <c r="O52" t="s">
        <v>250</v>
      </c>
      <c r="P52" t="s">
        <v>250</v>
      </c>
      <c r="Q52">
        <v>1</v>
      </c>
      <c r="W52">
        <v>0</v>
      </c>
      <c r="X52">
        <v>-1417349443</v>
      </c>
      <c r="Y52">
        <v>4.9400000000000004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4.9400000000000004</v>
      </c>
      <c r="AU52" t="s">
        <v>3</v>
      </c>
      <c r="AV52">
        <v>2</v>
      </c>
      <c r="AW52">
        <v>2</v>
      </c>
      <c r="AX52">
        <v>34736374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9.8800000000000008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34736220</v>
      </c>
      <c r="C53">
        <v>34736367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264</v>
      </c>
      <c r="J53" t="s">
        <v>265</v>
      </c>
      <c r="K53" t="s">
        <v>266</v>
      </c>
      <c r="L53">
        <v>1368</v>
      </c>
      <c r="N53">
        <v>1011</v>
      </c>
      <c r="O53" t="s">
        <v>254</v>
      </c>
      <c r="P53" t="s">
        <v>254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34736375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0.02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34736220</v>
      </c>
      <c r="C54">
        <v>34736367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276</v>
      </c>
      <c r="J54" t="s">
        <v>277</v>
      </c>
      <c r="K54" t="s">
        <v>278</v>
      </c>
      <c r="L54">
        <v>1368</v>
      </c>
      <c r="N54">
        <v>1011</v>
      </c>
      <c r="O54" t="s">
        <v>254</v>
      </c>
      <c r="P54" t="s">
        <v>254</v>
      </c>
      <c r="Q54">
        <v>1</v>
      </c>
      <c r="W54">
        <v>0</v>
      </c>
      <c r="X54">
        <v>1599745326</v>
      </c>
      <c r="Y54">
        <v>4.92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4.92</v>
      </c>
      <c r="AU54" t="s">
        <v>3</v>
      </c>
      <c r="AV54">
        <v>0</v>
      </c>
      <c r="AW54">
        <v>2</v>
      </c>
      <c r="AX54">
        <v>34736376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9.84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34736220</v>
      </c>
      <c r="C55">
        <v>34736367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273</v>
      </c>
      <c r="J55" t="s">
        <v>274</v>
      </c>
      <c r="K55" t="s">
        <v>275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34736377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0.02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34736221</v>
      </c>
      <c r="C56">
        <v>34736367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262</v>
      </c>
      <c r="J56" t="s">
        <v>3</v>
      </c>
      <c r="K56" t="s">
        <v>263</v>
      </c>
      <c r="L56">
        <v>1191</v>
      </c>
      <c r="N56">
        <v>1013</v>
      </c>
      <c r="O56" t="s">
        <v>250</v>
      </c>
      <c r="P56" t="s">
        <v>250</v>
      </c>
      <c r="Q56">
        <v>1</v>
      </c>
      <c r="W56">
        <v>0</v>
      </c>
      <c r="X56">
        <v>1069510174</v>
      </c>
      <c r="Y56">
        <v>6.09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6.09</v>
      </c>
      <c r="AU56" t="s">
        <v>3</v>
      </c>
      <c r="AV56">
        <v>1</v>
      </c>
      <c r="AW56">
        <v>2</v>
      </c>
      <c r="AX56">
        <v>34736373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12.18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34736221</v>
      </c>
      <c r="C57">
        <v>34736367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248</v>
      </c>
      <c r="J57" t="s">
        <v>3</v>
      </c>
      <c r="K57" t="s">
        <v>249</v>
      </c>
      <c r="L57">
        <v>1191</v>
      </c>
      <c r="N57">
        <v>1013</v>
      </c>
      <c r="O57" t="s">
        <v>250</v>
      </c>
      <c r="P57" t="s">
        <v>250</v>
      </c>
      <c r="Q57">
        <v>1</v>
      </c>
      <c r="W57">
        <v>0</v>
      </c>
      <c r="X57">
        <v>-1417349443</v>
      </c>
      <c r="Y57">
        <v>4.9400000000000004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4.9400000000000004</v>
      </c>
      <c r="AU57" t="s">
        <v>3</v>
      </c>
      <c r="AV57">
        <v>2</v>
      </c>
      <c r="AW57">
        <v>2</v>
      </c>
      <c r="AX57">
        <v>34736374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9.8800000000000008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34736221</v>
      </c>
      <c r="C58">
        <v>34736367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264</v>
      </c>
      <c r="J58" t="s">
        <v>265</v>
      </c>
      <c r="K58" t="s">
        <v>266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34736375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0.02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34736221</v>
      </c>
      <c r="C59">
        <v>34736367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276</v>
      </c>
      <c r="J59" t="s">
        <v>277</v>
      </c>
      <c r="K59" t="s">
        <v>278</v>
      </c>
      <c r="L59">
        <v>1368</v>
      </c>
      <c r="N59">
        <v>1011</v>
      </c>
      <c r="O59" t="s">
        <v>254</v>
      </c>
      <c r="P59" t="s">
        <v>254</v>
      </c>
      <c r="Q59">
        <v>1</v>
      </c>
      <c r="W59">
        <v>0</v>
      </c>
      <c r="X59">
        <v>1599745326</v>
      </c>
      <c r="Y59">
        <v>4.92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4.92</v>
      </c>
      <c r="AU59" t="s">
        <v>3</v>
      </c>
      <c r="AV59">
        <v>0</v>
      </c>
      <c r="AW59">
        <v>2</v>
      </c>
      <c r="AX59">
        <v>34736376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9.84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34736221</v>
      </c>
      <c r="C60">
        <v>34736367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273</v>
      </c>
      <c r="J60" t="s">
        <v>274</v>
      </c>
      <c r="K60" t="s">
        <v>275</v>
      </c>
      <c r="L60">
        <v>1368</v>
      </c>
      <c r="N60">
        <v>1011</v>
      </c>
      <c r="O60" t="s">
        <v>254</v>
      </c>
      <c r="P60" t="s">
        <v>254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34736377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0.02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34736220</v>
      </c>
      <c r="C61">
        <v>34736382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279</v>
      </c>
      <c r="J61" t="s">
        <v>3</v>
      </c>
      <c r="K61" t="s">
        <v>280</v>
      </c>
      <c r="L61">
        <v>1191</v>
      </c>
      <c r="N61">
        <v>1013</v>
      </c>
      <c r="O61" t="s">
        <v>250</v>
      </c>
      <c r="P61" t="s">
        <v>250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34736385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0.81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34736220</v>
      </c>
      <c r="C62">
        <v>34736382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281</v>
      </c>
      <c r="J62" t="s">
        <v>3</v>
      </c>
      <c r="K62" t="s">
        <v>282</v>
      </c>
      <c r="L62">
        <v>1191</v>
      </c>
      <c r="N62">
        <v>1013</v>
      </c>
      <c r="O62" t="s">
        <v>250</v>
      </c>
      <c r="P62" t="s">
        <v>250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34736386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0.81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34736221</v>
      </c>
      <c r="C63">
        <v>34736382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279</v>
      </c>
      <c r="J63" t="s">
        <v>3</v>
      </c>
      <c r="K63" t="s">
        <v>280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W63">
        <v>0</v>
      </c>
      <c r="X63">
        <v>-1166887252</v>
      </c>
      <c r="Y63">
        <v>0.81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0.81</v>
      </c>
      <c r="AU63" t="s">
        <v>3</v>
      </c>
      <c r="AV63">
        <v>1</v>
      </c>
      <c r="AW63">
        <v>2</v>
      </c>
      <c r="AX63">
        <v>34736385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0.81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34736221</v>
      </c>
      <c r="C64">
        <v>34736382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281</v>
      </c>
      <c r="J64" t="s">
        <v>3</v>
      </c>
      <c r="K64" t="s">
        <v>282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W64">
        <v>0</v>
      </c>
      <c r="X64">
        <v>1776637054</v>
      </c>
      <c r="Y64">
        <v>0.81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0.81</v>
      </c>
      <c r="AU64" t="s">
        <v>3</v>
      </c>
      <c r="AV64">
        <v>1</v>
      </c>
      <c r="AW64">
        <v>2</v>
      </c>
      <c r="AX64">
        <v>34736386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0.81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34736220</v>
      </c>
      <c r="C65">
        <v>34736387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283</v>
      </c>
      <c r="J65" t="s">
        <v>3</v>
      </c>
      <c r="K65" t="s">
        <v>284</v>
      </c>
      <c r="L65">
        <v>1191</v>
      </c>
      <c r="N65">
        <v>1013</v>
      </c>
      <c r="O65" t="s">
        <v>250</v>
      </c>
      <c r="P65" t="s">
        <v>250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34736390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3.88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34736220</v>
      </c>
      <c r="C66">
        <v>34736387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281</v>
      </c>
      <c r="J66" t="s">
        <v>3</v>
      </c>
      <c r="K66" t="s">
        <v>282</v>
      </c>
      <c r="L66">
        <v>1191</v>
      </c>
      <c r="N66">
        <v>1013</v>
      </c>
      <c r="O66" t="s">
        <v>250</v>
      </c>
      <c r="P66" t="s">
        <v>250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34736391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5.84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34736221</v>
      </c>
      <c r="C67">
        <v>34736387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283</v>
      </c>
      <c r="J67" t="s">
        <v>3</v>
      </c>
      <c r="K67" t="s">
        <v>284</v>
      </c>
      <c r="L67">
        <v>1191</v>
      </c>
      <c r="N67">
        <v>1013</v>
      </c>
      <c r="O67" t="s">
        <v>250</v>
      </c>
      <c r="P67" t="s">
        <v>250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34736390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3.88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34736221</v>
      </c>
      <c r="C68">
        <v>34736387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281</v>
      </c>
      <c r="J68" t="s">
        <v>3</v>
      </c>
      <c r="K68" t="s">
        <v>282</v>
      </c>
      <c r="L68">
        <v>1191</v>
      </c>
      <c r="N68">
        <v>1013</v>
      </c>
      <c r="O68" t="s">
        <v>250</v>
      </c>
      <c r="P68" t="s">
        <v>250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34736391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5.84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34736220</v>
      </c>
      <c r="C69">
        <v>34736392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262</v>
      </c>
      <c r="J69" t="s">
        <v>3</v>
      </c>
      <c r="K69" t="s">
        <v>263</v>
      </c>
      <c r="L69">
        <v>1191</v>
      </c>
      <c r="N69">
        <v>1013</v>
      </c>
      <c r="O69" t="s">
        <v>250</v>
      </c>
      <c r="P69" t="s">
        <v>250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34736397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21.022349999999999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34736220</v>
      </c>
      <c r="C70">
        <v>34736392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248</v>
      </c>
      <c r="J70" t="s">
        <v>3</v>
      </c>
      <c r="K70" t="s">
        <v>249</v>
      </c>
      <c r="L70">
        <v>1191</v>
      </c>
      <c r="N70">
        <v>1013</v>
      </c>
      <c r="O70" t="s">
        <v>250</v>
      </c>
      <c r="P70" t="s">
        <v>250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34736398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13.9611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34736220</v>
      </c>
      <c r="C71">
        <v>34736392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264</v>
      </c>
      <c r="J71" t="s">
        <v>265</v>
      </c>
      <c r="K71" t="s">
        <v>266</v>
      </c>
      <c r="L71">
        <v>1368</v>
      </c>
      <c r="N71">
        <v>1011</v>
      </c>
      <c r="O71" t="s">
        <v>254</v>
      </c>
      <c r="P71" t="s">
        <v>254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34736399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6.98055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34736220</v>
      </c>
      <c r="C72">
        <v>34736392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273</v>
      </c>
      <c r="J72" t="s">
        <v>274</v>
      </c>
      <c r="K72" t="s">
        <v>275</v>
      </c>
      <c r="L72">
        <v>1368</v>
      </c>
      <c r="N72">
        <v>1011</v>
      </c>
      <c r="O72" t="s">
        <v>254</v>
      </c>
      <c r="P72" t="s">
        <v>254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34736400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6.98055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34736221</v>
      </c>
      <c r="C73">
        <v>34736392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262</v>
      </c>
      <c r="J73" t="s">
        <v>3</v>
      </c>
      <c r="K73" t="s">
        <v>263</v>
      </c>
      <c r="L73">
        <v>1191</v>
      </c>
      <c r="N73">
        <v>1013</v>
      </c>
      <c r="O73" t="s">
        <v>250</v>
      </c>
      <c r="P73" t="s">
        <v>250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34736397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21.022349999999999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34736221</v>
      </c>
      <c r="C74">
        <v>34736392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248</v>
      </c>
      <c r="J74" t="s">
        <v>3</v>
      </c>
      <c r="K74" t="s">
        <v>249</v>
      </c>
      <c r="L74">
        <v>1191</v>
      </c>
      <c r="N74">
        <v>1013</v>
      </c>
      <c r="O74" t="s">
        <v>250</v>
      </c>
      <c r="P74" t="s">
        <v>250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34736398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13.9611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34736221</v>
      </c>
      <c r="C75">
        <v>34736392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264</v>
      </c>
      <c r="J75" t="s">
        <v>265</v>
      </c>
      <c r="K75" t="s">
        <v>266</v>
      </c>
      <c r="L75">
        <v>1368</v>
      </c>
      <c r="N75">
        <v>1011</v>
      </c>
      <c r="O75" t="s">
        <v>254</v>
      </c>
      <c r="P75" t="s">
        <v>254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34736399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6.98055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34736221</v>
      </c>
      <c r="C76">
        <v>34736392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273</v>
      </c>
      <c r="J76" t="s">
        <v>274</v>
      </c>
      <c r="K76" t="s">
        <v>275</v>
      </c>
      <c r="L76">
        <v>1368</v>
      </c>
      <c r="N76">
        <v>1011</v>
      </c>
      <c r="O76" t="s">
        <v>254</v>
      </c>
      <c r="P76" t="s">
        <v>254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34736400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6.98055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34736220</v>
      </c>
      <c r="C77">
        <v>34736402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248</v>
      </c>
      <c r="J77" t="s">
        <v>3</v>
      </c>
      <c r="K77" t="s">
        <v>249</v>
      </c>
      <c r="L77">
        <v>1191</v>
      </c>
      <c r="N77">
        <v>1013</v>
      </c>
      <c r="O77" t="s">
        <v>250</v>
      </c>
      <c r="P77" t="s">
        <v>250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34736405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1.1053819999999999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34736220</v>
      </c>
      <c r="C78">
        <v>34736402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285</v>
      </c>
      <c r="J78" t="s">
        <v>286</v>
      </c>
      <c r="K78" t="s">
        <v>287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34736406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1.1053819999999999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34736221</v>
      </c>
      <c r="C79">
        <v>34736402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248</v>
      </c>
      <c r="J79" t="s">
        <v>3</v>
      </c>
      <c r="K79" t="s">
        <v>249</v>
      </c>
      <c r="L79">
        <v>1191</v>
      </c>
      <c r="N79">
        <v>1013</v>
      </c>
      <c r="O79" t="s">
        <v>250</v>
      </c>
      <c r="P79" t="s">
        <v>250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34736405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1.1053819999999999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34736221</v>
      </c>
      <c r="C80">
        <v>34736402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285</v>
      </c>
      <c r="J80" t="s">
        <v>286</v>
      </c>
      <c r="K80" t="s">
        <v>287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34736406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1.1053819999999999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34736286</v>
      </c>
      <c r="C1">
        <v>34736283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1191</v>
      </c>
      <c r="N1">
        <v>1013</v>
      </c>
      <c r="O1" t="s">
        <v>250</v>
      </c>
      <c r="P1" t="s">
        <v>250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34736284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34736287</v>
      </c>
      <c r="C2">
        <v>34736283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251</v>
      </c>
      <c r="J2" t="s">
        <v>252</v>
      </c>
      <c r="K2" t="s">
        <v>253</v>
      </c>
      <c r="L2">
        <v>1368</v>
      </c>
      <c r="N2">
        <v>1011</v>
      </c>
      <c r="O2" t="s">
        <v>254</v>
      </c>
      <c r="P2" t="s">
        <v>254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34736285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34736286</v>
      </c>
      <c r="C3">
        <v>34736283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248</v>
      </c>
      <c r="J3" t="s">
        <v>3</v>
      </c>
      <c r="K3" t="s">
        <v>249</v>
      </c>
      <c r="L3">
        <v>1191</v>
      </c>
      <c r="N3">
        <v>1013</v>
      </c>
      <c r="O3" t="s">
        <v>250</v>
      </c>
      <c r="P3" t="s">
        <v>250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34736284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34736287</v>
      </c>
      <c r="C4">
        <v>34736283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251</v>
      </c>
      <c r="J4" t="s">
        <v>252</v>
      </c>
      <c r="K4" t="s">
        <v>253</v>
      </c>
      <c r="L4">
        <v>1368</v>
      </c>
      <c r="N4">
        <v>1011</v>
      </c>
      <c r="O4" t="s">
        <v>254</v>
      </c>
      <c r="P4" t="s">
        <v>254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34736285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34736290</v>
      </c>
      <c r="C5">
        <v>34736288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255</v>
      </c>
      <c r="J5" t="s">
        <v>3</v>
      </c>
      <c r="K5" t="s">
        <v>256</v>
      </c>
      <c r="L5">
        <v>1191</v>
      </c>
      <c r="N5">
        <v>1013</v>
      </c>
      <c r="O5" t="s">
        <v>250</v>
      </c>
      <c r="P5" t="s">
        <v>250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34736289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34736290</v>
      </c>
      <c r="C6">
        <v>34736288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255</v>
      </c>
      <c r="J6" t="s">
        <v>3</v>
      </c>
      <c r="K6" t="s">
        <v>256</v>
      </c>
      <c r="L6">
        <v>1191</v>
      </c>
      <c r="N6">
        <v>1013</v>
      </c>
      <c r="O6" t="s">
        <v>250</v>
      </c>
      <c r="P6" t="s">
        <v>250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34736289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34736295</v>
      </c>
      <c r="C7">
        <v>34736291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257</v>
      </c>
      <c r="J7" t="s">
        <v>3</v>
      </c>
      <c r="K7" t="s">
        <v>258</v>
      </c>
      <c r="L7">
        <v>1191</v>
      </c>
      <c r="N7">
        <v>1013</v>
      </c>
      <c r="O7" t="s">
        <v>250</v>
      </c>
      <c r="P7" t="s">
        <v>250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34736292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34736296</v>
      </c>
      <c r="C8">
        <v>34736291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248</v>
      </c>
      <c r="J8" t="s">
        <v>3</v>
      </c>
      <c r="K8" t="s">
        <v>249</v>
      </c>
      <c r="L8">
        <v>1191</v>
      </c>
      <c r="N8">
        <v>1013</v>
      </c>
      <c r="O8" t="s">
        <v>250</v>
      </c>
      <c r="P8" t="s">
        <v>250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34736293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34736297</v>
      </c>
      <c r="C9">
        <v>34736291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259</v>
      </c>
      <c r="J9" t="s">
        <v>260</v>
      </c>
      <c r="K9" t="s">
        <v>261</v>
      </c>
      <c r="L9">
        <v>1368</v>
      </c>
      <c r="N9">
        <v>1011</v>
      </c>
      <c r="O9" t="s">
        <v>254</v>
      </c>
      <c r="P9" t="s">
        <v>254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34736294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34736298</v>
      </c>
      <c r="C10">
        <v>34736291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288</v>
      </c>
      <c r="J10" t="s">
        <v>289</v>
      </c>
      <c r="K10" t="s">
        <v>290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34736299</v>
      </c>
      <c r="C11">
        <v>34736291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291</v>
      </c>
      <c r="J11" t="s">
        <v>292</v>
      </c>
      <c r="K11" t="s">
        <v>293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34736300</v>
      </c>
      <c r="C12">
        <v>34736291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294</v>
      </c>
      <c r="J12" t="s">
        <v>295</v>
      </c>
      <c r="K12" t="s">
        <v>296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34736301</v>
      </c>
      <c r="C13">
        <v>34736291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297</v>
      </c>
      <c r="J13" t="s">
        <v>298</v>
      </c>
      <c r="K13" t="s">
        <v>299</v>
      </c>
      <c r="L13">
        <v>1355</v>
      </c>
      <c r="N13">
        <v>1010</v>
      </c>
      <c r="O13" t="s">
        <v>300</v>
      </c>
      <c r="P13" t="s">
        <v>300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34736302</v>
      </c>
      <c r="C14">
        <v>34736291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301</v>
      </c>
      <c r="J14" t="s">
        <v>302</v>
      </c>
      <c r="K14" t="s">
        <v>303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34736303</v>
      </c>
      <c r="C15">
        <v>34736291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304</v>
      </c>
      <c r="J15" t="s">
        <v>305</v>
      </c>
      <c r="K15" t="s">
        <v>306</v>
      </c>
      <c r="L15">
        <v>1358</v>
      </c>
      <c r="N15">
        <v>1010</v>
      </c>
      <c r="O15" t="s">
        <v>307</v>
      </c>
      <c r="P15" t="s">
        <v>307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34736295</v>
      </c>
      <c r="C16">
        <v>34736291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257</v>
      </c>
      <c r="J16" t="s">
        <v>3</v>
      </c>
      <c r="K16" t="s">
        <v>258</v>
      </c>
      <c r="L16">
        <v>1191</v>
      </c>
      <c r="N16">
        <v>1013</v>
      </c>
      <c r="O16" t="s">
        <v>250</v>
      </c>
      <c r="P16" t="s">
        <v>250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34736292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34736296</v>
      </c>
      <c r="C17">
        <v>34736291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248</v>
      </c>
      <c r="J17" t="s">
        <v>3</v>
      </c>
      <c r="K17" t="s">
        <v>249</v>
      </c>
      <c r="L17">
        <v>1191</v>
      </c>
      <c r="N17">
        <v>1013</v>
      </c>
      <c r="O17" t="s">
        <v>250</v>
      </c>
      <c r="P17" t="s">
        <v>250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34736293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34736297</v>
      </c>
      <c r="C18">
        <v>34736291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259</v>
      </c>
      <c r="J18" t="s">
        <v>260</v>
      </c>
      <c r="K18" t="s">
        <v>261</v>
      </c>
      <c r="L18">
        <v>1368</v>
      </c>
      <c r="N18">
        <v>1011</v>
      </c>
      <c r="O18" t="s">
        <v>254</v>
      </c>
      <c r="P18" t="s">
        <v>254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34736294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34736298</v>
      </c>
      <c r="C19">
        <v>34736291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288</v>
      </c>
      <c r="J19" t="s">
        <v>289</v>
      </c>
      <c r="K19" t="s">
        <v>290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34736299</v>
      </c>
      <c r="C20">
        <v>34736291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291</v>
      </c>
      <c r="J20" t="s">
        <v>292</v>
      </c>
      <c r="K20" t="s">
        <v>293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34736300</v>
      </c>
      <c r="C21">
        <v>34736291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294</v>
      </c>
      <c r="J21" t="s">
        <v>295</v>
      </c>
      <c r="K21" t="s">
        <v>296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34736301</v>
      </c>
      <c r="C22">
        <v>34736291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297</v>
      </c>
      <c r="J22" t="s">
        <v>298</v>
      </c>
      <c r="K22" t="s">
        <v>299</v>
      </c>
      <c r="L22">
        <v>1355</v>
      </c>
      <c r="N22">
        <v>1010</v>
      </c>
      <c r="O22" t="s">
        <v>300</v>
      </c>
      <c r="P22" t="s">
        <v>300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34736302</v>
      </c>
      <c r="C23">
        <v>34736291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301</v>
      </c>
      <c r="J23" t="s">
        <v>302</v>
      </c>
      <c r="K23" t="s">
        <v>303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34736303</v>
      </c>
      <c r="C24">
        <v>34736291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304</v>
      </c>
      <c r="J24" t="s">
        <v>305</v>
      </c>
      <c r="K24" t="s">
        <v>306</v>
      </c>
      <c r="L24">
        <v>1358</v>
      </c>
      <c r="N24">
        <v>1010</v>
      </c>
      <c r="O24" t="s">
        <v>307</v>
      </c>
      <c r="P24" t="s">
        <v>307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34736308</v>
      </c>
      <c r="C25">
        <v>34736304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257</v>
      </c>
      <c r="J25" t="s">
        <v>3</v>
      </c>
      <c r="K25" t="s">
        <v>258</v>
      </c>
      <c r="L25">
        <v>1191</v>
      </c>
      <c r="N25">
        <v>1013</v>
      </c>
      <c r="O25" t="s">
        <v>250</v>
      </c>
      <c r="P25" t="s">
        <v>250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34736305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34736309</v>
      </c>
      <c r="C26">
        <v>34736304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248</v>
      </c>
      <c r="J26" t="s">
        <v>3</v>
      </c>
      <c r="K26" t="s">
        <v>249</v>
      </c>
      <c r="L26">
        <v>1191</v>
      </c>
      <c r="N26">
        <v>1013</v>
      </c>
      <c r="O26" t="s">
        <v>250</v>
      </c>
      <c r="P26" t="s">
        <v>250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34736306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34736310</v>
      </c>
      <c r="C27">
        <v>34736304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259</v>
      </c>
      <c r="J27" t="s">
        <v>260</v>
      </c>
      <c r="K27" t="s">
        <v>261</v>
      </c>
      <c r="L27">
        <v>1368</v>
      </c>
      <c r="N27">
        <v>1011</v>
      </c>
      <c r="O27" t="s">
        <v>254</v>
      </c>
      <c r="P27" t="s">
        <v>254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34736307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34736311</v>
      </c>
      <c r="C28">
        <v>34736304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288</v>
      </c>
      <c r="J28" t="s">
        <v>289</v>
      </c>
      <c r="K28" t="s">
        <v>290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34736312</v>
      </c>
      <c r="C29">
        <v>34736304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291</v>
      </c>
      <c r="J29" t="s">
        <v>292</v>
      </c>
      <c r="K29" t="s">
        <v>293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34736313</v>
      </c>
      <c r="C30">
        <v>34736304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294</v>
      </c>
      <c r="J30" t="s">
        <v>295</v>
      </c>
      <c r="K30" t="s">
        <v>296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34736314</v>
      </c>
      <c r="C31">
        <v>34736304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297</v>
      </c>
      <c r="J31" t="s">
        <v>298</v>
      </c>
      <c r="K31" t="s">
        <v>299</v>
      </c>
      <c r="L31">
        <v>1355</v>
      </c>
      <c r="N31">
        <v>1010</v>
      </c>
      <c r="O31" t="s">
        <v>300</v>
      </c>
      <c r="P31" t="s">
        <v>300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34736315</v>
      </c>
      <c r="C32">
        <v>34736304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301</v>
      </c>
      <c r="J32" t="s">
        <v>302</v>
      </c>
      <c r="K32" t="s">
        <v>303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34736316</v>
      </c>
      <c r="C33">
        <v>34736304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304</v>
      </c>
      <c r="J33" t="s">
        <v>305</v>
      </c>
      <c r="K33" t="s">
        <v>306</v>
      </c>
      <c r="L33">
        <v>1358</v>
      </c>
      <c r="N33">
        <v>1010</v>
      </c>
      <c r="O33" t="s">
        <v>307</v>
      </c>
      <c r="P33" t="s">
        <v>307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34736308</v>
      </c>
      <c r="C34">
        <v>34736304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257</v>
      </c>
      <c r="J34" t="s">
        <v>3</v>
      </c>
      <c r="K34" t="s">
        <v>258</v>
      </c>
      <c r="L34">
        <v>1191</v>
      </c>
      <c r="N34">
        <v>1013</v>
      </c>
      <c r="O34" t="s">
        <v>250</v>
      </c>
      <c r="P34" t="s">
        <v>250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34736305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34736309</v>
      </c>
      <c r="C35">
        <v>34736304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248</v>
      </c>
      <c r="J35" t="s">
        <v>3</v>
      </c>
      <c r="K35" t="s">
        <v>249</v>
      </c>
      <c r="L35">
        <v>1191</v>
      </c>
      <c r="N35">
        <v>1013</v>
      </c>
      <c r="O35" t="s">
        <v>250</v>
      </c>
      <c r="P35" t="s">
        <v>250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34736306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34736310</v>
      </c>
      <c r="C36">
        <v>34736304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259</v>
      </c>
      <c r="J36" t="s">
        <v>260</v>
      </c>
      <c r="K36" t="s">
        <v>261</v>
      </c>
      <c r="L36">
        <v>1368</v>
      </c>
      <c r="N36">
        <v>1011</v>
      </c>
      <c r="O36" t="s">
        <v>254</v>
      </c>
      <c r="P36" t="s">
        <v>254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34736307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34736311</v>
      </c>
      <c r="C37">
        <v>34736304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288</v>
      </c>
      <c r="J37" t="s">
        <v>289</v>
      </c>
      <c r="K37" t="s">
        <v>290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34736312</v>
      </c>
      <c r="C38">
        <v>34736304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291</v>
      </c>
      <c r="J38" t="s">
        <v>292</v>
      </c>
      <c r="K38" t="s">
        <v>293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34736313</v>
      </c>
      <c r="C39">
        <v>34736304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294</v>
      </c>
      <c r="J39" t="s">
        <v>295</v>
      </c>
      <c r="K39" t="s">
        <v>296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34736314</v>
      </c>
      <c r="C40">
        <v>34736304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297</v>
      </c>
      <c r="J40" t="s">
        <v>298</v>
      </c>
      <c r="K40" t="s">
        <v>299</v>
      </c>
      <c r="L40">
        <v>1355</v>
      </c>
      <c r="N40">
        <v>1010</v>
      </c>
      <c r="O40" t="s">
        <v>300</v>
      </c>
      <c r="P40" t="s">
        <v>300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34736315</v>
      </c>
      <c r="C41">
        <v>34736304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301</v>
      </c>
      <c r="J41" t="s">
        <v>302</v>
      </c>
      <c r="K41" t="s">
        <v>303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34736316</v>
      </c>
      <c r="C42">
        <v>34736304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304</v>
      </c>
      <c r="J42" t="s">
        <v>305</v>
      </c>
      <c r="K42" t="s">
        <v>306</v>
      </c>
      <c r="L42">
        <v>1358</v>
      </c>
      <c r="N42">
        <v>1010</v>
      </c>
      <c r="O42" t="s">
        <v>307</v>
      </c>
      <c r="P42" t="s">
        <v>307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34736324</v>
      </c>
      <c r="C43">
        <v>34736317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262</v>
      </c>
      <c r="J43" t="s">
        <v>3</v>
      </c>
      <c r="K43" t="s">
        <v>263</v>
      </c>
      <c r="L43">
        <v>1191</v>
      </c>
      <c r="N43">
        <v>1013</v>
      </c>
      <c r="O43" t="s">
        <v>250</v>
      </c>
      <c r="P43" t="s">
        <v>250</v>
      </c>
      <c r="Q43">
        <v>1</v>
      </c>
      <c r="X43">
        <v>23.2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23.2</v>
      </c>
      <c r="AH43">
        <v>2</v>
      </c>
      <c r="AI43">
        <v>34736318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34736325</v>
      </c>
      <c r="C44">
        <v>34736317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248</v>
      </c>
      <c r="J44" t="s">
        <v>3</v>
      </c>
      <c r="K44" t="s">
        <v>249</v>
      </c>
      <c r="L44">
        <v>1191</v>
      </c>
      <c r="N44">
        <v>1013</v>
      </c>
      <c r="O44" t="s">
        <v>250</v>
      </c>
      <c r="P44" t="s">
        <v>250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34736319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34736326</v>
      </c>
      <c r="C45">
        <v>34736317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264</v>
      </c>
      <c r="J45" t="s">
        <v>265</v>
      </c>
      <c r="K45" t="s">
        <v>266</v>
      </c>
      <c r="L45">
        <v>1368</v>
      </c>
      <c r="N45">
        <v>1011</v>
      </c>
      <c r="O45" t="s">
        <v>254</v>
      </c>
      <c r="P45" t="s">
        <v>254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34736320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34736327</v>
      </c>
      <c r="C46">
        <v>34736317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267</v>
      </c>
      <c r="J46" t="s">
        <v>268</v>
      </c>
      <c r="K46" t="s">
        <v>269</v>
      </c>
      <c r="L46">
        <v>1368</v>
      </c>
      <c r="N46">
        <v>1011</v>
      </c>
      <c r="O46" t="s">
        <v>254</v>
      </c>
      <c r="P46" t="s">
        <v>254</v>
      </c>
      <c r="Q46">
        <v>1</v>
      </c>
      <c r="X46">
        <v>5.14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5.14</v>
      </c>
      <c r="AH46">
        <v>2</v>
      </c>
      <c r="AI46">
        <v>34736321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34736328</v>
      </c>
      <c r="C47">
        <v>34736317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270</v>
      </c>
      <c r="J47" t="s">
        <v>271</v>
      </c>
      <c r="K47" t="s">
        <v>272</v>
      </c>
      <c r="L47">
        <v>1368</v>
      </c>
      <c r="N47">
        <v>1011</v>
      </c>
      <c r="O47" t="s">
        <v>254</v>
      </c>
      <c r="P47" t="s">
        <v>254</v>
      </c>
      <c r="Q47">
        <v>1</v>
      </c>
      <c r="X47">
        <v>5.14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5.14</v>
      </c>
      <c r="AH47">
        <v>2</v>
      </c>
      <c r="AI47">
        <v>34736322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34736329</v>
      </c>
      <c r="C48">
        <v>34736317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273</v>
      </c>
      <c r="J48" t="s">
        <v>274</v>
      </c>
      <c r="K48" t="s">
        <v>275</v>
      </c>
      <c r="L48">
        <v>1368</v>
      </c>
      <c r="N48">
        <v>1011</v>
      </c>
      <c r="O48" t="s">
        <v>254</v>
      </c>
      <c r="P48" t="s">
        <v>254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34736323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34736330</v>
      </c>
      <c r="C49">
        <v>34736317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308</v>
      </c>
      <c r="J49" t="s">
        <v>309</v>
      </c>
      <c r="K49" t="s">
        <v>310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34736331</v>
      </c>
      <c r="C50">
        <v>34736317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311</v>
      </c>
      <c r="J50" t="s">
        <v>312</v>
      </c>
      <c r="K50" t="s">
        <v>313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34736332</v>
      </c>
      <c r="C51">
        <v>34736317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314</v>
      </c>
      <c r="J51" t="s">
        <v>315</v>
      </c>
      <c r="K51" t="s">
        <v>316</v>
      </c>
      <c r="L51">
        <v>1348</v>
      </c>
      <c r="N51">
        <v>1009</v>
      </c>
      <c r="O51" t="s">
        <v>317</v>
      </c>
      <c r="P51" t="s">
        <v>317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34736333</v>
      </c>
      <c r="C52">
        <v>34736317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318</v>
      </c>
      <c r="J52" t="s">
        <v>3</v>
      </c>
      <c r="K52" t="s">
        <v>319</v>
      </c>
      <c r="L52">
        <v>1374</v>
      </c>
      <c r="N52">
        <v>1013</v>
      </c>
      <c r="O52" t="s">
        <v>320</v>
      </c>
      <c r="P52" t="s">
        <v>320</v>
      </c>
      <c r="Q52">
        <v>1</v>
      </c>
      <c r="X52">
        <v>4.46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4.46</v>
      </c>
      <c r="AH52">
        <v>3</v>
      </c>
      <c r="AI52">
        <v>-1</v>
      </c>
      <c r="AJ52" t="s">
        <v>3</v>
      </c>
      <c r="AK52">
        <v>4</v>
      </c>
      <c r="AL52">
        <v>-4.46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34736324</v>
      </c>
      <c r="C53">
        <v>34736317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262</v>
      </c>
      <c r="J53" t="s">
        <v>3</v>
      </c>
      <c r="K53" t="s">
        <v>263</v>
      </c>
      <c r="L53">
        <v>1191</v>
      </c>
      <c r="N53">
        <v>1013</v>
      </c>
      <c r="O53" t="s">
        <v>250</v>
      </c>
      <c r="P53" t="s">
        <v>250</v>
      </c>
      <c r="Q53">
        <v>1</v>
      </c>
      <c r="X53">
        <v>23.2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23.2</v>
      </c>
      <c r="AH53">
        <v>2</v>
      </c>
      <c r="AI53">
        <v>34736318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34736325</v>
      </c>
      <c r="C54">
        <v>34736317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248</v>
      </c>
      <c r="J54" t="s">
        <v>3</v>
      </c>
      <c r="K54" t="s">
        <v>249</v>
      </c>
      <c r="L54">
        <v>1191</v>
      </c>
      <c r="N54">
        <v>1013</v>
      </c>
      <c r="O54" t="s">
        <v>250</v>
      </c>
      <c r="P54" t="s">
        <v>250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34736319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34736326</v>
      </c>
      <c r="C55">
        <v>34736317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264</v>
      </c>
      <c r="J55" t="s">
        <v>265</v>
      </c>
      <c r="K55" t="s">
        <v>266</v>
      </c>
      <c r="L55">
        <v>1368</v>
      </c>
      <c r="N55">
        <v>1011</v>
      </c>
      <c r="O55" t="s">
        <v>254</v>
      </c>
      <c r="P55" t="s">
        <v>254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34736320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34736327</v>
      </c>
      <c r="C56">
        <v>34736317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267</v>
      </c>
      <c r="J56" t="s">
        <v>268</v>
      </c>
      <c r="K56" t="s">
        <v>269</v>
      </c>
      <c r="L56">
        <v>1368</v>
      </c>
      <c r="N56">
        <v>1011</v>
      </c>
      <c r="O56" t="s">
        <v>254</v>
      </c>
      <c r="P56" t="s">
        <v>254</v>
      </c>
      <c r="Q56">
        <v>1</v>
      </c>
      <c r="X56">
        <v>5.14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5.14</v>
      </c>
      <c r="AH56">
        <v>2</v>
      </c>
      <c r="AI56">
        <v>34736321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34736328</v>
      </c>
      <c r="C57">
        <v>34736317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270</v>
      </c>
      <c r="J57" t="s">
        <v>271</v>
      </c>
      <c r="K57" t="s">
        <v>272</v>
      </c>
      <c r="L57">
        <v>1368</v>
      </c>
      <c r="N57">
        <v>1011</v>
      </c>
      <c r="O57" t="s">
        <v>254</v>
      </c>
      <c r="P57" t="s">
        <v>254</v>
      </c>
      <c r="Q57">
        <v>1</v>
      </c>
      <c r="X57">
        <v>5.14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5.14</v>
      </c>
      <c r="AH57">
        <v>2</v>
      </c>
      <c r="AI57">
        <v>34736322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34736329</v>
      </c>
      <c r="C58">
        <v>34736317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273</v>
      </c>
      <c r="J58" t="s">
        <v>274</v>
      </c>
      <c r="K58" t="s">
        <v>275</v>
      </c>
      <c r="L58">
        <v>1368</v>
      </c>
      <c r="N58">
        <v>1011</v>
      </c>
      <c r="O58" t="s">
        <v>254</v>
      </c>
      <c r="P58" t="s">
        <v>254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34736323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34736330</v>
      </c>
      <c r="C59">
        <v>34736317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308</v>
      </c>
      <c r="J59" t="s">
        <v>309</v>
      </c>
      <c r="K59" t="s">
        <v>310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34736331</v>
      </c>
      <c r="C60">
        <v>34736317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311</v>
      </c>
      <c r="J60" t="s">
        <v>312</v>
      </c>
      <c r="K60" t="s">
        <v>313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34736332</v>
      </c>
      <c r="C61">
        <v>34736317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314</v>
      </c>
      <c r="J61" t="s">
        <v>315</v>
      </c>
      <c r="K61" t="s">
        <v>316</v>
      </c>
      <c r="L61">
        <v>1348</v>
      </c>
      <c r="N61">
        <v>1009</v>
      </c>
      <c r="O61" t="s">
        <v>317</v>
      </c>
      <c r="P61" t="s">
        <v>317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34736333</v>
      </c>
      <c r="C62">
        <v>34736317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318</v>
      </c>
      <c r="J62" t="s">
        <v>3</v>
      </c>
      <c r="K62" t="s">
        <v>319</v>
      </c>
      <c r="L62">
        <v>1374</v>
      </c>
      <c r="N62">
        <v>1013</v>
      </c>
      <c r="O62" t="s">
        <v>320</v>
      </c>
      <c r="P62" t="s">
        <v>320</v>
      </c>
      <c r="Q62">
        <v>1</v>
      </c>
      <c r="X62">
        <v>4.46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4.46</v>
      </c>
      <c r="AH62">
        <v>3</v>
      </c>
      <c r="AI62">
        <v>-1</v>
      </c>
      <c r="AJ62" t="s">
        <v>3</v>
      </c>
      <c r="AK62">
        <v>4</v>
      </c>
      <c r="AL62">
        <v>-4.46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34736341</v>
      </c>
      <c r="C63">
        <v>34736334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262</v>
      </c>
      <c r="J63" t="s">
        <v>3</v>
      </c>
      <c r="K63" t="s">
        <v>263</v>
      </c>
      <c r="L63">
        <v>1191</v>
      </c>
      <c r="N63">
        <v>1013</v>
      </c>
      <c r="O63" t="s">
        <v>250</v>
      </c>
      <c r="P63" t="s">
        <v>250</v>
      </c>
      <c r="Q63">
        <v>1</v>
      </c>
      <c r="X63">
        <v>17.600000000000001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17.600000000000001</v>
      </c>
      <c r="AH63">
        <v>2</v>
      </c>
      <c r="AI63">
        <v>34736335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34736342</v>
      </c>
      <c r="C64">
        <v>34736334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248</v>
      </c>
      <c r="J64" t="s">
        <v>3</v>
      </c>
      <c r="K64" t="s">
        <v>249</v>
      </c>
      <c r="L64">
        <v>1191</v>
      </c>
      <c r="N64">
        <v>1013</v>
      </c>
      <c r="O64" t="s">
        <v>250</v>
      </c>
      <c r="P64" t="s">
        <v>250</v>
      </c>
      <c r="Q64">
        <v>1</v>
      </c>
      <c r="X64">
        <v>2.64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2.64</v>
      </c>
      <c r="AH64">
        <v>2</v>
      </c>
      <c r="AI64">
        <v>34736336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34736343</v>
      </c>
      <c r="C65">
        <v>34736334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264</v>
      </c>
      <c r="J65" t="s">
        <v>265</v>
      </c>
      <c r="K65" t="s">
        <v>266</v>
      </c>
      <c r="L65">
        <v>1368</v>
      </c>
      <c r="N65">
        <v>1011</v>
      </c>
      <c r="O65" t="s">
        <v>254</v>
      </c>
      <c r="P65" t="s">
        <v>254</v>
      </c>
      <c r="Q65">
        <v>1</v>
      </c>
      <c r="X65">
        <v>1.32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1.32</v>
      </c>
      <c r="AH65">
        <v>2</v>
      </c>
      <c r="AI65">
        <v>34736337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34736344</v>
      </c>
      <c r="C66">
        <v>34736334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267</v>
      </c>
      <c r="J66" t="s">
        <v>268</v>
      </c>
      <c r="K66" t="s">
        <v>269</v>
      </c>
      <c r="L66">
        <v>1368</v>
      </c>
      <c r="N66">
        <v>1011</v>
      </c>
      <c r="O66" t="s">
        <v>254</v>
      </c>
      <c r="P66" t="s">
        <v>254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34736338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34736345</v>
      </c>
      <c r="C67">
        <v>34736334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270</v>
      </c>
      <c r="J67" t="s">
        <v>271</v>
      </c>
      <c r="K67" t="s">
        <v>272</v>
      </c>
      <c r="L67">
        <v>1368</v>
      </c>
      <c r="N67">
        <v>1011</v>
      </c>
      <c r="O67" t="s">
        <v>254</v>
      </c>
      <c r="P67" t="s">
        <v>254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34736339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34736346</v>
      </c>
      <c r="C68">
        <v>34736334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273</v>
      </c>
      <c r="J68" t="s">
        <v>274</v>
      </c>
      <c r="K68" t="s">
        <v>275</v>
      </c>
      <c r="L68">
        <v>1368</v>
      </c>
      <c r="N68">
        <v>1011</v>
      </c>
      <c r="O68" t="s">
        <v>254</v>
      </c>
      <c r="P68" t="s">
        <v>254</v>
      </c>
      <c r="Q68">
        <v>1</v>
      </c>
      <c r="X68">
        <v>1.32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1.32</v>
      </c>
      <c r="AH68">
        <v>2</v>
      </c>
      <c r="AI68">
        <v>34736340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34736347</v>
      </c>
      <c r="C69">
        <v>34736334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308</v>
      </c>
      <c r="J69" t="s">
        <v>309</v>
      </c>
      <c r="K69" t="s">
        <v>310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34736348</v>
      </c>
      <c r="C70">
        <v>34736334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321</v>
      </c>
      <c r="J70" t="s">
        <v>322</v>
      </c>
      <c r="K70" t="s">
        <v>323</v>
      </c>
      <c r="L70">
        <v>1348</v>
      </c>
      <c r="N70">
        <v>1009</v>
      </c>
      <c r="O70" t="s">
        <v>317</v>
      </c>
      <c r="P70" t="s">
        <v>317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34736349</v>
      </c>
      <c r="C71">
        <v>34736334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324</v>
      </c>
      <c r="J71" t="s">
        <v>325</v>
      </c>
      <c r="K71" t="s">
        <v>326</v>
      </c>
      <c r="L71">
        <v>1348</v>
      </c>
      <c r="N71">
        <v>1009</v>
      </c>
      <c r="O71" t="s">
        <v>317</v>
      </c>
      <c r="P71" t="s">
        <v>317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34736350</v>
      </c>
      <c r="C72">
        <v>34736334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327</v>
      </c>
      <c r="J72" t="s">
        <v>328</v>
      </c>
      <c r="K72" t="s">
        <v>329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34736351</v>
      </c>
      <c r="C73">
        <v>34736334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314</v>
      </c>
      <c r="J73" t="s">
        <v>315</v>
      </c>
      <c r="K73" t="s">
        <v>316</v>
      </c>
      <c r="L73">
        <v>1348</v>
      </c>
      <c r="N73">
        <v>1009</v>
      </c>
      <c r="O73" t="s">
        <v>317</v>
      </c>
      <c r="P73" t="s">
        <v>317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34736352</v>
      </c>
      <c r="C74">
        <v>34736334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318</v>
      </c>
      <c r="J74" t="s">
        <v>3</v>
      </c>
      <c r="K74" t="s">
        <v>319</v>
      </c>
      <c r="L74">
        <v>1374</v>
      </c>
      <c r="N74">
        <v>1013</v>
      </c>
      <c r="O74" t="s">
        <v>320</v>
      </c>
      <c r="P74" t="s">
        <v>320</v>
      </c>
      <c r="Q74">
        <v>1</v>
      </c>
      <c r="X74">
        <v>3.39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3.39</v>
      </c>
      <c r="AH74">
        <v>3</v>
      </c>
      <c r="AI74">
        <v>-1</v>
      </c>
      <c r="AJ74" t="s">
        <v>3</v>
      </c>
      <c r="AK74">
        <v>4</v>
      </c>
      <c r="AL74">
        <v>-3.39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34736341</v>
      </c>
      <c r="C75">
        <v>34736334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262</v>
      </c>
      <c r="J75" t="s">
        <v>3</v>
      </c>
      <c r="K75" t="s">
        <v>263</v>
      </c>
      <c r="L75">
        <v>1191</v>
      </c>
      <c r="N75">
        <v>1013</v>
      </c>
      <c r="O75" t="s">
        <v>250</v>
      </c>
      <c r="P75" t="s">
        <v>250</v>
      </c>
      <c r="Q75">
        <v>1</v>
      </c>
      <c r="X75">
        <v>17.600000000000001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17.600000000000001</v>
      </c>
      <c r="AH75">
        <v>2</v>
      </c>
      <c r="AI75">
        <v>34736335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34736342</v>
      </c>
      <c r="C76">
        <v>34736334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248</v>
      </c>
      <c r="J76" t="s">
        <v>3</v>
      </c>
      <c r="K76" t="s">
        <v>249</v>
      </c>
      <c r="L76">
        <v>1191</v>
      </c>
      <c r="N76">
        <v>1013</v>
      </c>
      <c r="O76" t="s">
        <v>250</v>
      </c>
      <c r="P76" t="s">
        <v>250</v>
      </c>
      <c r="Q76">
        <v>1</v>
      </c>
      <c r="X76">
        <v>2.64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2.64</v>
      </c>
      <c r="AH76">
        <v>2</v>
      </c>
      <c r="AI76">
        <v>34736336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34736343</v>
      </c>
      <c r="C77">
        <v>34736334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264</v>
      </c>
      <c r="J77" t="s">
        <v>265</v>
      </c>
      <c r="K77" t="s">
        <v>266</v>
      </c>
      <c r="L77">
        <v>1368</v>
      </c>
      <c r="N77">
        <v>1011</v>
      </c>
      <c r="O77" t="s">
        <v>254</v>
      </c>
      <c r="P77" t="s">
        <v>254</v>
      </c>
      <c r="Q77">
        <v>1</v>
      </c>
      <c r="X77">
        <v>1.32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1.32</v>
      </c>
      <c r="AH77">
        <v>2</v>
      </c>
      <c r="AI77">
        <v>34736337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34736344</v>
      </c>
      <c r="C78">
        <v>34736334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267</v>
      </c>
      <c r="J78" t="s">
        <v>268</v>
      </c>
      <c r="K78" t="s">
        <v>269</v>
      </c>
      <c r="L78">
        <v>1368</v>
      </c>
      <c r="N78">
        <v>1011</v>
      </c>
      <c r="O78" t="s">
        <v>254</v>
      </c>
      <c r="P78" t="s">
        <v>254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34736338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34736345</v>
      </c>
      <c r="C79">
        <v>34736334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270</v>
      </c>
      <c r="J79" t="s">
        <v>271</v>
      </c>
      <c r="K79" t="s">
        <v>272</v>
      </c>
      <c r="L79">
        <v>1368</v>
      </c>
      <c r="N79">
        <v>1011</v>
      </c>
      <c r="O79" t="s">
        <v>254</v>
      </c>
      <c r="P79" t="s">
        <v>254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34736339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34736346</v>
      </c>
      <c r="C80">
        <v>34736334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273</v>
      </c>
      <c r="J80" t="s">
        <v>274</v>
      </c>
      <c r="K80" t="s">
        <v>275</v>
      </c>
      <c r="L80">
        <v>1368</v>
      </c>
      <c r="N80">
        <v>1011</v>
      </c>
      <c r="O80" t="s">
        <v>254</v>
      </c>
      <c r="P80" t="s">
        <v>254</v>
      </c>
      <c r="Q80">
        <v>1</v>
      </c>
      <c r="X80">
        <v>1.32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1.32</v>
      </c>
      <c r="AH80">
        <v>2</v>
      </c>
      <c r="AI80">
        <v>34736340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34736347</v>
      </c>
      <c r="C81">
        <v>34736334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308</v>
      </c>
      <c r="J81" t="s">
        <v>309</v>
      </c>
      <c r="K81" t="s">
        <v>310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34736348</v>
      </c>
      <c r="C82">
        <v>34736334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321</v>
      </c>
      <c r="J82" t="s">
        <v>322</v>
      </c>
      <c r="K82" t="s">
        <v>323</v>
      </c>
      <c r="L82">
        <v>1348</v>
      </c>
      <c r="N82">
        <v>1009</v>
      </c>
      <c r="O82" t="s">
        <v>317</v>
      </c>
      <c r="P82" t="s">
        <v>317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34736349</v>
      </c>
      <c r="C83">
        <v>34736334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324</v>
      </c>
      <c r="J83" t="s">
        <v>325</v>
      </c>
      <c r="K83" t="s">
        <v>326</v>
      </c>
      <c r="L83">
        <v>1348</v>
      </c>
      <c r="N83">
        <v>1009</v>
      </c>
      <c r="O83" t="s">
        <v>317</v>
      </c>
      <c r="P83" t="s">
        <v>317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34736350</v>
      </c>
      <c r="C84">
        <v>34736334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327</v>
      </c>
      <c r="J84" t="s">
        <v>328</v>
      </c>
      <c r="K84" t="s">
        <v>329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34736351</v>
      </c>
      <c r="C85">
        <v>34736334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314</v>
      </c>
      <c r="J85" t="s">
        <v>315</v>
      </c>
      <c r="K85" t="s">
        <v>316</v>
      </c>
      <c r="L85">
        <v>1348</v>
      </c>
      <c r="N85">
        <v>1009</v>
      </c>
      <c r="O85" t="s">
        <v>317</v>
      </c>
      <c r="P85" t="s">
        <v>317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34736352</v>
      </c>
      <c r="C86">
        <v>34736334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318</v>
      </c>
      <c r="J86" t="s">
        <v>3</v>
      </c>
      <c r="K86" t="s">
        <v>319</v>
      </c>
      <c r="L86">
        <v>1374</v>
      </c>
      <c r="N86">
        <v>1013</v>
      </c>
      <c r="O86" t="s">
        <v>320</v>
      </c>
      <c r="P86" t="s">
        <v>320</v>
      </c>
      <c r="Q86">
        <v>1</v>
      </c>
      <c r="X86">
        <v>3.39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3.39</v>
      </c>
      <c r="AH86">
        <v>3</v>
      </c>
      <c r="AI86">
        <v>-1</v>
      </c>
      <c r="AJ86" t="s">
        <v>3</v>
      </c>
      <c r="AK86">
        <v>4</v>
      </c>
      <c r="AL86">
        <v>-3.39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34736358</v>
      </c>
      <c r="C87">
        <v>34736353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262</v>
      </c>
      <c r="J87" t="s">
        <v>3</v>
      </c>
      <c r="K87" t="s">
        <v>263</v>
      </c>
      <c r="L87">
        <v>1191</v>
      </c>
      <c r="N87">
        <v>1013</v>
      </c>
      <c r="O87" t="s">
        <v>250</v>
      </c>
      <c r="P87" t="s">
        <v>250</v>
      </c>
      <c r="Q87">
        <v>1</v>
      </c>
      <c r="X87">
        <v>7.86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7.86</v>
      </c>
      <c r="AH87">
        <v>2</v>
      </c>
      <c r="AI87">
        <v>34736354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34736359</v>
      </c>
      <c r="C88">
        <v>34736353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248</v>
      </c>
      <c r="J88" t="s">
        <v>3</v>
      </c>
      <c r="K88" t="s">
        <v>249</v>
      </c>
      <c r="L88">
        <v>1191</v>
      </c>
      <c r="N88">
        <v>1013</v>
      </c>
      <c r="O88" t="s">
        <v>250</v>
      </c>
      <c r="P88" t="s">
        <v>250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34736355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34736360</v>
      </c>
      <c r="C89">
        <v>34736353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264</v>
      </c>
      <c r="J89" t="s">
        <v>265</v>
      </c>
      <c r="K89" t="s">
        <v>266</v>
      </c>
      <c r="L89">
        <v>1368</v>
      </c>
      <c r="N89">
        <v>1011</v>
      </c>
      <c r="O89" t="s">
        <v>254</v>
      </c>
      <c r="P89" t="s">
        <v>254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34736356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34736361</v>
      </c>
      <c r="C90">
        <v>34736353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273</v>
      </c>
      <c r="J90" t="s">
        <v>274</v>
      </c>
      <c r="K90" t="s">
        <v>275</v>
      </c>
      <c r="L90">
        <v>1368</v>
      </c>
      <c r="N90">
        <v>1011</v>
      </c>
      <c r="O90" t="s">
        <v>254</v>
      </c>
      <c r="P90" t="s">
        <v>254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34736357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34736362</v>
      </c>
      <c r="C91">
        <v>34736353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330</v>
      </c>
      <c r="J91" t="s">
        <v>331</v>
      </c>
      <c r="K91" t="s">
        <v>332</v>
      </c>
      <c r="L91">
        <v>1348</v>
      </c>
      <c r="N91">
        <v>1009</v>
      </c>
      <c r="O91" t="s">
        <v>317</v>
      </c>
      <c r="P91" t="s">
        <v>317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34736363</v>
      </c>
      <c r="C92">
        <v>34736353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333</v>
      </c>
      <c r="J92" t="s">
        <v>334</v>
      </c>
      <c r="K92" t="s">
        <v>335</v>
      </c>
      <c r="L92">
        <v>1348</v>
      </c>
      <c r="N92">
        <v>1009</v>
      </c>
      <c r="O92" t="s">
        <v>317</v>
      </c>
      <c r="P92" t="s">
        <v>317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34736364</v>
      </c>
      <c r="C93">
        <v>34736353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308</v>
      </c>
      <c r="J93" t="s">
        <v>309</v>
      </c>
      <c r="K93" t="s">
        <v>310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34736365</v>
      </c>
      <c r="C94">
        <v>34736353</v>
      </c>
      <c r="D94">
        <v>31496624</v>
      </c>
      <c r="E94">
        <v>1</v>
      </c>
      <c r="F94">
        <v>1</v>
      </c>
      <c r="G94">
        <v>1</v>
      </c>
      <c r="H94">
        <v>3</v>
      </c>
      <c r="I94" t="s">
        <v>336</v>
      </c>
      <c r="J94" t="s">
        <v>337</v>
      </c>
      <c r="K94" t="s">
        <v>338</v>
      </c>
      <c r="L94">
        <v>1355</v>
      </c>
      <c r="N94">
        <v>1010</v>
      </c>
      <c r="O94" t="s">
        <v>300</v>
      </c>
      <c r="P94" t="s">
        <v>300</v>
      </c>
      <c r="Q94">
        <v>100</v>
      </c>
      <c r="X94">
        <v>3.1E-2</v>
      </c>
      <c r="Y94">
        <v>1333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-41.323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34736366</v>
      </c>
      <c r="C95">
        <v>34736353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318</v>
      </c>
      <c r="J95" t="s">
        <v>3</v>
      </c>
      <c r="K95" t="s">
        <v>319</v>
      </c>
      <c r="L95">
        <v>1374</v>
      </c>
      <c r="N95">
        <v>1013</v>
      </c>
      <c r="O95" t="s">
        <v>320</v>
      </c>
      <c r="P95" t="s">
        <v>320</v>
      </c>
      <c r="Q95">
        <v>1</v>
      </c>
      <c r="X95">
        <v>1.51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1.51</v>
      </c>
      <c r="AH95">
        <v>3</v>
      </c>
      <c r="AI95">
        <v>-1</v>
      </c>
      <c r="AJ95" t="s">
        <v>3</v>
      </c>
      <c r="AK95">
        <v>4</v>
      </c>
      <c r="AL95">
        <v>-1.51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34736358</v>
      </c>
      <c r="C96">
        <v>34736353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262</v>
      </c>
      <c r="J96" t="s">
        <v>3</v>
      </c>
      <c r="K96" t="s">
        <v>263</v>
      </c>
      <c r="L96">
        <v>1191</v>
      </c>
      <c r="N96">
        <v>1013</v>
      </c>
      <c r="O96" t="s">
        <v>250</v>
      </c>
      <c r="P96" t="s">
        <v>250</v>
      </c>
      <c r="Q96">
        <v>1</v>
      </c>
      <c r="X96">
        <v>7.86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7.86</v>
      </c>
      <c r="AH96">
        <v>2</v>
      </c>
      <c r="AI96">
        <v>34736354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34736359</v>
      </c>
      <c r="C97">
        <v>34736353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248</v>
      </c>
      <c r="J97" t="s">
        <v>3</v>
      </c>
      <c r="K97" t="s">
        <v>249</v>
      </c>
      <c r="L97">
        <v>1191</v>
      </c>
      <c r="N97">
        <v>1013</v>
      </c>
      <c r="O97" t="s">
        <v>250</v>
      </c>
      <c r="P97" t="s">
        <v>250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34736355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34736360</v>
      </c>
      <c r="C98">
        <v>34736353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264</v>
      </c>
      <c r="J98" t="s">
        <v>265</v>
      </c>
      <c r="K98" t="s">
        <v>266</v>
      </c>
      <c r="L98">
        <v>1368</v>
      </c>
      <c r="N98">
        <v>1011</v>
      </c>
      <c r="O98" t="s">
        <v>254</v>
      </c>
      <c r="P98" t="s">
        <v>254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34736356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34736361</v>
      </c>
      <c r="C99">
        <v>34736353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273</v>
      </c>
      <c r="J99" t="s">
        <v>274</v>
      </c>
      <c r="K99" t="s">
        <v>275</v>
      </c>
      <c r="L99">
        <v>1368</v>
      </c>
      <c r="N99">
        <v>1011</v>
      </c>
      <c r="O99" t="s">
        <v>254</v>
      </c>
      <c r="P99" t="s">
        <v>254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34736357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34736362</v>
      </c>
      <c r="C100">
        <v>34736353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330</v>
      </c>
      <c r="J100" t="s">
        <v>331</v>
      </c>
      <c r="K100" t="s">
        <v>332</v>
      </c>
      <c r="L100">
        <v>1348</v>
      </c>
      <c r="N100">
        <v>1009</v>
      </c>
      <c r="O100" t="s">
        <v>317</v>
      </c>
      <c r="P100" t="s">
        <v>317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34736363</v>
      </c>
      <c r="C101">
        <v>34736353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333</v>
      </c>
      <c r="J101" t="s">
        <v>334</v>
      </c>
      <c r="K101" t="s">
        <v>335</v>
      </c>
      <c r="L101">
        <v>1348</v>
      </c>
      <c r="N101">
        <v>1009</v>
      </c>
      <c r="O101" t="s">
        <v>317</v>
      </c>
      <c r="P101" t="s">
        <v>317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34736364</v>
      </c>
      <c r="C102">
        <v>34736353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308</v>
      </c>
      <c r="J102" t="s">
        <v>309</v>
      </c>
      <c r="K102" t="s">
        <v>310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34736365</v>
      </c>
      <c r="C103">
        <v>34736353</v>
      </c>
      <c r="D103">
        <v>31496624</v>
      </c>
      <c r="E103">
        <v>1</v>
      </c>
      <c r="F103">
        <v>1</v>
      </c>
      <c r="G103">
        <v>1</v>
      </c>
      <c r="H103">
        <v>3</v>
      </c>
      <c r="I103" t="s">
        <v>336</v>
      </c>
      <c r="J103" t="s">
        <v>337</v>
      </c>
      <c r="K103" t="s">
        <v>338</v>
      </c>
      <c r="L103">
        <v>1355</v>
      </c>
      <c r="N103">
        <v>1010</v>
      </c>
      <c r="O103" t="s">
        <v>300</v>
      </c>
      <c r="P103" t="s">
        <v>300</v>
      </c>
      <c r="Q103">
        <v>100</v>
      </c>
      <c r="X103">
        <v>3.1E-2</v>
      </c>
      <c r="Y103">
        <v>1333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-41.323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34736366</v>
      </c>
      <c r="C104">
        <v>34736353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318</v>
      </c>
      <c r="J104" t="s">
        <v>3</v>
      </c>
      <c r="K104" t="s">
        <v>319</v>
      </c>
      <c r="L104">
        <v>1374</v>
      </c>
      <c r="N104">
        <v>1013</v>
      </c>
      <c r="O104" t="s">
        <v>320</v>
      </c>
      <c r="P104" t="s">
        <v>320</v>
      </c>
      <c r="Q104">
        <v>1</v>
      </c>
      <c r="X104">
        <v>1.51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1.51</v>
      </c>
      <c r="AH104">
        <v>3</v>
      </c>
      <c r="AI104">
        <v>-1</v>
      </c>
      <c r="AJ104" t="s">
        <v>3</v>
      </c>
      <c r="AK104">
        <v>4</v>
      </c>
      <c r="AL104">
        <v>-1.51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34736373</v>
      </c>
      <c r="C105">
        <v>34736367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262</v>
      </c>
      <c r="J105" t="s">
        <v>3</v>
      </c>
      <c r="K105" t="s">
        <v>263</v>
      </c>
      <c r="L105">
        <v>1191</v>
      </c>
      <c r="N105">
        <v>1013</v>
      </c>
      <c r="O105" t="s">
        <v>250</v>
      </c>
      <c r="P105" t="s">
        <v>250</v>
      </c>
      <c r="Q105">
        <v>1</v>
      </c>
      <c r="X105">
        <v>6.09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6.09</v>
      </c>
      <c r="AH105">
        <v>2</v>
      </c>
      <c r="AI105">
        <v>34736368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34736374</v>
      </c>
      <c r="C106">
        <v>34736367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248</v>
      </c>
      <c r="J106" t="s">
        <v>3</v>
      </c>
      <c r="K106" t="s">
        <v>249</v>
      </c>
      <c r="L106">
        <v>1191</v>
      </c>
      <c r="N106">
        <v>1013</v>
      </c>
      <c r="O106" t="s">
        <v>250</v>
      </c>
      <c r="P106" t="s">
        <v>250</v>
      </c>
      <c r="Q106">
        <v>1</v>
      </c>
      <c r="X106">
        <v>4.9400000000000004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4.9400000000000004</v>
      </c>
      <c r="AH106">
        <v>2</v>
      </c>
      <c r="AI106">
        <v>34736369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34736375</v>
      </c>
      <c r="C107">
        <v>34736367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264</v>
      </c>
      <c r="J107" t="s">
        <v>265</v>
      </c>
      <c r="K107" t="s">
        <v>266</v>
      </c>
      <c r="L107">
        <v>1368</v>
      </c>
      <c r="N107">
        <v>1011</v>
      </c>
      <c r="O107" t="s">
        <v>254</v>
      </c>
      <c r="P107" t="s">
        <v>254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34736370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34736376</v>
      </c>
      <c r="C108">
        <v>34736367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276</v>
      </c>
      <c r="J108" t="s">
        <v>277</v>
      </c>
      <c r="K108" t="s">
        <v>278</v>
      </c>
      <c r="L108">
        <v>1368</v>
      </c>
      <c r="N108">
        <v>1011</v>
      </c>
      <c r="O108" t="s">
        <v>254</v>
      </c>
      <c r="P108" t="s">
        <v>254</v>
      </c>
      <c r="Q108">
        <v>1</v>
      </c>
      <c r="X108">
        <v>4.92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4.92</v>
      </c>
      <c r="AH108">
        <v>2</v>
      </c>
      <c r="AI108">
        <v>34736371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34736377</v>
      </c>
      <c r="C109">
        <v>34736367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273</v>
      </c>
      <c r="J109" t="s">
        <v>274</v>
      </c>
      <c r="K109" t="s">
        <v>275</v>
      </c>
      <c r="L109">
        <v>1368</v>
      </c>
      <c r="N109">
        <v>1011</v>
      </c>
      <c r="O109" t="s">
        <v>254</v>
      </c>
      <c r="P109" t="s">
        <v>254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34736372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34736378</v>
      </c>
      <c r="C110">
        <v>34736367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330</v>
      </c>
      <c r="J110" t="s">
        <v>331</v>
      </c>
      <c r="K110" t="s">
        <v>332</v>
      </c>
      <c r="L110">
        <v>1348</v>
      </c>
      <c r="N110">
        <v>1009</v>
      </c>
      <c r="O110" t="s">
        <v>317</v>
      </c>
      <c r="P110" t="s">
        <v>317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34736379</v>
      </c>
      <c r="C111">
        <v>34736367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333</v>
      </c>
      <c r="J111" t="s">
        <v>334</v>
      </c>
      <c r="K111" t="s">
        <v>335</v>
      </c>
      <c r="L111">
        <v>1348</v>
      </c>
      <c r="N111">
        <v>1009</v>
      </c>
      <c r="O111" t="s">
        <v>317</v>
      </c>
      <c r="P111" t="s">
        <v>317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34736380</v>
      </c>
      <c r="C112">
        <v>34736367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308</v>
      </c>
      <c r="J112" t="s">
        <v>309</v>
      </c>
      <c r="K112" t="s">
        <v>310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34736381</v>
      </c>
      <c r="C113">
        <v>34736367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318</v>
      </c>
      <c r="J113" t="s">
        <v>3</v>
      </c>
      <c r="K113" t="s">
        <v>319</v>
      </c>
      <c r="L113">
        <v>1374</v>
      </c>
      <c r="N113">
        <v>1013</v>
      </c>
      <c r="O113" t="s">
        <v>320</v>
      </c>
      <c r="P113" t="s">
        <v>320</v>
      </c>
      <c r="Q113">
        <v>1</v>
      </c>
      <c r="X113">
        <v>1.17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1.17</v>
      </c>
      <c r="AH113">
        <v>3</v>
      </c>
      <c r="AI113">
        <v>-1</v>
      </c>
      <c r="AJ113" t="s">
        <v>3</v>
      </c>
      <c r="AK113">
        <v>4</v>
      </c>
      <c r="AL113">
        <v>-1.17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34736373</v>
      </c>
      <c r="C114">
        <v>34736367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262</v>
      </c>
      <c r="J114" t="s">
        <v>3</v>
      </c>
      <c r="K114" t="s">
        <v>263</v>
      </c>
      <c r="L114">
        <v>1191</v>
      </c>
      <c r="N114">
        <v>1013</v>
      </c>
      <c r="O114" t="s">
        <v>250</v>
      </c>
      <c r="P114" t="s">
        <v>250</v>
      </c>
      <c r="Q114">
        <v>1</v>
      </c>
      <c r="X114">
        <v>6.09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6.09</v>
      </c>
      <c r="AH114">
        <v>2</v>
      </c>
      <c r="AI114">
        <v>34736368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34736374</v>
      </c>
      <c r="C115">
        <v>34736367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248</v>
      </c>
      <c r="J115" t="s">
        <v>3</v>
      </c>
      <c r="K115" t="s">
        <v>249</v>
      </c>
      <c r="L115">
        <v>1191</v>
      </c>
      <c r="N115">
        <v>1013</v>
      </c>
      <c r="O115" t="s">
        <v>250</v>
      </c>
      <c r="P115" t="s">
        <v>250</v>
      </c>
      <c r="Q115">
        <v>1</v>
      </c>
      <c r="X115">
        <v>4.9400000000000004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4.9400000000000004</v>
      </c>
      <c r="AH115">
        <v>2</v>
      </c>
      <c r="AI115">
        <v>34736369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34736375</v>
      </c>
      <c r="C116">
        <v>34736367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264</v>
      </c>
      <c r="J116" t="s">
        <v>265</v>
      </c>
      <c r="K116" t="s">
        <v>266</v>
      </c>
      <c r="L116">
        <v>1368</v>
      </c>
      <c r="N116">
        <v>1011</v>
      </c>
      <c r="O116" t="s">
        <v>254</v>
      </c>
      <c r="P116" t="s">
        <v>254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34736370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34736376</v>
      </c>
      <c r="C117">
        <v>34736367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276</v>
      </c>
      <c r="J117" t="s">
        <v>277</v>
      </c>
      <c r="K117" t="s">
        <v>278</v>
      </c>
      <c r="L117">
        <v>1368</v>
      </c>
      <c r="N117">
        <v>1011</v>
      </c>
      <c r="O117" t="s">
        <v>254</v>
      </c>
      <c r="P117" t="s">
        <v>254</v>
      </c>
      <c r="Q117">
        <v>1</v>
      </c>
      <c r="X117">
        <v>4.92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4.92</v>
      </c>
      <c r="AH117">
        <v>2</v>
      </c>
      <c r="AI117">
        <v>34736371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34736377</v>
      </c>
      <c r="C118">
        <v>34736367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273</v>
      </c>
      <c r="J118" t="s">
        <v>274</v>
      </c>
      <c r="K118" t="s">
        <v>275</v>
      </c>
      <c r="L118">
        <v>1368</v>
      </c>
      <c r="N118">
        <v>1011</v>
      </c>
      <c r="O118" t="s">
        <v>254</v>
      </c>
      <c r="P118" t="s">
        <v>254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34736372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34736378</v>
      </c>
      <c r="C119">
        <v>34736367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330</v>
      </c>
      <c r="J119" t="s">
        <v>331</v>
      </c>
      <c r="K119" t="s">
        <v>332</v>
      </c>
      <c r="L119">
        <v>1348</v>
      </c>
      <c r="N119">
        <v>1009</v>
      </c>
      <c r="O119" t="s">
        <v>317</v>
      </c>
      <c r="P119" t="s">
        <v>317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34736379</v>
      </c>
      <c r="C120">
        <v>34736367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333</v>
      </c>
      <c r="J120" t="s">
        <v>334</v>
      </c>
      <c r="K120" t="s">
        <v>335</v>
      </c>
      <c r="L120">
        <v>1348</v>
      </c>
      <c r="N120">
        <v>1009</v>
      </c>
      <c r="O120" t="s">
        <v>317</v>
      </c>
      <c r="P120" t="s">
        <v>317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34736380</v>
      </c>
      <c r="C121">
        <v>34736367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308</v>
      </c>
      <c r="J121" t="s">
        <v>309</v>
      </c>
      <c r="K121" t="s">
        <v>310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34736381</v>
      </c>
      <c r="C122">
        <v>34736367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318</v>
      </c>
      <c r="J122" t="s">
        <v>3</v>
      </c>
      <c r="K122" t="s">
        <v>319</v>
      </c>
      <c r="L122">
        <v>1374</v>
      </c>
      <c r="N122">
        <v>1013</v>
      </c>
      <c r="O122" t="s">
        <v>320</v>
      </c>
      <c r="P122" t="s">
        <v>320</v>
      </c>
      <c r="Q122">
        <v>1</v>
      </c>
      <c r="X122">
        <v>1.17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1.17</v>
      </c>
      <c r="AH122">
        <v>3</v>
      </c>
      <c r="AI122">
        <v>-1</v>
      </c>
      <c r="AJ122" t="s">
        <v>3</v>
      </c>
      <c r="AK122">
        <v>4</v>
      </c>
      <c r="AL122">
        <v>-1.17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34736385</v>
      </c>
      <c r="C123">
        <v>34736382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279</v>
      </c>
      <c r="J123" t="s">
        <v>3</v>
      </c>
      <c r="K123" t="s">
        <v>280</v>
      </c>
      <c r="L123">
        <v>1191</v>
      </c>
      <c r="N123">
        <v>1013</v>
      </c>
      <c r="O123" t="s">
        <v>250</v>
      </c>
      <c r="P123" t="s">
        <v>250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3</v>
      </c>
      <c r="AG123">
        <v>0.81</v>
      </c>
      <c r="AH123">
        <v>2</v>
      </c>
      <c r="AI123">
        <v>34736383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34736386</v>
      </c>
      <c r="C124">
        <v>34736382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281</v>
      </c>
      <c r="J124" t="s">
        <v>3</v>
      </c>
      <c r="K124" t="s">
        <v>282</v>
      </c>
      <c r="L124">
        <v>1191</v>
      </c>
      <c r="N124">
        <v>1013</v>
      </c>
      <c r="O124" t="s">
        <v>250</v>
      </c>
      <c r="P124" t="s">
        <v>250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0.81</v>
      </c>
      <c r="AH124">
        <v>2</v>
      </c>
      <c r="AI124">
        <v>34736384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34736385</v>
      </c>
      <c r="C125">
        <v>34736382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279</v>
      </c>
      <c r="J125" t="s">
        <v>3</v>
      </c>
      <c r="K125" t="s">
        <v>280</v>
      </c>
      <c r="L125">
        <v>1191</v>
      </c>
      <c r="N125">
        <v>1013</v>
      </c>
      <c r="O125" t="s">
        <v>250</v>
      </c>
      <c r="P125" t="s">
        <v>250</v>
      </c>
      <c r="Q125">
        <v>1</v>
      </c>
      <c r="X125">
        <v>0.81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0.81</v>
      </c>
      <c r="AH125">
        <v>2</v>
      </c>
      <c r="AI125">
        <v>34736383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34736386</v>
      </c>
      <c r="C126">
        <v>34736382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281</v>
      </c>
      <c r="J126" t="s">
        <v>3</v>
      </c>
      <c r="K126" t="s">
        <v>282</v>
      </c>
      <c r="L126">
        <v>1191</v>
      </c>
      <c r="N126">
        <v>1013</v>
      </c>
      <c r="O126" t="s">
        <v>250</v>
      </c>
      <c r="P126" t="s">
        <v>250</v>
      </c>
      <c r="Q126">
        <v>1</v>
      </c>
      <c r="X126">
        <v>0.81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0.81</v>
      </c>
      <c r="AH126">
        <v>2</v>
      </c>
      <c r="AI126">
        <v>34736384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34736390</v>
      </c>
      <c r="C127">
        <v>34736387</v>
      </c>
      <c r="D127">
        <v>32163577</v>
      </c>
      <c r="E127">
        <v>1</v>
      </c>
      <c r="F127">
        <v>1</v>
      </c>
      <c r="G127">
        <v>1</v>
      </c>
      <c r="H127">
        <v>1</v>
      </c>
      <c r="I127" t="s">
        <v>283</v>
      </c>
      <c r="J127" t="s">
        <v>3</v>
      </c>
      <c r="K127" t="s">
        <v>284</v>
      </c>
      <c r="L127">
        <v>1191</v>
      </c>
      <c r="N127">
        <v>1013</v>
      </c>
      <c r="O127" t="s">
        <v>250</v>
      </c>
      <c r="P127" t="s">
        <v>250</v>
      </c>
      <c r="Q127">
        <v>1</v>
      </c>
      <c r="X127">
        <v>1.94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1.94</v>
      </c>
      <c r="AH127">
        <v>2</v>
      </c>
      <c r="AI127">
        <v>34736388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34736391</v>
      </c>
      <c r="C128">
        <v>34736387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281</v>
      </c>
      <c r="J128" t="s">
        <v>3</v>
      </c>
      <c r="K128" t="s">
        <v>282</v>
      </c>
      <c r="L128">
        <v>1191</v>
      </c>
      <c r="N128">
        <v>1013</v>
      </c>
      <c r="O128" t="s">
        <v>250</v>
      </c>
      <c r="P128" t="s">
        <v>250</v>
      </c>
      <c r="Q128">
        <v>1</v>
      </c>
      <c r="X128">
        <v>2.92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2.92</v>
      </c>
      <c r="AH128">
        <v>2</v>
      </c>
      <c r="AI128">
        <v>34736389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34736390</v>
      </c>
      <c r="C129">
        <v>34736387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283</v>
      </c>
      <c r="J129" t="s">
        <v>3</v>
      </c>
      <c r="K129" t="s">
        <v>284</v>
      </c>
      <c r="L129">
        <v>1191</v>
      </c>
      <c r="N129">
        <v>1013</v>
      </c>
      <c r="O129" t="s">
        <v>250</v>
      </c>
      <c r="P129" t="s">
        <v>250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34736388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34736391</v>
      </c>
      <c r="C130">
        <v>34736387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281</v>
      </c>
      <c r="J130" t="s">
        <v>3</v>
      </c>
      <c r="K130" t="s">
        <v>282</v>
      </c>
      <c r="L130">
        <v>1191</v>
      </c>
      <c r="N130">
        <v>1013</v>
      </c>
      <c r="O130" t="s">
        <v>250</v>
      </c>
      <c r="P130" t="s">
        <v>250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34736389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34736397</v>
      </c>
      <c r="C131">
        <v>34736392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262</v>
      </c>
      <c r="J131" t="s">
        <v>3</v>
      </c>
      <c r="K131" t="s">
        <v>263</v>
      </c>
      <c r="L131">
        <v>1191</v>
      </c>
      <c r="N131">
        <v>1013</v>
      </c>
      <c r="O131" t="s">
        <v>250</v>
      </c>
      <c r="P131" t="s">
        <v>250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34736393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34736398</v>
      </c>
      <c r="C132">
        <v>34736392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248</v>
      </c>
      <c r="J132" t="s">
        <v>3</v>
      </c>
      <c r="K132" t="s">
        <v>249</v>
      </c>
      <c r="L132">
        <v>1191</v>
      </c>
      <c r="N132">
        <v>1013</v>
      </c>
      <c r="O132" t="s">
        <v>250</v>
      </c>
      <c r="P132" t="s">
        <v>250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34736394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34736399</v>
      </c>
      <c r="C133">
        <v>34736392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264</v>
      </c>
      <c r="J133" t="s">
        <v>265</v>
      </c>
      <c r="K133" t="s">
        <v>266</v>
      </c>
      <c r="L133">
        <v>1368</v>
      </c>
      <c r="N133">
        <v>1011</v>
      </c>
      <c r="O133" t="s">
        <v>254</v>
      </c>
      <c r="P133" t="s">
        <v>254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34736395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34736400</v>
      </c>
      <c r="C134">
        <v>34736392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273</v>
      </c>
      <c r="J134" t="s">
        <v>274</v>
      </c>
      <c r="K134" t="s">
        <v>275</v>
      </c>
      <c r="L134">
        <v>1368</v>
      </c>
      <c r="N134">
        <v>1011</v>
      </c>
      <c r="O134" t="s">
        <v>254</v>
      </c>
      <c r="P134" t="s">
        <v>254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34736396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34736401</v>
      </c>
      <c r="C135">
        <v>34736392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318</v>
      </c>
      <c r="J135" t="s">
        <v>3</v>
      </c>
      <c r="K135" t="s">
        <v>319</v>
      </c>
      <c r="L135">
        <v>1374</v>
      </c>
      <c r="N135">
        <v>1013</v>
      </c>
      <c r="O135" t="s">
        <v>320</v>
      </c>
      <c r="P135" t="s">
        <v>320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34736397</v>
      </c>
      <c r="C136">
        <v>34736392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262</v>
      </c>
      <c r="J136" t="s">
        <v>3</v>
      </c>
      <c r="K136" t="s">
        <v>263</v>
      </c>
      <c r="L136">
        <v>1191</v>
      </c>
      <c r="N136">
        <v>1013</v>
      </c>
      <c r="O136" t="s">
        <v>250</v>
      </c>
      <c r="P136" t="s">
        <v>250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34736393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34736398</v>
      </c>
      <c r="C137">
        <v>34736392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248</v>
      </c>
      <c r="J137" t="s">
        <v>3</v>
      </c>
      <c r="K137" t="s">
        <v>249</v>
      </c>
      <c r="L137">
        <v>1191</v>
      </c>
      <c r="N137">
        <v>1013</v>
      </c>
      <c r="O137" t="s">
        <v>250</v>
      </c>
      <c r="P137" t="s">
        <v>250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34736394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34736399</v>
      </c>
      <c r="C138">
        <v>34736392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264</v>
      </c>
      <c r="J138" t="s">
        <v>265</v>
      </c>
      <c r="K138" t="s">
        <v>266</v>
      </c>
      <c r="L138">
        <v>1368</v>
      </c>
      <c r="N138">
        <v>1011</v>
      </c>
      <c r="O138" t="s">
        <v>254</v>
      </c>
      <c r="P138" t="s">
        <v>254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34736395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34736400</v>
      </c>
      <c r="C139">
        <v>34736392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273</v>
      </c>
      <c r="J139" t="s">
        <v>274</v>
      </c>
      <c r="K139" t="s">
        <v>275</v>
      </c>
      <c r="L139">
        <v>1368</v>
      </c>
      <c r="N139">
        <v>1011</v>
      </c>
      <c r="O139" t="s">
        <v>254</v>
      </c>
      <c r="P139" t="s">
        <v>254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34736396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34736401</v>
      </c>
      <c r="C140">
        <v>34736392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318</v>
      </c>
      <c r="J140" t="s">
        <v>3</v>
      </c>
      <c r="K140" t="s">
        <v>319</v>
      </c>
      <c r="L140">
        <v>1374</v>
      </c>
      <c r="N140">
        <v>1013</v>
      </c>
      <c r="O140" t="s">
        <v>320</v>
      </c>
      <c r="P140" t="s">
        <v>320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34736405</v>
      </c>
      <c r="C141">
        <v>34736402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248</v>
      </c>
      <c r="J141" t="s">
        <v>3</v>
      </c>
      <c r="K141" t="s">
        <v>249</v>
      </c>
      <c r="L141">
        <v>1191</v>
      </c>
      <c r="N141">
        <v>1013</v>
      </c>
      <c r="O141" t="s">
        <v>250</v>
      </c>
      <c r="P141" t="s">
        <v>250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34736403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34736406</v>
      </c>
      <c r="C142">
        <v>34736402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285</v>
      </c>
      <c r="J142" t="s">
        <v>286</v>
      </c>
      <c r="K142" t="s">
        <v>287</v>
      </c>
      <c r="L142">
        <v>1368</v>
      </c>
      <c r="N142">
        <v>1011</v>
      </c>
      <c r="O142" t="s">
        <v>254</v>
      </c>
      <c r="P142" t="s">
        <v>254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34736404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34736405</v>
      </c>
      <c r="C143">
        <v>34736402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248</v>
      </c>
      <c r="J143" t="s">
        <v>3</v>
      </c>
      <c r="K143" t="s">
        <v>249</v>
      </c>
      <c r="L143">
        <v>1191</v>
      </c>
      <c r="N143">
        <v>1013</v>
      </c>
      <c r="O143" t="s">
        <v>250</v>
      </c>
      <c r="P143" t="s">
        <v>250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34736403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34736406</v>
      </c>
      <c r="C144">
        <v>34736402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285</v>
      </c>
      <c r="J144" t="s">
        <v>286</v>
      </c>
      <c r="K144" t="s">
        <v>287</v>
      </c>
      <c r="L144">
        <v>1368</v>
      </c>
      <c r="N144">
        <v>1011</v>
      </c>
      <c r="O144" t="s">
        <v>254</v>
      </c>
      <c r="P144" t="s">
        <v>254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34736404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2019-03-27T12:30:50Z</dcterms:created>
  <dcterms:modified xsi:type="dcterms:W3CDTF">2019-05-17T11:32:51Z</dcterms:modified>
</cp:coreProperties>
</file>