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H173" i="6"/>
  <c r="FV159" i="6"/>
  <c r="FU159" i="6"/>
  <c r="FT159" i="6"/>
  <c r="FS159" i="6"/>
  <c r="FP159" i="6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ER35" i="1"/>
  <c r="ER37" i="1"/>
  <c r="AK37" i="1"/>
  <c r="F92" i="6" s="1"/>
  <c r="AK35" i="1"/>
  <c r="F84" i="6" s="1"/>
  <c r="ER33" i="1"/>
  <c r="AK33" i="1"/>
  <c r="F76" i="6" s="1"/>
  <c r="ER31" i="1"/>
  <c r="AK31" i="1"/>
  <c r="F67" i="6" s="1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AH27" i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H65" i="6" s="1"/>
  <c r="AI29" i="1"/>
  <c r="CW29" i="1" s="1"/>
  <c r="V29" i="1" s="1"/>
  <c r="AJ29" i="1"/>
  <c r="CX29" i="1" s="1"/>
  <c r="W29" i="1" s="1"/>
  <c r="CU29" i="1"/>
  <c r="T29" i="1" s="1"/>
  <c r="CV29" i="1"/>
  <c r="U29" i="1" s="1"/>
  <c r="I65" i="6" s="1"/>
  <c r="FR29" i="1"/>
  <c r="GL29" i="1"/>
  <c r="GO29" i="1"/>
  <c r="GP29" i="1"/>
  <c r="GV29" i="1"/>
  <c r="GX29" i="1"/>
  <c r="C30" i="1"/>
  <c r="D30" i="1"/>
  <c r="AC30" i="1"/>
  <c r="CQ30" i="1" s="1"/>
  <c r="P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CT32" i="1" s="1"/>
  <c r="S32" i="1" s="1"/>
  <c r="AG32" i="1"/>
  <c r="CU32" i="1" s="1"/>
  <c r="T32" i="1" s="1"/>
  <c r="AH32" i="1"/>
  <c r="AI32" i="1"/>
  <c r="CW32" i="1" s="1"/>
  <c r="V32" i="1" s="1"/>
  <c r="AJ32" i="1"/>
  <c r="CX32" i="1" s="1"/>
  <c r="W32" i="1" s="1"/>
  <c r="CV32" i="1"/>
  <c r="U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U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V38" i="1"/>
  <c r="U38" i="1" s="1"/>
  <c r="CX38" i="1"/>
  <c r="W38" i="1" s="1"/>
  <c r="FR38" i="1"/>
  <c r="GL38" i="1"/>
  <c r="GN38" i="1"/>
  <c r="GO38" i="1"/>
  <c r="GV38" i="1"/>
  <c r="GX38" i="1" s="1"/>
  <c r="C39" i="1"/>
  <c r="D39" i="1"/>
  <c r="AC39" i="1"/>
  <c r="CQ39" i="1" s="1"/>
  <c r="P39" i="1" s="1"/>
  <c r="AE39" i="1"/>
  <c r="AD39" i="1" s="1"/>
  <c r="CR39" i="1" s="1"/>
  <c r="Q39" i="1" s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O39" i="1"/>
  <c r="GV39" i="1"/>
  <c r="GX39" i="1" s="1"/>
  <c r="C40" i="1"/>
  <c r="D40" i="1"/>
  <c r="AC40" i="1"/>
  <c r="AE40" i="1"/>
  <c r="CS40" i="1" s="1"/>
  <c r="R40" i="1" s="1"/>
  <c r="GK40" i="1" s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CQ41" i="1" s="1"/>
  <c r="P41" i="1" s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D42" i="1"/>
  <c r="AE42" i="1"/>
  <c r="AF42" i="1"/>
  <c r="CT42" i="1" s="1"/>
  <c r="S42" i="1" s="1"/>
  <c r="AG42" i="1"/>
  <c r="AH42" i="1"/>
  <c r="CV42" i="1" s="1"/>
  <c r="U42" i="1" s="1"/>
  <c r="AI42" i="1"/>
  <c r="CW42" i="1" s="1"/>
  <c r="V42" i="1" s="1"/>
  <c r="AJ42" i="1"/>
  <c r="CX42" i="1" s="1"/>
  <c r="W42" i="1" s="1"/>
  <c r="CS42" i="1"/>
  <c r="R42" i="1" s="1"/>
  <c r="GK42" i="1" s="1"/>
  <c r="CU42" i="1"/>
  <c r="T42" i="1" s="1"/>
  <c r="FR42" i="1"/>
  <c r="GL42" i="1"/>
  <c r="GN42" i="1"/>
  <c r="GP42" i="1"/>
  <c r="GV42" i="1"/>
  <c r="GX42" i="1"/>
  <c r="C43" i="1"/>
  <c r="D43" i="1"/>
  <c r="AC43" i="1"/>
  <c r="CQ43" i="1" s="1"/>
  <c r="P43" i="1" s="1"/>
  <c r="AE43" i="1"/>
  <c r="AF43" i="1"/>
  <c r="AG43" i="1"/>
  <c r="AH43" i="1"/>
  <c r="AI43" i="1"/>
  <c r="CW43" i="1" s="1"/>
  <c r="V43" i="1" s="1"/>
  <c r="AJ43" i="1"/>
  <c r="CX43" i="1" s="1"/>
  <c r="W43" i="1" s="1"/>
  <c r="CU43" i="1"/>
  <c r="T43" i="1" s="1"/>
  <c r="FR43" i="1"/>
  <c r="GL43" i="1"/>
  <c r="GN43" i="1"/>
  <c r="GP43" i="1"/>
  <c r="GV43" i="1"/>
  <c r="GX43" i="1" s="1"/>
  <c r="C44" i="1"/>
  <c r="D44" i="1"/>
  <c r="AC44" i="1"/>
  <c r="AD44" i="1"/>
  <c r="AE44" i="1"/>
  <c r="AF44" i="1"/>
  <c r="CT44" i="1" s="1"/>
  <c r="S44" i="1" s="1"/>
  <c r="AG44" i="1"/>
  <c r="CU44" i="1" s="1"/>
  <c r="T44" i="1" s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W44" i="1"/>
  <c r="V44" i="1" s="1"/>
  <c r="FR44" i="1"/>
  <c r="GL44" i="1"/>
  <c r="GO44" i="1"/>
  <c r="GP44" i="1"/>
  <c r="GV44" i="1"/>
  <c r="GX44" i="1" s="1"/>
  <c r="C45" i="1"/>
  <c r="D45" i="1"/>
  <c r="AC45" i="1"/>
  <c r="CQ45" i="1" s="1"/>
  <c r="P45" i="1" s="1"/>
  <c r="AE45" i="1"/>
  <c r="T124" i="6" s="1"/>
  <c r="AF45" i="1"/>
  <c r="AG45" i="1"/>
  <c r="AH45" i="1"/>
  <c r="CV45" i="1" s="1"/>
  <c r="U45" i="1" s="1"/>
  <c r="AI45" i="1"/>
  <c r="AJ45" i="1"/>
  <c r="CX45" i="1" s="1"/>
  <c r="W45" i="1" s="1"/>
  <c r="CU45" i="1"/>
  <c r="T45" i="1" s="1"/>
  <c r="CW45" i="1"/>
  <c r="V45" i="1" s="1"/>
  <c r="FR45" i="1"/>
  <c r="GL45" i="1"/>
  <c r="GO45" i="1"/>
  <c r="GP45" i="1"/>
  <c r="GV45" i="1"/>
  <c r="GX45" i="1"/>
  <c r="AC46" i="1"/>
  <c r="AD46" i="1"/>
  <c r="CR46" i="1" s="1"/>
  <c r="Q46" i="1" s="1"/>
  <c r="AE46" i="1"/>
  <c r="AF46" i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W46" i="1"/>
  <c r="V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AG47" i="1"/>
  <c r="GW126" i="6" s="1"/>
  <c r="AH47" i="1"/>
  <c r="CV47" i="1" s="1"/>
  <c r="U47" i="1" s="1"/>
  <c r="AI47" i="1"/>
  <c r="AJ47" i="1"/>
  <c r="CX47" i="1" s="1"/>
  <c r="W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AD48" i="1"/>
  <c r="CR48" i="1" s="1"/>
  <c r="Q48" i="1" s="1"/>
  <c r="AE48" i="1"/>
  <c r="AF48" i="1"/>
  <c r="AG48" i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S48" i="1"/>
  <c r="R48" i="1" s="1"/>
  <c r="GK48" i="1" s="1"/>
  <c r="CU48" i="1"/>
  <c r="T48" i="1" s="1"/>
  <c r="FR48" i="1"/>
  <c r="GL48" i="1"/>
  <c r="GO48" i="1"/>
  <c r="GP48" i="1"/>
  <c r="GV48" i="1"/>
  <c r="GX48" i="1"/>
  <c r="AC49" i="1"/>
  <c r="CQ49" i="1" s="1"/>
  <c r="P49" i="1" s="1"/>
  <c r="U129" i="6" s="1"/>
  <c r="AE49" i="1"/>
  <c r="AD49" i="1" s="1"/>
  <c r="CR49" i="1" s="1"/>
  <c r="Q49" i="1" s="1"/>
  <c r="AF49" i="1"/>
  <c r="AG49" i="1"/>
  <c r="GW129" i="6" s="1"/>
  <c r="AH49" i="1"/>
  <c r="CV49" i="1" s="1"/>
  <c r="U49" i="1" s="1"/>
  <c r="AI49" i="1"/>
  <c r="AJ49" i="1"/>
  <c r="CX49" i="1" s="1"/>
  <c r="W49" i="1" s="1"/>
  <c r="CS49" i="1"/>
  <c r="R49" i="1" s="1"/>
  <c r="GK49" i="1" s="1"/>
  <c r="CW49" i="1"/>
  <c r="V49" i="1" s="1"/>
  <c r="FR49" i="1"/>
  <c r="GL49" i="1"/>
  <c r="GO49" i="1"/>
  <c r="GP49" i="1"/>
  <c r="GV49" i="1"/>
  <c r="GX49" i="1" s="1"/>
  <c r="AC50" i="1"/>
  <c r="AE50" i="1"/>
  <c r="AD50" i="1" s="1"/>
  <c r="CR50" i="1" s="1"/>
  <c r="Q50" i="1" s="1"/>
  <c r="AF50" i="1"/>
  <c r="CT50" i="1" s="1"/>
  <c r="S50" i="1" s="1"/>
  <c r="AG50" i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CU50" i="1"/>
  <c r="T50" i="1" s="1"/>
  <c r="FR50" i="1"/>
  <c r="GL50" i="1"/>
  <c r="GO50" i="1"/>
  <c r="GP50" i="1"/>
  <c r="GV50" i="1"/>
  <c r="GX50" i="1"/>
  <c r="AC51" i="1"/>
  <c r="CQ51" i="1" s="1"/>
  <c r="P51" i="1" s="1"/>
  <c r="U132" i="6" s="1"/>
  <c r="AD51" i="1"/>
  <c r="CR51" i="1" s="1"/>
  <c r="Q51" i="1" s="1"/>
  <c r="AE51" i="1"/>
  <c r="AF51" i="1"/>
  <c r="CT51" i="1" s="1"/>
  <c r="S51" i="1" s="1"/>
  <c r="AG51" i="1"/>
  <c r="GW132" i="6" s="1"/>
  <c r="AH51" i="1"/>
  <c r="CV51" i="1" s="1"/>
  <c r="U51" i="1" s="1"/>
  <c r="AI51" i="1"/>
  <c r="AJ51" i="1"/>
  <c r="CX51" i="1" s="1"/>
  <c r="W51" i="1" s="1"/>
  <c r="CS51" i="1"/>
  <c r="R51" i="1" s="1"/>
  <c r="GK51" i="1" s="1"/>
  <c r="CW51" i="1"/>
  <c r="V51" i="1" s="1"/>
  <c r="FR51" i="1"/>
  <c r="GL51" i="1"/>
  <c r="GO51" i="1"/>
  <c r="GP51" i="1"/>
  <c r="GV51" i="1"/>
  <c r="GX51" i="1"/>
  <c r="AC52" i="1"/>
  <c r="AE52" i="1"/>
  <c r="AD52" i="1" s="1"/>
  <c r="CR52" i="1" s="1"/>
  <c r="Q52" i="1" s="1"/>
  <c r="AF52" i="1"/>
  <c r="CT52" i="1" s="1"/>
  <c r="S52" i="1" s="1"/>
  <c r="AG52" i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CU52" i="1"/>
  <c r="T52" i="1" s="1"/>
  <c r="FR52" i="1"/>
  <c r="GL52" i="1"/>
  <c r="GO52" i="1"/>
  <c r="GP52" i="1"/>
  <c r="GV52" i="1"/>
  <c r="GX52" i="1"/>
  <c r="AC53" i="1"/>
  <c r="CQ53" i="1" s="1"/>
  <c r="P53" i="1" s="1"/>
  <c r="U135" i="6" s="1"/>
  <c r="AE53" i="1"/>
  <c r="AD53" i="1" s="1"/>
  <c r="CR53" i="1" s="1"/>
  <c r="Q53" i="1" s="1"/>
  <c r="AF53" i="1"/>
  <c r="CT53" i="1" s="1"/>
  <c r="S53" i="1" s="1"/>
  <c r="AG53" i="1"/>
  <c r="GW135" i="6" s="1"/>
  <c r="AH53" i="1"/>
  <c r="AI53" i="1"/>
  <c r="CW53" i="1" s="1"/>
  <c r="V53" i="1" s="1"/>
  <c r="AJ53" i="1"/>
  <c r="CX53" i="1" s="1"/>
  <c r="W53" i="1" s="1"/>
  <c r="CU53" i="1"/>
  <c r="T53" i="1" s="1"/>
  <c r="CV53" i="1"/>
  <c r="U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X54" i="1" s="1"/>
  <c r="W54" i="1" s="1"/>
  <c r="CT54" i="1"/>
  <c r="S54" i="1" s="1"/>
  <c r="CV54" i="1"/>
  <c r="U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AG55" i="1"/>
  <c r="CU55" i="1" s="1"/>
  <c r="T55" i="1" s="1"/>
  <c r="AH55" i="1"/>
  <c r="AI55" i="1"/>
  <c r="CW55" i="1" s="1"/>
  <c r="V55" i="1" s="1"/>
  <c r="AJ55" i="1"/>
  <c r="GX138" i="6" s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CT57" i="1" s="1"/>
  <c r="S57" i="1" s="1"/>
  <c r="AG57" i="1"/>
  <c r="CU57" i="1" s="1"/>
  <c r="T57" i="1" s="1"/>
  <c r="AH57" i="1"/>
  <c r="AI57" i="1"/>
  <c r="CW57" i="1" s="1"/>
  <c r="V57" i="1" s="1"/>
  <c r="AJ57" i="1"/>
  <c r="GX141" i="6" s="1"/>
  <c r="CV57" i="1"/>
  <c r="U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X58" i="1" s="1"/>
  <c r="W58" i="1" s="1"/>
  <c r="CT58" i="1"/>
  <c r="S58" i="1" s="1"/>
  <c r="CV58" i="1"/>
  <c r="U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GX144" i="6" s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CT60" i="1" s="1"/>
  <c r="S60" i="1" s="1"/>
  <c r="AG60" i="1"/>
  <c r="CU60" i="1" s="1"/>
  <c r="T60" i="1" s="1"/>
  <c r="AH60" i="1"/>
  <c r="AI60" i="1"/>
  <c r="CW60" i="1" s="1"/>
  <c r="V60" i="1" s="1"/>
  <c r="AJ60" i="1"/>
  <c r="CV60" i="1"/>
  <c r="U60" i="1" s="1"/>
  <c r="CX60" i="1"/>
  <c r="W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CT61" i="1" s="1"/>
  <c r="S61" i="1" s="1"/>
  <c r="AG61" i="1"/>
  <c r="CU61" i="1" s="1"/>
  <c r="T61" i="1" s="1"/>
  <c r="AH61" i="1"/>
  <c r="AI61" i="1"/>
  <c r="CW61" i="1" s="1"/>
  <c r="V61" i="1" s="1"/>
  <c r="AJ61" i="1"/>
  <c r="CX61" i="1" s="1"/>
  <c r="W61" i="1" s="1"/>
  <c r="CV61" i="1"/>
  <c r="U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CT62" i="1" s="1"/>
  <c r="S62" i="1" s="1"/>
  <c r="AG62" i="1"/>
  <c r="CU62" i="1" s="1"/>
  <c r="T62" i="1" s="1"/>
  <c r="AH62" i="1"/>
  <c r="AI62" i="1"/>
  <c r="CW62" i="1" s="1"/>
  <c r="V62" i="1" s="1"/>
  <c r="AJ62" i="1"/>
  <c r="CX62" i="1" s="1"/>
  <c r="W62" i="1" s="1"/>
  <c r="CV62" i="1"/>
  <c r="U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CT63" i="1" s="1"/>
  <c r="S63" i="1" s="1"/>
  <c r="AG63" i="1"/>
  <c r="CU63" i="1" s="1"/>
  <c r="T63" i="1" s="1"/>
  <c r="AH63" i="1"/>
  <c r="AI63" i="1"/>
  <c r="CW63" i="1" s="1"/>
  <c r="V63" i="1" s="1"/>
  <c r="AJ63" i="1"/>
  <c r="CX63" i="1" s="1"/>
  <c r="W63" i="1" s="1"/>
  <c r="CV63" i="1"/>
  <c r="U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AJ64" i="1"/>
  <c r="CX64" i="1" s="1"/>
  <c r="W64" i="1" s="1"/>
  <c r="CQ64" i="1"/>
  <c r="P64" i="1" s="1"/>
  <c r="CW64" i="1"/>
  <c r="V64" i="1" s="1"/>
  <c r="FR64" i="1"/>
  <c r="GL64" i="1"/>
  <c r="GO64" i="1"/>
  <c r="GP64" i="1"/>
  <c r="GV64" i="1"/>
  <c r="GX64" i="1" s="1"/>
  <c r="AC65" i="1"/>
  <c r="AD65" i="1"/>
  <c r="CR65" i="1" s="1"/>
  <c r="Q65" i="1" s="1"/>
  <c r="AE65" i="1"/>
  <c r="CS65" i="1" s="1"/>
  <c r="R65" i="1" s="1"/>
  <c r="GK65" i="1" s="1"/>
  <c r="AF65" i="1"/>
  <c r="CT65" i="1" s="1"/>
  <c r="S65" i="1" s="1"/>
  <c r="AG65" i="1"/>
  <c r="GW153" i="6" s="1"/>
  <c r="AH65" i="1"/>
  <c r="CV65" i="1" s="1"/>
  <c r="U65" i="1" s="1"/>
  <c r="AI65" i="1"/>
  <c r="AJ65" i="1"/>
  <c r="CX65" i="1" s="1"/>
  <c r="W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W66" i="1"/>
  <c r="V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CT67" i="1" s="1"/>
  <c r="S67" i="1" s="1"/>
  <c r="AG67" i="1"/>
  <c r="GW156" i="6" s="1"/>
  <c r="AH67" i="1"/>
  <c r="CV67" i="1" s="1"/>
  <c r="U67" i="1" s="1"/>
  <c r="AI67" i="1"/>
  <c r="CW67" i="1" s="1"/>
  <c r="V67" i="1" s="1"/>
  <c r="AJ67" i="1"/>
  <c r="CX67" i="1" s="1"/>
  <c r="W67" i="1" s="1"/>
  <c r="CQ67" i="1"/>
  <c r="P67" i="1" s="1"/>
  <c r="U156" i="6" s="1"/>
  <c r="CU67" i="1"/>
  <c r="T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W68" i="1"/>
  <c r="V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CT69" i="1" s="1"/>
  <c r="S69" i="1" s="1"/>
  <c r="AG69" i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CU69" i="1"/>
  <c r="T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W70" i="1"/>
  <c r="V70" i="1" s="1"/>
  <c r="FR70" i="1"/>
  <c r="GL70" i="1"/>
  <c r="GO70" i="1"/>
  <c r="GP70" i="1"/>
  <c r="GV70" i="1"/>
  <c r="GX70" i="1"/>
  <c r="AC71" i="1"/>
  <c r="AE71" i="1"/>
  <c r="AD71" i="1" s="1"/>
  <c r="CR71" i="1" s="1"/>
  <c r="Q71" i="1" s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Q71" i="1"/>
  <c r="P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W72" i="1"/>
  <c r="V72" i="1" s="1"/>
  <c r="FR72" i="1"/>
  <c r="GL72" i="1"/>
  <c r="GO72" i="1"/>
  <c r="GP72" i="1"/>
  <c r="GV72" i="1"/>
  <c r="GX72" i="1"/>
  <c r="AC73" i="1"/>
  <c r="AE73" i="1"/>
  <c r="AD73" i="1" s="1"/>
  <c r="CR73" i="1" s="1"/>
  <c r="Q73" i="1" s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P73" i="1" s="1"/>
  <c r="CU73" i="1"/>
  <c r="T73" i="1" s="1"/>
  <c r="CW73" i="1"/>
  <c r="V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AB42" i="1" l="1"/>
  <c r="CS64" i="1"/>
  <c r="R64" i="1" s="1"/>
  <c r="GK64" i="1" s="1"/>
  <c r="CS53" i="1"/>
  <c r="R53" i="1" s="1"/>
  <c r="GK53" i="1" s="1"/>
  <c r="CU49" i="1"/>
  <c r="T49" i="1" s="1"/>
  <c r="AB48" i="1"/>
  <c r="CS47" i="1"/>
  <c r="R47" i="1" s="1"/>
  <c r="GK47" i="1" s="1"/>
  <c r="CS27" i="1"/>
  <c r="R27" i="1" s="1"/>
  <c r="GK27" i="1" s="1"/>
  <c r="CS26" i="1"/>
  <c r="R26" i="1" s="1"/>
  <c r="GK26" i="1" s="1"/>
  <c r="GX62" i="6"/>
  <c r="GW147" i="6"/>
  <c r="GX150" i="6"/>
  <c r="GX129" i="6"/>
  <c r="CU51" i="1"/>
  <c r="T51" i="1" s="1"/>
  <c r="AB44" i="1"/>
  <c r="GW138" i="6"/>
  <c r="GW150" i="6"/>
  <c r="GX147" i="6"/>
  <c r="GX135" i="6"/>
  <c r="GX126" i="6"/>
  <c r="G22" i="1"/>
  <c r="AC159" i="6"/>
  <c r="GW141" i="6"/>
  <c r="GX156" i="6"/>
  <c r="GW71" i="6"/>
  <c r="FI159" i="6" s="1"/>
  <c r="CS73" i="1"/>
  <c r="R73" i="1" s="1"/>
  <c r="GK73" i="1" s="1"/>
  <c r="CS71" i="1"/>
  <c r="R71" i="1" s="1"/>
  <c r="GK71" i="1" s="1"/>
  <c r="CS69" i="1"/>
  <c r="R69" i="1" s="1"/>
  <c r="GK69" i="1" s="1"/>
  <c r="CS67" i="1"/>
  <c r="R67" i="1" s="1"/>
  <c r="GK67" i="1" s="1"/>
  <c r="CX57" i="1"/>
  <c r="W57" i="1" s="1"/>
  <c r="CS52" i="1"/>
  <c r="R52" i="1" s="1"/>
  <c r="GK52" i="1" s="1"/>
  <c r="CS50" i="1"/>
  <c r="R50" i="1" s="1"/>
  <c r="GK50" i="1" s="1"/>
  <c r="AB46" i="1"/>
  <c r="GW144" i="6"/>
  <c r="GX153" i="6"/>
  <c r="GX132" i="6"/>
  <c r="S158" i="6"/>
  <c r="J158" i="6" s="1"/>
  <c r="K156" i="6"/>
  <c r="T156" i="6"/>
  <c r="H156" i="6"/>
  <c r="CQ65" i="1"/>
  <c r="P65" i="1" s="1"/>
  <c r="U153" i="6" s="1"/>
  <c r="T153" i="6"/>
  <c r="H153" i="6"/>
  <c r="T150" i="6"/>
  <c r="H150" i="6"/>
  <c r="T147" i="6"/>
  <c r="H147" i="6"/>
  <c r="T144" i="6"/>
  <c r="H144" i="6"/>
  <c r="CY53" i="1"/>
  <c r="X53" i="1" s="1"/>
  <c r="T141" i="6"/>
  <c r="H141" i="6"/>
  <c r="T138" i="6"/>
  <c r="H138" i="6"/>
  <c r="S137" i="6"/>
  <c r="J137" i="6" s="1"/>
  <c r="K135" i="6"/>
  <c r="T135" i="6"/>
  <c r="H135" i="6"/>
  <c r="CP52" i="1"/>
  <c r="O52" i="1" s="1"/>
  <c r="CP53" i="1"/>
  <c r="O53" i="1" s="1"/>
  <c r="CZ53" i="1"/>
  <c r="Y53" i="1" s="1"/>
  <c r="CY52" i="1"/>
  <c r="X52" i="1" s="1"/>
  <c r="S134" i="6"/>
  <c r="J134" i="6" s="1"/>
  <c r="K132" i="6"/>
  <c r="T132" i="6"/>
  <c r="H132" i="6"/>
  <c r="S131" i="6"/>
  <c r="J131" i="6" s="1"/>
  <c r="K129" i="6"/>
  <c r="T129" i="6"/>
  <c r="H129" i="6"/>
  <c r="AB49" i="1"/>
  <c r="T126" i="6"/>
  <c r="H126" i="6"/>
  <c r="CQ47" i="1"/>
  <c r="P47" i="1" s="1"/>
  <c r="U126" i="6" s="1"/>
  <c r="AB47" i="1"/>
  <c r="GZ124" i="6"/>
  <c r="I124" i="6"/>
  <c r="HB124" i="6"/>
  <c r="AD45" i="1"/>
  <c r="CR45" i="1" s="1"/>
  <c r="Q45" i="1" s="1"/>
  <c r="U121" i="6" s="1"/>
  <c r="H122" i="6"/>
  <c r="H123" i="6"/>
  <c r="GM122" i="6"/>
  <c r="I122" i="6" s="1"/>
  <c r="H124" i="6"/>
  <c r="T123" i="6"/>
  <c r="CS45" i="1"/>
  <c r="R45" i="1" s="1"/>
  <c r="CT43" i="1"/>
  <c r="S43" i="1" s="1"/>
  <c r="U113" i="6" s="1"/>
  <c r="T113" i="6"/>
  <c r="T116" i="6"/>
  <c r="H113" i="6"/>
  <c r="T117" i="6"/>
  <c r="H116" i="6"/>
  <c r="H117" i="6"/>
  <c r="AD43" i="1"/>
  <c r="CR43" i="1" s="1"/>
  <c r="Q43" i="1" s="1"/>
  <c r="GM115" i="6"/>
  <c r="I115" i="6" s="1"/>
  <c r="H115" i="6"/>
  <c r="CV43" i="1"/>
  <c r="U43" i="1" s="1"/>
  <c r="I118" i="6" s="1"/>
  <c r="H118" i="6"/>
  <c r="CS43" i="1"/>
  <c r="R43" i="1" s="1"/>
  <c r="CT41" i="1"/>
  <c r="S41" i="1" s="1"/>
  <c r="U107" i="6" s="1"/>
  <c r="T108" i="6"/>
  <c r="H109" i="6"/>
  <c r="H107" i="6"/>
  <c r="T109" i="6"/>
  <c r="H108" i="6"/>
  <c r="T107" i="6"/>
  <c r="CV41" i="1"/>
  <c r="U41" i="1" s="1"/>
  <c r="I110" i="6" s="1"/>
  <c r="H110" i="6"/>
  <c r="CT39" i="1"/>
  <c r="S39" i="1" s="1"/>
  <c r="U101" i="6" s="1"/>
  <c r="H101" i="6"/>
  <c r="T102" i="6"/>
  <c r="T103" i="6"/>
  <c r="H102" i="6"/>
  <c r="T101" i="6"/>
  <c r="H103" i="6"/>
  <c r="CV39" i="1"/>
  <c r="U39" i="1" s="1"/>
  <c r="I104" i="6" s="1"/>
  <c r="H104" i="6"/>
  <c r="CT37" i="1"/>
  <c r="S37" i="1" s="1"/>
  <c r="U93" i="6" s="1"/>
  <c r="T93" i="6"/>
  <c r="T96" i="6"/>
  <c r="H93" i="6"/>
  <c r="T97" i="6"/>
  <c r="H96" i="6"/>
  <c r="H97" i="6"/>
  <c r="AD37" i="1"/>
  <c r="CR37" i="1" s="1"/>
  <c r="Q37" i="1" s="1"/>
  <c r="U94" i="6" s="1"/>
  <c r="K94" i="6" s="1"/>
  <c r="GM95" i="6"/>
  <c r="I95" i="6" s="1"/>
  <c r="H95" i="6"/>
  <c r="CV37" i="1"/>
  <c r="U37" i="1" s="1"/>
  <c r="I98" i="6" s="1"/>
  <c r="H98" i="6"/>
  <c r="CT35" i="1"/>
  <c r="S35" i="1" s="1"/>
  <c r="U85" i="6" s="1"/>
  <c r="T85" i="6"/>
  <c r="T89" i="6"/>
  <c r="T88" i="6"/>
  <c r="H85" i="6"/>
  <c r="H88" i="6"/>
  <c r="H89" i="6"/>
  <c r="AD35" i="1"/>
  <c r="T86" i="6" s="1"/>
  <c r="GM87" i="6"/>
  <c r="I87" i="6" s="1"/>
  <c r="H87" i="6"/>
  <c r="CV35" i="1"/>
  <c r="U35" i="1" s="1"/>
  <c r="I90" i="6" s="1"/>
  <c r="CR35" i="1"/>
  <c r="Q35" i="1" s="1"/>
  <c r="U86" i="6" s="1"/>
  <c r="K86" i="6" s="1"/>
  <c r="CV33" i="1"/>
  <c r="U33" i="1" s="1"/>
  <c r="I82" i="6" s="1"/>
  <c r="CT33" i="1"/>
  <c r="S33" i="1" s="1"/>
  <c r="U77" i="6" s="1"/>
  <c r="T77" i="6"/>
  <c r="T80" i="6"/>
  <c r="H77" i="6"/>
  <c r="H81" i="6"/>
  <c r="T81" i="6"/>
  <c r="H80" i="6"/>
  <c r="AD33" i="1"/>
  <c r="H78" i="6" s="1"/>
  <c r="H79" i="6"/>
  <c r="GM79" i="6"/>
  <c r="I79" i="6" s="1"/>
  <c r="AD31" i="1"/>
  <c r="H69" i="6" s="1"/>
  <c r="H70" i="6"/>
  <c r="GM70" i="6"/>
  <c r="I70" i="6" s="1"/>
  <c r="CV31" i="1"/>
  <c r="U31" i="1" s="1"/>
  <c r="I74" i="6" s="1"/>
  <c r="H74" i="6"/>
  <c r="CQ31" i="1"/>
  <c r="P31" i="1" s="1"/>
  <c r="U71" i="6" s="1"/>
  <c r="K71" i="6" s="1"/>
  <c r="H71" i="6"/>
  <c r="T71" i="6"/>
  <c r="CP30" i="1"/>
  <c r="O30" i="1" s="1"/>
  <c r="CT31" i="1"/>
  <c r="S31" i="1" s="1"/>
  <c r="U68" i="6" s="1"/>
  <c r="T68" i="6"/>
  <c r="T72" i="6"/>
  <c r="H68" i="6"/>
  <c r="T73" i="6"/>
  <c r="H72" i="6"/>
  <c r="H73" i="6"/>
  <c r="CR31" i="1"/>
  <c r="Q31" i="1" s="1"/>
  <c r="U69" i="6" s="1"/>
  <c r="K69" i="6" s="1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H61" i="6"/>
  <c r="GM61" i="6"/>
  <c r="I61" i="6" s="1"/>
  <c r="CJ75" i="1"/>
  <c r="CJ22" i="1" s="1"/>
  <c r="FR75" i="1"/>
  <c r="FR22" i="1" s="1"/>
  <c r="BZ75" i="1"/>
  <c r="BZ22" i="1" s="1"/>
  <c r="BY75" i="1"/>
  <c r="BY22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GB75" i="1"/>
  <c r="GB22" i="1" s="1"/>
  <c r="FQ75" i="1"/>
  <c r="FQ22" i="1" s="1"/>
  <c r="AD25" i="1"/>
  <c r="H47" i="6" s="1"/>
  <c r="H49" i="6"/>
  <c r="GM48" i="6"/>
  <c r="H50" i="6"/>
  <c r="H48" i="6"/>
  <c r="T50" i="6"/>
  <c r="T49" i="6"/>
  <c r="CS25" i="1"/>
  <c r="R25" i="1" s="1"/>
  <c r="CY25" i="1" s="1"/>
  <c r="X25" i="1" s="1"/>
  <c r="U49" i="6" s="1"/>
  <c r="K49" i="6" s="1"/>
  <c r="CY73" i="1"/>
  <c r="X73" i="1" s="1"/>
  <c r="CZ73" i="1"/>
  <c r="Y73" i="1" s="1"/>
  <c r="CY69" i="1"/>
  <c r="X69" i="1" s="1"/>
  <c r="CZ69" i="1"/>
  <c r="Y69" i="1" s="1"/>
  <c r="CY67" i="1"/>
  <c r="X67" i="1" s="1"/>
  <c r="CZ67" i="1"/>
  <c r="Y67" i="1" s="1"/>
  <c r="EB75" i="1"/>
  <c r="CY65" i="1"/>
  <c r="X65" i="1" s="1"/>
  <c r="CZ65" i="1"/>
  <c r="Y65" i="1" s="1"/>
  <c r="AH75" i="1"/>
  <c r="CY71" i="1"/>
  <c r="X71" i="1" s="1"/>
  <c r="CZ71" i="1"/>
  <c r="Y71" i="1" s="1"/>
  <c r="EA75" i="1"/>
  <c r="CP72" i="1"/>
  <c r="O72" i="1" s="1"/>
  <c r="CP70" i="1"/>
  <c r="O70" i="1" s="1"/>
  <c r="CP68" i="1"/>
  <c r="O68" i="1" s="1"/>
  <c r="CP66" i="1"/>
  <c r="O66" i="1" s="1"/>
  <c r="DY75" i="1"/>
  <c r="CP64" i="1"/>
  <c r="O64" i="1" s="1"/>
  <c r="CY72" i="1"/>
  <c r="X72" i="1" s="1"/>
  <c r="CZ72" i="1"/>
  <c r="Y72" i="1" s="1"/>
  <c r="CY70" i="1"/>
  <c r="X70" i="1" s="1"/>
  <c r="CZ70" i="1"/>
  <c r="Y70" i="1" s="1"/>
  <c r="AI75" i="1"/>
  <c r="AJ75" i="1"/>
  <c r="CY64" i="1"/>
  <c r="X64" i="1" s="1"/>
  <c r="CZ64" i="1"/>
  <c r="Y64" i="1" s="1"/>
  <c r="CY63" i="1"/>
  <c r="X63" i="1" s="1"/>
  <c r="CZ63" i="1"/>
  <c r="Y63" i="1" s="1"/>
  <c r="CZ62" i="1"/>
  <c r="Y62" i="1" s="1"/>
  <c r="CY62" i="1"/>
  <c r="X62" i="1" s="1"/>
  <c r="CY68" i="1"/>
  <c r="X68" i="1" s="1"/>
  <c r="CZ68" i="1"/>
  <c r="Y68" i="1" s="1"/>
  <c r="CY66" i="1"/>
  <c r="X66" i="1" s="1"/>
  <c r="CZ66" i="1"/>
  <c r="Y66" i="1" s="1"/>
  <c r="CP73" i="1"/>
  <c r="O73" i="1" s="1"/>
  <c r="CP71" i="1"/>
  <c r="O71" i="1" s="1"/>
  <c r="CP69" i="1"/>
  <c r="O69" i="1" s="1"/>
  <c r="CP67" i="1"/>
  <c r="O67" i="1" s="1"/>
  <c r="CP65" i="1"/>
  <c r="O65" i="1" s="1"/>
  <c r="AG75" i="1"/>
  <c r="EG75" i="1"/>
  <c r="DD159" i="6" s="1"/>
  <c r="AO75" i="1"/>
  <c r="AB73" i="1"/>
  <c r="AB72" i="1"/>
  <c r="AB71" i="1"/>
  <c r="AB70" i="1"/>
  <c r="AB69" i="1"/>
  <c r="AB68" i="1"/>
  <c r="AB67" i="1"/>
  <c r="AB66" i="1"/>
  <c r="AB65" i="1"/>
  <c r="AB64" i="1"/>
  <c r="CZ59" i="1"/>
  <c r="Y59" i="1" s="1"/>
  <c r="CY59" i="1"/>
  <c r="X59" i="1" s="1"/>
  <c r="CZ55" i="1"/>
  <c r="Y55" i="1" s="1"/>
  <c r="CY55" i="1"/>
  <c r="X55" i="1" s="1"/>
  <c r="CY51" i="1"/>
  <c r="X51" i="1" s="1"/>
  <c r="CQ63" i="1"/>
  <c r="P63" i="1" s="1"/>
  <c r="U150" i="6" s="1"/>
  <c r="CQ62" i="1"/>
  <c r="P62" i="1" s="1"/>
  <c r="CZ61" i="1"/>
  <c r="Y61" i="1" s="1"/>
  <c r="CY61" i="1"/>
  <c r="X61" i="1" s="1"/>
  <c r="CZ60" i="1"/>
  <c r="Y60" i="1" s="1"/>
  <c r="CY60" i="1"/>
  <c r="X60" i="1" s="1"/>
  <c r="CZ56" i="1"/>
  <c r="Y56" i="1" s="1"/>
  <c r="CY56" i="1"/>
  <c r="X56" i="1" s="1"/>
  <c r="EU75" i="1"/>
  <c r="DY159" i="6" s="1"/>
  <c r="BC75" i="1"/>
  <c r="CZ57" i="1"/>
  <c r="Y57" i="1" s="1"/>
  <c r="CY57" i="1"/>
  <c r="X57" i="1" s="1"/>
  <c r="ET75" i="1"/>
  <c r="DX159" i="6" s="1"/>
  <c r="BB75" i="1"/>
  <c r="CZ58" i="1"/>
  <c r="Y58" i="1" s="1"/>
  <c r="CY58" i="1"/>
  <c r="X58" i="1" s="1"/>
  <c r="CZ54" i="1"/>
  <c r="Y54" i="1" s="1"/>
  <c r="CY54" i="1"/>
  <c r="X54" i="1" s="1"/>
  <c r="CY50" i="1"/>
  <c r="X50" i="1" s="1"/>
  <c r="AD63" i="1"/>
  <c r="CR63" i="1" s="1"/>
  <c r="Q63" i="1" s="1"/>
  <c r="AD62" i="1"/>
  <c r="CR62" i="1" s="1"/>
  <c r="Q62" i="1" s="1"/>
  <c r="CQ61" i="1"/>
  <c r="P61" i="1" s="1"/>
  <c r="U147" i="6" s="1"/>
  <c r="AD61" i="1"/>
  <c r="CR61" i="1" s="1"/>
  <c r="Q61" i="1" s="1"/>
  <c r="CQ60" i="1"/>
  <c r="P60" i="1" s="1"/>
  <c r="AD60" i="1"/>
  <c r="CR60" i="1" s="1"/>
  <c r="Q60" i="1" s="1"/>
  <c r="CQ59" i="1"/>
  <c r="P59" i="1" s="1"/>
  <c r="U144" i="6" s="1"/>
  <c r="AD59" i="1"/>
  <c r="CR59" i="1" s="1"/>
  <c r="Q59" i="1" s="1"/>
  <c r="CQ58" i="1"/>
  <c r="P58" i="1" s="1"/>
  <c r="AD58" i="1"/>
  <c r="CR58" i="1" s="1"/>
  <c r="Q58" i="1" s="1"/>
  <c r="CQ57" i="1"/>
  <c r="P57" i="1" s="1"/>
  <c r="U141" i="6" s="1"/>
  <c r="AD57" i="1"/>
  <c r="CR57" i="1" s="1"/>
  <c r="Q57" i="1" s="1"/>
  <c r="CQ56" i="1"/>
  <c r="P56" i="1" s="1"/>
  <c r="AD56" i="1"/>
  <c r="CR56" i="1" s="1"/>
  <c r="Q56" i="1" s="1"/>
  <c r="CQ55" i="1"/>
  <c r="P55" i="1" s="1"/>
  <c r="U138" i="6" s="1"/>
  <c r="AD55" i="1"/>
  <c r="CR55" i="1" s="1"/>
  <c r="Q55" i="1" s="1"/>
  <c r="CQ54" i="1"/>
  <c r="P54" i="1" s="1"/>
  <c r="AD54" i="1"/>
  <c r="CR54" i="1" s="1"/>
  <c r="Q54" i="1" s="1"/>
  <c r="AB53" i="1"/>
  <c r="CZ51" i="1"/>
  <c r="Y51" i="1" s="1"/>
  <c r="AB51" i="1"/>
  <c r="CY44" i="1"/>
  <c r="X44" i="1" s="1"/>
  <c r="CZ44" i="1"/>
  <c r="Y44" i="1" s="1"/>
  <c r="CZ43" i="1"/>
  <c r="Y43" i="1" s="1"/>
  <c r="U117" i="6" s="1"/>
  <c r="K117" i="6" s="1"/>
  <c r="CY42" i="1"/>
  <c r="X42" i="1" s="1"/>
  <c r="CZ42" i="1"/>
  <c r="Y42" i="1" s="1"/>
  <c r="CP51" i="1"/>
  <c r="O51" i="1" s="1"/>
  <c r="CP50" i="1"/>
  <c r="O50" i="1" s="1"/>
  <c r="CZ52" i="1"/>
  <c r="Y52" i="1" s="1"/>
  <c r="GM52" i="1" s="1"/>
  <c r="AB52" i="1"/>
  <c r="CZ50" i="1"/>
  <c r="Y50" i="1" s="1"/>
  <c r="AB50" i="1"/>
  <c r="CT49" i="1"/>
  <c r="S49" i="1" s="1"/>
  <c r="CP49" i="1" s="1"/>
  <c r="O49" i="1" s="1"/>
  <c r="CT48" i="1"/>
  <c r="S48" i="1" s="1"/>
  <c r="CP48" i="1" s="1"/>
  <c r="O48" i="1" s="1"/>
  <c r="CT47" i="1"/>
  <c r="S47" i="1" s="1"/>
  <c r="CT46" i="1"/>
  <c r="S46" i="1" s="1"/>
  <c r="CT45" i="1"/>
  <c r="S45" i="1" s="1"/>
  <c r="CR44" i="1"/>
  <c r="Q44" i="1" s="1"/>
  <c r="CP44" i="1" s="1"/>
  <c r="O44" i="1" s="1"/>
  <c r="CR42" i="1"/>
  <c r="Q42" i="1" s="1"/>
  <c r="CP42" i="1" s="1"/>
  <c r="O42" i="1" s="1"/>
  <c r="AB43" i="1"/>
  <c r="H112" i="6" s="1"/>
  <c r="CY38" i="1"/>
  <c r="X38" i="1" s="1"/>
  <c r="CZ38" i="1"/>
  <c r="Y38" i="1" s="1"/>
  <c r="CY34" i="1"/>
  <c r="X34" i="1" s="1"/>
  <c r="CZ34" i="1"/>
  <c r="Y34" i="1" s="1"/>
  <c r="CY30" i="1"/>
  <c r="X30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GK30" i="1"/>
  <c r="CZ30" i="1"/>
  <c r="Y30" i="1" s="1"/>
  <c r="CY26" i="1"/>
  <c r="X26" i="1" s="1"/>
  <c r="CZ26" i="1"/>
  <c r="Y26" i="1" s="1"/>
  <c r="CS41" i="1"/>
  <c r="R41" i="1" s="1"/>
  <c r="GK41" i="1" s="1"/>
  <c r="AB41" i="1"/>
  <c r="H106" i="6" s="1"/>
  <c r="CQ40" i="1"/>
  <c r="P40" i="1" s="1"/>
  <c r="AD40" i="1"/>
  <c r="CR40" i="1" s="1"/>
  <c r="Q40" i="1" s="1"/>
  <c r="CS39" i="1"/>
  <c r="R39" i="1" s="1"/>
  <c r="GK39" i="1" s="1"/>
  <c r="AB39" i="1"/>
  <c r="H100" i="6" s="1"/>
  <c r="CQ38" i="1"/>
  <c r="P38" i="1" s="1"/>
  <c r="AD38" i="1"/>
  <c r="CR38" i="1" s="1"/>
  <c r="Q38" i="1" s="1"/>
  <c r="CS37" i="1"/>
  <c r="R37" i="1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AB33" i="1"/>
  <c r="H76" i="6" s="1"/>
  <c r="CQ32" i="1"/>
  <c r="P32" i="1" s="1"/>
  <c r="AD32" i="1"/>
  <c r="CR32" i="1" s="1"/>
  <c r="Q32" i="1" s="1"/>
  <c r="CS31" i="1"/>
  <c r="R31" i="1" s="1"/>
  <c r="K70" i="6" s="1"/>
  <c r="AB30" i="1"/>
  <c r="CP24" i="1"/>
  <c r="O24" i="1" s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CY24" i="1" s="1"/>
  <c r="X24" i="1" s="1"/>
  <c r="AB24" i="1"/>
  <c r="AB27" i="1"/>
  <c r="H52" i="6" s="1"/>
  <c r="AB63" i="1" l="1"/>
  <c r="AB56" i="1"/>
  <c r="I48" i="6"/>
  <c r="EY159" i="6"/>
  <c r="FJ159" i="6"/>
  <c r="CP56" i="1"/>
  <c r="O56" i="1" s="1"/>
  <c r="GN53" i="1"/>
  <c r="CP60" i="1"/>
  <c r="O60" i="1" s="1"/>
  <c r="R158" i="6"/>
  <c r="HB156" i="6"/>
  <c r="GQ156" i="6"/>
  <c r="I156" i="6"/>
  <c r="GP156" i="6"/>
  <c r="GN156" i="6"/>
  <c r="GS156" i="6"/>
  <c r="GJ156" i="6"/>
  <c r="R155" i="6"/>
  <c r="HB153" i="6"/>
  <c r="GQ153" i="6"/>
  <c r="I153" i="6"/>
  <c r="GP153" i="6"/>
  <c r="GN153" i="6"/>
  <c r="GS153" i="6"/>
  <c r="GJ153" i="6"/>
  <c r="S155" i="6"/>
  <c r="J155" i="6" s="1"/>
  <c r="K153" i="6"/>
  <c r="S152" i="6"/>
  <c r="J152" i="6" s="1"/>
  <c r="K150" i="6"/>
  <c r="R152" i="6"/>
  <c r="HB150" i="6"/>
  <c r="GQ150" i="6"/>
  <c r="I150" i="6"/>
  <c r="GP150" i="6"/>
  <c r="GN150" i="6"/>
  <c r="GS150" i="6"/>
  <c r="GJ150" i="6"/>
  <c r="CP62" i="1"/>
  <c r="O62" i="1" s="1"/>
  <c r="S149" i="6"/>
  <c r="J149" i="6" s="1"/>
  <c r="K147" i="6"/>
  <c r="R149" i="6"/>
  <c r="HB147" i="6"/>
  <c r="GQ147" i="6"/>
  <c r="I147" i="6"/>
  <c r="GP147" i="6"/>
  <c r="GN147" i="6"/>
  <c r="GS147" i="6"/>
  <c r="GJ147" i="6"/>
  <c r="S146" i="6"/>
  <c r="J146" i="6" s="1"/>
  <c r="K144" i="6"/>
  <c r="R146" i="6"/>
  <c r="HB144" i="6"/>
  <c r="GQ144" i="6"/>
  <c r="I144" i="6"/>
  <c r="GJ144" i="6"/>
  <c r="GP144" i="6"/>
  <c r="GN144" i="6"/>
  <c r="GS144" i="6"/>
  <c r="CP58" i="1"/>
  <c r="O58" i="1" s="1"/>
  <c r="GM58" i="1" s="1"/>
  <c r="GM53" i="1"/>
  <c r="S143" i="6"/>
  <c r="J143" i="6" s="1"/>
  <c r="K141" i="6"/>
  <c r="R143" i="6"/>
  <c r="HB141" i="6"/>
  <c r="GQ141" i="6"/>
  <c r="I141" i="6"/>
  <c r="GP141" i="6"/>
  <c r="GN141" i="6"/>
  <c r="GS141" i="6"/>
  <c r="GJ141" i="6"/>
  <c r="S140" i="6"/>
  <c r="J140" i="6" s="1"/>
  <c r="K138" i="6"/>
  <c r="AB37" i="1"/>
  <c r="H92" i="6" s="1"/>
  <c r="CY27" i="1"/>
  <c r="X27" i="1" s="1"/>
  <c r="U54" i="6" s="1"/>
  <c r="K54" i="6" s="1"/>
  <c r="R140" i="6"/>
  <c r="HB138" i="6"/>
  <c r="GQ138" i="6"/>
  <c r="I138" i="6"/>
  <c r="GP138" i="6"/>
  <c r="GN138" i="6"/>
  <c r="GS138" i="6"/>
  <c r="GJ138" i="6"/>
  <c r="CP54" i="1"/>
  <c r="O54" i="1" s="1"/>
  <c r="GM54" i="1" s="1"/>
  <c r="R137" i="6"/>
  <c r="HB135" i="6"/>
  <c r="GQ135" i="6"/>
  <c r="I135" i="6"/>
  <c r="GP135" i="6"/>
  <c r="GJ135" i="6"/>
  <c r="GN135" i="6"/>
  <c r="GS135" i="6"/>
  <c r="AD75" i="1"/>
  <c r="AD22" i="1" s="1"/>
  <c r="CY43" i="1"/>
  <c r="X43" i="1" s="1"/>
  <c r="U116" i="6" s="1"/>
  <c r="K116" i="6" s="1"/>
  <c r="R134" i="6"/>
  <c r="HB132" i="6"/>
  <c r="GQ132" i="6"/>
  <c r="I132" i="6"/>
  <c r="GN132" i="6"/>
  <c r="GS132" i="6"/>
  <c r="GP132" i="6"/>
  <c r="GJ132" i="6"/>
  <c r="CP41" i="1"/>
  <c r="O41" i="1" s="1"/>
  <c r="H121" i="6"/>
  <c r="R131" i="6"/>
  <c r="HB129" i="6"/>
  <c r="GQ129" i="6"/>
  <c r="I129" i="6"/>
  <c r="GJ129" i="6"/>
  <c r="GP129" i="6"/>
  <c r="GS129" i="6"/>
  <c r="GN129" i="6"/>
  <c r="S128" i="6"/>
  <c r="J128" i="6" s="1"/>
  <c r="K126" i="6"/>
  <c r="R128" i="6"/>
  <c r="HB126" i="6"/>
  <c r="GQ126" i="6"/>
  <c r="I126" i="6"/>
  <c r="GP126" i="6"/>
  <c r="GS126" i="6"/>
  <c r="GN126" i="6"/>
  <c r="GJ126" i="6"/>
  <c r="T121" i="6"/>
  <c r="R125" i="6" s="1"/>
  <c r="HA125" i="6" s="1"/>
  <c r="AB45" i="1"/>
  <c r="H120" i="6" s="1"/>
  <c r="K121" i="6"/>
  <c r="GK45" i="1"/>
  <c r="K122" i="6"/>
  <c r="I123" i="6"/>
  <c r="HB123" i="6"/>
  <c r="GY123" i="6"/>
  <c r="CP39" i="1"/>
  <c r="O39" i="1" s="1"/>
  <c r="U114" i="6"/>
  <c r="K114" i="6" s="1"/>
  <c r="CP43" i="1"/>
  <c r="O43" i="1" s="1"/>
  <c r="GK43" i="1"/>
  <c r="K115" i="6"/>
  <c r="H114" i="6"/>
  <c r="I116" i="6"/>
  <c r="HC116" i="6"/>
  <c r="GY116" i="6"/>
  <c r="T114" i="6"/>
  <c r="I114" i="6" s="1"/>
  <c r="HC113" i="6"/>
  <c r="GK113" i="6"/>
  <c r="GJ113" i="6"/>
  <c r="I113" i="6"/>
  <c r="GZ117" i="6"/>
  <c r="HC117" i="6"/>
  <c r="I117" i="6"/>
  <c r="K113" i="6"/>
  <c r="CP27" i="1"/>
  <c r="O27" i="1" s="1"/>
  <c r="CZ27" i="1"/>
  <c r="Y27" i="1" s="1"/>
  <c r="U55" i="6" s="1"/>
  <c r="K55" i="6" s="1"/>
  <c r="CZ29" i="1"/>
  <c r="Y29" i="1" s="1"/>
  <c r="U64" i="6" s="1"/>
  <c r="K64" i="6" s="1"/>
  <c r="AB31" i="1"/>
  <c r="H67" i="6" s="1"/>
  <c r="AB35" i="1"/>
  <c r="H84" i="6" s="1"/>
  <c r="R111" i="6"/>
  <c r="GJ107" i="6"/>
  <c r="I107" i="6"/>
  <c r="HE107" i="6"/>
  <c r="GK107" i="6"/>
  <c r="I108" i="6"/>
  <c r="HE108" i="6"/>
  <c r="GY108" i="6"/>
  <c r="GZ109" i="6"/>
  <c r="HE109" i="6"/>
  <c r="I109" i="6"/>
  <c r="K107" i="6"/>
  <c r="I102" i="6"/>
  <c r="HE102" i="6"/>
  <c r="GY102" i="6"/>
  <c r="R105" i="6"/>
  <c r="GJ101" i="6"/>
  <c r="I101" i="6"/>
  <c r="HE101" i="6"/>
  <c r="GK101" i="6"/>
  <c r="GZ103" i="6"/>
  <c r="HE103" i="6"/>
  <c r="I103" i="6"/>
  <c r="BA75" i="1"/>
  <c r="BA22" i="1" s="1"/>
  <c r="K101" i="6"/>
  <c r="T78" i="6"/>
  <c r="R83" i="6" s="1"/>
  <c r="CY29" i="1"/>
  <c r="X29" i="1" s="1"/>
  <c r="U63" i="6" s="1"/>
  <c r="K63" i="6" s="1"/>
  <c r="CR33" i="1"/>
  <c r="Q33" i="1" s="1"/>
  <c r="H94" i="6"/>
  <c r="T94" i="6"/>
  <c r="R99" i="6" s="1"/>
  <c r="GK37" i="1"/>
  <c r="K95" i="6"/>
  <c r="I96" i="6"/>
  <c r="GY96" i="6"/>
  <c r="HC96" i="6"/>
  <c r="HC93" i="6"/>
  <c r="GK93" i="6"/>
  <c r="I93" i="6"/>
  <c r="GJ93" i="6"/>
  <c r="GZ97" i="6"/>
  <c r="I97" i="6"/>
  <c r="HC97" i="6"/>
  <c r="K93" i="6"/>
  <c r="CP37" i="1"/>
  <c r="O37" i="1" s="1"/>
  <c r="ES75" i="1"/>
  <c r="CP35" i="1"/>
  <c r="O35" i="1" s="1"/>
  <c r="T69" i="6"/>
  <c r="R75" i="6" s="1"/>
  <c r="H86" i="6"/>
  <c r="I88" i="6"/>
  <c r="HC88" i="6"/>
  <c r="GY88" i="6"/>
  <c r="GZ89" i="6"/>
  <c r="HC89" i="6"/>
  <c r="I89" i="6"/>
  <c r="GK35" i="1"/>
  <c r="K87" i="6"/>
  <c r="R91" i="6"/>
  <c r="HC85" i="6"/>
  <c r="I85" i="6"/>
  <c r="GK85" i="6"/>
  <c r="GJ85" i="6"/>
  <c r="K85" i="6"/>
  <c r="I86" i="6"/>
  <c r="HC86" i="6"/>
  <c r="GL86" i="6"/>
  <c r="GJ86" i="6"/>
  <c r="GK33" i="1"/>
  <c r="K79" i="6"/>
  <c r="I80" i="6"/>
  <c r="HC80" i="6"/>
  <c r="GY80" i="6"/>
  <c r="GZ81" i="6"/>
  <c r="I81" i="6"/>
  <c r="HC81" i="6"/>
  <c r="HC77" i="6"/>
  <c r="GK77" i="6"/>
  <c r="GJ77" i="6"/>
  <c r="I77" i="6"/>
  <c r="K77" i="6"/>
  <c r="I72" i="6"/>
  <c r="GY72" i="6"/>
  <c r="HB72" i="6"/>
  <c r="GN71" i="6"/>
  <c r="GS71" i="6"/>
  <c r="GJ71" i="6"/>
  <c r="HB71" i="6"/>
  <c r="GQ71" i="6"/>
  <c r="I71" i="6"/>
  <c r="GP71" i="6"/>
  <c r="DZ75" i="1"/>
  <c r="DM75" i="1" s="1"/>
  <c r="HB68" i="6"/>
  <c r="GK68" i="6"/>
  <c r="GJ68" i="6"/>
  <c r="I68" i="6"/>
  <c r="GZ73" i="6"/>
  <c r="I73" i="6"/>
  <c r="HB73" i="6"/>
  <c r="K68" i="6"/>
  <c r="AQ75" i="1"/>
  <c r="F85" i="1" s="1"/>
  <c r="CP31" i="1"/>
  <c r="O31" i="1" s="1"/>
  <c r="GM30" i="1"/>
  <c r="GN30" i="1"/>
  <c r="GZ64" i="6"/>
  <c r="I64" i="6"/>
  <c r="HB64" i="6"/>
  <c r="K59" i="6"/>
  <c r="GK29" i="1"/>
  <c r="K61" i="6"/>
  <c r="GN62" i="6"/>
  <c r="GS62" i="6"/>
  <c r="GJ62" i="6"/>
  <c r="GP62" i="6"/>
  <c r="HB62" i="6"/>
  <c r="GQ62" i="6"/>
  <c r="FC159" i="6" s="1"/>
  <c r="I62" i="6"/>
  <c r="I63" i="6"/>
  <c r="GY63" i="6"/>
  <c r="HB63" i="6"/>
  <c r="HB59" i="6"/>
  <c r="GK59" i="6"/>
  <c r="I59" i="6"/>
  <c r="GJ59" i="6"/>
  <c r="EH75" i="1"/>
  <c r="GA75" i="1"/>
  <c r="GA22" i="1" s="1"/>
  <c r="AP75" i="1"/>
  <c r="AP104" i="1" s="1"/>
  <c r="CI75" i="1"/>
  <c r="AZ75" i="1" s="1"/>
  <c r="FY75" i="1"/>
  <c r="EP75" i="1" s="1"/>
  <c r="DG159" i="6" s="1"/>
  <c r="EI75" i="1"/>
  <c r="CG75" i="1"/>
  <c r="AX75" i="1" s="1"/>
  <c r="T60" i="6"/>
  <c r="R66" i="6" s="1"/>
  <c r="H60" i="6"/>
  <c r="T47" i="6"/>
  <c r="GL47" i="6" s="1"/>
  <c r="CR25" i="1"/>
  <c r="Q25" i="1" s="1"/>
  <c r="AB25" i="1"/>
  <c r="H46" i="6" s="1"/>
  <c r="I54" i="6"/>
  <c r="HB54" i="6"/>
  <c r="GY54" i="6"/>
  <c r="R57" i="6"/>
  <c r="GJ53" i="6"/>
  <c r="I53" i="6"/>
  <c r="HB53" i="6"/>
  <c r="GK53" i="6"/>
  <c r="EW159" i="6" s="1"/>
  <c r="K53" i="6"/>
  <c r="GZ55" i="6"/>
  <c r="I55" i="6"/>
  <c r="HB55" i="6"/>
  <c r="GK25" i="1"/>
  <c r="K48" i="6"/>
  <c r="I49" i="6"/>
  <c r="HB49" i="6"/>
  <c r="GY49" i="6"/>
  <c r="GZ50" i="6"/>
  <c r="FL159" i="6" s="1"/>
  <c r="H168" i="6" s="1"/>
  <c r="HB50" i="6"/>
  <c r="I50" i="6"/>
  <c r="CZ25" i="1"/>
  <c r="Y25" i="1" s="1"/>
  <c r="GO42" i="1"/>
  <c r="GM42" i="1"/>
  <c r="GN44" i="1"/>
  <c r="GM44" i="1"/>
  <c r="CR29" i="1"/>
  <c r="Q29" i="1" s="1"/>
  <c r="U60" i="6" s="1"/>
  <c r="K60" i="6" s="1"/>
  <c r="AB29" i="1"/>
  <c r="H58" i="6" s="1"/>
  <c r="GM28" i="1"/>
  <c r="GN28" i="1"/>
  <c r="CP32" i="1"/>
  <c r="O32" i="1" s="1"/>
  <c r="AC75" i="1"/>
  <c r="CP34" i="1"/>
  <c r="O34" i="1" s="1"/>
  <c r="CP36" i="1"/>
  <c r="O36" i="1" s="1"/>
  <c r="CP38" i="1"/>
  <c r="O38" i="1" s="1"/>
  <c r="CP40" i="1"/>
  <c r="O40" i="1" s="1"/>
  <c r="CY33" i="1"/>
  <c r="X33" i="1" s="1"/>
  <c r="U80" i="6" s="1"/>
  <c r="K80" i="6" s="1"/>
  <c r="AB40" i="1"/>
  <c r="AB34" i="1"/>
  <c r="CZ39" i="1"/>
  <c r="Y39" i="1" s="1"/>
  <c r="U103" i="6" s="1"/>
  <c r="K103" i="6" s="1"/>
  <c r="CY45" i="1"/>
  <c r="X45" i="1" s="1"/>
  <c r="U123" i="6" s="1"/>
  <c r="K123" i="6" s="1"/>
  <c r="CZ45" i="1"/>
  <c r="Y45" i="1" s="1"/>
  <c r="U124" i="6" s="1"/>
  <c r="K124" i="6" s="1"/>
  <c r="DX75" i="1"/>
  <c r="CY49" i="1"/>
  <c r="X49" i="1" s="1"/>
  <c r="CZ49" i="1"/>
  <c r="Y49" i="1" s="1"/>
  <c r="GM51" i="1"/>
  <c r="GN51" i="1"/>
  <c r="AB59" i="1"/>
  <c r="ET22" i="1"/>
  <c r="ET104" i="1"/>
  <c r="P88" i="1"/>
  <c r="AB58" i="1"/>
  <c r="AB61" i="1"/>
  <c r="AB62" i="1"/>
  <c r="GN52" i="1"/>
  <c r="AO22" i="1"/>
  <c r="F79" i="1"/>
  <c r="AO104" i="1"/>
  <c r="GM67" i="1"/>
  <c r="GN67" i="1"/>
  <c r="GM68" i="1"/>
  <c r="GN68" i="1"/>
  <c r="GK24" i="1"/>
  <c r="AE75" i="1"/>
  <c r="CZ24" i="1"/>
  <c r="Y24" i="1" s="1"/>
  <c r="AB36" i="1"/>
  <c r="CZ41" i="1"/>
  <c r="Y41" i="1" s="1"/>
  <c r="U109" i="6" s="1"/>
  <c r="K109" i="6" s="1"/>
  <c r="CZ35" i="1"/>
  <c r="Y35" i="1" s="1"/>
  <c r="U89" i="6" s="1"/>
  <c r="K89" i="6" s="1"/>
  <c r="CY39" i="1"/>
  <c r="X39" i="1" s="1"/>
  <c r="U102" i="6" s="1"/>
  <c r="K102" i="6" s="1"/>
  <c r="CY46" i="1"/>
  <c r="X46" i="1" s="1"/>
  <c r="CZ46" i="1"/>
  <c r="Y46" i="1" s="1"/>
  <c r="AF75" i="1"/>
  <c r="CP46" i="1"/>
  <c r="O46" i="1" s="1"/>
  <c r="CP45" i="1"/>
  <c r="O45" i="1" s="1"/>
  <c r="GM56" i="1"/>
  <c r="GN56" i="1"/>
  <c r="GN58" i="1"/>
  <c r="GM60" i="1"/>
  <c r="GN60" i="1"/>
  <c r="AB55" i="1"/>
  <c r="AB54" i="1"/>
  <c r="EU22" i="1"/>
  <c r="EU104" i="1"/>
  <c r="P91" i="1"/>
  <c r="AB57" i="1"/>
  <c r="CP63" i="1"/>
  <c r="O63" i="1" s="1"/>
  <c r="AB60" i="1"/>
  <c r="GM69" i="1"/>
  <c r="GN69" i="1"/>
  <c r="GM64" i="1"/>
  <c r="GN64" i="1"/>
  <c r="GM70" i="1"/>
  <c r="GN70" i="1"/>
  <c r="EB22" i="1"/>
  <c r="DO75" i="1"/>
  <c r="DM159" i="6" s="1"/>
  <c r="GM26" i="1"/>
  <c r="GN26" i="1"/>
  <c r="GK31" i="1"/>
  <c r="DW75" i="1"/>
  <c r="AB32" i="1"/>
  <c r="CZ37" i="1"/>
  <c r="Y37" i="1" s="1"/>
  <c r="U97" i="6" s="1"/>
  <c r="K97" i="6" s="1"/>
  <c r="CY41" i="1"/>
  <c r="X41" i="1" s="1"/>
  <c r="U108" i="6" s="1"/>
  <c r="K108" i="6" s="1"/>
  <c r="CZ31" i="1"/>
  <c r="Y31" i="1" s="1"/>
  <c r="CY35" i="1"/>
  <c r="X35" i="1" s="1"/>
  <c r="U88" i="6" s="1"/>
  <c r="K88" i="6" s="1"/>
  <c r="CY47" i="1"/>
  <c r="X47" i="1" s="1"/>
  <c r="CZ47" i="1"/>
  <c r="Y47" i="1" s="1"/>
  <c r="CP47" i="1"/>
  <c r="O47" i="1" s="1"/>
  <c r="BB22" i="1"/>
  <c r="BB104" i="1"/>
  <c r="F88" i="1"/>
  <c r="BC22" i="1"/>
  <c r="F91" i="1"/>
  <c r="BC104" i="1"/>
  <c r="AG22" i="1"/>
  <c r="T75" i="1"/>
  <c r="GM71" i="1"/>
  <c r="GN71" i="1"/>
  <c r="AJ22" i="1"/>
  <c r="W75" i="1"/>
  <c r="DY22" i="1"/>
  <c r="DL75" i="1"/>
  <c r="DL159" i="6" s="1"/>
  <c r="GM72" i="1"/>
  <c r="GN72" i="1"/>
  <c r="AH22" i="1"/>
  <c r="U75" i="1"/>
  <c r="CZ33" i="1"/>
  <c r="Y33" i="1" s="1"/>
  <c r="CY37" i="1"/>
  <c r="X37" i="1" s="1"/>
  <c r="U96" i="6" s="1"/>
  <c r="K96" i="6" s="1"/>
  <c r="CY31" i="1"/>
  <c r="X31" i="1" s="1"/>
  <c r="AB38" i="1"/>
  <c r="CY48" i="1"/>
  <c r="X48" i="1" s="1"/>
  <c r="CZ48" i="1"/>
  <c r="Y48" i="1" s="1"/>
  <c r="GM50" i="1"/>
  <c r="GN50" i="1"/>
  <c r="CP55" i="1"/>
  <c r="O55" i="1" s="1"/>
  <c r="DU75" i="1"/>
  <c r="CP57" i="1"/>
  <c r="O57" i="1" s="1"/>
  <c r="CP59" i="1"/>
  <c r="O59" i="1" s="1"/>
  <c r="CP61" i="1"/>
  <c r="O61" i="1" s="1"/>
  <c r="GM62" i="1"/>
  <c r="GN62" i="1"/>
  <c r="EG22" i="1"/>
  <c r="P79" i="1"/>
  <c r="EG104" i="1"/>
  <c r="GM65" i="1"/>
  <c r="GN65" i="1"/>
  <c r="GM73" i="1"/>
  <c r="GN73" i="1"/>
  <c r="AI22" i="1"/>
  <c r="V75" i="1"/>
  <c r="GM66" i="1"/>
  <c r="GN66" i="1"/>
  <c r="EA22" i="1"/>
  <c r="DN75" i="1"/>
  <c r="FE159" i="6" l="1"/>
  <c r="FB159" i="6"/>
  <c r="FK159" i="6"/>
  <c r="H167" i="6" s="1"/>
  <c r="CX159" i="6"/>
  <c r="EU159" i="6"/>
  <c r="EZ159" i="6"/>
  <c r="H165" i="6" s="1"/>
  <c r="ES22" i="1"/>
  <c r="DW159" i="6"/>
  <c r="FQ159" i="6"/>
  <c r="H174" i="6" s="1"/>
  <c r="I40" i="6"/>
  <c r="H163" i="6"/>
  <c r="ET159" i="6"/>
  <c r="I39" i="6" s="1"/>
  <c r="CW159" i="6"/>
  <c r="J39" i="6" s="1"/>
  <c r="EI104" i="1"/>
  <c r="EI18" i="1" s="1"/>
  <c r="DJ159" i="6"/>
  <c r="EH104" i="1"/>
  <c r="DS159" i="6"/>
  <c r="J173" i="6" s="1"/>
  <c r="DI159" i="6"/>
  <c r="HA158" i="6"/>
  <c r="H158" i="6"/>
  <c r="HA155" i="6"/>
  <c r="H155" i="6"/>
  <c r="AP22" i="1"/>
  <c r="HA152" i="6"/>
  <c r="H152" i="6"/>
  <c r="HA149" i="6"/>
  <c r="H149" i="6"/>
  <c r="H146" i="6"/>
  <c r="HA146" i="6"/>
  <c r="R51" i="6"/>
  <c r="HA51" i="6" s="1"/>
  <c r="HA143" i="6"/>
  <c r="H143" i="6"/>
  <c r="GM49" i="1"/>
  <c r="GN54" i="1"/>
  <c r="S57" i="6"/>
  <c r="J57" i="6" s="1"/>
  <c r="S119" i="6"/>
  <c r="J119" i="6" s="1"/>
  <c r="H140" i="6"/>
  <c r="HA140" i="6"/>
  <c r="H137" i="6"/>
  <c r="HA137" i="6"/>
  <c r="Q75" i="1"/>
  <c r="F87" i="1" s="1"/>
  <c r="H134" i="6"/>
  <c r="HA134" i="6"/>
  <c r="CI22" i="1"/>
  <c r="GM48" i="1"/>
  <c r="GN49" i="1"/>
  <c r="HC78" i="6"/>
  <c r="FO159" i="6" s="1"/>
  <c r="H172" i="6" s="1"/>
  <c r="HA131" i="6"/>
  <c r="H131" i="6"/>
  <c r="AK75" i="1"/>
  <c r="X75" i="1" s="1"/>
  <c r="GJ121" i="6"/>
  <c r="H125" i="6"/>
  <c r="GN27" i="1"/>
  <c r="GM43" i="1"/>
  <c r="I121" i="6"/>
  <c r="HA128" i="6"/>
  <c r="H128" i="6"/>
  <c r="GO43" i="1"/>
  <c r="AQ104" i="1"/>
  <c r="AQ18" i="1" s="1"/>
  <c r="GL121" i="6"/>
  <c r="EH22" i="1"/>
  <c r="HB121" i="6"/>
  <c r="I78" i="6"/>
  <c r="GJ78" i="6"/>
  <c r="GL78" i="6"/>
  <c r="GJ114" i="6"/>
  <c r="S125" i="6"/>
  <c r="J125" i="6" s="1"/>
  <c r="HC114" i="6"/>
  <c r="GJ69" i="6"/>
  <c r="GL114" i="6"/>
  <c r="R119" i="6"/>
  <c r="HA119" i="6" s="1"/>
  <c r="GM27" i="1"/>
  <c r="HB69" i="6"/>
  <c r="P84" i="1"/>
  <c r="V16" i="2" s="1"/>
  <c r="V18" i="2" s="1"/>
  <c r="I69" i="6"/>
  <c r="HC94" i="6"/>
  <c r="GL69" i="6"/>
  <c r="GJ94" i="6"/>
  <c r="I94" i="6"/>
  <c r="S111" i="6"/>
  <c r="J111" i="6" s="1"/>
  <c r="HA111" i="6"/>
  <c r="H111" i="6"/>
  <c r="FY22" i="1"/>
  <c r="BA104" i="1"/>
  <c r="BA18" i="1" s="1"/>
  <c r="AQ22" i="1"/>
  <c r="ES104" i="1"/>
  <c r="ES18" i="1" s="1"/>
  <c r="P95" i="1"/>
  <c r="F95" i="1"/>
  <c r="HA105" i="6"/>
  <c r="H105" i="6"/>
  <c r="S105" i="6"/>
  <c r="J105" i="6" s="1"/>
  <c r="GL94" i="6"/>
  <c r="U78" i="6"/>
  <c r="K78" i="6" s="1"/>
  <c r="CP33" i="1"/>
  <c r="O33" i="1" s="1"/>
  <c r="GM33" i="1" s="1"/>
  <c r="S99" i="6"/>
  <c r="J99" i="6" s="1"/>
  <c r="HA99" i="6"/>
  <c r="H99" i="6"/>
  <c r="S91" i="6"/>
  <c r="J91" i="6" s="1"/>
  <c r="HA91" i="6"/>
  <c r="H91" i="6"/>
  <c r="U81" i="6"/>
  <c r="K81" i="6" s="1"/>
  <c r="H83" i="6"/>
  <c r="HA83" i="6"/>
  <c r="DZ22" i="1"/>
  <c r="CG22" i="1"/>
  <c r="F84" i="1"/>
  <c r="G16" i="2" s="1"/>
  <c r="G18" i="2" s="1"/>
  <c r="H75" i="6"/>
  <c r="HA75" i="6"/>
  <c r="ED75" i="1"/>
  <c r="ED22" i="1" s="1"/>
  <c r="U73" i="6"/>
  <c r="K73" i="6" s="1"/>
  <c r="EC75" i="1"/>
  <c r="EC22" i="1" s="1"/>
  <c r="U72" i="6"/>
  <c r="GJ47" i="6"/>
  <c r="GM24" i="1"/>
  <c r="HA66" i="6"/>
  <c r="H66" i="6"/>
  <c r="S66" i="6"/>
  <c r="P85" i="1"/>
  <c r="HB47" i="6"/>
  <c r="FN159" i="6" s="1"/>
  <c r="ER75" i="1"/>
  <c r="EI22" i="1"/>
  <c r="I47" i="6"/>
  <c r="I60" i="6"/>
  <c r="HB60" i="6"/>
  <c r="GL60" i="6"/>
  <c r="EX159" i="6" s="1"/>
  <c r="H164" i="6" s="1"/>
  <c r="GJ60" i="6"/>
  <c r="U47" i="6"/>
  <c r="K47" i="6" s="1"/>
  <c r="CP25" i="1"/>
  <c r="O25" i="1" s="1"/>
  <c r="GN25" i="1" s="1"/>
  <c r="H51" i="6"/>
  <c r="HA57" i="6"/>
  <c r="H57" i="6"/>
  <c r="U50" i="6"/>
  <c r="DU22" i="1"/>
  <c r="FZ75" i="1"/>
  <c r="FW75" i="1"/>
  <c r="FX75" i="1"/>
  <c r="DH75" i="1"/>
  <c r="DC159" i="6" s="1"/>
  <c r="J165" i="6" s="1"/>
  <c r="GO37" i="1"/>
  <c r="GM37" i="1"/>
  <c r="GN48" i="1"/>
  <c r="GM35" i="1"/>
  <c r="GO35" i="1"/>
  <c r="GM45" i="1"/>
  <c r="GN45" i="1"/>
  <c r="AL75" i="1"/>
  <c r="AE22" i="1"/>
  <c r="R75" i="1"/>
  <c r="DM22" i="1"/>
  <c r="P97" i="1"/>
  <c r="DM104" i="1"/>
  <c r="GP38" i="1"/>
  <c r="GM38" i="1"/>
  <c r="GO32" i="1"/>
  <c r="GM32" i="1"/>
  <c r="DV75" i="1"/>
  <c r="CP29" i="1"/>
  <c r="O29" i="1" s="1"/>
  <c r="DN22" i="1"/>
  <c r="DN104" i="1"/>
  <c r="P98" i="1"/>
  <c r="GM61" i="1"/>
  <c r="GN61" i="1"/>
  <c r="U22" i="1"/>
  <c r="U104" i="1"/>
  <c r="F97" i="1"/>
  <c r="DL22" i="1"/>
  <c r="DL104" i="1"/>
  <c r="P96" i="1"/>
  <c r="AX22" i="1"/>
  <c r="AX104" i="1"/>
  <c r="F82" i="1"/>
  <c r="BC18" i="1"/>
  <c r="F120" i="1"/>
  <c r="BB18" i="1"/>
  <c r="F117" i="1"/>
  <c r="DW22" i="1"/>
  <c r="DJ75" i="1"/>
  <c r="DB159" i="6" s="1"/>
  <c r="DO22" i="1"/>
  <c r="P99" i="1"/>
  <c r="DO104" i="1"/>
  <c r="EP22" i="1"/>
  <c r="P82" i="1"/>
  <c r="EP104" i="1"/>
  <c r="AP18" i="1"/>
  <c r="F113" i="1"/>
  <c r="GM46" i="1"/>
  <c r="GN46" i="1"/>
  <c r="GP39" i="1"/>
  <c r="GM39" i="1"/>
  <c r="AB75" i="1"/>
  <c r="DX22" i="1"/>
  <c r="DK75" i="1"/>
  <c r="CZ159" i="6" s="1"/>
  <c r="GO36" i="1"/>
  <c r="GM36" i="1"/>
  <c r="AZ22" i="1"/>
  <c r="F86" i="1"/>
  <c r="AZ104" i="1"/>
  <c r="V22" i="1"/>
  <c r="V104" i="1"/>
  <c r="F98" i="1"/>
  <c r="GM55" i="1"/>
  <c r="GN55" i="1"/>
  <c r="GM59" i="1"/>
  <c r="GN59" i="1"/>
  <c r="GM41" i="1"/>
  <c r="GP41" i="1"/>
  <c r="EU18" i="1"/>
  <c r="P120" i="1"/>
  <c r="AF22" i="1"/>
  <c r="S75" i="1"/>
  <c r="GN24" i="1"/>
  <c r="ET18" i="1"/>
  <c r="P117" i="1"/>
  <c r="GO34" i="1"/>
  <c r="GM34" i="1"/>
  <c r="EG18" i="1"/>
  <c r="P108" i="1"/>
  <c r="EH18" i="1"/>
  <c r="P113" i="1"/>
  <c r="GM57" i="1"/>
  <c r="GN57" i="1"/>
  <c r="GM31" i="1"/>
  <c r="GN31" i="1"/>
  <c r="Q22" i="1"/>
  <c r="W22" i="1"/>
  <c r="F99" i="1"/>
  <c r="W104" i="1"/>
  <c r="T22" i="1"/>
  <c r="T104" i="1"/>
  <c r="F96" i="1"/>
  <c r="P86" i="1"/>
  <c r="GM47" i="1"/>
  <c r="GN47" i="1"/>
  <c r="F124" i="1"/>
  <c r="GN63" i="1"/>
  <c r="GM63" i="1"/>
  <c r="AO18" i="1"/>
  <c r="F108" i="1"/>
  <c r="GP40" i="1"/>
  <c r="GM40" i="1"/>
  <c r="AC22" i="1"/>
  <c r="CH75" i="1"/>
  <c r="CE75" i="1"/>
  <c r="P75" i="1"/>
  <c r="CF75" i="1"/>
  <c r="P114" i="1" l="1"/>
  <c r="AK22" i="1"/>
  <c r="EV159" i="6"/>
  <c r="H161" i="6" s="1"/>
  <c r="FR159" i="6"/>
  <c r="H171" i="6"/>
  <c r="J40" i="6"/>
  <c r="J163" i="6"/>
  <c r="FM159" i="6"/>
  <c r="H169" i="6" s="1"/>
  <c r="H176" i="6" s="1"/>
  <c r="I38" i="6" s="1"/>
  <c r="P159" i="6"/>
  <c r="J66" i="6"/>
  <c r="ER22" i="1"/>
  <c r="DK159" i="6"/>
  <c r="ER104" i="1"/>
  <c r="GM25" i="1"/>
  <c r="Q104" i="1"/>
  <c r="CB75" i="1"/>
  <c r="CB22" i="1" s="1"/>
  <c r="F114" i="1"/>
  <c r="GO33" i="1"/>
  <c r="FU75" i="1" s="1"/>
  <c r="FU22" i="1" s="1"/>
  <c r="P124" i="1"/>
  <c r="FV75" i="1"/>
  <c r="FV22" i="1" s="1"/>
  <c r="H119" i="6"/>
  <c r="S83" i="6"/>
  <c r="J83" i="6" s="1"/>
  <c r="DQ75" i="1"/>
  <c r="DP75" i="1"/>
  <c r="CA75" i="1"/>
  <c r="CA22" i="1" s="1"/>
  <c r="K72" i="6"/>
  <c r="S75" i="6"/>
  <c r="J75" i="6" s="1"/>
  <c r="K50" i="6"/>
  <c r="S51" i="6"/>
  <c r="J51" i="6" s="1"/>
  <c r="P22" i="1"/>
  <c r="P104" i="1"/>
  <c r="F78" i="1"/>
  <c r="T18" i="1"/>
  <c r="F125" i="1"/>
  <c r="V18" i="1"/>
  <c r="F127" i="1"/>
  <c r="EP18" i="1"/>
  <c r="P111" i="1"/>
  <c r="DL18" i="1"/>
  <c r="P125" i="1"/>
  <c r="DN18" i="1"/>
  <c r="P127" i="1"/>
  <c r="FZ22" i="1"/>
  <c r="EQ75" i="1"/>
  <c r="DH159" i="6" s="1"/>
  <c r="CF22" i="1"/>
  <c r="AW75" i="1"/>
  <c r="CE22" i="1"/>
  <c r="AV75" i="1"/>
  <c r="ER18" i="1"/>
  <c r="P115" i="1"/>
  <c r="Q18" i="1"/>
  <c r="F116" i="1"/>
  <c r="S22" i="1"/>
  <c r="S104" i="1"/>
  <c r="F90" i="1"/>
  <c r="J16" i="2" s="1"/>
  <c r="J18" i="2" s="1"/>
  <c r="AB22" i="1"/>
  <c r="O75" i="1"/>
  <c r="AX18" i="1"/>
  <c r="F111" i="1"/>
  <c r="CC75" i="1"/>
  <c r="R22" i="1"/>
  <c r="F89" i="1"/>
  <c r="R104" i="1"/>
  <c r="DH22" i="1"/>
  <c r="DH104" i="1"/>
  <c r="P78" i="1"/>
  <c r="CH22" i="1"/>
  <c r="AY75" i="1"/>
  <c r="W18" i="1"/>
  <c r="F128" i="1"/>
  <c r="AZ18" i="1"/>
  <c r="F115" i="1"/>
  <c r="DJ22" i="1"/>
  <c r="P89" i="1"/>
  <c r="DJ104" i="1"/>
  <c r="GM29" i="1"/>
  <c r="FS75" i="1" s="1"/>
  <c r="GN29" i="1"/>
  <c r="FT75" i="1" s="1"/>
  <c r="DT75" i="1"/>
  <c r="DM18" i="1"/>
  <c r="P126" i="1"/>
  <c r="FX22" i="1"/>
  <c r="EO75" i="1"/>
  <c r="DF159" i="6" s="1"/>
  <c r="X22" i="1"/>
  <c r="X104" i="1"/>
  <c r="F100" i="1"/>
  <c r="DK22" i="1"/>
  <c r="P90" i="1"/>
  <c r="Y16" i="2" s="1"/>
  <c r="Y18" i="2" s="1"/>
  <c r="DK104" i="1"/>
  <c r="DO18" i="1"/>
  <c r="P128" i="1"/>
  <c r="U18" i="1"/>
  <c r="F126" i="1"/>
  <c r="DV22" i="1"/>
  <c r="DI75" i="1"/>
  <c r="DA159" i="6" s="1"/>
  <c r="J164" i="6" s="1"/>
  <c r="CD75" i="1"/>
  <c r="AL22" i="1"/>
  <c r="Y75" i="1"/>
  <c r="FW22" i="1"/>
  <c r="EN75" i="1"/>
  <c r="DE159" i="6" s="1"/>
  <c r="DP22" i="1" l="1"/>
  <c r="DN159" i="6"/>
  <c r="J167" i="6" s="1"/>
  <c r="H159" i="6"/>
  <c r="DQ22" i="1"/>
  <c r="DO159" i="6"/>
  <c r="J168" i="6" s="1"/>
  <c r="Q159" i="6"/>
  <c r="P101" i="1"/>
  <c r="EL75" i="1"/>
  <c r="DR159" i="6" s="1"/>
  <c r="J172" i="6" s="1"/>
  <c r="AS75" i="1"/>
  <c r="AS22" i="1" s="1"/>
  <c r="DQ104" i="1"/>
  <c r="DQ18" i="1" s="1"/>
  <c r="EM75" i="1"/>
  <c r="DT159" i="6" s="1"/>
  <c r="J174" i="6" s="1"/>
  <c r="DP104" i="1"/>
  <c r="P129" i="1" s="1"/>
  <c r="P100" i="1"/>
  <c r="AR75" i="1"/>
  <c r="CD22" i="1"/>
  <c r="AU75" i="1"/>
  <c r="X18" i="1"/>
  <c r="F129" i="1"/>
  <c r="CC22" i="1"/>
  <c r="AT75" i="1"/>
  <c r="AV22" i="1"/>
  <c r="AV104" i="1"/>
  <c r="F80" i="1"/>
  <c r="FS22" i="1"/>
  <c r="EJ75" i="1"/>
  <c r="DP159" i="6" s="1"/>
  <c r="DI22" i="1"/>
  <c r="P87" i="1"/>
  <c r="DI104" i="1"/>
  <c r="DK18" i="1"/>
  <c r="P119" i="1"/>
  <c r="DJ18" i="1"/>
  <c r="P118" i="1"/>
  <c r="R18" i="1"/>
  <c r="F118" i="1"/>
  <c r="EN22" i="1"/>
  <c r="EN104" i="1"/>
  <c r="P80" i="1"/>
  <c r="Y22" i="1"/>
  <c r="F101" i="1"/>
  <c r="Y104" i="1"/>
  <c r="EO22" i="1"/>
  <c r="EO104" i="1"/>
  <c r="P81" i="1"/>
  <c r="DT22" i="1"/>
  <c r="DG75" i="1"/>
  <c r="CY159" i="6" s="1"/>
  <c r="J161" i="6" s="1"/>
  <c r="AY22" i="1"/>
  <c r="F83" i="1"/>
  <c r="AY104" i="1"/>
  <c r="S18" i="1"/>
  <c r="F119" i="1"/>
  <c r="AW22" i="1"/>
  <c r="F81" i="1"/>
  <c r="AW104" i="1"/>
  <c r="P18" i="1"/>
  <c r="F107" i="1"/>
  <c r="EM22" i="1"/>
  <c r="EM104" i="1"/>
  <c r="P94" i="1"/>
  <c r="W16" i="2" s="1"/>
  <c r="W18" i="2" s="1"/>
  <c r="FT22" i="1"/>
  <c r="EK75" i="1"/>
  <c r="DH18" i="1"/>
  <c r="P107" i="1"/>
  <c r="O22" i="1"/>
  <c r="F77" i="1"/>
  <c r="O104" i="1"/>
  <c r="EQ22" i="1"/>
  <c r="EQ104" i="1"/>
  <c r="P83" i="1"/>
  <c r="EL104" i="1" l="1"/>
  <c r="P93" i="1"/>
  <c r="U16" i="2" s="1"/>
  <c r="U18" i="2" s="1"/>
  <c r="EL22" i="1"/>
  <c r="AR22" i="1"/>
  <c r="G8" i="1"/>
  <c r="J169" i="6"/>
  <c r="J176" i="6" s="1"/>
  <c r="J159" i="6"/>
  <c r="DU159" i="6"/>
  <c r="DQ159" i="6"/>
  <c r="J171" i="6" s="1"/>
  <c r="F92" i="1"/>
  <c r="E16" i="2" s="1"/>
  <c r="AS104" i="1"/>
  <c r="P130" i="1"/>
  <c r="DP18" i="1"/>
  <c r="AR104" i="1"/>
  <c r="F131" i="1" s="1"/>
  <c r="F102" i="1"/>
  <c r="O18" i="1"/>
  <c r="F106" i="1"/>
  <c r="EM18" i="1"/>
  <c r="P123" i="1"/>
  <c r="AW18" i="1"/>
  <c r="F110" i="1"/>
  <c r="EL18" i="1"/>
  <c r="P122" i="1"/>
  <c r="Y18" i="1"/>
  <c r="F130" i="1"/>
  <c r="EN18" i="1"/>
  <c r="P109" i="1"/>
  <c r="AY18" i="1"/>
  <c r="F112" i="1"/>
  <c r="AT22" i="1"/>
  <c r="F93" i="1"/>
  <c r="F16" i="2" s="1"/>
  <c r="F18" i="2" s="1"/>
  <c r="AT104" i="1"/>
  <c r="EK22" i="1"/>
  <c r="P92" i="1"/>
  <c r="T16" i="2" s="1"/>
  <c r="EK104" i="1"/>
  <c r="EQ18" i="1"/>
  <c r="P112" i="1"/>
  <c r="EO18" i="1"/>
  <c r="P110" i="1"/>
  <c r="E18" i="2"/>
  <c r="EJ22" i="1"/>
  <c r="EJ104" i="1"/>
  <c r="P102" i="1"/>
  <c r="AU22" i="1"/>
  <c r="AU104" i="1"/>
  <c r="F94" i="1"/>
  <c r="H16" i="2" s="1"/>
  <c r="H18" i="2" s="1"/>
  <c r="DG22" i="1"/>
  <c r="DG104" i="1"/>
  <c r="P77" i="1"/>
  <c r="AS18" i="1"/>
  <c r="F121" i="1"/>
  <c r="DI18" i="1"/>
  <c r="P116" i="1"/>
  <c r="AV18" i="1"/>
  <c r="F109" i="1"/>
  <c r="J38" i="6" l="1"/>
  <c r="J177" i="6"/>
  <c r="J178" i="6" s="1"/>
  <c r="E26" i="6"/>
  <c r="AR18" i="1"/>
  <c r="EK18" i="1"/>
  <c r="P121" i="1"/>
  <c r="EJ18" i="1"/>
  <c r="P131" i="1"/>
  <c r="AU18" i="1"/>
  <c r="F123" i="1"/>
  <c r="T18" i="2"/>
  <c r="X16" i="2"/>
  <c r="X18" i="2" s="1"/>
  <c r="DG18" i="1"/>
  <c r="P106" i="1"/>
  <c r="I16" i="2"/>
  <c r="I18" i="2" s="1"/>
  <c r="AT18" i="1"/>
  <c r="F122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<sst xmlns="http://schemas.openxmlformats.org/spreadsheetml/2006/main" count="3767" uniqueCount="449">
  <si>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</si>
  <si>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</si>
  <si>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</si>
  <si>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</si>
  <si>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4х50'Новое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</si>
  <si>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</si>
  <si>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</si>
  <si>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</si>
  <si>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</si>
  <si>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</si>
  <si>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</si>
  <si>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</si>
  <si>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</si>
  <si>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</si>
  <si>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</si>
  <si>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</si>
  <si>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</si>
  <si>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</si>
  <si>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</si>
  <si>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</si>
  <si>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</si>
  <si>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</si>
  <si>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</si>
  <si>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</si>
  <si>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</si>
  <si>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</si>
  <si>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</si>
  <si>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</si>
  <si>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</si>
  <si>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</si>
  <si>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</si>
  <si>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</si>
  <si>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</si>
  <si>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</si>
  <si>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</si>
  <si>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</si>
  <si>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</si>
  <si>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</si>
  <si>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</si>
  <si>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</si>
  <si>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</si>
  <si>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</si>
  <si>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</si>
  <si>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</si>
  <si>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</si>
  <si>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</si>
  <si>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</si>
  <si>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</si>
  <si>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</si>
  <si>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</si>
  <si>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</si>
  <si>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</si>
  <si>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</si>
  <si>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</si>
  <si>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</si>
  <si>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</si>
  <si>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</si>
  <si>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</si>
  <si>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</si>
  <si>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</si>
  <si>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</si>
  <si>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</si>
  <si>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</si>
  <si>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</si>
  <si>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</si>
  <si>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</si>
  <si>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</si>
  <si>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</si>
  <si>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</si>
  <si>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</si>
  <si>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</si>
  <si>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</si>
  <si>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</si>
  <si>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</si>
  <si>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</si>
  <si>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</si>
  <si>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</si>
  <si>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</si>
  <si>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</si>
  <si>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АСБ1 4х50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</si>
  <si>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</si>
  <si>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</si>
  <si>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</si>
  <si>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</si>
  <si>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[440 /  7,5]</t>
  </si>
  <si>
    <t>15</t>
  </si>
  <si>
    <t>Труба гофрированная диаметром 110 мм</t>
  </si>
  <si>
    <t>[100 /  7,5]</t>
  </si>
  <si>
    <t>16</t>
  </si>
  <si>
    <t>Муфта 4 КВТПН1 70/120</t>
  </si>
  <si>
    <t>шт.</t>
  </si>
  <si>
    <t>[1 281,49 /  7,5]</t>
  </si>
  <si>
    <t>18</t>
  </si>
  <si>
    <t>Кирпич красный</t>
  </si>
  <si>
    <t>[13,16 /  7,5]</t>
  </si>
  <si>
    <t>19</t>
  </si>
  <si>
    <t>Песок природный</t>
  </si>
  <si>
    <t>м3</t>
  </si>
  <si>
    <t>[177,97 /  7,5]</t>
  </si>
  <si>
    <t>20</t>
  </si>
  <si>
    <t>Лента сигнальная ЛСЭ-150</t>
  </si>
  <si>
    <t>100М</t>
  </si>
  <si>
    <t>[599,47 /  7,5]</t>
  </si>
  <si>
    <t>21</t>
  </si>
  <si>
    <t>Лента оградительная 75мм 250 м</t>
  </si>
  <si>
    <t>[233,56 /  7,5]</t>
  </si>
  <si>
    <t>22</t>
  </si>
  <si>
    <t>Газ пропан</t>
  </si>
  <si>
    <t>кг</t>
  </si>
  <si>
    <t>[35,2 /  7,5]</t>
  </si>
  <si>
    <t>23</t>
  </si>
  <si>
    <t>Щебень известковый</t>
  </si>
  <si>
    <t>[885,2 /  7,5]</t>
  </si>
  <si>
    <t>24</t>
  </si>
  <si>
    <t>Пена монтажная 750 мл</t>
  </si>
  <si>
    <t>шт</t>
  </si>
  <si>
    <t>[271,19 /  7,5]</t>
  </si>
  <si>
    <t>25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</si>
  <si>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</si>
  <si>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</si>
  <si>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</si>
  <si>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</si>
  <si>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</si>
  <si>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</si>
  <si>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</si>
  <si>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</si>
  <si>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</si>
  <si>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</si>
  <si>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</si>
  <si>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</si>
  <si>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</si>
  <si>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</si>
  <si>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</si>
  <si>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</si>
  <si>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</si>
  <si>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</si>
  <si>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</si>
  <si>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</si>
  <si>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</si>
  <si>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</si>
  <si>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</si>
  <si>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</si>
  <si>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</si>
  <si>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</si>
  <si>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</si>
  <si>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</si>
  <si>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</si>
  <si>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</si>
  <si>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</si>
  <si>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</si>
  <si>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</si>
  <si>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</si>
  <si>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</si>
  <si>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</si>
  <si>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</si>
  <si>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</si>
  <si>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</si>
  <si>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</si>
  <si>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</si>
  <si>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</si>
  <si>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</si>
  <si>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</si>
  <si>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</si>
  <si>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</si>
  <si>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</si>
  <si>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</si>
  <si>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</si>
  <si>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</si>
  <si>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</si>
  <si>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</si>
  <si>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</si>
  <si>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</si>
  <si>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</si>
  <si>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</si>
  <si>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</si>
  <si>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</si>
  <si>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</si>
  <si>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</si>
  <si>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</si>
  <si>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</si>
  <si>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</si>
  <si>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</si>
  <si>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</si>
  <si>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</si>
  <si>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</si>
  <si>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</si>
  <si>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</si>
  <si>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</si>
  <si>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</si>
  <si>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</si>
  <si>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</si>
  <si>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</si>
  <si>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</si>
  <si>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</si>
  <si>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</si>
  <si>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</si>
  <si>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</si>
  <si>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</si>
  <si>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</si>
  <si>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</si>
  <si>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</si>
  <si>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</si>
  <si>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</si>
  <si>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</si>
  <si>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</si>
  <si>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</si>
  <si>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</si>
  <si>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</si>
  <si>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</si>
  <si>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</si>
  <si>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</si>
  <si>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</si>
  <si>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</si>
  <si>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</si>
  <si>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</si>
  <si>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</si>
  <si>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</si>
  <si>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</si>
  <si>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</si>
  <si>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</si>
  <si>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</si>
  <si>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</si>
  <si>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</si>
  <si>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</si>
  <si>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</si>
  <si>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</si>
  <si>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</si>
  <si>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</si>
  <si>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</si>
  <si>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</si>
  <si>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</si>
  <si>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</si>
  <si>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</si>
  <si>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</si>
  <si>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</si>
  <si>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</si>
  <si>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</si>
  <si>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</si>
  <si>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</si>
  <si>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</si>
  <si>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</si>
  <si>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</si>
  <si>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</si>
  <si>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</si>
  <si>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</si>
  <si>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</si>
  <si>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</si>
  <si>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</si>
  <si>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</si>
  <si>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</si>
  <si>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</si>
  <si>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</si>
  <si>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</si>
  <si>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</si>
  <si>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</si>
  <si>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</si>
  <si>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</si>
  <si>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</si>
  <si>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</si>
  <si>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</si>
  <si>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</si>
  <si>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</si>
  <si>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</si>
  <si>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</si>
  <si>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</si>
  <si>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</si>
  <si>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</si>
  <si>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</si>
  <si>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</si>
  <si>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</si>
  <si>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</si>
  <si>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</si>
  <si>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</si>
  <si>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</si>
  <si>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</si>
  <si>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</si>
  <si>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</si>
  <si>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</si>
  <si>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</si>
  <si>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</si>
  <si>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</si>
  <si>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</si>
  <si>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</si>
  <si>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</si>
  <si>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</si>
  <si>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</si>
  <si>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</si>
  <si>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</si>
  <si>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</si>
  <si>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</si>
  <si>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</si>
  <si>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</si>
  <si>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</si>
  <si>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</si>
  <si>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</si>
  <si>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</si>
  <si>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</si>
  <si>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</si>
  <si>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</si>
  <si>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</si>
  <si>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</si>
  <si>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</si>
  <si>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</si>
  <si>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</si>
  <si>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</si>
  <si>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</si>
  <si>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</si>
  <si>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</si>
  <si>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</si>
  <si>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</si>
  <si>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</si>
  <si>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</si>
  <si>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</si>
  <si>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</si>
  <si>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</si>
  <si>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</si>
  <si>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</si>
  <si>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</si>
  <si>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</si>
  <si>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</si>
  <si>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</si>
  <si>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</si>
  <si>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</si>
  <si>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</si>
  <si>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</si>
  <si>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</si>
  <si>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</si>
  <si>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</si>
  <si>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</si>
  <si>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</si>
  <si>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</si>
  <si>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</si>
  <si>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</si>
  <si>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</si>
  <si>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</si>
  <si>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</si>
  <si>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</si>
  <si>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</si>
  <si>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</si>
  <si>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</si>
  <si>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</si>
  <si>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</si>
  <si>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</si>
  <si>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</si>
  <si>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</si>
  <si>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</si>
  <si>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</si>
  <si>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</si>
  <si>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</si>
  <si>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</si>
  <si>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</si>
  <si>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</si>
  <si>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</si>
  <si>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</si>
  <si>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</si>
  <si>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</si>
  <si>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</si>
  <si>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</si>
  <si>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</si>
  <si>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</si>
  <si>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</si>
  <si>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</si>
  <si>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</si>
  <si>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</si>
  <si>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</si>
  <si>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</si>
  <si>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</si>
  <si>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</si>
  <si>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</si>
  <si>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</si>
  <si>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</si>
  <si>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</si>
  <si>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</si>
  <si>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</si>
  <si>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</si>
  <si>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</si>
  <si>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</si>
  <si>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</si>
  <si>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</si>
  <si>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</si>
  <si>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</si>
  <si>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</si>
  <si>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</si>
  <si>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</si>
  <si>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</si>
  <si>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</si>
  <si>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</si>
  <si>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</si>
  <si>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</si>
  <si>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</si>
  <si>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</si>
  <si>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</si>
  <si>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</si>
  <si>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</si>
  <si>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</si>
  <si>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</si>
  <si>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</si>
  <si>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</si>
  <si>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</si>
  <si>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</si>
  <si>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</si>
  <si>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</si>
  <si>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</si>
  <si>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</si>
  <si>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</si>
  <si>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</si>
  <si>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</si>
  <si>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[440 /  7,5] = 58.67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</si>
  <si>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</si>
  <si>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</si>
  <si>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</si>
  <si>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</si>
  <si>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</si>
  <si>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</si>
  <si>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</si>
  <si>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</si>
  <si>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</si>
  <si>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</si>
  <si>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</si>
  <si>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</si>
  <si>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</si>
  <si>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</si>
  <si>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</si>
  <si>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</si>
  <si>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</si>
  <si>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</si>
  <si>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</si>
  <si>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</si>
  <si>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</si>
  <si>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</si>
  <si>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</si>
  <si>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</si>
  <si>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</si>
  <si>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</si>
  <si>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</si>
  <si>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</si>
  <si>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</si>
  <si>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</si>
  <si>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</si>
  <si>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</si>
  <si>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</si>
  <si>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</si>
  <si>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</si>
  <si>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</si>
  <si>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</si>
  <si>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 </t>
  </si>
  <si>
    <t>Составлена в уровне цен :2019 г.</t>
  </si>
  <si>
    <t>ВСЕГО,            в уровне цен 2019 г., руб.</t>
  </si>
  <si>
    <t xml:space="preserve">Монтаж_1КМ_КЛ 0,4 кВ АСБ 4х50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</si>
</sst>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2" fontId="21" fillId="0" borderId="6" xfId="0" applyNumberFormat="1" applyFont="1" applyBorder="1" applyAlignment="1">
      <alignment horizontal="right" shrinkToFit="1"/>
    </xf>
    <xf numFmtId="2" fontId="21" fillId="0" borderId="23" xfId="0" applyNumberFormat="1" applyFont="1" applyBorder="1" applyAlignment="1">
      <alignment horizontal="right" shrinkToFit="1"/>
    </xf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topLeftCell="A147" zoomScale="102" zoomScaleNormal="102" workbookViewId="0">
      <selection activeCell="B196" sqref="B196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6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3.7109375" style="127" customWidth="1"/>
    <col min="8" max="9" width="8.7109375" style="127" customWidth="1"/>
    <col min="10" max="10" width="13.7109375" style="127" customWidth="1"/>
    <col min="11" max="11" width="10.7109375" style="127" customWidth="1"/>
    <col min="13" max="13" width="12.570312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86" t="s">
        <v>337</v>
      </c>
      <c r="I2" s="86"/>
      <c r="J2" s="86"/>
      <c r="K2" s="86"/>
    </row>
    <row r="3" spans="1:255" hidden="1" outlineLevel="1" x14ac:dyDescent="0.2">
      <c r="H3" s="86" t="s">
        <v>338</v>
      </c>
      <c r="I3" s="86"/>
      <c r="J3" s="86"/>
      <c r="K3" s="86"/>
    </row>
    <row r="4" spans="1:255" hidden="1" outlineLevel="1" x14ac:dyDescent="0.2">
      <c r="H4" s="86" t="s">
        <v>339</v>
      </c>
      <c r="I4" s="86"/>
      <c r="J4" s="86"/>
      <c r="K4" s="86"/>
    </row>
    <row r="5" spans="1:255" s="12" customFormat="1" ht="11.25" hidden="1" outlineLevel="1" x14ac:dyDescent="0.2">
      <c r="J5" s="87" t="s">
        <v>340</v>
      </c>
      <c r="K5" s="88"/>
    </row>
    <row r="6" spans="1:255" s="14" customFormat="1" ht="9.75" hidden="1" outlineLevel="1" x14ac:dyDescent="0.2">
      <c r="I6" s="15" t="s">
        <v>341</v>
      </c>
      <c r="J6" s="97" t="s">
        <v>342</v>
      </c>
      <c r="K6" s="98"/>
    </row>
    <row r="7" spans="1:255" hidden="1" outlineLevel="1" x14ac:dyDescent="0.2">
      <c r="A7" s="16" t="s">
        <v>343</v>
      </c>
      <c r="B7" s="128"/>
      <c r="C7" s="99"/>
      <c r="D7" s="99"/>
      <c r="E7" s="99"/>
      <c r="F7" s="99"/>
      <c r="G7" s="99"/>
      <c r="I7" s="15" t="s">
        <v>344</v>
      </c>
      <c r="J7" s="85"/>
      <c r="K7" s="129"/>
      <c r="BR7" s="17">
        <f>C7</f>
        <v>0</v>
      </c>
      <c r="IU7" s="18"/>
    </row>
    <row r="8" spans="1:255" hidden="1" outlineLevel="1" x14ac:dyDescent="0.2">
      <c r="A8" s="16" t="s">
        <v>345</v>
      </c>
      <c r="B8" s="128"/>
      <c r="C8" s="102"/>
      <c r="D8" s="102"/>
      <c r="E8" s="102"/>
      <c r="F8" s="102"/>
      <c r="G8" s="102"/>
      <c r="I8" s="15" t="s">
        <v>344</v>
      </c>
      <c r="J8" s="85"/>
      <c r="K8" s="129"/>
      <c r="BR8" s="17">
        <f>C8</f>
        <v>0</v>
      </c>
      <c r="IU8" s="18"/>
    </row>
    <row r="9" spans="1:255" hidden="1" outlineLevel="1" x14ac:dyDescent="0.2">
      <c r="A9" s="16" t="s">
        <v>346</v>
      </c>
      <c r="B9" s="128"/>
      <c r="C9" s="102"/>
      <c r="D9" s="102"/>
      <c r="E9" s="102"/>
      <c r="F9" s="102"/>
      <c r="G9" s="102"/>
      <c r="I9" s="15" t="s">
        <v>344</v>
      </c>
      <c r="J9" s="85"/>
      <c r="K9" s="129"/>
      <c r="BR9" s="17">
        <f>C9</f>
        <v>0</v>
      </c>
      <c r="IU9" s="18"/>
    </row>
    <row r="10" spans="1:255" hidden="1" outlineLevel="1" x14ac:dyDescent="0.2">
      <c r="A10" s="16" t="s">
        <v>347</v>
      </c>
      <c r="B10" s="128"/>
      <c r="C10" s="102"/>
      <c r="D10" s="102"/>
      <c r="E10" s="102"/>
      <c r="F10" s="102"/>
      <c r="G10" s="102"/>
      <c r="I10" s="15" t="s">
        <v>344</v>
      </c>
      <c r="J10" s="85"/>
      <c r="K10" s="129"/>
      <c r="BR10" s="17">
        <f>C10</f>
        <v>0</v>
      </c>
      <c r="IU10" s="18"/>
    </row>
    <row r="11" spans="1:255" hidden="1" outlineLevel="1" x14ac:dyDescent="0.2">
      <c r="A11" s="16" t="s">
        <v>348</v>
      </c>
      <c r="C11" s="100"/>
      <c r="D11" s="102"/>
      <c r="E11" s="102"/>
      <c r="F11" s="102"/>
      <c r="G11" s="102"/>
      <c r="H11" s="12"/>
      <c r="I11" s="12"/>
      <c r="J11" s="85"/>
      <c r="K11" s="88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00" t="s">
        <v>4</v>
      </c>
      <c r="D12" s="102"/>
      <c r="E12" s="102"/>
      <c r="F12" s="102"/>
      <c r="G12" s="102"/>
      <c r="H12" s="12"/>
      <c r="I12" s="12"/>
      <c r="J12" s="85"/>
      <c r="K12" s="88"/>
      <c r="BS12" s="20" t="str">
        <f>C12</f>
        <v>Коррект_1КМ_АСБ 4х50'Новое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101"/>
      <c r="D13" s="130"/>
      <c r="E13" s="130"/>
      <c r="F13" s="130"/>
      <c r="G13" s="130"/>
      <c r="I13" s="15" t="s">
        <v>351</v>
      </c>
      <c r="J13" s="85"/>
      <c r="K13" s="88"/>
      <c r="BS13" s="20">
        <f>C13</f>
        <v>0</v>
      </c>
      <c r="IU13" s="18"/>
    </row>
    <row r="14" spans="1:255" hidden="1" outlineLevel="1" x14ac:dyDescent="0.2">
      <c r="G14" s="108" t="s">
        <v>352</v>
      </c>
      <c r="H14" s="108"/>
      <c r="I14" s="21" t="s">
        <v>353</v>
      </c>
      <c r="J14" s="109"/>
      <c r="K14" s="131"/>
      <c r="BW14" s="23">
        <f>J14</f>
        <v>0</v>
      </c>
      <c r="IU14" s="18"/>
    </row>
    <row r="15" spans="1:255" hidden="1" outlineLevel="1" x14ac:dyDescent="0.2">
      <c r="I15" s="22" t="s">
        <v>354</v>
      </c>
      <c r="J15" s="110"/>
      <c r="K15" s="132"/>
    </row>
    <row r="16" spans="1:255" s="14" customFormat="1" hidden="1" outlineLevel="1" x14ac:dyDescent="0.2">
      <c r="I16" s="15" t="s">
        <v>355</v>
      </c>
      <c r="J16" s="111"/>
      <c r="K16" s="112"/>
    </row>
    <row r="17" spans="1:255" hidden="1" outlineLevel="1" x14ac:dyDescent="0.2"/>
    <row r="18" spans="1:255" hidden="1" outlineLevel="1" x14ac:dyDescent="0.2">
      <c r="G18" s="89" t="s">
        <v>356</v>
      </c>
      <c r="H18" s="89" t="s">
        <v>357</v>
      </c>
      <c r="I18" s="89" t="s">
        <v>358</v>
      </c>
      <c r="J18" s="91"/>
    </row>
    <row r="19" spans="1:255" ht="13.5" hidden="1" outlineLevel="1" thickBot="1" x14ac:dyDescent="0.25">
      <c r="G19" s="90"/>
      <c r="H19" s="90"/>
      <c r="I19" s="24" t="s">
        <v>359</v>
      </c>
      <c r="J19" s="25" t="s">
        <v>360</v>
      </c>
    </row>
    <row r="20" spans="1:255" ht="14.25" hidden="1" outlineLevel="1" thickBot="1" x14ac:dyDescent="0.3">
      <c r="C20" s="95" t="s">
        <v>361</v>
      </c>
      <c r="D20" s="133"/>
      <c r="E20" s="133"/>
      <c r="F20" s="103"/>
      <c r="G20" s="26"/>
      <c r="H20" s="27"/>
      <c r="I20" s="28"/>
      <c r="J20" s="29"/>
      <c r="K20" s="30"/>
    </row>
    <row r="21" spans="1:255" ht="13.5" hidden="1" outlineLevel="1" x14ac:dyDescent="0.25">
      <c r="C21" s="95" t="s">
        <v>362</v>
      </c>
      <c r="D21" s="133"/>
      <c r="E21" s="133"/>
      <c r="F21" s="133"/>
    </row>
    <row r="22" spans="1:255" hidden="1" outlineLevel="1" x14ac:dyDescent="0.2">
      <c r="A22" s="96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0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05">
        <f>J176/1000</f>
        <v>1209.74623</v>
      </c>
      <c r="F26" s="106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7"/>
      <c r="D30" s="107"/>
      <c r="E30" s="107"/>
      <c r="F30" s="107"/>
      <c r="G30" s="107"/>
      <c r="H30" s="107"/>
      <c r="I30" s="107"/>
      <c r="J30" s="107"/>
      <c r="K30" s="107"/>
      <c r="BT30" s="33">
        <f>C30</f>
        <v>0</v>
      </c>
      <c r="IU30" s="18"/>
    </row>
    <row r="31" spans="1:255" outlineLevel="1" x14ac:dyDescent="0.2">
      <c r="A31" s="16" t="s">
        <v>349</v>
      </c>
      <c r="C31" s="107" t="s">
        <v>448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 xml:space="preserve">Монтаж_1КМ_КЛ 0,4 кВ АСБ 4х50 </v>
      </c>
      <c r="IU31" s="18"/>
    </row>
    <row r="32" spans="1:255" outlineLevel="1" x14ac:dyDescent="0.2">
      <c r="A32" s="16" t="s">
        <v>368</v>
      </c>
      <c r="C32" s="117" t="s">
        <v>369</v>
      </c>
      <c r="D32" s="107"/>
      <c r="E32" s="107"/>
      <c r="F32" s="107"/>
      <c r="G32" s="107"/>
      <c r="H32" s="107"/>
      <c r="I32" s="107"/>
      <c r="J32" s="107"/>
      <c r="K32" s="107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4" t="s">
        <v>445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255" outlineLevel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7"/>
      <c r="D36" s="107"/>
      <c r="E36" s="107"/>
      <c r="F36" s="107"/>
      <c r="G36" s="107"/>
      <c r="H36" s="107"/>
      <c r="I36" s="107"/>
      <c r="J36" s="107"/>
      <c r="K36" s="107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124.00011000000002</v>
      </c>
      <c r="J38" s="37">
        <f>J176/1000</f>
        <v>1209.74623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427.17085500000007</v>
      </c>
      <c r="J39" s="37">
        <f>CW159</f>
        <v>427.17085500000007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6.2488600000000005</v>
      </c>
      <c r="J40" s="37">
        <f>(CZ159+DB159)/1000</f>
        <v>114.35414</v>
      </c>
      <c r="K40" s="14" t="s">
        <v>375</v>
      </c>
    </row>
    <row r="41" spans="1:255" x14ac:dyDescent="0.2">
      <c r="A41" s="119" t="s">
        <v>379</v>
      </c>
      <c r="B41" s="113" t="s">
        <v>380</v>
      </c>
      <c r="C41" s="113" t="s">
        <v>381</v>
      </c>
      <c r="D41" s="113" t="s">
        <v>382</v>
      </c>
      <c r="E41" s="113" t="s">
        <v>383</v>
      </c>
      <c r="F41" s="113" t="s">
        <v>384</v>
      </c>
      <c r="G41" s="113" t="s">
        <v>385</v>
      </c>
      <c r="H41" s="113" t="s">
        <v>386</v>
      </c>
      <c r="I41" s="113" t="s">
        <v>387</v>
      </c>
      <c r="J41" s="113" t="s">
        <v>388</v>
      </c>
      <c r="K41" s="115" t="s">
        <v>447</v>
      </c>
    </row>
    <row r="42" spans="1:255" x14ac:dyDescent="0.2">
      <c r="A42" s="120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0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0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4" t="s">
        <v>13</v>
      </c>
      <c r="C46" s="40" t="s">
        <v>14</v>
      </c>
      <c r="D46" s="41" t="s">
        <v>15</v>
      </c>
      <c r="E46" s="84">
        <v>0.52851999999999999</v>
      </c>
      <c r="F46" s="42">
        <f>Source!AK25</f>
        <v>1885.29</v>
      </c>
      <c r="G46" s="135" t="s">
        <v>3</v>
      </c>
      <c r="H46" s="42">
        <f>Source!AB25</f>
        <v>1885.29</v>
      </c>
      <c r="I46" s="42"/>
      <c r="J46" s="136"/>
      <c r="K46" s="4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8"/>
      <c r="B47" s="45"/>
      <c r="C47" s="45" t="s">
        <v>389</v>
      </c>
      <c r="D47" s="46"/>
      <c r="E47" s="47"/>
      <c r="F47" s="49">
        <v>1885.29</v>
      </c>
      <c r="G47" s="137"/>
      <c r="H47" s="49">
        <f>Source!AD25</f>
        <v>1885.29</v>
      </c>
      <c r="I47" s="49">
        <f>T47</f>
        <v>996.41</v>
      </c>
      <c r="J47" s="137">
        <v>12.5</v>
      </c>
      <c r="K47" s="50">
        <f>U47</f>
        <v>12455.17</v>
      </c>
      <c r="O47" s="18"/>
      <c r="P47" s="18"/>
      <c r="Q47" s="18"/>
      <c r="R47" s="18"/>
      <c r="S47" s="18"/>
      <c r="T47" s="18">
        <f>ROUND(Source!AD25*Source!AV25*Source!I25,2)</f>
        <v>996.41</v>
      </c>
      <c r="U47" s="18">
        <f>Source!Q25</f>
        <v>12455.17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996.41</v>
      </c>
      <c r="GK47" s="18"/>
      <c r="GL47" s="18">
        <f>T47</f>
        <v>996.41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996.41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5"/>
      <c r="B48" s="52"/>
      <c r="C48" s="52" t="s">
        <v>390</v>
      </c>
      <c r="D48" s="53"/>
      <c r="E48" s="54"/>
      <c r="F48" s="56">
        <v>207.09</v>
      </c>
      <c r="G48" s="138"/>
      <c r="H48" s="56">
        <f>Source!AE25</f>
        <v>207.09</v>
      </c>
      <c r="I48" s="56">
        <f>GM48</f>
        <v>109.45</v>
      </c>
      <c r="J48" s="138">
        <v>18.3</v>
      </c>
      <c r="K48" s="57">
        <f>Source!R25</f>
        <v>2002.96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109.45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5"/>
      <c r="B49" s="52"/>
      <c r="C49" s="52" t="s">
        <v>391</v>
      </c>
      <c r="D49" s="53"/>
      <c r="E49" s="54">
        <v>95</v>
      </c>
      <c r="F49" s="139" t="s">
        <v>392</v>
      </c>
      <c r="G49" s="138"/>
      <c r="H49" s="56">
        <f>ROUND((Source!AF25*Source!AV25+Source!AE25*Source!AV25)*(Source!FX25)/100,2)</f>
        <v>196.74</v>
      </c>
      <c r="I49" s="56">
        <f>T49</f>
        <v>103.98</v>
      </c>
      <c r="J49" s="138" t="s">
        <v>393</v>
      </c>
      <c r="K49" s="57">
        <f>U49</f>
        <v>1622.4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103.98</v>
      </c>
      <c r="U49" s="18">
        <f>Source!X25</f>
        <v>1622.4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103.98</v>
      </c>
      <c r="GZ49" s="18"/>
      <c r="HA49" s="18"/>
      <c r="HB49" s="18">
        <f>T49</f>
        <v>103.98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7"/>
      <c r="B50" s="68"/>
      <c r="C50" s="68" t="s">
        <v>394</v>
      </c>
      <c r="D50" s="69"/>
      <c r="E50" s="70">
        <v>50</v>
      </c>
      <c r="F50" s="140" t="s">
        <v>392</v>
      </c>
      <c r="G50" s="71"/>
      <c r="H50" s="72">
        <f>ROUND((Source!AF25*Source!AV25+Source!AE25*Source!AV25)*(Source!FY25)/100,2)</f>
        <v>103.55</v>
      </c>
      <c r="I50" s="72">
        <f>T50</f>
        <v>54.73</v>
      </c>
      <c r="J50" s="71" t="s">
        <v>395</v>
      </c>
      <c r="K50" s="141">
        <f>U50</f>
        <v>801.18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54.73</v>
      </c>
      <c r="U50" s="18">
        <f>Source!Y25</f>
        <v>801.18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54.73</v>
      </c>
      <c r="HA50" s="18"/>
      <c r="HB50" s="18">
        <f>T50</f>
        <v>54.73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8"/>
      <c r="C51" s="58"/>
      <c r="D51" s="58"/>
      <c r="E51" s="58"/>
      <c r="F51" s="58"/>
      <c r="G51" s="58"/>
      <c r="H51" s="121">
        <f>R51</f>
        <v>1155.1199999999999</v>
      </c>
      <c r="I51" s="122"/>
      <c r="J51" s="121">
        <f>S51</f>
        <v>14878.75</v>
      </c>
      <c r="K51" s="123"/>
      <c r="O51" s="18"/>
      <c r="P51" s="18"/>
      <c r="Q51" s="18"/>
      <c r="R51" s="18">
        <f>SUM(T46:T50)</f>
        <v>1155.1199999999999</v>
      </c>
      <c r="S51" s="18">
        <f>SUM(U46:U50)</f>
        <v>14878.75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1155.1199999999999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0">
        <v>2</v>
      </c>
      <c r="B52" s="66" t="s">
        <v>23</v>
      </c>
      <c r="C52" s="61" t="s">
        <v>24</v>
      </c>
      <c r="D52" s="62" t="s">
        <v>25</v>
      </c>
      <c r="E52" s="83">
        <v>9.1420000000000001E-2</v>
      </c>
      <c r="F52" s="64">
        <f>Source!AK27</f>
        <v>1047.5</v>
      </c>
      <c r="G52" s="142" t="s">
        <v>3</v>
      </c>
      <c r="H52" s="64">
        <f>Source!AB27</f>
        <v>1047.5</v>
      </c>
      <c r="I52" s="64"/>
      <c r="J52" s="143"/>
      <c r="K52" s="6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8"/>
      <c r="B53" s="45"/>
      <c r="C53" s="45" t="s">
        <v>396</v>
      </c>
      <c r="D53" s="46"/>
      <c r="E53" s="47"/>
      <c r="F53" s="49">
        <v>1047.5</v>
      </c>
      <c r="G53" s="137"/>
      <c r="H53" s="49">
        <f>Source!AF27</f>
        <v>1047.5</v>
      </c>
      <c r="I53" s="49">
        <f>T53</f>
        <v>95.76</v>
      </c>
      <c r="J53" s="137">
        <v>18.3</v>
      </c>
      <c r="K53" s="50">
        <f>U53</f>
        <v>1752.45</v>
      </c>
      <c r="O53" s="18"/>
      <c r="P53" s="18"/>
      <c r="Q53" s="18"/>
      <c r="R53" s="18"/>
      <c r="S53" s="18"/>
      <c r="T53" s="18">
        <f>ROUND(Source!AF27*Source!AV27*Source!I27,2)</f>
        <v>95.76</v>
      </c>
      <c r="U53" s="18">
        <f>Source!S27</f>
        <v>1752.45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95.76</v>
      </c>
      <c r="GK53" s="18">
        <f>T53</f>
        <v>95.76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95.76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5"/>
      <c r="B54" s="52"/>
      <c r="C54" s="52" t="s">
        <v>391</v>
      </c>
      <c r="D54" s="53"/>
      <c r="E54" s="54">
        <v>80</v>
      </c>
      <c r="F54" s="139" t="s">
        <v>392</v>
      </c>
      <c r="G54" s="138"/>
      <c r="H54" s="56">
        <f>ROUND((Source!AF27*Source!AV27+Source!AE27*Source!AV27)*(Source!FX27)/100,2)</f>
        <v>838</v>
      </c>
      <c r="I54" s="56">
        <f>T54</f>
        <v>76.61</v>
      </c>
      <c r="J54" s="138" t="s">
        <v>397</v>
      </c>
      <c r="K54" s="57">
        <f>U54</f>
        <v>1191.67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76.61</v>
      </c>
      <c r="U54" s="18">
        <f>Source!X27</f>
        <v>1191.67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76.61</v>
      </c>
      <c r="GZ54" s="18"/>
      <c r="HA54" s="18"/>
      <c r="HB54" s="18">
        <f>T54</f>
        <v>76.61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5"/>
      <c r="B55" s="52"/>
      <c r="C55" s="52" t="s">
        <v>394</v>
      </c>
      <c r="D55" s="53"/>
      <c r="E55" s="54">
        <v>45</v>
      </c>
      <c r="F55" s="139" t="s">
        <v>392</v>
      </c>
      <c r="G55" s="138"/>
      <c r="H55" s="56">
        <f>ROUND((Source!AF27*Source!AV27+Source!AE27*Source!AV27)*(Source!FY27)/100,2)</f>
        <v>471.38</v>
      </c>
      <c r="I55" s="56">
        <f>T55</f>
        <v>43.09</v>
      </c>
      <c r="J55" s="138" t="s">
        <v>398</v>
      </c>
      <c r="K55" s="57">
        <f>U55</f>
        <v>630.88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43.09</v>
      </c>
      <c r="U55" s="18">
        <f>Source!Y27</f>
        <v>630.88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43.09</v>
      </c>
      <c r="HA55" s="18"/>
      <c r="HB55" s="18">
        <f>T55</f>
        <v>43.09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7"/>
      <c r="B56" s="68"/>
      <c r="C56" s="68" t="s">
        <v>399</v>
      </c>
      <c r="D56" s="69" t="s">
        <v>400</v>
      </c>
      <c r="E56" s="70">
        <v>125</v>
      </c>
      <c r="F56" s="71"/>
      <c r="G56" s="71"/>
      <c r="H56" s="71">
        <f>ROUND(Source!AH27,2)</f>
        <v>125</v>
      </c>
      <c r="I56" s="72">
        <f>Source!U27</f>
        <v>11.4275</v>
      </c>
      <c r="J56" s="71"/>
      <c r="K56" s="7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9"/>
      <c r="B57" s="58"/>
      <c r="C57" s="58"/>
      <c r="D57" s="58"/>
      <c r="E57" s="58"/>
      <c r="F57" s="58"/>
      <c r="G57" s="58"/>
      <c r="H57" s="121">
        <f>R57</f>
        <v>215.46</v>
      </c>
      <c r="I57" s="122"/>
      <c r="J57" s="121">
        <f>S57</f>
        <v>3575</v>
      </c>
      <c r="K57" s="123"/>
      <c r="O57" s="18"/>
      <c r="P57" s="18"/>
      <c r="Q57" s="18"/>
      <c r="R57" s="18">
        <f>SUM(T52:T56)</f>
        <v>215.46</v>
      </c>
      <c r="S57" s="18">
        <f>SUM(U52:U56)</f>
        <v>3575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215.46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0">
        <v>3</v>
      </c>
      <c r="B58" s="66" t="s">
        <v>29</v>
      </c>
      <c r="C58" s="61" t="s">
        <v>30</v>
      </c>
      <c r="D58" s="62" t="s">
        <v>31</v>
      </c>
      <c r="E58" s="63">
        <v>11</v>
      </c>
      <c r="F58" s="64">
        <f>Source!AK29</f>
        <v>2048.42</v>
      </c>
      <c r="G58" s="142" t="s">
        <v>3</v>
      </c>
      <c r="H58" s="64">
        <f>Source!AB29</f>
        <v>1856.12</v>
      </c>
      <c r="I58" s="64"/>
      <c r="J58" s="143"/>
      <c r="K58" s="6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8"/>
      <c r="B59" s="45"/>
      <c r="C59" s="45" t="s">
        <v>396</v>
      </c>
      <c r="D59" s="46"/>
      <c r="E59" s="47"/>
      <c r="F59" s="49">
        <v>126.06</v>
      </c>
      <c r="G59" s="137"/>
      <c r="H59" s="49">
        <f>Source!AF29</f>
        <v>126.06</v>
      </c>
      <c r="I59" s="49">
        <f>T59</f>
        <v>1386.66</v>
      </c>
      <c r="J59" s="137">
        <v>18.3</v>
      </c>
      <c r="K59" s="50">
        <f>U59</f>
        <v>25375.88</v>
      </c>
      <c r="O59" s="18"/>
      <c r="P59" s="18"/>
      <c r="Q59" s="18"/>
      <c r="R59" s="18"/>
      <c r="S59" s="18"/>
      <c r="T59" s="18">
        <f>ROUND(Source!AF29*Source!AV29*Source!I29,2)</f>
        <v>1386.66</v>
      </c>
      <c r="U59" s="18">
        <f>Source!S29</f>
        <v>25375.88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1386.66</v>
      </c>
      <c r="GK59" s="18">
        <f>T59</f>
        <v>1386.66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1386.66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5"/>
      <c r="B60" s="52"/>
      <c r="C60" s="52" t="s">
        <v>389</v>
      </c>
      <c r="D60" s="53"/>
      <c r="E60" s="54"/>
      <c r="F60" s="56">
        <v>1730.05</v>
      </c>
      <c r="G60" s="138"/>
      <c r="H60" s="56">
        <f>Source!AD29</f>
        <v>1730.05</v>
      </c>
      <c r="I60" s="56">
        <f>T60</f>
        <v>19030.55</v>
      </c>
      <c r="J60" s="138">
        <v>12.5</v>
      </c>
      <c r="K60" s="57">
        <f>U60</f>
        <v>237881.88</v>
      </c>
      <c r="O60" s="18"/>
      <c r="P60" s="18"/>
      <c r="Q60" s="18"/>
      <c r="R60" s="18"/>
      <c r="S60" s="18"/>
      <c r="T60" s="18">
        <f>ROUND(Source!AD29*Source!AV29*Source!I29,2)</f>
        <v>19030.55</v>
      </c>
      <c r="U60" s="18">
        <f>Source!Q29</f>
        <v>237881.88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19030.55</v>
      </c>
      <c r="GK60" s="18"/>
      <c r="GL60" s="18">
        <f>T60</f>
        <v>19030.55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19030.55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5"/>
      <c r="B61" s="52"/>
      <c r="C61" s="52" t="s">
        <v>390</v>
      </c>
      <c r="D61" s="53"/>
      <c r="E61" s="54"/>
      <c r="F61" s="56">
        <v>85.46</v>
      </c>
      <c r="G61" s="138"/>
      <c r="H61" s="56">
        <f>Source!AE29</f>
        <v>85.46</v>
      </c>
      <c r="I61" s="56">
        <f>GM61</f>
        <v>940.06</v>
      </c>
      <c r="J61" s="138">
        <v>18.3</v>
      </c>
      <c r="K61" s="57">
        <f>Source!R29</f>
        <v>17203.099999999999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940.06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5"/>
      <c r="B62" s="52"/>
      <c r="C62" s="52" t="s">
        <v>401</v>
      </c>
      <c r="D62" s="53"/>
      <c r="E62" s="54"/>
      <c r="F62" s="56">
        <v>192.31</v>
      </c>
      <c r="G62" s="138"/>
      <c r="H62" s="56">
        <f>Source!AC29</f>
        <v>0.01</v>
      </c>
      <c r="I62" s="56">
        <f>T62</f>
        <v>0.11</v>
      </c>
      <c r="J62" s="138">
        <v>7.5</v>
      </c>
      <c r="K62" s="57">
        <f>U62</f>
        <v>0.83</v>
      </c>
      <c r="O62" s="18"/>
      <c r="P62" s="18"/>
      <c r="Q62" s="18"/>
      <c r="R62" s="18"/>
      <c r="S62" s="18"/>
      <c r="T62" s="18">
        <f>ROUND(Source!AC29*Source!AW29*Source!I29,2)</f>
        <v>0.11</v>
      </c>
      <c r="U62" s="18">
        <f>Source!P29</f>
        <v>0.83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0.11</v>
      </c>
      <c r="GK62" s="18"/>
      <c r="GL62" s="18"/>
      <c r="GM62" s="18"/>
      <c r="GN62" s="18">
        <f>T62</f>
        <v>0.11</v>
      </c>
      <c r="GO62" s="18"/>
      <c r="GP62" s="18">
        <f>T62</f>
        <v>0.11</v>
      </c>
      <c r="GQ62" s="18">
        <f>T62</f>
        <v>0.11</v>
      </c>
      <c r="GR62" s="18"/>
      <c r="GS62" s="18">
        <f>T62</f>
        <v>0.11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0.11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5"/>
      <c r="B63" s="52"/>
      <c r="C63" s="52" t="s">
        <v>391</v>
      </c>
      <c r="D63" s="53"/>
      <c r="E63" s="54">
        <v>100</v>
      </c>
      <c r="F63" s="139" t="s">
        <v>392</v>
      </c>
      <c r="G63" s="138"/>
      <c r="H63" s="56">
        <f>ROUND((Source!AF29*Source!AV29+Source!AE29*Source!AV29)*(Source!FX29)/100,2)</f>
        <v>211.52</v>
      </c>
      <c r="I63" s="56">
        <f>T63</f>
        <v>2326.7199999999998</v>
      </c>
      <c r="J63" s="138" t="s">
        <v>402</v>
      </c>
      <c r="K63" s="57">
        <f>U63</f>
        <v>36192.129999999997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2326.7199999999998</v>
      </c>
      <c r="U63" s="18">
        <f>Source!X29</f>
        <v>36192.129999999997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2326.7199999999998</v>
      </c>
      <c r="GZ63" s="18"/>
      <c r="HA63" s="18"/>
      <c r="HB63" s="18">
        <f>T63</f>
        <v>2326.7199999999998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5"/>
      <c r="B64" s="52"/>
      <c r="C64" s="52" t="s">
        <v>394</v>
      </c>
      <c r="D64" s="53"/>
      <c r="E64" s="54">
        <v>65</v>
      </c>
      <c r="F64" s="139" t="s">
        <v>392</v>
      </c>
      <c r="G64" s="138"/>
      <c r="H64" s="56">
        <f>ROUND((Source!AF29*Source!AV29+Source!AE29*Source!AV29)*(Source!FY29)/100,2)</f>
        <v>137.49</v>
      </c>
      <c r="I64" s="56">
        <f>T64</f>
        <v>1512.37</v>
      </c>
      <c r="J64" s="138" t="s">
        <v>403</v>
      </c>
      <c r="K64" s="57">
        <f>U64</f>
        <v>22141.07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1512.37</v>
      </c>
      <c r="U64" s="18">
        <f>Source!Y29</f>
        <v>22141.07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1512.37</v>
      </c>
      <c r="HA64" s="18"/>
      <c r="HB64" s="18">
        <f>T64</f>
        <v>1512.37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7"/>
      <c r="B65" s="68"/>
      <c r="C65" s="68" t="s">
        <v>399</v>
      </c>
      <c r="D65" s="69" t="s">
        <v>400</v>
      </c>
      <c r="E65" s="70">
        <v>12.18</v>
      </c>
      <c r="F65" s="71"/>
      <c r="G65" s="71"/>
      <c r="H65" s="71">
        <f>ROUND(Source!AH29,2)</f>
        <v>12.18</v>
      </c>
      <c r="I65" s="72">
        <f>Source!U29</f>
        <v>133.97999999999999</v>
      </c>
      <c r="J65" s="71"/>
      <c r="K65" s="7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8"/>
      <c r="C66" s="58"/>
      <c r="D66" s="58"/>
      <c r="E66" s="58"/>
      <c r="F66" s="58"/>
      <c r="G66" s="58"/>
      <c r="H66" s="121">
        <f>R66</f>
        <v>24256.41</v>
      </c>
      <c r="I66" s="122"/>
      <c r="J66" s="121">
        <f>S66</f>
        <v>321591.79000000004</v>
      </c>
      <c r="K66" s="123"/>
      <c r="O66" s="18"/>
      <c r="P66" s="18"/>
      <c r="Q66" s="18"/>
      <c r="R66" s="18">
        <f>SUM(T58:T65)</f>
        <v>24256.41</v>
      </c>
      <c r="S66" s="18">
        <f>SUM(U58:U65)</f>
        <v>321591.79000000004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24256.41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0">
        <v>4</v>
      </c>
      <c r="B67" s="66" t="s">
        <v>36</v>
      </c>
      <c r="C67" s="61" t="s">
        <v>37</v>
      </c>
      <c r="D67" s="62" t="s">
        <v>31</v>
      </c>
      <c r="E67" s="63">
        <v>9</v>
      </c>
      <c r="F67" s="64">
        <f>Source!AK31</f>
        <v>829.45</v>
      </c>
      <c r="G67" s="142" t="s">
        <v>3</v>
      </c>
      <c r="H67" s="64">
        <f>Source!AB31</f>
        <v>723.77</v>
      </c>
      <c r="I67" s="64"/>
      <c r="J67" s="143"/>
      <c r="K67" s="65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8"/>
      <c r="B68" s="45"/>
      <c r="C68" s="45" t="s">
        <v>396</v>
      </c>
      <c r="D68" s="46"/>
      <c r="E68" s="47"/>
      <c r="F68" s="49">
        <v>45.95</v>
      </c>
      <c r="G68" s="137"/>
      <c r="H68" s="49">
        <f>Source!AF31</f>
        <v>45.95</v>
      </c>
      <c r="I68" s="49">
        <f>T68</f>
        <v>413.55</v>
      </c>
      <c r="J68" s="137">
        <v>18.3</v>
      </c>
      <c r="K68" s="50">
        <f>U68</f>
        <v>7567.97</v>
      </c>
      <c r="O68" s="18"/>
      <c r="P68" s="18"/>
      <c r="Q68" s="18"/>
      <c r="R68" s="18"/>
      <c r="S68" s="18"/>
      <c r="T68" s="18">
        <f>ROUND(Source!AF31*Source!AV31*Source!I31,2)</f>
        <v>413.55</v>
      </c>
      <c r="U68" s="18">
        <f>Source!S31</f>
        <v>7567.97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413.55</v>
      </c>
      <c r="GK68" s="18">
        <f>T68</f>
        <v>413.55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413.55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5"/>
      <c r="B69" s="52"/>
      <c r="C69" s="52" t="s">
        <v>389</v>
      </c>
      <c r="D69" s="53"/>
      <c r="E69" s="54"/>
      <c r="F69" s="56">
        <v>677.81</v>
      </c>
      <c r="G69" s="138"/>
      <c r="H69" s="56">
        <f>Source!AD31</f>
        <v>677.81</v>
      </c>
      <c r="I69" s="56">
        <f>T69</f>
        <v>6100.29</v>
      </c>
      <c r="J69" s="138">
        <v>12.5</v>
      </c>
      <c r="K69" s="57">
        <f>U69</f>
        <v>76253.63</v>
      </c>
      <c r="O69" s="18"/>
      <c r="P69" s="18"/>
      <c r="Q69" s="18"/>
      <c r="R69" s="18"/>
      <c r="S69" s="18"/>
      <c r="T69" s="18">
        <f>ROUND(Source!AD31*Source!AV31*Source!I31,2)</f>
        <v>6100.29</v>
      </c>
      <c r="U69" s="18">
        <f>Source!Q31</f>
        <v>76253.63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6100.29</v>
      </c>
      <c r="GK69" s="18"/>
      <c r="GL69" s="18">
        <f>T69</f>
        <v>6100.29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6100.29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5"/>
      <c r="B70" s="52"/>
      <c r="C70" s="52" t="s">
        <v>390</v>
      </c>
      <c r="D70" s="53"/>
      <c r="E70" s="54"/>
      <c r="F70" s="56">
        <v>33.479999999999997</v>
      </c>
      <c r="G70" s="138"/>
      <c r="H70" s="56">
        <f>Source!AE31</f>
        <v>33.479999999999997</v>
      </c>
      <c r="I70" s="56">
        <f>GM70</f>
        <v>301.32</v>
      </c>
      <c r="J70" s="138">
        <v>18.3</v>
      </c>
      <c r="K70" s="57">
        <f>Source!R31</f>
        <v>5514.16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301.32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5"/>
      <c r="B71" s="52"/>
      <c r="C71" s="52" t="s">
        <v>401</v>
      </c>
      <c r="D71" s="53"/>
      <c r="E71" s="54"/>
      <c r="F71" s="56">
        <v>105.69</v>
      </c>
      <c r="G71" s="138"/>
      <c r="H71" s="56">
        <f>Source!AC31</f>
        <v>0.01</v>
      </c>
      <c r="I71" s="56">
        <f>T71</f>
        <v>0.09</v>
      </c>
      <c r="J71" s="138">
        <v>7.5</v>
      </c>
      <c r="K71" s="57">
        <f>U71</f>
        <v>0.68</v>
      </c>
      <c r="O71" s="18"/>
      <c r="P71" s="18"/>
      <c r="Q71" s="18"/>
      <c r="R71" s="18"/>
      <c r="S71" s="18"/>
      <c r="T71" s="18">
        <f>ROUND(Source!AC31*Source!AW31*Source!I31,2)</f>
        <v>0.09</v>
      </c>
      <c r="U71" s="18">
        <f>Source!P31</f>
        <v>0.68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0.09</v>
      </c>
      <c r="GK71" s="18"/>
      <c r="GL71" s="18"/>
      <c r="GM71" s="18"/>
      <c r="GN71" s="18">
        <f>T71</f>
        <v>0.09</v>
      </c>
      <c r="GO71" s="18"/>
      <c r="GP71" s="18">
        <f>T71</f>
        <v>0.09</v>
      </c>
      <c r="GQ71" s="18">
        <f>T71</f>
        <v>0.09</v>
      </c>
      <c r="GR71" s="18"/>
      <c r="GS71" s="18">
        <f>T71</f>
        <v>0.09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0.09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5"/>
      <c r="B72" s="52"/>
      <c r="C72" s="52" t="s">
        <v>391</v>
      </c>
      <c r="D72" s="53"/>
      <c r="E72" s="54">
        <v>100</v>
      </c>
      <c r="F72" s="139" t="s">
        <v>392</v>
      </c>
      <c r="G72" s="138"/>
      <c r="H72" s="56">
        <f>ROUND((Source!AF31*Source!AV31+Source!AE31*Source!AV31)*(Source!FX31)/100,2)</f>
        <v>79.430000000000007</v>
      </c>
      <c r="I72" s="56">
        <f>T72</f>
        <v>714.87</v>
      </c>
      <c r="J72" s="138" t="s">
        <v>402</v>
      </c>
      <c r="K72" s="57">
        <f>U72</f>
        <v>11119.81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714.87</v>
      </c>
      <c r="U72" s="18">
        <f>Source!X31</f>
        <v>11119.81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714.87</v>
      </c>
      <c r="GZ72" s="18"/>
      <c r="HA72" s="18"/>
      <c r="HB72" s="18">
        <f>T72</f>
        <v>714.87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5"/>
      <c r="B73" s="52"/>
      <c r="C73" s="52" t="s">
        <v>394</v>
      </c>
      <c r="D73" s="53"/>
      <c r="E73" s="54">
        <v>65</v>
      </c>
      <c r="F73" s="139" t="s">
        <v>392</v>
      </c>
      <c r="G73" s="138"/>
      <c r="H73" s="56">
        <f>ROUND((Source!AF31*Source!AV31+Source!AE31*Source!AV31)*(Source!FY31)/100,2)</f>
        <v>51.63</v>
      </c>
      <c r="I73" s="56">
        <f>T73</f>
        <v>464.67</v>
      </c>
      <c r="J73" s="138" t="s">
        <v>403</v>
      </c>
      <c r="K73" s="57">
        <f>U73</f>
        <v>6802.71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464.67</v>
      </c>
      <c r="U73" s="18">
        <f>Source!Y31</f>
        <v>6802.71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464.67</v>
      </c>
      <c r="HA73" s="18"/>
      <c r="HB73" s="18">
        <f>T73</f>
        <v>464.67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7"/>
      <c r="B74" s="68"/>
      <c r="C74" s="68" t="s">
        <v>399</v>
      </c>
      <c r="D74" s="69" t="s">
        <v>400</v>
      </c>
      <c r="E74" s="70">
        <v>4.4400000000000004</v>
      </c>
      <c r="F74" s="71"/>
      <c r="G74" s="71"/>
      <c r="H74" s="71">
        <f>ROUND(Source!AH31,2)</f>
        <v>4.4400000000000004</v>
      </c>
      <c r="I74" s="72">
        <f>Source!U31</f>
        <v>39.96</v>
      </c>
      <c r="J74" s="7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9"/>
      <c r="B75" s="58"/>
      <c r="C75" s="58"/>
      <c r="D75" s="58"/>
      <c r="E75" s="58"/>
      <c r="F75" s="58"/>
      <c r="G75" s="58"/>
      <c r="H75" s="121">
        <f>R75</f>
        <v>7693.47</v>
      </c>
      <c r="I75" s="122"/>
      <c r="J75" s="121">
        <f>S75</f>
        <v>101744.8</v>
      </c>
      <c r="K75" s="123"/>
      <c r="O75" s="18"/>
      <c r="P75" s="18"/>
      <c r="Q75" s="18"/>
      <c r="R75" s="18">
        <f>SUM(T67:T74)</f>
        <v>7693.47</v>
      </c>
      <c r="S75" s="18">
        <f>SUM(U67:U74)</f>
        <v>101744.8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7693.47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0">
        <v>5</v>
      </c>
      <c r="B76" s="66" t="s">
        <v>40</v>
      </c>
      <c r="C76" s="61" t="s">
        <v>41</v>
      </c>
      <c r="D76" s="62" t="s">
        <v>42</v>
      </c>
      <c r="E76" s="63">
        <v>8.2133000000000003</v>
      </c>
      <c r="F76" s="64">
        <f>Source!AK33</f>
        <v>621.96</v>
      </c>
      <c r="G76" s="142" t="s">
        <v>3</v>
      </c>
      <c r="H76" s="64">
        <f>Source!AB33</f>
        <v>547.13</v>
      </c>
      <c r="I76" s="64"/>
      <c r="J76" s="143"/>
      <c r="K76" s="65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8"/>
      <c r="B77" s="45"/>
      <c r="C77" s="45" t="s">
        <v>396</v>
      </c>
      <c r="D77" s="46"/>
      <c r="E77" s="47"/>
      <c r="F77" s="49">
        <v>171.43</v>
      </c>
      <c r="G77" s="137"/>
      <c r="H77" s="49">
        <f>Source!AF33</f>
        <v>171.43</v>
      </c>
      <c r="I77" s="49">
        <f>T77</f>
        <v>1408.01</v>
      </c>
      <c r="J77" s="137">
        <v>18.3</v>
      </c>
      <c r="K77" s="50">
        <f>U77</f>
        <v>25766.51</v>
      </c>
      <c r="O77" s="18"/>
      <c r="P77" s="18"/>
      <c r="Q77" s="18"/>
      <c r="R77" s="18"/>
      <c r="S77" s="18"/>
      <c r="T77" s="18">
        <f>ROUND(Source!AF33*Source!AV33*Source!I33,2)</f>
        <v>1408.01</v>
      </c>
      <c r="U77" s="18">
        <f>Source!S33</f>
        <v>25766.51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1408.01</v>
      </c>
      <c r="GK77" s="18">
        <f>T77</f>
        <v>1408.01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1408.01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5"/>
      <c r="B78" s="52"/>
      <c r="C78" s="52" t="s">
        <v>389</v>
      </c>
      <c r="D78" s="53"/>
      <c r="E78" s="54"/>
      <c r="F78" s="56">
        <v>375.7</v>
      </c>
      <c r="G78" s="138"/>
      <c r="H78" s="56">
        <f>Source!AD33</f>
        <v>375.7</v>
      </c>
      <c r="I78" s="56">
        <f>T78</f>
        <v>3085.74</v>
      </c>
      <c r="J78" s="138">
        <v>12.5</v>
      </c>
      <c r="K78" s="57">
        <f>U78</f>
        <v>38571.71</v>
      </c>
      <c r="O78" s="18"/>
      <c r="P78" s="18"/>
      <c r="Q78" s="18"/>
      <c r="R78" s="18"/>
      <c r="S78" s="18"/>
      <c r="T78" s="18">
        <f>ROUND(Source!AD33*Source!AV33*Source!I33,2)</f>
        <v>3085.74</v>
      </c>
      <c r="U78" s="18">
        <f>Source!Q33</f>
        <v>38571.71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3085.74</v>
      </c>
      <c r="GK78" s="18"/>
      <c r="GL78" s="18">
        <f>T78</f>
        <v>3085.74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3085.74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5"/>
      <c r="B79" s="52"/>
      <c r="C79" s="52" t="s">
        <v>390</v>
      </c>
      <c r="D79" s="53"/>
      <c r="E79" s="54"/>
      <c r="F79" s="56">
        <v>48.69</v>
      </c>
      <c r="G79" s="138"/>
      <c r="H79" s="56">
        <f>Source!AE33</f>
        <v>48.69</v>
      </c>
      <c r="I79" s="56">
        <f>GM79</f>
        <v>399.91</v>
      </c>
      <c r="J79" s="138">
        <v>18.3</v>
      </c>
      <c r="K79" s="57">
        <f>Source!R33</f>
        <v>7318.27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399.91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5"/>
      <c r="B80" s="52"/>
      <c r="C80" s="52" t="s">
        <v>391</v>
      </c>
      <c r="D80" s="53"/>
      <c r="E80" s="54">
        <v>95</v>
      </c>
      <c r="F80" s="139" t="s">
        <v>392</v>
      </c>
      <c r="G80" s="138"/>
      <c r="H80" s="56">
        <f>ROUND((Source!AF33*Source!AV33+Source!AE33*Source!AV33)*(Source!FX33)/100,2)</f>
        <v>209.11</v>
      </c>
      <c r="I80" s="56">
        <f>T80</f>
        <v>1717.52</v>
      </c>
      <c r="J80" s="138" t="s">
        <v>393</v>
      </c>
      <c r="K80" s="57">
        <f>U80</f>
        <v>26798.67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1717.52</v>
      </c>
      <c r="U80" s="18">
        <f>Source!X33</f>
        <v>26798.67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1717.52</v>
      </c>
      <c r="GZ80" s="18"/>
      <c r="HA80" s="18"/>
      <c r="HB80" s="18"/>
      <c r="HC80" s="18">
        <f>T80</f>
        <v>1717.52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5"/>
      <c r="B81" s="52"/>
      <c r="C81" s="52" t="s">
        <v>394</v>
      </c>
      <c r="D81" s="53"/>
      <c r="E81" s="54">
        <v>65</v>
      </c>
      <c r="F81" s="139" t="s">
        <v>392</v>
      </c>
      <c r="G81" s="138"/>
      <c r="H81" s="56">
        <f>ROUND((Source!AF33*Source!AV33+Source!AE33*Source!AV33)*(Source!FY33)/100,2)</f>
        <v>143.08000000000001</v>
      </c>
      <c r="I81" s="56">
        <f>T81</f>
        <v>1175.1500000000001</v>
      </c>
      <c r="J81" s="138" t="s">
        <v>403</v>
      </c>
      <c r="K81" s="57">
        <f>U81</f>
        <v>17204.09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1175.1500000000001</v>
      </c>
      <c r="U81" s="18">
        <f>Source!Y33</f>
        <v>17204.09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1175.1500000000001</v>
      </c>
      <c r="HA81" s="18"/>
      <c r="HB81" s="18"/>
      <c r="HC81" s="18">
        <f>T81</f>
        <v>1175.1500000000001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7"/>
      <c r="B82" s="68"/>
      <c r="C82" s="68" t="s">
        <v>399</v>
      </c>
      <c r="D82" s="69" t="s">
        <v>400</v>
      </c>
      <c r="E82" s="70">
        <v>17.82</v>
      </c>
      <c r="F82" s="71"/>
      <c r="G82" s="71"/>
      <c r="H82" s="71">
        <f>ROUND(Source!AH33,2)</f>
        <v>17.82</v>
      </c>
      <c r="I82" s="72">
        <f>Source!U33</f>
        <v>146.361006</v>
      </c>
      <c r="J82" s="7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8"/>
      <c r="C83" s="58"/>
      <c r="D83" s="58"/>
      <c r="E83" s="58"/>
      <c r="F83" s="58"/>
      <c r="G83" s="58"/>
      <c r="H83" s="121">
        <f>R83</f>
        <v>7386.42</v>
      </c>
      <c r="I83" s="122"/>
      <c r="J83" s="121">
        <f>S83</f>
        <v>108340.98</v>
      </c>
      <c r="K83" s="123"/>
      <c r="O83" s="18"/>
      <c r="P83" s="18"/>
      <c r="Q83" s="18"/>
      <c r="R83" s="18">
        <f>SUM(T76:T82)</f>
        <v>7386.42</v>
      </c>
      <c r="S83" s="18">
        <f>SUM(U76:U82)</f>
        <v>108340.98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7386.42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0">
        <v>6</v>
      </c>
      <c r="B84" s="66" t="s">
        <v>48</v>
      </c>
      <c r="C84" s="61" t="s">
        <v>49</v>
      </c>
      <c r="D84" s="62" t="s">
        <v>42</v>
      </c>
      <c r="E84" s="63">
        <v>1.7855000000000001</v>
      </c>
      <c r="F84" s="64">
        <f>Source!AK35</f>
        <v>413.87</v>
      </c>
      <c r="G84" s="142" t="s">
        <v>3</v>
      </c>
      <c r="H84" s="64">
        <f>Source!AB35</f>
        <v>372.51</v>
      </c>
      <c r="I84" s="64"/>
      <c r="J84" s="143"/>
      <c r="K84" s="65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8"/>
      <c r="B85" s="45"/>
      <c r="C85" s="45" t="s">
        <v>396</v>
      </c>
      <c r="D85" s="46"/>
      <c r="E85" s="47"/>
      <c r="F85" s="49">
        <v>285.33</v>
      </c>
      <c r="G85" s="137"/>
      <c r="H85" s="49">
        <f>Source!AF35</f>
        <v>285.33</v>
      </c>
      <c r="I85" s="49">
        <f>T85</f>
        <v>509.46</v>
      </c>
      <c r="J85" s="137">
        <v>18.3</v>
      </c>
      <c r="K85" s="50">
        <f>U85</f>
        <v>9323.06</v>
      </c>
      <c r="O85" s="18"/>
      <c r="P85" s="18"/>
      <c r="Q85" s="18"/>
      <c r="R85" s="18"/>
      <c r="S85" s="18"/>
      <c r="T85" s="18">
        <f>ROUND(Source!AF35*Source!AV35*Source!I35,2)</f>
        <v>509.46</v>
      </c>
      <c r="U85" s="18">
        <f>Source!S35</f>
        <v>9323.06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509.46</v>
      </c>
      <c r="GK85" s="18">
        <f>T85</f>
        <v>509.46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509.46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5"/>
      <c r="B86" s="52"/>
      <c r="C86" s="52" t="s">
        <v>389</v>
      </c>
      <c r="D86" s="53"/>
      <c r="E86" s="54"/>
      <c r="F86" s="56">
        <v>87.18</v>
      </c>
      <c r="G86" s="138"/>
      <c r="H86" s="56">
        <f>Source!AD35</f>
        <v>87.18</v>
      </c>
      <c r="I86" s="56">
        <f>T86</f>
        <v>155.66</v>
      </c>
      <c r="J86" s="138">
        <v>12.5</v>
      </c>
      <c r="K86" s="57">
        <f>U86</f>
        <v>1945.75</v>
      </c>
      <c r="O86" s="18"/>
      <c r="P86" s="18"/>
      <c r="Q86" s="18"/>
      <c r="R86" s="18"/>
      <c r="S86" s="18"/>
      <c r="T86" s="18">
        <f>ROUND(Source!AD35*Source!AV35*Source!I35,2)</f>
        <v>155.66</v>
      </c>
      <c r="U86" s="18">
        <f>Source!Q35</f>
        <v>1945.75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155.66</v>
      </c>
      <c r="GK86" s="18"/>
      <c r="GL86" s="18">
        <f>T86</f>
        <v>155.66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155.66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5"/>
      <c r="B87" s="52"/>
      <c r="C87" s="52" t="s">
        <v>390</v>
      </c>
      <c r="D87" s="53"/>
      <c r="E87" s="54"/>
      <c r="F87" s="56">
        <v>5.0199999999999996</v>
      </c>
      <c r="G87" s="138"/>
      <c r="H87" s="56">
        <f>Source!AE35</f>
        <v>5.0199999999999996</v>
      </c>
      <c r="I87" s="56">
        <f>GM87</f>
        <v>8.9600000000000009</v>
      </c>
      <c r="J87" s="138">
        <v>18.3</v>
      </c>
      <c r="K87" s="57">
        <f>Source!R35</f>
        <v>164.03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8.9600000000000009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5"/>
      <c r="B88" s="52"/>
      <c r="C88" s="52" t="s">
        <v>391</v>
      </c>
      <c r="D88" s="53"/>
      <c r="E88" s="54">
        <v>95</v>
      </c>
      <c r="F88" s="139" t="s">
        <v>392</v>
      </c>
      <c r="G88" s="138"/>
      <c r="H88" s="56">
        <f>ROUND((Source!AF35*Source!AV35+Source!AE35*Source!AV35)*(Source!FX35)/100,2)</f>
        <v>275.83</v>
      </c>
      <c r="I88" s="56">
        <f>T88</f>
        <v>492.5</v>
      </c>
      <c r="J88" s="138" t="s">
        <v>393</v>
      </c>
      <c r="K88" s="57">
        <f>U88</f>
        <v>7684.54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492.5</v>
      </c>
      <c r="U88" s="18">
        <f>Source!X35</f>
        <v>7684.54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492.5</v>
      </c>
      <c r="GZ88" s="18"/>
      <c r="HA88" s="18"/>
      <c r="HB88" s="18"/>
      <c r="HC88" s="18">
        <f>T88</f>
        <v>492.5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5"/>
      <c r="B89" s="52"/>
      <c r="C89" s="52" t="s">
        <v>394</v>
      </c>
      <c r="D89" s="53"/>
      <c r="E89" s="54">
        <v>65</v>
      </c>
      <c r="F89" s="139" t="s">
        <v>392</v>
      </c>
      <c r="G89" s="138"/>
      <c r="H89" s="56">
        <f>ROUND((Source!AF35*Source!AV35+Source!AE35*Source!AV35)*(Source!FY35)/100,2)</f>
        <v>188.73</v>
      </c>
      <c r="I89" s="56">
        <f>T89</f>
        <v>336.97</v>
      </c>
      <c r="J89" s="138" t="s">
        <v>403</v>
      </c>
      <c r="K89" s="57">
        <f>U89</f>
        <v>4933.29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336.97</v>
      </c>
      <c r="U89" s="18">
        <f>Source!Y35</f>
        <v>4933.29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336.97</v>
      </c>
      <c r="HA89" s="18"/>
      <c r="HB89" s="18"/>
      <c r="HC89" s="18">
        <f>T89</f>
        <v>336.97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7"/>
      <c r="B90" s="68"/>
      <c r="C90" s="68" t="s">
        <v>399</v>
      </c>
      <c r="D90" s="69" t="s">
        <v>400</v>
      </c>
      <c r="E90" s="70">
        <v>29.66</v>
      </c>
      <c r="F90" s="71"/>
      <c r="G90" s="71"/>
      <c r="H90" s="71">
        <f>ROUND(Source!AH35,2)</f>
        <v>29.66</v>
      </c>
      <c r="I90" s="72">
        <f>Source!U35</f>
        <v>52.957930000000005</v>
      </c>
      <c r="J90" s="71"/>
      <c r="K90" s="73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9"/>
      <c r="B91" s="58"/>
      <c r="C91" s="58"/>
      <c r="D91" s="58"/>
      <c r="E91" s="58"/>
      <c r="F91" s="58"/>
      <c r="G91" s="58"/>
      <c r="H91" s="121">
        <f>R91</f>
        <v>1494.59</v>
      </c>
      <c r="I91" s="122"/>
      <c r="J91" s="121">
        <f>S91</f>
        <v>23886.639999999999</v>
      </c>
      <c r="K91" s="123"/>
      <c r="O91" s="18"/>
      <c r="P91" s="18"/>
      <c r="Q91" s="18"/>
      <c r="R91" s="18">
        <f>SUM(T84:T90)</f>
        <v>1494.59</v>
      </c>
      <c r="S91" s="18">
        <f>SUM(U84:U90)</f>
        <v>23886.639999999999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1494.59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0">
        <v>7</v>
      </c>
      <c r="B92" s="66" t="s">
        <v>52</v>
      </c>
      <c r="C92" s="61" t="s">
        <v>53</v>
      </c>
      <c r="D92" s="62" t="s">
        <v>54</v>
      </c>
      <c r="E92" s="63">
        <v>2</v>
      </c>
      <c r="F92" s="64">
        <f>Source!AK37</f>
        <v>524.23</v>
      </c>
      <c r="G92" s="142" t="s">
        <v>3</v>
      </c>
      <c r="H92" s="64">
        <f>Source!AB37</f>
        <v>503.31</v>
      </c>
      <c r="I92" s="64"/>
      <c r="J92" s="143"/>
      <c r="K92" s="6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8"/>
      <c r="B93" s="45"/>
      <c r="C93" s="45" t="s">
        <v>396</v>
      </c>
      <c r="D93" s="46"/>
      <c r="E93" s="47"/>
      <c r="F93" s="49">
        <v>69.17</v>
      </c>
      <c r="G93" s="137"/>
      <c r="H93" s="49">
        <f>Source!AF37</f>
        <v>69.17</v>
      </c>
      <c r="I93" s="49">
        <f>T93</f>
        <v>138.34</v>
      </c>
      <c r="J93" s="137">
        <v>18.3</v>
      </c>
      <c r="K93" s="50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5"/>
      <c r="B94" s="52"/>
      <c r="C94" s="52" t="s">
        <v>389</v>
      </c>
      <c r="D94" s="53"/>
      <c r="E94" s="54"/>
      <c r="F94" s="56">
        <v>434.14</v>
      </c>
      <c r="G94" s="138"/>
      <c r="H94" s="56">
        <f>Source!AD37</f>
        <v>434.14</v>
      </c>
      <c r="I94" s="56">
        <f>T94</f>
        <v>868.28</v>
      </c>
      <c r="J94" s="138">
        <v>12.5</v>
      </c>
      <c r="K94" s="57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5"/>
      <c r="B95" s="52"/>
      <c r="C95" s="52" t="s">
        <v>390</v>
      </c>
      <c r="D95" s="53"/>
      <c r="E95" s="54"/>
      <c r="F95" s="56">
        <v>41.49</v>
      </c>
      <c r="G95" s="138"/>
      <c r="H95" s="56">
        <f>Source!AE37</f>
        <v>41.49</v>
      </c>
      <c r="I95" s="56">
        <f>GM95</f>
        <v>82.98</v>
      </c>
      <c r="J95" s="138">
        <v>18.3</v>
      </c>
      <c r="K95" s="57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5"/>
      <c r="B96" s="52"/>
      <c r="C96" s="52" t="s">
        <v>391</v>
      </c>
      <c r="D96" s="53"/>
      <c r="E96" s="54">
        <v>95</v>
      </c>
      <c r="F96" s="139" t="s">
        <v>392</v>
      </c>
      <c r="G96" s="138"/>
      <c r="H96" s="56">
        <f>ROUND((Source!AF37*Source!AV37+Source!AE37*Source!AV37)*(Source!FX37)/100,2)</f>
        <v>105.13</v>
      </c>
      <c r="I96" s="56">
        <f>T96</f>
        <v>210.25</v>
      </c>
      <c r="J96" s="138" t="s">
        <v>393</v>
      </c>
      <c r="K96" s="57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5"/>
      <c r="B97" s="52"/>
      <c r="C97" s="52" t="s">
        <v>394</v>
      </c>
      <c r="D97" s="53"/>
      <c r="E97" s="54">
        <v>65</v>
      </c>
      <c r="F97" s="139" t="s">
        <v>392</v>
      </c>
      <c r="G97" s="138"/>
      <c r="H97" s="56">
        <f>ROUND((Source!AF37*Source!AV37+Source!AE37*Source!AV37)*(Source!FY37)/100,2)</f>
        <v>71.930000000000007</v>
      </c>
      <c r="I97" s="56">
        <f>T97</f>
        <v>143.86000000000001</v>
      </c>
      <c r="J97" s="138" t="s">
        <v>403</v>
      </c>
      <c r="K97" s="57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7"/>
      <c r="B98" s="68"/>
      <c r="C98" s="68" t="s">
        <v>399</v>
      </c>
      <c r="D98" s="69" t="s">
        <v>400</v>
      </c>
      <c r="E98" s="70">
        <v>7.19</v>
      </c>
      <c r="F98" s="71"/>
      <c r="G98" s="71"/>
      <c r="H98" s="71">
        <f>ROUND(Source!AH37,2)</f>
        <v>7.19</v>
      </c>
      <c r="I98" s="72">
        <f>Source!U37</f>
        <v>14.38</v>
      </c>
      <c r="J98" s="71"/>
      <c r="K98" s="73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9"/>
      <c r="B99" s="58"/>
      <c r="C99" s="58"/>
      <c r="D99" s="58"/>
      <c r="E99" s="58"/>
      <c r="F99" s="58"/>
      <c r="G99" s="58"/>
      <c r="H99" s="121">
        <f>R99</f>
        <v>1360.73</v>
      </c>
      <c r="I99" s="122"/>
      <c r="J99" s="121">
        <f>S99</f>
        <v>18771.82</v>
      </c>
      <c r="K99" s="123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0">
        <v>8</v>
      </c>
      <c r="B100" s="66" t="s">
        <v>57</v>
      </c>
      <c r="C100" s="61" t="s">
        <v>58</v>
      </c>
      <c r="D100" s="62" t="s">
        <v>54</v>
      </c>
      <c r="E100" s="63">
        <v>2</v>
      </c>
      <c r="F100" s="64">
        <f>Source!AK39</f>
        <v>10.5</v>
      </c>
      <c r="G100" s="142" t="s">
        <v>3</v>
      </c>
      <c r="H100" s="64">
        <f>Source!AB39</f>
        <v>10.5</v>
      </c>
      <c r="I100" s="64"/>
      <c r="J100" s="143"/>
      <c r="K100" s="65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8"/>
      <c r="B101" s="45"/>
      <c r="C101" s="45" t="s">
        <v>396</v>
      </c>
      <c r="D101" s="46"/>
      <c r="E101" s="47"/>
      <c r="F101" s="49">
        <v>10.5</v>
      </c>
      <c r="G101" s="137"/>
      <c r="H101" s="49">
        <f>Source!AF39</f>
        <v>10.5</v>
      </c>
      <c r="I101" s="49">
        <f>T101</f>
        <v>21</v>
      </c>
      <c r="J101" s="137">
        <v>18.3</v>
      </c>
      <c r="K101" s="50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5"/>
      <c r="B102" s="52"/>
      <c r="C102" s="52" t="s">
        <v>391</v>
      </c>
      <c r="D102" s="53"/>
      <c r="E102" s="54">
        <v>65</v>
      </c>
      <c r="F102" s="139" t="s">
        <v>392</v>
      </c>
      <c r="G102" s="138"/>
      <c r="H102" s="56">
        <f>ROUND((Source!AF39*Source!AV39+Source!AE39*Source!AV39)*(Source!FX39)/100,2)</f>
        <v>6.83</v>
      </c>
      <c r="I102" s="56">
        <f>T102</f>
        <v>13.65</v>
      </c>
      <c r="J102" s="138" t="s">
        <v>404</v>
      </c>
      <c r="K102" s="57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5"/>
      <c r="B103" s="52"/>
      <c r="C103" s="52" t="s">
        <v>394</v>
      </c>
      <c r="D103" s="53"/>
      <c r="E103" s="54">
        <v>40</v>
      </c>
      <c r="F103" s="139" t="s">
        <v>392</v>
      </c>
      <c r="G103" s="138"/>
      <c r="H103" s="56">
        <f>ROUND((Source!AF39*Source!AV39+Source!AE39*Source!AV39)*(Source!FY39)/100,2)</f>
        <v>4.2</v>
      </c>
      <c r="I103" s="56">
        <f>T103</f>
        <v>8.4</v>
      </c>
      <c r="J103" s="138" t="s">
        <v>405</v>
      </c>
      <c r="K103" s="57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7"/>
      <c r="B104" s="68"/>
      <c r="C104" s="68" t="s">
        <v>399</v>
      </c>
      <c r="D104" s="69" t="s">
        <v>400</v>
      </c>
      <c r="E104" s="70">
        <v>0.82</v>
      </c>
      <c r="F104" s="71"/>
      <c r="G104" s="71"/>
      <c r="H104" s="71">
        <f>ROUND(Source!AH39,2)</f>
        <v>0.82</v>
      </c>
      <c r="I104" s="72">
        <f>Source!U39</f>
        <v>1.64</v>
      </c>
      <c r="J104" s="71"/>
      <c r="K104" s="73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9"/>
      <c r="B105" s="58"/>
      <c r="C105" s="58"/>
      <c r="D105" s="58"/>
      <c r="E105" s="58"/>
      <c r="F105" s="58"/>
      <c r="G105" s="58"/>
      <c r="H105" s="121">
        <f>R105</f>
        <v>43.05</v>
      </c>
      <c r="I105" s="122"/>
      <c r="J105" s="121">
        <f>S105</f>
        <v>718.65000000000009</v>
      </c>
      <c r="K105" s="123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0">
        <v>9</v>
      </c>
      <c r="B106" s="66" t="s">
        <v>64</v>
      </c>
      <c r="C106" s="61" t="s">
        <v>65</v>
      </c>
      <c r="D106" s="62" t="s">
        <v>66</v>
      </c>
      <c r="E106" s="63">
        <v>2</v>
      </c>
      <c r="F106" s="64">
        <f>Source!AK41</f>
        <v>55.71</v>
      </c>
      <c r="G106" s="142" t="s">
        <v>3</v>
      </c>
      <c r="H106" s="64">
        <f>Source!AB41</f>
        <v>55.71</v>
      </c>
      <c r="I106" s="64"/>
      <c r="J106" s="143"/>
      <c r="K106" s="6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8"/>
      <c r="B107" s="45"/>
      <c r="C107" s="45" t="s">
        <v>396</v>
      </c>
      <c r="D107" s="46"/>
      <c r="E107" s="47"/>
      <c r="F107" s="49">
        <v>55.71</v>
      </c>
      <c r="G107" s="137"/>
      <c r="H107" s="49">
        <f>Source!AF41</f>
        <v>55.71</v>
      </c>
      <c r="I107" s="49">
        <f>T107</f>
        <v>111.42</v>
      </c>
      <c r="J107" s="137">
        <v>18.3</v>
      </c>
      <c r="K107" s="50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5"/>
      <c r="B108" s="52"/>
      <c r="C108" s="52" t="s">
        <v>391</v>
      </c>
      <c r="D108" s="53"/>
      <c r="E108" s="54">
        <v>65</v>
      </c>
      <c r="F108" s="139" t="s">
        <v>392</v>
      </c>
      <c r="G108" s="138"/>
      <c r="H108" s="56">
        <f>ROUND((Source!AF41*Source!AV41+Source!AE41*Source!AV41)*(Source!FX41)/100,2)</f>
        <v>36.21</v>
      </c>
      <c r="I108" s="56">
        <f>T108</f>
        <v>72.42</v>
      </c>
      <c r="J108" s="138" t="s">
        <v>404</v>
      </c>
      <c r="K108" s="57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5"/>
      <c r="B109" s="52"/>
      <c r="C109" s="52" t="s">
        <v>394</v>
      </c>
      <c r="D109" s="53"/>
      <c r="E109" s="54">
        <v>40</v>
      </c>
      <c r="F109" s="139" t="s">
        <v>392</v>
      </c>
      <c r="G109" s="138"/>
      <c r="H109" s="56">
        <f>ROUND((Source!AF41*Source!AV41+Source!AE41*Source!AV41)*(Source!FY41)/100,2)</f>
        <v>22.28</v>
      </c>
      <c r="I109" s="56">
        <f>T109</f>
        <v>44.57</v>
      </c>
      <c r="J109" s="138" t="s">
        <v>405</v>
      </c>
      <c r="K109" s="57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7"/>
      <c r="B110" s="68"/>
      <c r="C110" s="68" t="s">
        <v>399</v>
      </c>
      <c r="D110" s="69" t="s">
        <v>400</v>
      </c>
      <c r="E110" s="70">
        <v>4.8600000000000003</v>
      </c>
      <c r="F110" s="71"/>
      <c r="G110" s="71"/>
      <c r="H110" s="71">
        <f>ROUND(Source!AH41,2)</f>
        <v>4.8600000000000003</v>
      </c>
      <c r="I110" s="72">
        <f>Source!U41</f>
        <v>9.7200000000000006</v>
      </c>
      <c r="J110" s="71"/>
      <c r="K110" s="73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9"/>
      <c r="B111" s="58"/>
      <c r="C111" s="58"/>
      <c r="D111" s="58"/>
      <c r="E111" s="58"/>
      <c r="F111" s="58"/>
      <c r="G111" s="58"/>
      <c r="H111" s="121">
        <f>R111</f>
        <v>228.41</v>
      </c>
      <c r="I111" s="122"/>
      <c r="J111" s="121">
        <f>S111</f>
        <v>3812.9100000000003</v>
      </c>
      <c r="K111" s="123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0">
        <v>10</v>
      </c>
      <c r="B112" s="66" t="s">
        <v>69</v>
      </c>
      <c r="C112" s="61" t="s">
        <v>70</v>
      </c>
      <c r="D112" s="62" t="s">
        <v>42</v>
      </c>
      <c r="E112" s="63">
        <v>3.2139000000000002</v>
      </c>
      <c r="F112" s="64">
        <f>Source!AK43</f>
        <v>358.54</v>
      </c>
      <c r="G112" s="142" t="s">
        <v>3</v>
      </c>
      <c r="H112" s="64">
        <f>Source!AB43</f>
        <v>357.54</v>
      </c>
      <c r="I112" s="64"/>
      <c r="J112" s="143"/>
      <c r="K112" s="65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8"/>
      <c r="B113" s="45"/>
      <c r="C113" s="45" t="s">
        <v>396</v>
      </c>
      <c r="D113" s="46"/>
      <c r="E113" s="47"/>
      <c r="F113" s="49">
        <v>50.12</v>
      </c>
      <c r="G113" s="137"/>
      <c r="H113" s="49">
        <f>Source!AF43</f>
        <v>50.12</v>
      </c>
      <c r="I113" s="49">
        <f>T113</f>
        <v>161.08000000000001</v>
      </c>
      <c r="J113" s="137">
        <v>18.3</v>
      </c>
      <c r="K113" s="50">
        <f>U113</f>
        <v>2947.78</v>
      </c>
      <c r="O113" s="18"/>
      <c r="P113" s="18"/>
      <c r="Q113" s="18"/>
      <c r="R113" s="18"/>
      <c r="S113" s="18"/>
      <c r="T113" s="18">
        <f>ROUND(Source!AF43*Source!AV43*Source!I43,2)</f>
        <v>161.08000000000001</v>
      </c>
      <c r="U113" s="18">
        <f>Source!S43</f>
        <v>2947.78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161.08000000000001</v>
      </c>
      <c r="GK113" s="18">
        <f>T113</f>
        <v>161.08000000000001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161.08000000000001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5"/>
      <c r="B114" s="52"/>
      <c r="C114" s="52" t="s">
        <v>389</v>
      </c>
      <c r="D114" s="53"/>
      <c r="E114" s="54"/>
      <c r="F114" s="56">
        <v>307.42</v>
      </c>
      <c r="G114" s="138"/>
      <c r="H114" s="56">
        <f>Source!AD43</f>
        <v>307.42</v>
      </c>
      <c r="I114" s="56">
        <f>T114</f>
        <v>988.02</v>
      </c>
      <c r="J114" s="138">
        <v>12.5</v>
      </c>
      <c r="K114" s="57">
        <f>U114</f>
        <v>12350.21</v>
      </c>
      <c r="O114" s="18"/>
      <c r="P114" s="18"/>
      <c r="Q114" s="18"/>
      <c r="R114" s="18"/>
      <c r="S114" s="18"/>
      <c r="T114" s="18">
        <f>ROUND(Source!AD43*Source!AV43*Source!I43,2)</f>
        <v>988.02</v>
      </c>
      <c r="U114" s="18">
        <f>Source!Q43</f>
        <v>12350.21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988.02</v>
      </c>
      <c r="GK114" s="18"/>
      <c r="GL114" s="18">
        <f>T114</f>
        <v>988.02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988.02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5"/>
      <c r="B115" s="52"/>
      <c r="C115" s="52" t="s">
        <v>390</v>
      </c>
      <c r="D115" s="53"/>
      <c r="E115" s="54"/>
      <c r="F115" s="56">
        <v>43.43</v>
      </c>
      <c r="G115" s="138"/>
      <c r="H115" s="56">
        <f>Source!AE43</f>
        <v>43.43</v>
      </c>
      <c r="I115" s="56">
        <f>GM115</f>
        <v>139.58000000000001</v>
      </c>
      <c r="J115" s="138">
        <v>18.3</v>
      </c>
      <c r="K115" s="57">
        <f>Source!R43</f>
        <v>2554.31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139.58000000000001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5"/>
      <c r="B116" s="52"/>
      <c r="C116" s="52" t="s">
        <v>391</v>
      </c>
      <c r="D116" s="53"/>
      <c r="E116" s="54">
        <v>95</v>
      </c>
      <c r="F116" s="139" t="s">
        <v>392</v>
      </c>
      <c r="G116" s="138"/>
      <c r="H116" s="56">
        <f>ROUND((Source!AF43*Source!AV43+Source!AE43*Source!AV43)*(Source!FX43)/100,2)</f>
        <v>88.87</v>
      </c>
      <c r="I116" s="56">
        <f>T116</f>
        <v>285.63</v>
      </c>
      <c r="J116" s="138" t="s">
        <v>393</v>
      </c>
      <c r="K116" s="57">
        <f>U116</f>
        <v>4456.6899999999996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285.63</v>
      </c>
      <c r="U116" s="18">
        <f>Source!X43</f>
        <v>4456.6899999999996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285.63</v>
      </c>
      <c r="GZ116" s="18"/>
      <c r="HA116" s="18"/>
      <c r="HB116" s="18"/>
      <c r="HC116" s="18">
        <f>T116</f>
        <v>285.63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5"/>
      <c r="B117" s="52"/>
      <c r="C117" s="52" t="s">
        <v>394</v>
      </c>
      <c r="D117" s="53"/>
      <c r="E117" s="54">
        <v>65</v>
      </c>
      <c r="F117" s="139" t="s">
        <v>392</v>
      </c>
      <c r="G117" s="138"/>
      <c r="H117" s="56">
        <f>ROUND((Source!AF43*Source!AV43+Source!AE43*Source!AV43)*(Source!FY43)/100,2)</f>
        <v>60.81</v>
      </c>
      <c r="I117" s="56">
        <f>T117</f>
        <v>195.43</v>
      </c>
      <c r="J117" s="138" t="s">
        <v>403</v>
      </c>
      <c r="K117" s="57">
        <f>U117</f>
        <v>2861.09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195.43</v>
      </c>
      <c r="U117" s="18">
        <f>Source!Y43</f>
        <v>2861.09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195.43</v>
      </c>
      <c r="HA117" s="18"/>
      <c r="HB117" s="18"/>
      <c r="HC117" s="18">
        <f>T117</f>
        <v>195.43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7"/>
      <c r="B118" s="68"/>
      <c r="C118" s="68" t="s">
        <v>399</v>
      </c>
      <c r="D118" s="69" t="s">
        <v>400</v>
      </c>
      <c r="E118" s="70">
        <v>5.21</v>
      </c>
      <c r="F118" s="71"/>
      <c r="G118" s="71"/>
      <c r="H118" s="71">
        <f>ROUND(Source!AH43,2)</f>
        <v>5.21</v>
      </c>
      <c r="I118" s="72">
        <f>Source!U43</f>
        <v>16.744419000000001</v>
      </c>
      <c r="J118" s="71"/>
      <c r="K118" s="73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9"/>
      <c r="B119" s="58"/>
      <c r="C119" s="58"/>
      <c r="D119" s="58"/>
      <c r="E119" s="58"/>
      <c r="F119" s="58"/>
      <c r="G119" s="58"/>
      <c r="H119" s="121">
        <f>R119</f>
        <v>1630.16</v>
      </c>
      <c r="I119" s="122"/>
      <c r="J119" s="121">
        <f>S119</f>
        <v>22615.77</v>
      </c>
      <c r="K119" s="123"/>
      <c r="O119" s="18"/>
      <c r="P119" s="18"/>
      <c r="Q119" s="18"/>
      <c r="R119" s="18">
        <f>SUM(T112:T118)</f>
        <v>1630.16</v>
      </c>
      <c r="S119" s="18">
        <f>SUM(U112:U118)</f>
        <v>22615.77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1630.16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0">
        <v>11</v>
      </c>
      <c r="B120" s="66" t="s">
        <v>73</v>
      </c>
      <c r="C120" s="61" t="s">
        <v>74</v>
      </c>
      <c r="D120" s="62" t="s">
        <v>15</v>
      </c>
      <c r="E120" s="83">
        <v>0.241873</v>
      </c>
      <c r="F120" s="64">
        <f>Source!AK45</f>
        <v>451.97</v>
      </c>
      <c r="G120" s="142" t="s">
        <v>3</v>
      </c>
      <c r="H120" s="64">
        <f>Source!AB45</f>
        <v>451.97</v>
      </c>
      <c r="I120" s="64"/>
      <c r="J120" s="143"/>
      <c r="K120" s="65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8"/>
      <c r="B121" s="45"/>
      <c r="C121" s="45" t="s">
        <v>389</v>
      </c>
      <c r="D121" s="46"/>
      <c r="E121" s="47"/>
      <c r="F121" s="49">
        <v>451.97</v>
      </c>
      <c r="G121" s="137"/>
      <c r="H121" s="49">
        <f>Source!AD45</f>
        <v>451.97</v>
      </c>
      <c r="I121" s="49">
        <f>T121</f>
        <v>109.32</v>
      </c>
      <c r="J121" s="137">
        <v>12.5</v>
      </c>
      <c r="K121" s="50">
        <f>U121</f>
        <v>1366.49</v>
      </c>
      <c r="O121" s="18"/>
      <c r="P121" s="18"/>
      <c r="Q121" s="18"/>
      <c r="R121" s="18"/>
      <c r="S121" s="18"/>
      <c r="T121" s="18">
        <f>ROUND(Source!AD45*Source!AV45*Source!I45,2)</f>
        <v>109.32</v>
      </c>
      <c r="U121" s="18">
        <f>Source!Q45</f>
        <v>1366.49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109.32</v>
      </c>
      <c r="GK121" s="18"/>
      <c r="GL121" s="18">
        <f>T121</f>
        <v>109.32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109.32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5"/>
      <c r="B122" s="52"/>
      <c r="C122" s="52" t="s">
        <v>390</v>
      </c>
      <c r="D122" s="53"/>
      <c r="E122" s="54"/>
      <c r="F122" s="56">
        <v>88.16</v>
      </c>
      <c r="G122" s="138"/>
      <c r="H122" s="56">
        <f>Source!AE45</f>
        <v>88.16</v>
      </c>
      <c r="I122" s="56">
        <f>GM122</f>
        <v>21.32</v>
      </c>
      <c r="J122" s="138">
        <v>18.3</v>
      </c>
      <c r="K122" s="57">
        <f>Source!R45</f>
        <v>390.22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21.32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5"/>
      <c r="B123" s="52"/>
      <c r="C123" s="52" t="s">
        <v>391</v>
      </c>
      <c r="D123" s="53"/>
      <c r="E123" s="54">
        <v>95</v>
      </c>
      <c r="F123" s="139" t="s">
        <v>392</v>
      </c>
      <c r="G123" s="138"/>
      <c r="H123" s="56">
        <f>ROUND((Source!AF45*Source!AV45+Source!AE45*Source!AV45)*(Source!FX45)/100,2)</f>
        <v>83.75</v>
      </c>
      <c r="I123" s="56">
        <f>T123</f>
        <v>20.25</v>
      </c>
      <c r="J123" s="138" t="s">
        <v>393</v>
      </c>
      <c r="K123" s="57">
        <f>U123</f>
        <v>316.08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20.25</v>
      </c>
      <c r="U123" s="18">
        <f>Source!X45</f>
        <v>316.08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20.25</v>
      </c>
      <c r="GZ123" s="18"/>
      <c r="HA123" s="18"/>
      <c r="HB123" s="18">
        <f>T123</f>
        <v>20.25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7"/>
      <c r="B124" s="68"/>
      <c r="C124" s="68" t="s">
        <v>394</v>
      </c>
      <c r="D124" s="69"/>
      <c r="E124" s="70">
        <v>50</v>
      </c>
      <c r="F124" s="140" t="s">
        <v>392</v>
      </c>
      <c r="G124" s="71"/>
      <c r="H124" s="72">
        <f>ROUND((Source!AF45*Source!AV45+Source!AE45*Source!AV45)*(Source!FY45)/100,2)</f>
        <v>44.08</v>
      </c>
      <c r="I124" s="72">
        <f>T124</f>
        <v>10.66</v>
      </c>
      <c r="J124" s="71" t="s">
        <v>395</v>
      </c>
      <c r="K124" s="141">
        <f>U124</f>
        <v>156.09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10.66</v>
      </c>
      <c r="U124" s="18">
        <f>Source!Y45</f>
        <v>156.09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10.66</v>
      </c>
      <c r="HA124" s="18"/>
      <c r="HB124" s="18">
        <f>T124</f>
        <v>10.66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9"/>
      <c r="B125" s="58"/>
      <c r="C125" s="58"/>
      <c r="D125" s="58"/>
      <c r="E125" s="58"/>
      <c r="F125" s="58"/>
      <c r="G125" s="58"/>
      <c r="H125" s="121">
        <f>R125</f>
        <v>140.22999999999999</v>
      </c>
      <c r="I125" s="122"/>
      <c r="J125" s="121">
        <f>S125</f>
        <v>1838.6599999999999</v>
      </c>
      <c r="K125" s="123"/>
      <c r="O125" s="18"/>
      <c r="P125" s="18"/>
      <c r="Q125" s="18"/>
      <c r="R125" s="18">
        <f>SUM(T120:T124)</f>
        <v>140.22999999999999</v>
      </c>
      <c r="S125" s="18">
        <f>SUM(U120:U124)</f>
        <v>1838.6599999999999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140.22999999999999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0">
        <v>14</v>
      </c>
      <c r="B126" s="66" t="s">
        <v>78</v>
      </c>
      <c r="C126" s="61" t="s">
        <v>79</v>
      </c>
      <c r="D126" s="62" t="s">
        <v>80</v>
      </c>
      <c r="E126" s="63">
        <v>1068</v>
      </c>
      <c r="F126" s="64">
        <v>58.67</v>
      </c>
      <c r="G126" s="144"/>
      <c r="H126" s="64">
        <f>Source!AC47</f>
        <v>58.67</v>
      </c>
      <c r="I126" s="64">
        <f>T126</f>
        <v>62659.56</v>
      </c>
      <c r="J126" s="144">
        <v>7.5</v>
      </c>
      <c r="K126" s="65">
        <f>U126</f>
        <v>469946.7</v>
      </c>
      <c r="O126" s="18"/>
      <c r="P126" s="18"/>
      <c r="Q126" s="18"/>
      <c r="R126" s="18"/>
      <c r="S126" s="18"/>
      <c r="T126" s="18">
        <f>ROUND(Source!AC47*Source!AW47*Source!I47,2)</f>
        <v>62659.56</v>
      </c>
      <c r="U126" s="18">
        <f>Source!P47</f>
        <v>469946.7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62659.56</v>
      </c>
      <c r="GK126" s="18"/>
      <c r="GL126" s="18"/>
      <c r="GM126" s="18"/>
      <c r="GN126" s="18">
        <f>T126</f>
        <v>62659.56</v>
      </c>
      <c r="GO126" s="18"/>
      <c r="GP126" s="18">
        <f>T126</f>
        <v>62659.56</v>
      </c>
      <c r="GQ126" s="18">
        <f>T126</f>
        <v>62659.56</v>
      </c>
      <c r="GR126" s="18"/>
      <c r="GS126" s="18">
        <f>T126</f>
        <v>62659.56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62659.56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5"/>
      <c r="B127" s="146" t="s">
        <v>406</v>
      </c>
      <c r="C127" s="146" t="s">
        <v>407</v>
      </c>
      <c r="D127" s="147"/>
      <c r="E127" s="147"/>
      <c r="F127" s="147"/>
      <c r="G127" s="147"/>
      <c r="H127" s="147"/>
      <c r="I127" s="147"/>
      <c r="J127" s="147"/>
      <c r="K127" s="148"/>
    </row>
    <row r="128" spans="1:255" x14ac:dyDescent="0.2">
      <c r="A128" s="59"/>
      <c r="B128" s="58"/>
      <c r="C128" s="58"/>
      <c r="D128" s="58"/>
      <c r="E128" s="58"/>
      <c r="F128" s="58"/>
      <c r="G128" s="58"/>
      <c r="H128" s="121">
        <f>R128</f>
        <v>62659.56</v>
      </c>
      <c r="I128" s="122"/>
      <c r="J128" s="121">
        <f>S128</f>
        <v>469946.7</v>
      </c>
      <c r="K128" s="123"/>
      <c r="O128" s="18"/>
      <c r="P128" s="18"/>
      <c r="Q128" s="18"/>
      <c r="R128" s="18">
        <f>SUM(T126:T127)</f>
        <v>62659.56</v>
      </c>
      <c r="S128" s="18">
        <f>SUM(U126:U127)</f>
        <v>469946.7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62659.56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0">
        <v>15</v>
      </c>
      <c r="B129" s="66" t="s">
        <v>78</v>
      </c>
      <c r="C129" s="61" t="s">
        <v>86</v>
      </c>
      <c r="D129" s="62" t="s">
        <v>80</v>
      </c>
      <c r="E129" s="63">
        <v>179</v>
      </c>
      <c r="F129" s="64">
        <v>13.33</v>
      </c>
      <c r="G129" s="144"/>
      <c r="H129" s="64">
        <f>Source!AC49</f>
        <v>13.33</v>
      </c>
      <c r="I129" s="64">
        <f>T129</f>
        <v>2386.0700000000002</v>
      </c>
      <c r="J129" s="144">
        <v>7.5</v>
      </c>
      <c r="K129" s="65">
        <f>U129</f>
        <v>17895.53</v>
      </c>
      <c r="O129" s="18"/>
      <c r="P129" s="18"/>
      <c r="Q129" s="18"/>
      <c r="R129" s="18"/>
      <c r="S129" s="18"/>
      <c r="T129" s="18">
        <f>ROUND(Source!AC49*Source!AW49*Source!I49,2)</f>
        <v>2386.0700000000002</v>
      </c>
      <c r="U129" s="18">
        <f>Source!P49</f>
        <v>17895.53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2386.0700000000002</v>
      </c>
      <c r="GK129" s="18"/>
      <c r="GL129" s="18"/>
      <c r="GM129" s="18"/>
      <c r="GN129" s="18">
        <f>T129</f>
        <v>2386.0700000000002</v>
      </c>
      <c r="GO129" s="18"/>
      <c r="GP129" s="18">
        <f>T129</f>
        <v>2386.0700000000002</v>
      </c>
      <c r="GQ129" s="18">
        <f>T129</f>
        <v>2386.0700000000002</v>
      </c>
      <c r="GR129" s="18"/>
      <c r="GS129" s="18">
        <f>T129</f>
        <v>2386.0700000000002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2386.0700000000002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5"/>
      <c r="B130" s="146" t="s">
        <v>406</v>
      </c>
      <c r="C130" s="146" t="s">
        <v>408</v>
      </c>
      <c r="D130" s="147"/>
      <c r="E130" s="147"/>
      <c r="F130" s="147"/>
      <c r="G130" s="147"/>
      <c r="H130" s="147"/>
      <c r="I130" s="147"/>
      <c r="J130" s="147"/>
      <c r="K130" s="148"/>
    </row>
    <row r="131" spans="1:255" x14ac:dyDescent="0.2">
      <c r="A131" s="59"/>
      <c r="B131" s="58"/>
      <c r="C131" s="58"/>
      <c r="D131" s="58"/>
      <c r="E131" s="58"/>
      <c r="F131" s="58"/>
      <c r="G131" s="58"/>
      <c r="H131" s="121">
        <f>R131</f>
        <v>2386.0700000000002</v>
      </c>
      <c r="I131" s="122"/>
      <c r="J131" s="121">
        <f>S131</f>
        <v>17895.53</v>
      </c>
      <c r="K131" s="123"/>
      <c r="O131" s="18"/>
      <c r="P131" s="18"/>
      <c r="Q131" s="18"/>
      <c r="R131" s="18">
        <f>SUM(T129:T130)</f>
        <v>2386.0700000000002</v>
      </c>
      <c r="S131" s="18">
        <f>SUM(U129:U130)</f>
        <v>17895.53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2386.0700000000002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0">
        <v>16</v>
      </c>
      <c r="B132" s="66" t="s">
        <v>78</v>
      </c>
      <c r="C132" s="61" t="s">
        <v>89</v>
      </c>
      <c r="D132" s="62" t="s">
        <v>90</v>
      </c>
      <c r="E132" s="63">
        <v>4</v>
      </c>
      <c r="F132" s="64">
        <v>170.87</v>
      </c>
      <c r="G132" s="144"/>
      <c r="H132" s="64">
        <f>Source!AC51</f>
        <v>170.87</v>
      </c>
      <c r="I132" s="64">
        <f>T132</f>
        <v>683.48</v>
      </c>
      <c r="J132" s="144">
        <v>7.5</v>
      </c>
      <c r="K132" s="65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5"/>
      <c r="B133" s="146" t="s">
        <v>406</v>
      </c>
      <c r="C133" s="146" t="s">
        <v>409</v>
      </c>
      <c r="D133" s="147"/>
      <c r="E133" s="147"/>
      <c r="F133" s="147"/>
      <c r="G133" s="147"/>
      <c r="H133" s="147"/>
      <c r="I133" s="147"/>
      <c r="J133" s="147"/>
      <c r="K133" s="148"/>
    </row>
    <row r="134" spans="1:255" x14ac:dyDescent="0.2">
      <c r="A134" s="59"/>
      <c r="B134" s="58"/>
      <c r="C134" s="58"/>
      <c r="D134" s="58"/>
      <c r="E134" s="58"/>
      <c r="F134" s="58"/>
      <c r="G134" s="58"/>
      <c r="H134" s="121">
        <f>R134</f>
        <v>683.48</v>
      </c>
      <c r="I134" s="122"/>
      <c r="J134" s="121">
        <f>S134</f>
        <v>5126.1000000000004</v>
      </c>
      <c r="K134" s="123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0">
        <v>18</v>
      </c>
      <c r="B135" s="66" t="s">
        <v>78</v>
      </c>
      <c r="C135" s="61" t="s">
        <v>93</v>
      </c>
      <c r="D135" s="62" t="s">
        <v>90</v>
      </c>
      <c r="E135" s="63">
        <v>4286</v>
      </c>
      <c r="F135" s="64">
        <v>1.75</v>
      </c>
      <c r="G135" s="144"/>
      <c r="H135" s="64">
        <f>Source!AC53</f>
        <v>1.75</v>
      </c>
      <c r="I135" s="64">
        <f>T135</f>
        <v>7500.5</v>
      </c>
      <c r="J135" s="144">
        <v>7.5</v>
      </c>
      <c r="K135" s="65">
        <f>U135</f>
        <v>56253.75</v>
      </c>
      <c r="O135" s="18"/>
      <c r="P135" s="18"/>
      <c r="Q135" s="18"/>
      <c r="R135" s="18"/>
      <c r="S135" s="18"/>
      <c r="T135" s="18">
        <f>ROUND(Source!AC53*Source!AW53*Source!I53,2)</f>
        <v>7500.5</v>
      </c>
      <c r="U135" s="18">
        <f>Source!P53</f>
        <v>56253.75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7500.5</v>
      </c>
      <c r="GK135" s="18"/>
      <c r="GL135" s="18"/>
      <c r="GM135" s="18"/>
      <c r="GN135" s="18">
        <f>T135</f>
        <v>7500.5</v>
      </c>
      <c r="GO135" s="18"/>
      <c r="GP135" s="18">
        <f>T135</f>
        <v>7500.5</v>
      </c>
      <c r="GQ135" s="18">
        <f>T135</f>
        <v>7500.5</v>
      </c>
      <c r="GR135" s="18"/>
      <c r="GS135" s="18">
        <f>T135</f>
        <v>7500.5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7500.5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5"/>
      <c r="B136" s="146" t="s">
        <v>406</v>
      </c>
      <c r="C136" s="146" t="s">
        <v>410</v>
      </c>
      <c r="D136" s="147"/>
      <c r="E136" s="147"/>
      <c r="F136" s="147"/>
      <c r="G136" s="147"/>
      <c r="H136" s="147"/>
      <c r="I136" s="147"/>
      <c r="J136" s="147"/>
      <c r="K136" s="148"/>
    </row>
    <row r="137" spans="1:255" x14ac:dyDescent="0.2">
      <c r="A137" s="59"/>
      <c r="B137" s="58"/>
      <c r="C137" s="58"/>
      <c r="D137" s="58"/>
      <c r="E137" s="58"/>
      <c r="F137" s="58"/>
      <c r="G137" s="58"/>
      <c r="H137" s="121">
        <f>R137</f>
        <v>7500.5</v>
      </c>
      <c r="I137" s="122"/>
      <c r="J137" s="121">
        <f>S137</f>
        <v>56253.75</v>
      </c>
      <c r="K137" s="123"/>
      <c r="O137" s="18"/>
      <c r="P137" s="18"/>
      <c r="Q137" s="18"/>
      <c r="R137" s="18">
        <f>SUM(T135:T136)</f>
        <v>7500.5</v>
      </c>
      <c r="S137" s="18">
        <f>SUM(U135:U136)</f>
        <v>56253.75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7500.5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0">
        <v>19</v>
      </c>
      <c r="B138" s="66" t="s">
        <v>78</v>
      </c>
      <c r="C138" s="61" t="s">
        <v>96</v>
      </c>
      <c r="D138" s="62" t="s">
        <v>97</v>
      </c>
      <c r="E138" s="63">
        <v>25</v>
      </c>
      <c r="F138" s="64">
        <v>23.73</v>
      </c>
      <c r="G138" s="144"/>
      <c r="H138" s="64">
        <f>Source!AC55</f>
        <v>23.73</v>
      </c>
      <c r="I138" s="64">
        <f>T138</f>
        <v>593.25</v>
      </c>
      <c r="J138" s="144">
        <v>7.5</v>
      </c>
      <c r="K138" s="65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5"/>
      <c r="B139" s="146" t="s">
        <v>406</v>
      </c>
      <c r="C139" s="146" t="s">
        <v>411</v>
      </c>
      <c r="D139" s="147"/>
      <c r="E139" s="147"/>
      <c r="F139" s="147"/>
      <c r="G139" s="147"/>
      <c r="H139" s="147"/>
      <c r="I139" s="147"/>
      <c r="J139" s="147"/>
      <c r="K139" s="148"/>
    </row>
    <row r="140" spans="1:255" x14ac:dyDescent="0.2">
      <c r="A140" s="59"/>
      <c r="B140" s="58"/>
      <c r="C140" s="58"/>
      <c r="D140" s="58"/>
      <c r="E140" s="58"/>
      <c r="F140" s="58"/>
      <c r="G140" s="58"/>
      <c r="H140" s="121">
        <f>R140</f>
        <v>593.25</v>
      </c>
      <c r="I140" s="122"/>
      <c r="J140" s="121">
        <f>S140</f>
        <v>4449.38</v>
      </c>
      <c r="K140" s="123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0">
        <v>20</v>
      </c>
      <c r="B141" s="66" t="s">
        <v>78</v>
      </c>
      <c r="C141" s="61" t="s">
        <v>100</v>
      </c>
      <c r="D141" s="62" t="s">
        <v>101</v>
      </c>
      <c r="E141" s="63">
        <v>8</v>
      </c>
      <c r="F141" s="64">
        <v>79.930000000000007</v>
      </c>
      <c r="G141" s="144"/>
      <c r="H141" s="64">
        <f>Source!AC57</f>
        <v>79.930000000000007</v>
      </c>
      <c r="I141" s="64">
        <f>T141</f>
        <v>639.44000000000005</v>
      </c>
      <c r="J141" s="144">
        <v>7.5</v>
      </c>
      <c r="K141" s="65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5"/>
      <c r="B142" s="146" t="s">
        <v>406</v>
      </c>
      <c r="C142" s="146" t="s">
        <v>412</v>
      </c>
      <c r="D142" s="147"/>
      <c r="E142" s="147"/>
      <c r="F142" s="147"/>
      <c r="G142" s="147"/>
      <c r="H142" s="147"/>
      <c r="I142" s="147"/>
      <c r="J142" s="147"/>
      <c r="K142" s="148"/>
    </row>
    <row r="143" spans="1:255" x14ac:dyDescent="0.2">
      <c r="A143" s="59"/>
      <c r="B143" s="58"/>
      <c r="C143" s="58"/>
      <c r="D143" s="58"/>
      <c r="E143" s="58"/>
      <c r="F143" s="58"/>
      <c r="G143" s="58"/>
      <c r="H143" s="121">
        <f>R143</f>
        <v>639.44000000000005</v>
      </c>
      <c r="I143" s="122"/>
      <c r="J143" s="121">
        <f>S143</f>
        <v>4795.8</v>
      </c>
      <c r="K143" s="123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>
        <v>21</v>
      </c>
      <c r="B144" s="66" t="s">
        <v>78</v>
      </c>
      <c r="C144" s="61" t="s">
        <v>104</v>
      </c>
      <c r="D144" s="62" t="s">
        <v>90</v>
      </c>
      <c r="E144" s="63">
        <v>8</v>
      </c>
      <c r="F144" s="64">
        <v>31.14</v>
      </c>
      <c r="G144" s="144"/>
      <c r="H144" s="64">
        <f>Source!AC59</f>
        <v>31.14</v>
      </c>
      <c r="I144" s="64">
        <f>T144</f>
        <v>249.12</v>
      </c>
      <c r="J144" s="144">
        <v>7.5</v>
      </c>
      <c r="K144" s="65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5"/>
      <c r="B145" s="146" t="s">
        <v>406</v>
      </c>
      <c r="C145" s="146" t="s">
        <v>413</v>
      </c>
      <c r="D145" s="147"/>
      <c r="E145" s="147"/>
      <c r="F145" s="147"/>
      <c r="G145" s="147"/>
      <c r="H145" s="147"/>
      <c r="I145" s="147"/>
      <c r="J145" s="147"/>
      <c r="K145" s="148"/>
    </row>
    <row r="146" spans="1:255" x14ac:dyDescent="0.2">
      <c r="A146" s="59"/>
      <c r="B146" s="58"/>
      <c r="C146" s="58"/>
      <c r="D146" s="58"/>
      <c r="E146" s="58"/>
      <c r="F146" s="58"/>
      <c r="G146" s="58"/>
      <c r="H146" s="121">
        <f>R146</f>
        <v>249.12</v>
      </c>
      <c r="I146" s="122"/>
      <c r="J146" s="121">
        <f>S146</f>
        <v>1868.4</v>
      </c>
      <c r="K146" s="123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0">
        <v>22</v>
      </c>
      <c r="B147" s="66" t="s">
        <v>78</v>
      </c>
      <c r="C147" s="61" t="s">
        <v>107</v>
      </c>
      <c r="D147" s="62" t="s">
        <v>108</v>
      </c>
      <c r="E147" s="63">
        <v>70</v>
      </c>
      <c r="F147" s="64">
        <v>4.6900000000000004</v>
      </c>
      <c r="G147" s="144"/>
      <c r="H147" s="64">
        <f>Source!AC61</f>
        <v>4.6900000000000004</v>
      </c>
      <c r="I147" s="64">
        <f>T147</f>
        <v>328.3</v>
      </c>
      <c r="J147" s="144">
        <v>7.5</v>
      </c>
      <c r="K147" s="65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5"/>
      <c r="B148" s="146" t="s">
        <v>406</v>
      </c>
      <c r="C148" s="146" t="s">
        <v>414</v>
      </c>
      <c r="D148" s="147"/>
      <c r="E148" s="147"/>
      <c r="F148" s="147"/>
      <c r="G148" s="147"/>
      <c r="H148" s="147"/>
      <c r="I148" s="147"/>
      <c r="J148" s="147"/>
      <c r="K148" s="148"/>
    </row>
    <row r="149" spans="1:255" x14ac:dyDescent="0.2">
      <c r="A149" s="59"/>
      <c r="B149" s="58"/>
      <c r="C149" s="58"/>
      <c r="D149" s="58"/>
      <c r="E149" s="58"/>
      <c r="F149" s="58"/>
      <c r="G149" s="58"/>
      <c r="H149" s="121">
        <f>R149</f>
        <v>328.3</v>
      </c>
      <c r="I149" s="122"/>
      <c r="J149" s="121">
        <f>S149</f>
        <v>2462.25</v>
      </c>
      <c r="K149" s="123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0">
        <v>23</v>
      </c>
      <c r="B150" s="66" t="s">
        <v>78</v>
      </c>
      <c r="C150" s="61" t="s">
        <v>111</v>
      </c>
      <c r="D150" s="62" t="s">
        <v>97</v>
      </c>
      <c r="E150" s="63">
        <v>22</v>
      </c>
      <c r="F150" s="64">
        <v>118.03</v>
      </c>
      <c r="G150" s="144"/>
      <c r="H150" s="64">
        <f>Source!AC63</f>
        <v>118.03</v>
      </c>
      <c r="I150" s="64">
        <f>T150</f>
        <v>2596.66</v>
      </c>
      <c r="J150" s="144">
        <v>7.5</v>
      </c>
      <c r="K150" s="65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5"/>
      <c r="B151" s="146" t="s">
        <v>406</v>
      </c>
      <c r="C151" s="146" t="s">
        <v>415</v>
      </c>
      <c r="D151" s="147"/>
      <c r="E151" s="147"/>
      <c r="F151" s="147"/>
      <c r="G151" s="147"/>
      <c r="H151" s="147"/>
      <c r="I151" s="147"/>
      <c r="J151" s="147"/>
      <c r="K151" s="148"/>
    </row>
    <row r="152" spans="1:255" x14ac:dyDescent="0.2">
      <c r="A152" s="59"/>
      <c r="B152" s="58"/>
      <c r="C152" s="58"/>
      <c r="D152" s="58"/>
      <c r="E152" s="58"/>
      <c r="F152" s="58"/>
      <c r="G152" s="58"/>
      <c r="H152" s="121">
        <f>R152</f>
        <v>2596.66</v>
      </c>
      <c r="I152" s="122"/>
      <c r="J152" s="121">
        <f>S152</f>
        <v>19474.95</v>
      </c>
      <c r="K152" s="123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0">
        <v>24</v>
      </c>
      <c r="B153" s="66" t="s">
        <v>78</v>
      </c>
      <c r="C153" s="61" t="s">
        <v>114</v>
      </c>
      <c r="D153" s="62" t="s">
        <v>115</v>
      </c>
      <c r="E153" s="63">
        <v>8</v>
      </c>
      <c r="F153" s="64">
        <v>36.159999999999997</v>
      </c>
      <c r="G153" s="144"/>
      <c r="H153" s="64">
        <f>Source!AC65</f>
        <v>36.159999999999997</v>
      </c>
      <c r="I153" s="64">
        <f>T153</f>
        <v>289.27999999999997</v>
      </c>
      <c r="J153" s="144">
        <v>7.5</v>
      </c>
      <c r="K153" s="65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5"/>
      <c r="B154" s="146" t="s">
        <v>406</v>
      </c>
      <c r="C154" s="146" t="s">
        <v>416</v>
      </c>
      <c r="D154" s="147"/>
      <c r="E154" s="147"/>
      <c r="F154" s="147"/>
      <c r="G154" s="147"/>
      <c r="H154" s="147"/>
      <c r="I154" s="147"/>
      <c r="J154" s="147"/>
      <c r="K154" s="148"/>
    </row>
    <row r="155" spans="1:255" x14ac:dyDescent="0.2">
      <c r="A155" s="59"/>
      <c r="B155" s="58"/>
      <c r="C155" s="58"/>
      <c r="D155" s="58"/>
      <c r="E155" s="58"/>
      <c r="F155" s="58"/>
      <c r="G155" s="58"/>
      <c r="H155" s="121">
        <f>R155</f>
        <v>289.27999999999997</v>
      </c>
      <c r="I155" s="122"/>
      <c r="J155" s="121">
        <f>S155</f>
        <v>2169.6</v>
      </c>
      <c r="K155" s="123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0">
        <v>25</v>
      </c>
      <c r="B156" s="66" t="s">
        <v>78</v>
      </c>
      <c r="C156" s="61" t="s">
        <v>118</v>
      </c>
      <c r="D156" s="62" t="s">
        <v>54</v>
      </c>
      <c r="E156" s="63">
        <v>8</v>
      </c>
      <c r="F156" s="64">
        <v>58.8</v>
      </c>
      <c r="G156" s="144"/>
      <c r="H156" s="64">
        <f>Source!AC67</f>
        <v>58.8</v>
      </c>
      <c r="I156" s="64">
        <f>T156</f>
        <v>470.4</v>
      </c>
      <c r="J156" s="144">
        <v>7.5</v>
      </c>
      <c r="K156" s="65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5"/>
      <c r="B157" s="146" t="s">
        <v>406</v>
      </c>
      <c r="C157" s="146" t="s">
        <v>417</v>
      </c>
      <c r="D157" s="147"/>
      <c r="E157" s="147"/>
      <c r="F157" s="147"/>
      <c r="G157" s="147"/>
      <c r="H157" s="147"/>
      <c r="I157" s="147"/>
      <c r="J157" s="147"/>
      <c r="K157" s="148"/>
    </row>
    <row r="158" spans="1:255" ht="13.5" thickBot="1" x14ac:dyDescent="0.25">
      <c r="A158" s="59"/>
      <c r="B158" s="58"/>
      <c r="C158" s="58"/>
      <c r="D158" s="58"/>
      <c r="E158" s="58"/>
      <c r="F158" s="58"/>
      <c r="G158" s="58"/>
      <c r="H158" s="121">
        <f>R158</f>
        <v>470.4</v>
      </c>
      <c r="I158" s="122"/>
      <c r="J158" s="121">
        <f>S158</f>
        <v>3528</v>
      </c>
      <c r="K158" s="123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9"/>
      <c r="B159" s="149"/>
      <c r="C159" s="74" t="s">
        <v>418</v>
      </c>
      <c r="D159" s="74"/>
      <c r="E159" s="74"/>
      <c r="F159" s="74"/>
      <c r="G159" s="74"/>
      <c r="H159" s="124">
        <f>FM159</f>
        <v>124000.11000000002</v>
      </c>
      <c r="I159" s="124"/>
      <c r="J159" s="124">
        <f>DP159</f>
        <v>1209746.23</v>
      </c>
      <c r="K159" s="124"/>
      <c r="P159" s="18">
        <f>SUM(R46:R158)</f>
        <v>124000.11000000002</v>
      </c>
      <c r="Q159" s="18">
        <f>SUM(S46:S158)</f>
        <v>1209746.2300000002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427.17085500000007</v>
      </c>
      <c r="CX159" s="18">
        <f>Source!DN75</f>
        <v>151.7576296</v>
      </c>
      <c r="CY159" s="18">
        <f>Source!DG75</f>
        <v>1057338.8700000001</v>
      </c>
      <c r="CZ159" s="18">
        <f>Source!DK75</f>
        <v>77688.56</v>
      </c>
      <c r="DA159" s="18">
        <f>Source!DI75</f>
        <v>391678.34</v>
      </c>
      <c r="DB159" s="18">
        <f>Source!DJ75</f>
        <v>36665.58</v>
      </c>
      <c r="DC159" s="18">
        <f>Source!DH75</f>
        <v>587971.97</v>
      </c>
      <c r="DD159" s="18">
        <f>Source!EG75</f>
        <v>0</v>
      </c>
      <c r="DE159" s="18">
        <f>Source!EN75</f>
        <v>587971.97</v>
      </c>
      <c r="DF159" s="18">
        <f>Source!EO75</f>
        <v>587971.97</v>
      </c>
      <c r="DG159" s="18">
        <f>Source!EP75</f>
        <v>0</v>
      </c>
      <c r="DH159" s="18">
        <f>Source!EQ75</f>
        <v>587971.97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93995.42</v>
      </c>
      <c r="DO159" s="18">
        <f>Source!DQ75</f>
        <v>58411.94</v>
      </c>
      <c r="DP159" s="18">
        <f>Source!EJ75</f>
        <v>1209746.23</v>
      </c>
      <c r="DQ159" s="18">
        <f>Source!EK75</f>
        <v>1031599.46</v>
      </c>
      <c r="DR159" s="18">
        <f>Source!EL75</f>
        <v>173615.21</v>
      </c>
      <c r="DS159" s="18">
        <f>Source!EH75</f>
        <v>0</v>
      </c>
      <c r="DT159" s="18">
        <f>Source!EM75</f>
        <v>4531.5600000000004</v>
      </c>
      <c r="DU159" s="18">
        <f>Source!EK75+Source!EL75</f>
        <v>1205214.67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427.17085500000007</v>
      </c>
      <c r="EU159" s="18">
        <f>Source!DN75</f>
        <v>151.7576296</v>
      </c>
      <c r="EV159" s="18">
        <f t="shared" ref="EV159:FQ159" si="0">SUM(GJ46:GJ158)</f>
        <v>113975.81</v>
      </c>
      <c r="EW159" s="18">
        <f t="shared" si="0"/>
        <v>4245.2800000000007</v>
      </c>
      <c r="EX159" s="18">
        <f t="shared" si="0"/>
        <v>31334.269999999997</v>
      </c>
      <c r="EY159" s="18">
        <f t="shared" si="0"/>
        <v>2003.58</v>
      </c>
      <c r="EZ159" s="18">
        <f t="shared" si="0"/>
        <v>78396.259999999995</v>
      </c>
      <c r="FA159" s="18">
        <f t="shared" si="0"/>
        <v>0</v>
      </c>
      <c r="FB159" s="18">
        <f t="shared" si="0"/>
        <v>78396.259999999995</v>
      </c>
      <c r="FC159" s="18">
        <f t="shared" si="0"/>
        <v>78396.259999999995</v>
      </c>
      <c r="FD159" s="18">
        <f t="shared" si="0"/>
        <v>0</v>
      </c>
      <c r="FE159" s="18">
        <f t="shared" si="0"/>
        <v>78396.259999999995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6034.4</v>
      </c>
      <c r="FL159" s="18">
        <f t="shared" si="0"/>
        <v>3989.8999999999996</v>
      </c>
      <c r="FM159" s="18">
        <f t="shared" si="0"/>
        <v>124000.11000000002</v>
      </c>
      <c r="FN159" s="18">
        <f t="shared" si="0"/>
        <v>111856.75</v>
      </c>
      <c r="FO159" s="18">
        <f t="shared" si="0"/>
        <v>11871.900000000001</v>
      </c>
      <c r="FP159" s="18">
        <f t="shared" si="0"/>
        <v>0</v>
      </c>
      <c r="FQ159" s="18">
        <f t="shared" si="0"/>
        <v>271.45999999999998</v>
      </c>
      <c r="FR159" s="18">
        <f>FN159+FO159</f>
        <v>123728.65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50"/>
      <c r="I160" s="150"/>
      <c r="J160" s="150"/>
      <c r="K160" s="150"/>
    </row>
    <row r="161" spans="3:11" x14ac:dyDescent="0.2">
      <c r="C161" s="19" t="s">
        <v>126</v>
      </c>
      <c r="D161" s="19"/>
      <c r="E161" s="19"/>
      <c r="F161" s="19"/>
      <c r="G161" s="19"/>
      <c r="H161" s="125">
        <f>EV159</f>
        <v>113975.81</v>
      </c>
      <c r="I161" s="125"/>
      <c r="J161" s="125">
        <f>CY159</f>
        <v>1057338.8700000001</v>
      </c>
      <c r="K161" s="151"/>
    </row>
    <row r="162" spans="3:11" x14ac:dyDescent="0.2">
      <c r="C162" s="19" t="s">
        <v>422</v>
      </c>
      <c r="D162" s="19"/>
      <c r="E162" s="19"/>
      <c r="F162" s="19"/>
      <c r="G162" s="19"/>
      <c r="H162" s="126"/>
      <c r="I162" s="126"/>
      <c r="J162" s="126"/>
      <c r="K162" s="150"/>
    </row>
    <row r="163" spans="3:11" x14ac:dyDescent="0.2">
      <c r="C163" s="19" t="s">
        <v>423</v>
      </c>
      <c r="D163" s="19"/>
      <c r="E163" s="19"/>
      <c r="F163" s="19"/>
      <c r="G163" s="19"/>
      <c r="H163" s="125">
        <f>EW159</f>
        <v>4245.2800000000007</v>
      </c>
      <c r="I163" s="125"/>
      <c r="J163" s="125">
        <f>CZ159</f>
        <v>77688.56</v>
      </c>
      <c r="K163" s="151"/>
    </row>
    <row r="164" spans="3:11" x14ac:dyDescent="0.2">
      <c r="C164" s="19" t="s">
        <v>424</v>
      </c>
      <c r="D164" s="19"/>
      <c r="E164" s="19"/>
      <c r="F164" s="19"/>
      <c r="G164" s="19"/>
      <c r="H164" s="125">
        <f>EX159</f>
        <v>31334.269999999997</v>
      </c>
      <c r="I164" s="125"/>
      <c r="J164" s="125">
        <f>DA159</f>
        <v>391678.34</v>
      </c>
      <c r="K164" s="151"/>
    </row>
    <row r="165" spans="3:11" x14ac:dyDescent="0.2">
      <c r="C165" s="19" t="s">
        <v>425</v>
      </c>
      <c r="D165" s="19"/>
      <c r="E165" s="19"/>
      <c r="F165" s="19"/>
      <c r="G165" s="19"/>
      <c r="H165" s="125">
        <f>EZ159</f>
        <v>78396.259999999995</v>
      </c>
      <c r="I165" s="125"/>
      <c r="J165" s="125">
        <f>DC159</f>
        <v>587971.97</v>
      </c>
      <c r="K165" s="151"/>
    </row>
    <row r="166" spans="3:11" x14ac:dyDescent="0.2">
      <c r="C166" s="19"/>
      <c r="D166" s="19"/>
      <c r="E166" s="19"/>
      <c r="F166" s="19"/>
      <c r="G166" s="19"/>
      <c r="H166" s="126"/>
      <c r="I166" s="126"/>
      <c r="J166" s="126"/>
      <c r="K166" s="150"/>
    </row>
    <row r="167" spans="3:11" x14ac:dyDescent="0.2">
      <c r="C167" s="19" t="s">
        <v>426</v>
      </c>
      <c r="D167" s="19"/>
      <c r="E167" s="19"/>
      <c r="F167" s="19"/>
      <c r="G167" s="19"/>
      <c r="H167" s="125">
        <f>FK159</f>
        <v>6034.4</v>
      </c>
      <c r="I167" s="125"/>
      <c r="J167" s="125">
        <f>DN159</f>
        <v>93995.42</v>
      </c>
      <c r="K167" s="151"/>
    </row>
    <row r="168" spans="3:11" x14ac:dyDescent="0.2">
      <c r="C168" s="19" t="s">
        <v>427</v>
      </c>
      <c r="D168" s="19"/>
      <c r="E168" s="19"/>
      <c r="F168" s="19"/>
      <c r="G168" s="19"/>
      <c r="H168" s="125">
        <f>FL159</f>
        <v>3989.8999999999996</v>
      </c>
      <c r="I168" s="125"/>
      <c r="J168" s="125">
        <f>DO159</f>
        <v>58411.94</v>
      </c>
      <c r="K168" s="151"/>
    </row>
    <row r="169" spans="3:11" x14ac:dyDescent="0.2">
      <c r="C169" s="19" t="s">
        <v>428</v>
      </c>
      <c r="D169" s="19"/>
      <c r="E169" s="19"/>
      <c r="F169" s="19"/>
      <c r="G169" s="19"/>
      <c r="H169" s="125">
        <f>FM159</f>
        <v>124000.11000000002</v>
      </c>
      <c r="I169" s="125"/>
      <c r="J169" s="125">
        <f>DP159</f>
        <v>1209746.23</v>
      </c>
      <c r="K169" s="151"/>
    </row>
    <row r="170" spans="3:11" x14ac:dyDescent="0.2">
      <c r="C170" s="19" t="s">
        <v>429</v>
      </c>
      <c r="D170" s="19"/>
      <c r="E170" s="19"/>
      <c r="F170" s="19"/>
      <c r="G170" s="19"/>
      <c r="H170" s="126"/>
      <c r="I170" s="126"/>
      <c r="J170" s="126"/>
      <c r="K170" s="150"/>
    </row>
    <row r="171" spans="3:11" x14ac:dyDescent="0.2">
      <c r="C171" s="19" t="s">
        <v>430</v>
      </c>
      <c r="D171" s="19"/>
      <c r="E171" s="19"/>
      <c r="F171" s="19"/>
      <c r="G171" s="19"/>
      <c r="H171" s="125">
        <f>FN159</f>
        <v>111856.75</v>
      </c>
      <c r="I171" s="125"/>
      <c r="J171" s="125">
        <f>DQ159</f>
        <v>1031599.46</v>
      </c>
      <c r="K171" s="151"/>
    </row>
    <row r="172" spans="3:11" x14ac:dyDescent="0.2">
      <c r="C172" s="19" t="s">
        <v>431</v>
      </c>
      <c r="D172" s="19"/>
      <c r="E172" s="19"/>
      <c r="F172" s="19"/>
      <c r="G172" s="19"/>
      <c r="H172" s="125">
        <f>FO159</f>
        <v>11871.900000000001</v>
      </c>
      <c r="I172" s="125"/>
      <c r="J172" s="125">
        <f>DR159</f>
        <v>173615.21</v>
      </c>
      <c r="K172" s="151"/>
    </row>
    <row r="173" spans="3:11" hidden="1" x14ac:dyDescent="0.2">
      <c r="C173" s="19" t="s">
        <v>432</v>
      </c>
      <c r="D173" s="19"/>
      <c r="E173" s="19"/>
      <c r="F173" s="19"/>
      <c r="G173" s="19"/>
      <c r="H173" s="125">
        <f>FP159</f>
        <v>0</v>
      </c>
      <c r="I173" s="125"/>
      <c r="J173" s="125">
        <f>DS159</f>
        <v>0</v>
      </c>
      <c r="K173" s="151"/>
    </row>
    <row r="174" spans="3:11" x14ac:dyDescent="0.2">
      <c r="C174" s="19" t="s">
        <v>433</v>
      </c>
      <c r="D174" s="19"/>
      <c r="E174" s="19"/>
      <c r="F174" s="19"/>
      <c r="G174" s="19"/>
      <c r="H174" s="125">
        <f>FQ159</f>
        <v>271.45999999999998</v>
      </c>
      <c r="I174" s="125"/>
      <c r="J174" s="125">
        <f>DT159</f>
        <v>4531.5600000000004</v>
      </c>
      <c r="K174" s="151"/>
    </row>
    <row r="175" spans="3:11" x14ac:dyDescent="0.2">
      <c r="C175" s="19"/>
      <c r="D175" s="19"/>
      <c r="E175" s="19"/>
      <c r="F175" s="19"/>
      <c r="G175" s="19"/>
      <c r="H175" s="126"/>
      <c r="I175" s="126"/>
      <c r="J175" s="126"/>
      <c r="K175" s="150"/>
    </row>
    <row r="176" spans="3:11" x14ac:dyDescent="0.2">
      <c r="C176" s="19" t="s">
        <v>434</v>
      </c>
      <c r="D176" s="19"/>
      <c r="E176" s="19"/>
      <c r="F176" s="19"/>
      <c r="G176" s="19"/>
      <c r="H176" s="125">
        <f>H169</f>
        <v>124000.11000000002</v>
      </c>
      <c r="I176" s="125"/>
      <c r="J176" s="125">
        <f>J169</f>
        <v>1209746.23</v>
      </c>
      <c r="K176" s="151"/>
    </row>
    <row r="177" spans="1:255" hidden="1" x14ac:dyDescent="0.2">
      <c r="C177" s="19" t="s">
        <v>435</v>
      </c>
      <c r="D177" s="19"/>
      <c r="E177" s="75">
        <v>20</v>
      </c>
      <c r="F177" s="76" t="s">
        <v>392</v>
      </c>
      <c r="G177" s="19"/>
      <c r="H177" s="19"/>
      <c r="I177" s="19"/>
      <c r="J177" s="125">
        <f>ROUND(J176*E177/100,2)</f>
        <v>241949.25</v>
      </c>
      <c r="K177" s="152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125">
        <f>J177+J176</f>
        <v>1451695.48</v>
      </c>
      <c r="K178" s="151"/>
    </row>
    <row r="179" spans="1:255" x14ac:dyDescent="0.2">
      <c r="C179" s="19"/>
      <c r="D179" s="19"/>
      <c r="E179" s="19"/>
      <c r="F179" s="19"/>
      <c r="G179" s="19"/>
      <c r="H179" s="19"/>
      <c r="I179" s="19"/>
      <c r="J179" s="126"/>
      <c r="K179" s="150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7" t="s">
        <v>437</v>
      </c>
      <c r="B182" s="77"/>
      <c r="C182" s="92"/>
      <c r="D182" s="92"/>
      <c r="E182" s="92"/>
      <c r="F182" s="92"/>
      <c r="G182" s="78"/>
      <c r="H182" s="78"/>
      <c r="I182" s="92"/>
      <c r="J182" s="92"/>
      <c r="BY182" s="79">
        <f>C182</f>
        <v>0</v>
      </c>
      <c r="BZ182" s="79">
        <f>I182</f>
        <v>0</v>
      </c>
      <c r="IU182" s="18"/>
    </row>
    <row r="183" spans="1:255" s="81" customFormat="1" ht="11.25" hidden="1" outlineLevel="1" x14ac:dyDescent="0.2">
      <c r="A183" s="80"/>
      <c r="B183" s="80"/>
      <c r="C183" s="93" t="s">
        <v>438</v>
      </c>
      <c r="D183" s="93"/>
      <c r="E183" s="93"/>
      <c r="F183" s="93"/>
      <c r="G183" s="93"/>
      <c r="H183" s="93"/>
      <c r="I183" s="93" t="s">
        <v>439</v>
      </c>
      <c r="J183" s="93"/>
    </row>
    <row r="184" spans="1:255" hidden="1" outlineLevel="1" x14ac:dyDescent="0.2">
      <c r="A184" s="153"/>
      <c r="B184" s="153"/>
      <c r="C184" s="153"/>
      <c r="D184" s="153"/>
      <c r="E184" s="153"/>
      <c r="F184" s="153"/>
      <c r="G184" s="154" t="s">
        <v>440</v>
      </c>
      <c r="H184" s="153"/>
      <c r="I184" s="153"/>
      <c r="J184" s="153"/>
    </row>
    <row r="185" spans="1:255" hidden="1" outlineLevel="1" x14ac:dyDescent="0.2">
      <c r="A185" s="77" t="s">
        <v>441</v>
      </c>
      <c r="B185" s="77"/>
      <c r="C185" s="92"/>
      <c r="D185" s="92"/>
      <c r="E185" s="92"/>
      <c r="F185" s="92"/>
      <c r="G185" s="78"/>
      <c r="H185" s="78"/>
      <c r="I185" s="92"/>
      <c r="J185" s="92"/>
      <c r="BY185" s="79">
        <f>C185</f>
        <v>0</v>
      </c>
      <c r="BZ185" s="79">
        <f>I185</f>
        <v>0</v>
      </c>
      <c r="IU185" s="18"/>
    </row>
    <row r="186" spans="1:255" s="81" customFormat="1" ht="11.25" hidden="1" outlineLevel="1" x14ac:dyDescent="0.2">
      <c r="A186" s="80"/>
      <c r="B186" s="80"/>
      <c r="C186" s="93" t="s">
        <v>438</v>
      </c>
      <c r="D186" s="93"/>
      <c r="E186" s="93"/>
      <c r="F186" s="93"/>
      <c r="G186" s="93"/>
      <c r="H186" s="93"/>
      <c r="I186" s="93" t="s">
        <v>439</v>
      </c>
      <c r="J186" s="93"/>
    </row>
    <row r="187" spans="1:255" hidden="1" outlineLevel="1" x14ac:dyDescent="0.2">
      <c r="A187" s="153"/>
      <c r="B187" s="153"/>
      <c r="C187" s="153"/>
      <c r="D187" s="153"/>
      <c r="E187" s="153"/>
      <c r="F187" s="153"/>
      <c r="G187" s="154" t="s">
        <v>440</v>
      </c>
      <c r="H187" s="153"/>
      <c r="I187" s="153"/>
      <c r="J187" s="153"/>
    </row>
    <row r="188" spans="1:255" collapsed="1" x14ac:dyDescent="0.2">
      <c r="K188" s="155"/>
      <c r="M188" s="82"/>
    </row>
    <row r="189" spans="1:255" outlineLevel="1" x14ac:dyDescent="0.2"/>
    <row r="190" spans="1:255" outlineLevel="1" x14ac:dyDescent="0.2"/>
    <row r="191" spans="1:255" outlineLevel="1" x14ac:dyDescent="0.2">
      <c r="A191" s="77" t="s">
        <v>442</v>
      </c>
      <c r="B191" s="77"/>
      <c r="C191" s="92"/>
      <c r="D191" s="92"/>
      <c r="E191" s="92"/>
      <c r="F191" s="92"/>
      <c r="G191" s="78"/>
      <c r="H191" s="78"/>
      <c r="I191" s="92"/>
      <c r="J191" s="92"/>
      <c r="BY191" s="79">
        <f>C191</f>
        <v>0</v>
      </c>
      <c r="BZ191" s="79">
        <f>I191</f>
        <v>0</v>
      </c>
      <c r="IU191" s="18"/>
    </row>
    <row r="192" spans="1:255" s="81" customFormat="1" ht="11.25" outlineLevel="1" x14ac:dyDescent="0.2">
      <c r="A192" s="80"/>
      <c r="B192" s="80"/>
      <c r="C192" s="93" t="s">
        <v>438</v>
      </c>
      <c r="D192" s="93"/>
      <c r="E192" s="93"/>
      <c r="F192" s="93"/>
      <c r="G192" s="93"/>
      <c r="H192" s="93"/>
      <c r="I192" s="93" t="s">
        <v>439</v>
      </c>
      <c r="J192" s="93"/>
    </row>
    <row r="193" spans="1:255" outlineLevel="1" x14ac:dyDescent="0.2">
      <c r="A193" s="153"/>
      <c r="B193" s="153"/>
      <c r="C193" s="153"/>
      <c r="D193" s="153"/>
      <c r="E193" s="153"/>
      <c r="F193" s="153"/>
      <c r="G193" s="154" t="s">
        <v>440</v>
      </c>
      <c r="H193" s="153"/>
      <c r="I193" s="153"/>
      <c r="J193" s="153"/>
    </row>
    <row r="194" spans="1:255" outlineLevel="1" x14ac:dyDescent="0.2">
      <c r="A194" s="77" t="s">
        <v>443</v>
      </c>
      <c r="B194" s="77"/>
      <c r="C194" s="92"/>
      <c r="D194" s="92"/>
      <c r="E194" s="92"/>
      <c r="F194" s="92"/>
      <c r="G194" s="78"/>
      <c r="H194" s="78"/>
      <c r="I194" s="92"/>
      <c r="J194" s="92"/>
      <c r="BY194" s="79">
        <f>C194</f>
        <v>0</v>
      </c>
      <c r="BZ194" s="79">
        <f>I194</f>
        <v>0</v>
      </c>
      <c r="IU194" s="18"/>
    </row>
    <row r="195" spans="1:255" s="81" customFormat="1" ht="11.25" outlineLevel="1" x14ac:dyDescent="0.2">
      <c r="A195" s="80"/>
      <c r="B195" s="80"/>
      <c r="C195" s="93" t="s">
        <v>438</v>
      </c>
      <c r="D195" s="93"/>
      <c r="E195" s="93"/>
      <c r="F195" s="93"/>
      <c r="G195" s="93"/>
      <c r="H195" s="93"/>
      <c r="I195" s="93" t="s">
        <v>439</v>
      </c>
      <c r="J195" s="93"/>
    </row>
    <row r="196" spans="1:255" outlineLevel="1" x14ac:dyDescent="0.2">
      <c r="A196" s="153"/>
      <c r="B196" s="153"/>
      <c r="C196" s="153"/>
      <c r="D196" s="153"/>
      <c r="E196" s="153"/>
      <c r="F196" s="153"/>
      <c r="G196" s="154" t="s">
        <v>440</v>
      </c>
      <c r="H196" s="153"/>
      <c r="I196" s="153"/>
      <c r="J196" s="153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4х50'Новое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113975.81</v>
      </c>
      <c r="P18" s="3">
        <f t="shared" si="1"/>
        <v>78396.259999999995</v>
      </c>
      <c r="Q18" s="3">
        <f t="shared" si="1"/>
        <v>31334.27</v>
      </c>
      <c r="R18" s="3">
        <f t="shared" si="1"/>
        <v>2003.58</v>
      </c>
      <c r="S18" s="3">
        <f t="shared" si="1"/>
        <v>4245.28</v>
      </c>
      <c r="T18" s="3">
        <f t="shared" si="1"/>
        <v>0</v>
      </c>
      <c r="U18" s="3">
        <f t="shared" si="1"/>
        <v>427.17085500000007</v>
      </c>
      <c r="V18" s="3">
        <f t="shared" si="1"/>
        <v>151.7576296</v>
      </c>
      <c r="W18" s="3">
        <f t="shared" si="1"/>
        <v>0</v>
      </c>
      <c r="X18" s="3">
        <f t="shared" si="1"/>
        <v>6034.4</v>
      </c>
      <c r="Y18" s="3">
        <f t="shared" si="1"/>
        <v>3989.9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124000.11</v>
      </c>
      <c r="AS18" s="3">
        <f t="shared" si="1"/>
        <v>111856.75</v>
      </c>
      <c r="AT18" s="3">
        <f t="shared" si="1"/>
        <v>11871.9</v>
      </c>
      <c r="AU18" s="3">
        <f t="shared" ref="AU18:BZ18" si="2">AU104</f>
        <v>271.45999999999998</v>
      </c>
      <c r="AV18" s="3">
        <f t="shared" si="2"/>
        <v>78396.259999999995</v>
      </c>
      <c r="AW18" s="3">
        <f t="shared" si="2"/>
        <v>78396.259999999995</v>
      </c>
      <c r="AX18" s="3">
        <f t="shared" si="2"/>
        <v>0</v>
      </c>
      <c r="AY18" s="3">
        <f t="shared" si="2"/>
        <v>78396.259999999995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1057338.8700000001</v>
      </c>
      <c r="DH18" s="4">
        <f t="shared" si="4"/>
        <v>587971.97</v>
      </c>
      <c r="DI18" s="4">
        <f t="shared" si="4"/>
        <v>391678.34</v>
      </c>
      <c r="DJ18" s="4">
        <f t="shared" si="4"/>
        <v>36665.58</v>
      </c>
      <c r="DK18" s="4">
        <f t="shared" si="4"/>
        <v>77688.56</v>
      </c>
      <c r="DL18" s="4">
        <f t="shared" si="4"/>
        <v>0</v>
      </c>
      <c r="DM18" s="4">
        <f t="shared" si="4"/>
        <v>427.17085500000007</v>
      </c>
      <c r="DN18" s="4">
        <f t="shared" si="4"/>
        <v>151.7576296</v>
      </c>
      <c r="DO18" s="4">
        <f t="shared" si="4"/>
        <v>0</v>
      </c>
      <c r="DP18" s="4">
        <f t="shared" si="4"/>
        <v>93995.42</v>
      </c>
      <c r="DQ18" s="4">
        <f t="shared" si="4"/>
        <v>58411.94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1209746.23</v>
      </c>
      <c r="EK18" s="4">
        <f t="shared" si="4"/>
        <v>1031599.46</v>
      </c>
      <c r="EL18" s="4">
        <f t="shared" si="4"/>
        <v>173615.21</v>
      </c>
      <c r="EM18" s="4">
        <f t="shared" ref="EM18:FR18" si="5">EM104</f>
        <v>4531.5600000000004</v>
      </c>
      <c r="EN18" s="4">
        <f t="shared" si="5"/>
        <v>587971.97</v>
      </c>
      <c r="EO18" s="4">
        <f t="shared" si="5"/>
        <v>587971.97</v>
      </c>
      <c r="EP18" s="4">
        <f t="shared" si="5"/>
        <v>0</v>
      </c>
      <c r="EQ18" s="4">
        <f t="shared" si="5"/>
        <v>587971.97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113975.81</v>
      </c>
      <c r="P22" s="3">
        <f t="shared" si="8"/>
        <v>78396.259999999995</v>
      </c>
      <c r="Q22" s="3">
        <f t="shared" si="8"/>
        <v>31334.27</v>
      </c>
      <c r="R22" s="3">
        <f t="shared" si="8"/>
        <v>2003.58</v>
      </c>
      <c r="S22" s="3">
        <f t="shared" si="8"/>
        <v>4245.28</v>
      </c>
      <c r="T22" s="3">
        <f t="shared" si="8"/>
        <v>0</v>
      </c>
      <c r="U22" s="3">
        <f t="shared" si="8"/>
        <v>427.17085500000007</v>
      </c>
      <c r="V22" s="3">
        <f t="shared" si="8"/>
        <v>151.7576296</v>
      </c>
      <c r="W22" s="3">
        <f t="shared" si="8"/>
        <v>0</v>
      </c>
      <c r="X22" s="3">
        <f t="shared" si="8"/>
        <v>6034.4</v>
      </c>
      <c r="Y22" s="3">
        <f t="shared" si="8"/>
        <v>3989.9</v>
      </c>
      <c r="Z22" s="3">
        <f t="shared" si="8"/>
        <v>0</v>
      </c>
      <c r="AA22" s="3">
        <f t="shared" si="8"/>
        <v>0</v>
      </c>
      <c r="AB22" s="3">
        <f t="shared" si="8"/>
        <v>113975.81</v>
      </c>
      <c r="AC22" s="3">
        <f t="shared" si="8"/>
        <v>78396.259999999995</v>
      </c>
      <c r="AD22" s="3">
        <f t="shared" si="8"/>
        <v>31334.27</v>
      </c>
      <c r="AE22" s="3">
        <f t="shared" si="8"/>
        <v>2003.58</v>
      </c>
      <c r="AF22" s="3">
        <f t="shared" si="8"/>
        <v>4245.28</v>
      </c>
      <c r="AG22" s="3">
        <f t="shared" si="8"/>
        <v>0</v>
      </c>
      <c r="AH22" s="3">
        <f t="shared" si="8"/>
        <v>427.17085500000007</v>
      </c>
      <c r="AI22" s="3">
        <f t="shared" si="8"/>
        <v>151.7576296</v>
      </c>
      <c r="AJ22" s="3">
        <f t="shared" si="8"/>
        <v>0</v>
      </c>
      <c r="AK22" s="3">
        <f t="shared" si="8"/>
        <v>6034.4</v>
      </c>
      <c r="AL22" s="3">
        <f t="shared" si="8"/>
        <v>3989.9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124000.11</v>
      </c>
      <c r="AS22" s="3">
        <f t="shared" si="8"/>
        <v>111856.75</v>
      </c>
      <c r="AT22" s="3">
        <f t="shared" si="8"/>
        <v>11871.9</v>
      </c>
      <c r="AU22" s="3">
        <f t="shared" ref="AU22:BZ22" si="9">AU75</f>
        <v>271.45999999999998</v>
      </c>
      <c r="AV22" s="3">
        <f t="shared" si="9"/>
        <v>78396.259999999995</v>
      </c>
      <c r="AW22" s="3">
        <f t="shared" si="9"/>
        <v>78396.259999999995</v>
      </c>
      <c r="AX22" s="3">
        <f t="shared" si="9"/>
        <v>0</v>
      </c>
      <c r="AY22" s="3">
        <f t="shared" si="9"/>
        <v>78396.259999999995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124000.11</v>
      </c>
      <c r="CB22" s="3">
        <f t="shared" si="10"/>
        <v>111856.75</v>
      </c>
      <c r="CC22" s="3">
        <f t="shared" si="10"/>
        <v>11871.9</v>
      </c>
      <c r="CD22" s="3">
        <f t="shared" si="10"/>
        <v>271.45999999999998</v>
      </c>
      <c r="CE22" s="3">
        <f t="shared" si="10"/>
        <v>78396.259999999995</v>
      </c>
      <c r="CF22" s="3">
        <f t="shared" si="10"/>
        <v>78396.259999999995</v>
      </c>
      <c r="CG22" s="3">
        <f t="shared" si="10"/>
        <v>0</v>
      </c>
      <c r="CH22" s="3">
        <f t="shared" si="10"/>
        <v>78396.259999999995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1057338.8700000001</v>
      </c>
      <c r="DH22" s="4">
        <f t="shared" si="11"/>
        <v>587971.97</v>
      </c>
      <c r="DI22" s="4">
        <f t="shared" si="11"/>
        <v>391678.34</v>
      </c>
      <c r="DJ22" s="4">
        <f t="shared" si="11"/>
        <v>36665.58</v>
      </c>
      <c r="DK22" s="4">
        <f t="shared" si="11"/>
        <v>77688.56</v>
      </c>
      <c r="DL22" s="4">
        <f t="shared" si="11"/>
        <v>0</v>
      </c>
      <c r="DM22" s="4">
        <f t="shared" si="11"/>
        <v>427.17085500000007</v>
      </c>
      <c r="DN22" s="4">
        <f t="shared" si="11"/>
        <v>151.7576296</v>
      </c>
      <c r="DO22" s="4">
        <f t="shared" si="11"/>
        <v>0</v>
      </c>
      <c r="DP22" s="4">
        <f t="shared" si="11"/>
        <v>93995.42</v>
      </c>
      <c r="DQ22" s="4">
        <f t="shared" si="11"/>
        <v>58411.94</v>
      </c>
      <c r="DR22" s="4">
        <f t="shared" si="11"/>
        <v>0</v>
      </c>
      <c r="DS22" s="4">
        <f t="shared" si="11"/>
        <v>0</v>
      </c>
      <c r="DT22" s="4">
        <f t="shared" si="11"/>
        <v>1057338.8700000001</v>
      </c>
      <c r="DU22" s="4">
        <f t="shared" si="11"/>
        <v>587971.97</v>
      </c>
      <c r="DV22" s="4">
        <f t="shared" si="11"/>
        <v>391678.34</v>
      </c>
      <c r="DW22" s="4">
        <f t="shared" si="11"/>
        <v>36665.58</v>
      </c>
      <c r="DX22" s="4">
        <f t="shared" si="11"/>
        <v>77688.56</v>
      </c>
      <c r="DY22" s="4">
        <f t="shared" si="11"/>
        <v>0</v>
      </c>
      <c r="DZ22" s="4">
        <f t="shared" si="11"/>
        <v>427.17085500000007</v>
      </c>
      <c r="EA22" s="4">
        <f t="shared" si="11"/>
        <v>151.7576296</v>
      </c>
      <c r="EB22" s="4">
        <f t="shared" si="11"/>
        <v>0</v>
      </c>
      <c r="EC22" s="4">
        <f t="shared" si="11"/>
        <v>93995.42</v>
      </c>
      <c r="ED22" s="4">
        <f t="shared" si="11"/>
        <v>58411.94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1209746.23</v>
      </c>
      <c r="EK22" s="4">
        <f t="shared" si="11"/>
        <v>1031599.46</v>
      </c>
      <c r="EL22" s="4">
        <f t="shared" si="11"/>
        <v>173615.21</v>
      </c>
      <c r="EM22" s="4">
        <f t="shared" ref="EM22:FR22" si="12">EM75</f>
        <v>4531.5600000000004</v>
      </c>
      <c r="EN22" s="4">
        <f t="shared" si="12"/>
        <v>587971.97</v>
      </c>
      <c r="EO22" s="4">
        <f t="shared" si="12"/>
        <v>587971.97</v>
      </c>
      <c r="EP22" s="4">
        <f t="shared" si="12"/>
        <v>0</v>
      </c>
      <c r="EQ22" s="4">
        <f t="shared" si="12"/>
        <v>587971.97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1209746.23</v>
      </c>
      <c r="FT22" s="4">
        <f t="shared" si="13"/>
        <v>1031599.46</v>
      </c>
      <c r="FU22" s="4">
        <f t="shared" si="13"/>
        <v>173615.21</v>
      </c>
      <c r="FV22" s="4">
        <f t="shared" si="13"/>
        <v>4531.5600000000004</v>
      </c>
      <c r="FW22" s="4">
        <f t="shared" si="13"/>
        <v>587971.97</v>
      </c>
      <c r="FX22" s="4">
        <f t="shared" si="13"/>
        <v>587971.97</v>
      </c>
      <c r="FY22" s="4">
        <f t="shared" si="13"/>
        <v>0</v>
      </c>
      <c r="FZ22" s="4">
        <f t="shared" si="13"/>
        <v>587971.97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0.52851999999999999</v>
      </c>
      <c r="J24" s="2">
        <v>0</v>
      </c>
      <c r="K24" s="2"/>
      <c r="L24" s="2"/>
      <c r="M24" s="2"/>
      <c r="N24" s="2"/>
      <c r="O24" s="2">
        <f t="shared" ref="O24:O55" si="14">ROUND(CP24,2)</f>
        <v>996.41</v>
      </c>
      <c r="P24" s="2">
        <f t="shared" ref="P24:P55" si="15">ROUND(CQ24*I24,2)</f>
        <v>0</v>
      </c>
      <c r="Q24" s="2">
        <f t="shared" ref="Q24:Q55" si="16">ROUND(CR24*I24,2)</f>
        <v>996.41</v>
      </c>
      <c r="R24" s="2">
        <f t="shared" ref="R24:R55" si="17">ROUND(CS24*I24,2)</f>
        <v>109.45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8.1074967999999998</v>
      </c>
      <c r="W24" s="2">
        <f t="shared" ref="W24:W55" si="22">ROUND(CX24*I24,2)</f>
        <v>0</v>
      </c>
      <c r="X24" s="2">
        <f t="shared" ref="X24:X55" si="23">ROUND(CY24,2)</f>
        <v>103.98</v>
      </c>
      <c r="Y24" s="2">
        <f t="shared" ref="Y24:Y55" si="24">ROUND(CZ24,2)</f>
        <v>54.73</v>
      </c>
      <c r="Z24" s="2"/>
      <c r="AA24" s="2">
        <v>34729546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996.41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103.97750000000001</v>
      </c>
      <c r="CZ24" s="2">
        <f t="shared" ref="CZ24:CZ55" si="43">(((S24+(R24*IF(0,0,1)))*AU24)/100)</f>
        <v>54.725000000000001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1155.1199999999999</v>
      </c>
      <c r="GN24" s="2">
        <f t="shared" ref="GN24:GN55" si="47">IF(OR(BI24=0,BI24=1),ROUND(O24+X24+Y24+GK24,2),0)</f>
        <v>1155.1199999999999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0.52851999999999999</v>
      </c>
      <c r="J25">
        <v>0</v>
      </c>
      <c r="O25">
        <f t="shared" si="14"/>
        <v>12455.17</v>
      </c>
      <c r="P25">
        <f t="shared" si="15"/>
        <v>0</v>
      </c>
      <c r="Q25">
        <f t="shared" si="16"/>
        <v>12455.17</v>
      </c>
      <c r="R25">
        <f t="shared" si="17"/>
        <v>2002.96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8.1074967999999998</v>
      </c>
      <c r="W25">
        <f t="shared" si="22"/>
        <v>0</v>
      </c>
      <c r="X25">
        <f t="shared" si="23"/>
        <v>1622.4</v>
      </c>
      <c r="Y25">
        <f t="shared" si="24"/>
        <v>801.18</v>
      </c>
      <c r="AA25">
        <v>34729547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1">
        <f>'1.Смета.или.Акт'!F47</f>
        <v>1885.29</v>
      </c>
      <c r="AN25" s="51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12455.17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1622.3976</v>
      </c>
      <c r="CZ25">
        <f t="shared" si="43"/>
        <v>801.18399999999997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1">
        <f>'1.Смета.или.Акт'!F47</f>
        <v>1885.29</v>
      </c>
      <c r="EU25" s="51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14878.75</v>
      </c>
      <c r="GN25">
        <f t="shared" si="47"/>
        <v>14878.75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9.1420000000000001E-2</v>
      </c>
      <c r="J26" s="2">
        <v>0</v>
      </c>
      <c r="K26" s="2"/>
      <c r="L26" s="2"/>
      <c r="M26" s="2"/>
      <c r="N26" s="2"/>
      <c r="O26" s="2">
        <f t="shared" si="14"/>
        <v>95.76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95.76</v>
      </c>
      <c r="T26" s="2">
        <f t="shared" si="19"/>
        <v>0</v>
      </c>
      <c r="U26" s="2">
        <f t="shared" si="20"/>
        <v>11.4275</v>
      </c>
      <c r="V26" s="2">
        <f t="shared" si="21"/>
        <v>0</v>
      </c>
      <c r="W26" s="2">
        <f t="shared" si="22"/>
        <v>0</v>
      </c>
      <c r="X26" s="2">
        <f t="shared" si="23"/>
        <v>76.61</v>
      </c>
      <c r="Y26" s="2">
        <f t="shared" si="24"/>
        <v>43.09</v>
      </c>
      <c r="Z26" s="2"/>
      <c r="AA26" s="2">
        <v>34729546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95.76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76.608000000000004</v>
      </c>
      <c r="CZ26" s="2">
        <f t="shared" si="43"/>
        <v>43.091999999999999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215.46</v>
      </c>
      <c r="GN26" s="2">
        <f t="shared" si="47"/>
        <v>215.46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9.1420000000000001E-2</v>
      </c>
      <c r="J27">
        <v>0</v>
      </c>
      <c r="O27">
        <f t="shared" si="14"/>
        <v>1752.45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1752.45</v>
      </c>
      <c r="T27">
        <f t="shared" si="19"/>
        <v>0</v>
      </c>
      <c r="U27">
        <f t="shared" si="20"/>
        <v>11.4275</v>
      </c>
      <c r="V27">
        <f t="shared" si="21"/>
        <v>0</v>
      </c>
      <c r="W27">
        <f t="shared" si="22"/>
        <v>0</v>
      </c>
      <c r="X27">
        <f t="shared" si="23"/>
        <v>1191.67</v>
      </c>
      <c r="Y27">
        <f t="shared" si="24"/>
        <v>630.88</v>
      </c>
      <c r="AA27">
        <v>34729547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1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1752.45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1191.6660000000002</v>
      </c>
      <c r="CZ27">
        <f t="shared" si="43"/>
        <v>630.88200000000006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1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3575</v>
      </c>
      <c r="GN27">
        <f t="shared" si="47"/>
        <v>3575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11</v>
      </c>
      <c r="J28" s="2">
        <v>0</v>
      </c>
      <c r="K28" s="2"/>
      <c r="L28" s="2"/>
      <c r="M28" s="2"/>
      <c r="N28" s="2"/>
      <c r="O28" s="2">
        <f t="shared" si="14"/>
        <v>20417.32</v>
      </c>
      <c r="P28" s="2">
        <f t="shared" si="15"/>
        <v>0.11</v>
      </c>
      <c r="Q28" s="2">
        <f t="shared" si="16"/>
        <v>19030.55</v>
      </c>
      <c r="R28" s="2">
        <f t="shared" si="17"/>
        <v>940.06</v>
      </c>
      <c r="S28" s="2">
        <f t="shared" si="18"/>
        <v>1386.66</v>
      </c>
      <c r="T28" s="2">
        <f t="shared" si="19"/>
        <v>0</v>
      </c>
      <c r="U28" s="2">
        <f t="shared" si="20"/>
        <v>133.97999999999999</v>
      </c>
      <c r="V28" s="2">
        <f t="shared" si="21"/>
        <v>69.63</v>
      </c>
      <c r="W28" s="2">
        <f t="shared" si="22"/>
        <v>0</v>
      </c>
      <c r="X28" s="2">
        <f t="shared" si="23"/>
        <v>2326.7199999999998</v>
      </c>
      <c r="Y28" s="2">
        <f t="shared" si="24"/>
        <v>1512.37</v>
      </c>
      <c r="Z28" s="2"/>
      <c r="AA28" s="2">
        <v>34729546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20417.32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2326.7200000000003</v>
      </c>
      <c r="CZ28" s="2">
        <f t="shared" si="43"/>
        <v>1512.3680000000002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24256.41</v>
      </c>
      <c r="GN28" s="2">
        <f t="shared" si="47"/>
        <v>24256.41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11</v>
      </c>
      <c r="J29">
        <v>0</v>
      </c>
      <c r="O29">
        <f t="shared" si="14"/>
        <v>263258.59000000003</v>
      </c>
      <c r="P29">
        <f t="shared" si="15"/>
        <v>0.83</v>
      </c>
      <c r="Q29">
        <f t="shared" si="16"/>
        <v>237881.88</v>
      </c>
      <c r="R29">
        <f t="shared" si="17"/>
        <v>17203.099999999999</v>
      </c>
      <c r="S29">
        <f t="shared" si="18"/>
        <v>25375.88</v>
      </c>
      <c r="T29">
        <f t="shared" si="19"/>
        <v>0</v>
      </c>
      <c r="U29">
        <f t="shared" si="20"/>
        <v>133.97999999999999</v>
      </c>
      <c r="V29">
        <f t="shared" si="21"/>
        <v>69.63</v>
      </c>
      <c r="W29">
        <f t="shared" si="22"/>
        <v>0</v>
      </c>
      <c r="X29">
        <f t="shared" si="23"/>
        <v>36192.129999999997</v>
      </c>
      <c r="Y29">
        <f t="shared" si="24"/>
        <v>22141.07</v>
      </c>
      <c r="AA29">
        <v>34729547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1">
        <f>'1.Смета.или.Акт'!F62</f>
        <v>192.31</v>
      </c>
      <c r="AM29" s="51">
        <f>'1.Смета.или.Акт'!F60</f>
        <v>1730.05</v>
      </c>
      <c r="AN29" s="51">
        <f>'1.Смета.или.Акт'!F61</f>
        <v>85.46</v>
      </c>
      <c r="AO29" s="51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263258.58999999997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36192.133000000002</v>
      </c>
      <c r="CZ29">
        <f t="shared" si="43"/>
        <v>22141.069599999999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1">
        <f>'1.Смета.или.Акт'!F62</f>
        <v>192.31</v>
      </c>
      <c r="ET29" s="51">
        <f>'1.Смета.или.Акт'!F60</f>
        <v>1730.05</v>
      </c>
      <c r="EU29" s="51">
        <f>'1.Смета.или.Акт'!F61</f>
        <v>85.46</v>
      </c>
      <c r="EV29" s="51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321591.78999999998</v>
      </c>
      <c r="GN29">
        <f t="shared" si="47"/>
        <v>321591.78999999998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9</v>
      </c>
      <c r="J30" s="2">
        <v>0</v>
      </c>
      <c r="K30" s="2"/>
      <c r="L30" s="2"/>
      <c r="M30" s="2"/>
      <c r="N30" s="2"/>
      <c r="O30" s="2">
        <f t="shared" si="14"/>
        <v>6513.93</v>
      </c>
      <c r="P30" s="2">
        <f t="shared" si="15"/>
        <v>0.09</v>
      </c>
      <c r="Q30" s="2">
        <f t="shared" si="16"/>
        <v>6100.29</v>
      </c>
      <c r="R30" s="2">
        <f t="shared" si="17"/>
        <v>301.32</v>
      </c>
      <c r="S30" s="2">
        <f t="shared" si="18"/>
        <v>413.55</v>
      </c>
      <c r="T30" s="2">
        <f t="shared" si="19"/>
        <v>0</v>
      </c>
      <c r="U30" s="2">
        <f t="shared" si="20"/>
        <v>39.96</v>
      </c>
      <c r="V30" s="2">
        <f t="shared" si="21"/>
        <v>22.32</v>
      </c>
      <c r="W30" s="2">
        <f t="shared" si="22"/>
        <v>0</v>
      </c>
      <c r="X30" s="2">
        <f t="shared" si="23"/>
        <v>714.87</v>
      </c>
      <c r="Y30" s="2">
        <f t="shared" si="24"/>
        <v>464.67</v>
      </c>
      <c r="Z30" s="2"/>
      <c r="AA30" s="2">
        <v>34729546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6513.93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714.87</v>
      </c>
      <c r="CZ30" s="2">
        <f t="shared" si="43"/>
        <v>464.66550000000001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7693.47</v>
      </c>
      <c r="GN30" s="2">
        <f t="shared" si="47"/>
        <v>7693.47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9</v>
      </c>
      <c r="J31">
        <v>0</v>
      </c>
      <c r="O31">
        <f t="shared" si="14"/>
        <v>83822.28</v>
      </c>
      <c r="P31">
        <f t="shared" si="15"/>
        <v>0.68</v>
      </c>
      <c r="Q31">
        <f t="shared" si="16"/>
        <v>76253.63</v>
      </c>
      <c r="R31">
        <f t="shared" si="17"/>
        <v>5514.16</v>
      </c>
      <c r="S31">
        <f t="shared" si="18"/>
        <v>7567.97</v>
      </c>
      <c r="T31">
        <f t="shared" si="19"/>
        <v>0</v>
      </c>
      <c r="U31">
        <f t="shared" si="20"/>
        <v>39.96</v>
      </c>
      <c r="V31">
        <f t="shared" si="21"/>
        <v>22.32</v>
      </c>
      <c r="W31">
        <f t="shared" si="22"/>
        <v>0</v>
      </c>
      <c r="X31">
        <f t="shared" si="23"/>
        <v>11119.81</v>
      </c>
      <c r="Y31">
        <f t="shared" si="24"/>
        <v>6802.71</v>
      </c>
      <c r="AA31">
        <v>34729547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1">
        <f>'1.Смета.или.Акт'!F71</f>
        <v>105.69</v>
      </c>
      <c r="AM31" s="51">
        <f>'1.Смета.или.Акт'!F69</f>
        <v>677.81</v>
      </c>
      <c r="AN31" s="51">
        <f>'1.Смета.или.Акт'!F70</f>
        <v>33.479999999999997</v>
      </c>
      <c r="AO31" s="51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83822.28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11119.8105</v>
      </c>
      <c r="CZ31">
        <f t="shared" si="43"/>
        <v>6802.7075999999997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1">
        <f>'1.Смета.или.Акт'!F71</f>
        <v>105.69</v>
      </c>
      <c r="ET31" s="51">
        <f>'1.Смета.или.Акт'!F69</f>
        <v>677.81</v>
      </c>
      <c r="EU31" s="51">
        <f>'1.Смета.или.Акт'!F70</f>
        <v>33.479999999999997</v>
      </c>
      <c r="EV31" s="51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101744.8</v>
      </c>
      <c r="GN31">
        <f t="shared" si="47"/>
        <v>101744.8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8.2133000000000003</v>
      </c>
      <c r="J32" s="2">
        <v>0</v>
      </c>
      <c r="K32" s="2"/>
      <c r="L32" s="2"/>
      <c r="M32" s="2"/>
      <c r="N32" s="2"/>
      <c r="O32" s="2">
        <f t="shared" si="14"/>
        <v>4493.75</v>
      </c>
      <c r="P32" s="2">
        <f t="shared" si="15"/>
        <v>0</v>
      </c>
      <c r="Q32" s="2">
        <f t="shared" si="16"/>
        <v>3085.74</v>
      </c>
      <c r="R32" s="2">
        <f t="shared" si="17"/>
        <v>399.91</v>
      </c>
      <c r="S32" s="2">
        <f t="shared" si="18"/>
        <v>1408.01</v>
      </c>
      <c r="T32" s="2">
        <f t="shared" si="19"/>
        <v>0</v>
      </c>
      <c r="U32" s="2">
        <f t="shared" si="20"/>
        <v>146.361006</v>
      </c>
      <c r="V32" s="2">
        <f t="shared" si="21"/>
        <v>31.867604</v>
      </c>
      <c r="W32" s="2">
        <f t="shared" si="22"/>
        <v>0</v>
      </c>
      <c r="X32" s="2">
        <f t="shared" si="23"/>
        <v>1717.52</v>
      </c>
      <c r="Y32" s="2">
        <f t="shared" si="24"/>
        <v>1175.1500000000001</v>
      </c>
      <c r="Z32" s="2"/>
      <c r="AA32" s="2">
        <v>34729546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4493.75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1717.5239999999999</v>
      </c>
      <c r="CZ32" s="2">
        <f t="shared" si="43"/>
        <v>1175.1480000000001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7386.42</v>
      </c>
      <c r="GN32" s="2">
        <f t="shared" si="47"/>
        <v>0</v>
      </c>
      <c r="GO32" s="2">
        <f t="shared" si="48"/>
        <v>7386.42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8.2133000000000003</v>
      </c>
      <c r="J33">
        <v>0</v>
      </c>
      <c r="O33">
        <f t="shared" si="14"/>
        <v>64338.22</v>
      </c>
      <c r="P33">
        <f t="shared" si="15"/>
        <v>0</v>
      </c>
      <c r="Q33">
        <f t="shared" si="16"/>
        <v>38571.71</v>
      </c>
      <c r="R33">
        <f t="shared" si="17"/>
        <v>7318.27</v>
      </c>
      <c r="S33">
        <f t="shared" si="18"/>
        <v>25766.51</v>
      </c>
      <c r="T33">
        <f t="shared" si="19"/>
        <v>0</v>
      </c>
      <c r="U33">
        <f t="shared" si="20"/>
        <v>146.361006</v>
      </c>
      <c r="V33">
        <f t="shared" si="21"/>
        <v>31.867604</v>
      </c>
      <c r="W33">
        <f t="shared" si="22"/>
        <v>0</v>
      </c>
      <c r="X33">
        <f t="shared" si="23"/>
        <v>26798.67</v>
      </c>
      <c r="Y33">
        <f t="shared" si="24"/>
        <v>17204.09</v>
      </c>
      <c r="AA33">
        <v>34729547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1">
        <f>'1.Смета.или.Акт'!F78</f>
        <v>375.7</v>
      </c>
      <c r="AN33" s="51">
        <f>'1.Смета.или.Акт'!F79</f>
        <v>48.69</v>
      </c>
      <c r="AO33" s="51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64338.22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26798.671799999996</v>
      </c>
      <c r="CZ33">
        <f t="shared" si="43"/>
        <v>17204.085600000002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1">
        <f>'1.Смета.или.Акт'!F78</f>
        <v>375.7</v>
      </c>
      <c r="EU33" s="51">
        <f>'1.Смета.или.Акт'!F79</f>
        <v>48.69</v>
      </c>
      <c r="EV33" s="51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108340.98</v>
      </c>
      <c r="GN33">
        <f t="shared" si="47"/>
        <v>0</v>
      </c>
      <c r="GO33">
        <f t="shared" si="48"/>
        <v>108340.98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1.7855000000000001</v>
      </c>
      <c r="J34" s="2">
        <v>0</v>
      </c>
      <c r="K34" s="2"/>
      <c r="L34" s="2"/>
      <c r="M34" s="2"/>
      <c r="N34" s="2"/>
      <c r="O34" s="2">
        <f t="shared" si="14"/>
        <v>665.12</v>
      </c>
      <c r="P34" s="2">
        <f t="shared" si="15"/>
        <v>0</v>
      </c>
      <c r="Q34" s="2">
        <f t="shared" si="16"/>
        <v>155.66</v>
      </c>
      <c r="R34" s="2">
        <f t="shared" si="17"/>
        <v>8.9600000000000009</v>
      </c>
      <c r="S34" s="2">
        <f t="shared" si="18"/>
        <v>509.46</v>
      </c>
      <c r="T34" s="2">
        <f t="shared" si="19"/>
        <v>0</v>
      </c>
      <c r="U34" s="2">
        <f t="shared" si="20"/>
        <v>52.957930000000005</v>
      </c>
      <c r="V34" s="2">
        <f t="shared" si="21"/>
        <v>0.71420000000000006</v>
      </c>
      <c r="W34" s="2">
        <f t="shared" si="22"/>
        <v>0</v>
      </c>
      <c r="X34" s="2">
        <f t="shared" si="23"/>
        <v>492.5</v>
      </c>
      <c r="Y34" s="2">
        <f t="shared" si="24"/>
        <v>336.97</v>
      </c>
      <c r="Z34" s="2"/>
      <c r="AA34" s="2">
        <v>34729546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665.12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492.49899999999997</v>
      </c>
      <c r="CZ34" s="2">
        <f t="shared" si="43"/>
        <v>336.97299999999996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1494.59</v>
      </c>
      <c r="GN34" s="2">
        <f t="shared" si="47"/>
        <v>0</v>
      </c>
      <c r="GO34" s="2">
        <f t="shared" si="48"/>
        <v>1494.59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1.7855000000000001</v>
      </c>
      <c r="J35">
        <v>0</v>
      </c>
      <c r="O35">
        <f t="shared" si="14"/>
        <v>11268.81</v>
      </c>
      <c r="P35">
        <f t="shared" si="15"/>
        <v>0</v>
      </c>
      <c r="Q35">
        <f t="shared" si="16"/>
        <v>1945.75</v>
      </c>
      <c r="R35">
        <f t="shared" si="17"/>
        <v>164.03</v>
      </c>
      <c r="S35">
        <f t="shared" si="18"/>
        <v>9323.06</v>
      </c>
      <c r="T35">
        <f t="shared" si="19"/>
        <v>0</v>
      </c>
      <c r="U35">
        <f t="shared" si="20"/>
        <v>52.957930000000005</v>
      </c>
      <c r="V35">
        <f t="shared" si="21"/>
        <v>0.71420000000000006</v>
      </c>
      <c r="W35">
        <f t="shared" si="22"/>
        <v>0</v>
      </c>
      <c r="X35">
        <f t="shared" si="23"/>
        <v>7684.54</v>
      </c>
      <c r="Y35">
        <f t="shared" si="24"/>
        <v>4933.29</v>
      </c>
      <c r="AA35">
        <v>34729547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1">
        <f>'1.Смета.или.Акт'!F86</f>
        <v>87.18</v>
      </c>
      <c r="AN35" s="51">
        <f>'1.Смета.или.Акт'!F87</f>
        <v>5.0199999999999996</v>
      </c>
      <c r="AO35" s="51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11268.81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7684.5429000000004</v>
      </c>
      <c r="CZ35">
        <f t="shared" si="43"/>
        <v>4933.2867999999999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1">
        <f>'1.Смета.или.Акт'!F86</f>
        <v>87.18</v>
      </c>
      <c r="EU35" s="51">
        <f>'1.Смета.или.Акт'!F87</f>
        <v>5.0199999999999996</v>
      </c>
      <c r="EV35" s="51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23886.639999999999</v>
      </c>
      <c r="GN35">
        <f t="shared" si="47"/>
        <v>0</v>
      </c>
      <c r="GO35">
        <f t="shared" si="48"/>
        <v>23886.639999999999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34729546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34729547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1">
        <f>'1.Смета.или.Акт'!F94</f>
        <v>434.14</v>
      </c>
      <c r="AN37" s="51">
        <f>'1.Смета.или.Акт'!F95</f>
        <v>41.49</v>
      </c>
      <c r="AO37" s="51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1">
        <f>'1.Смета.или.Акт'!F94</f>
        <v>434.14</v>
      </c>
      <c r="EU37" s="51">
        <f>'1.Смета.или.Акт'!F95</f>
        <v>41.49</v>
      </c>
      <c r="EV37" s="51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34729546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34729547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1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1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34729546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34729547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1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1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3.2139000000000002</v>
      </c>
      <c r="J42" s="2">
        <v>0</v>
      </c>
      <c r="K42" s="2"/>
      <c r="L42" s="2"/>
      <c r="M42" s="2"/>
      <c r="N42" s="2"/>
      <c r="O42" s="2">
        <f t="shared" si="14"/>
        <v>1149.0999999999999</v>
      </c>
      <c r="P42" s="2">
        <f t="shared" si="15"/>
        <v>0</v>
      </c>
      <c r="Q42" s="2">
        <f t="shared" si="16"/>
        <v>988.02</v>
      </c>
      <c r="R42" s="2">
        <f t="shared" si="17"/>
        <v>139.58000000000001</v>
      </c>
      <c r="S42" s="2">
        <f t="shared" si="18"/>
        <v>161.08000000000001</v>
      </c>
      <c r="T42" s="2">
        <f t="shared" si="19"/>
        <v>0</v>
      </c>
      <c r="U42" s="2">
        <f t="shared" si="20"/>
        <v>16.744419000000001</v>
      </c>
      <c r="V42" s="2">
        <f t="shared" si="21"/>
        <v>11.120094</v>
      </c>
      <c r="W42" s="2">
        <f t="shared" si="22"/>
        <v>0</v>
      </c>
      <c r="X42" s="2">
        <f t="shared" si="23"/>
        <v>285.63</v>
      </c>
      <c r="Y42" s="2">
        <f t="shared" si="24"/>
        <v>195.43</v>
      </c>
      <c r="Z42" s="2"/>
      <c r="AA42" s="2">
        <v>34729546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1149.0999999999999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285.62700000000001</v>
      </c>
      <c r="CZ42" s="2">
        <f t="shared" si="43"/>
        <v>195.429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1630.16</v>
      </c>
      <c r="GN42" s="2">
        <f t="shared" si="47"/>
        <v>0</v>
      </c>
      <c r="GO42" s="2">
        <f t="shared" si="48"/>
        <v>1630.16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3.2139000000000002</v>
      </c>
      <c r="J43">
        <v>0</v>
      </c>
      <c r="O43">
        <f t="shared" si="14"/>
        <v>15297.99</v>
      </c>
      <c r="P43">
        <f t="shared" si="15"/>
        <v>0</v>
      </c>
      <c r="Q43">
        <f t="shared" si="16"/>
        <v>12350.21</v>
      </c>
      <c r="R43">
        <f t="shared" si="17"/>
        <v>2554.31</v>
      </c>
      <c r="S43">
        <f t="shared" si="18"/>
        <v>2947.78</v>
      </c>
      <c r="T43">
        <f t="shared" si="19"/>
        <v>0</v>
      </c>
      <c r="U43">
        <f t="shared" si="20"/>
        <v>16.744419000000001</v>
      </c>
      <c r="V43">
        <f t="shared" si="21"/>
        <v>11.120094</v>
      </c>
      <c r="W43">
        <f t="shared" si="22"/>
        <v>0</v>
      </c>
      <c r="X43">
        <f t="shared" si="23"/>
        <v>4456.6899999999996</v>
      </c>
      <c r="Y43">
        <f t="shared" si="24"/>
        <v>2861.09</v>
      </c>
      <c r="AA43">
        <v>34729547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1">
        <f>'1.Смета.или.Акт'!F114</f>
        <v>307.42</v>
      </c>
      <c r="AN43" s="51">
        <f>'1.Смета.или.Акт'!F115</f>
        <v>43.43</v>
      </c>
      <c r="AO43" s="51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15297.99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4456.6929</v>
      </c>
      <c r="CZ43">
        <f t="shared" si="43"/>
        <v>2861.0868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1">
        <f>'1.Смета.или.Акт'!F114</f>
        <v>307.42</v>
      </c>
      <c r="EU43" s="51">
        <f>'1.Смета.или.Акт'!F115</f>
        <v>43.43</v>
      </c>
      <c r="EV43" s="51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22615.77</v>
      </c>
      <c r="GN43">
        <f t="shared" si="47"/>
        <v>0</v>
      </c>
      <c r="GO43">
        <f t="shared" si="48"/>
        <v>22615.77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0.241873</v>
      </c>
      <c r="J44" s="2">
        <v>0</v>
      </c>
      <c r="K44" s="2"/>
      <c r="L44" s="2"/>
      <c r="M44" s="2"/>
      <c r="N44" s="2"/>
      <c r="O44" s="2">
        <f t="shared" si="14"/>
        <v>109.32</v>
      </c>
      <c r="P44" s="2">
        <f t="shared" si="15"/>
        <v>0</v>
      </c>
      <c r="Q44" s="2">
        <f t="shared" si="16"/>
        <v>109.32</v>
      </c>
      <c r="R44" s="2">
        <f t="shared" si="17"/>
        <v>21.32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1.8382347999999999</v>
      </c>
      <c r="W44" s="2">
        <f t="shared" si="22"/>
        <v>0</v>
      </c>
      <c r="X44" s="2">
        <f t="shared" si="23"/>
        <v>20.25</v>
      </c>
      <c r="Y44" s="2">
        <f t="shared" si="24"/>
        <v>10.66</v>
      </c>
      <c r="Z44" s="2"/>
      <c r="AA44" s="2">
        <v>34729546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109.32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20.254000000000001</v>
      </c>
      <c r="CZ44" s="2">
        <f t="shared" si="43"/>
        <v>10.66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140.22999999999999</v>
      </c>
      <c r="GN44" s="2">
        <f t="shared" si="47"/>
        <v>140.22999999999999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0.241873</v>
      </c>
      <c r="J45">
        <v>0</v>
      </c>
      <c r="O45">
        <f t="shared" si="14"/>
        <v>1366.49</v>
      </c>
      <c r="P45">
        <f t="shared" si="15"/>
        <v>0</v>
      </c>
      <c r="Q45">
        <f t="shared" si="16"/>
        <v>1366.49</v>
      </c>
      <c r="R45">
        <f t="shared" si="17"/>
        <v>390.22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1.8382347999999999</v>
      </c>
      <c r="W45">
        <f t="shared" si="22"/>
        <v>0</v>
      </c>
      <c r="X45">
        <f t="shared" si="23"/>
        <v>316.08</v>
      </c>
      <c r="Y45">
        <f t="shared" si="24"/>
        <v>156.09</v>
      </c>
      <c r="AA45">
        <v>34729547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1">
        <f>'1.Смета.или.Акт'!F121</f>
        <v>451.97</v>
      </c>
      <c r="AN45" s="51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1366.49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316.07820000000004</v>
      </c>
      <c r="CZ45">
        <f t="shared" si="43"/>
        <v>156.08800000000002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1">
        <f>'1.Смета.или.Акт'!F121</f>
        <v>451.97</v>
      </c>
      <c r="EU45" s="51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1838.66</v>
      </c>
      <c r="GN45">
        <f t="shared" si="47"/>
        <v>1838.66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62659.56</v>
      </c>
      <c r="P46" s="2">
        <f t="shared" si="15"/>
        <v>62659.56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34729546</v>
      </c>
      <c r="AB46" s="2">
        <f t="shared" si="25"/>
        <v>58.67</v>
      </c>
      <c r="AC46" s="2">
        <f t="shared" si="52"/>
        <v>58.67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58.67</v>
      </c>
      <c r="AL46" s="2">
        <v>58.67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62659.56</v>
      </c>
      <c r="CQ46" s="2">
        <f t="shared" si="34"/>
        <v>58.67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58.67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-1404026949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62659.56</v>
      </c>
      <c r="GN46" s="2">
        <f t="shared" si="47"/>
        <v>62659.56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4х50</v>
      </c>
      <c r="H47" t="s">
        <v>80</v>
      </c>
      <c r="I47">
        <f>'1.Смета.или.Акт'!E126</f>
        <v>1068</v>
      </c>
      <c r="J47">
        <v>0</v>
      </c>
      <c r="O47">
        <f t="shared" si="14"/>
        <v>469946.7</v>
      </c>
      <c r="P47">
        <f t="shared" si="15"/>
        <v>469946.7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34729547</v>
      </c>
      <c r="AB47">
        <f t="shared" si="25"/>
        <v>58.67</v>
      </c>
      <c r="AC47">
        <f t="shared" si="52"/>
        <v>58.67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58.67</v>
      </c>
      <c r="AL47" s="51">
        <f>'1.Смета.или.Акт'!F126</f>
        <v>58.67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469946.7</v>
      </c>
      <c r="CQ47">
        <f t="shared" si="34"/>
        <v>440.02500000000003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58.67</v>
      </c>
      <c r="ES47" s="51">
        <f>'1.Смета.или.Акт'!F126</f>
        <v>58.67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440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-1404026949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469946.7</v>
      </c>
      <c r="GN47">
        <f t="shared" si="47"/>
        <v>469946.7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179</v>
      </c>
      <c r="J48" s="2">
        <v>0</v>
      </c>
      <c r="K48" s="2"/>
      <c r="L48" s="2"/>
      <c r="M48" s="2"/>
      <c r="N48" s="2"/>
      <c r="O48" s="2">
        <f t="shared" si="14"/>
        <v>2386.0700000000002</v>
      </c>
      <c r="P48" s="2">
        <f t="shared" si="15"/>
        <v>2386.0700000000002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34729546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2386.0700000000002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2386.0700000000002</v>
      </c>
      <c r="GN48" s="2">
        <f t="shared" si="47"/>
        <v>2386.0700000000002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179</v>
      </c>
      <c r="J49">
        <v>0</v>
      </c>
      <c r="O49">
        <f t="shared" si="14"/>
        <v>17895.53</v>
      </c>
      <c r="P49">
        <f t="shared" si="15"/>
        <v>17895.53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34729547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1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17895.53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1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17895.53</v>
      </c>
      <c r="GN49">
        <f t="shared" si="47"/>
        <v>17895.53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34729546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34729547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1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1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4286</v>
      </c>
      <c r="J52" s="2">
        <v>0</v>
      </c>
      <c r="K52" s="2"/>
      <c r="L52" s="2"/>
      <c r="M52" s="2"/>
      <c r="N52" s="2"/>
      <c r="O52" s="2">
        <f t="shared" si="14"/>
        <v>7500.5</v>
      </c>
      <c r="P52" s="2">
        <f t="shared" si="15"/>
        <v>7500.5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34729546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7500.5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7500.5</v>
      </c>
      <c r="GN52" s="2">
        <f t="shared" si="47"/>
        <v>7500.5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4286</v>
      </c>
      <c r="J53">
        <v>0</v>
      </c>
      <c r="O53">
        <f t="shared" si="14"/>
        <v>56253.75</v>
      </c>
      <c r="P53">
        <f t="shared" si="15"/>
        <v>56253.75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34729547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1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56253.75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1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56253.75</v>
      </c>
      <c r="GN53">
        <f t="shared" si="47"/>
        <v>56253.75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34729546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34729547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1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1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34729546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34729547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1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1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34729546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34729547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1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1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34729546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34729547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1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1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34729546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34729547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1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1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34729546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34729547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1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1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34729546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34729547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1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1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34729546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34729547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34729546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34729547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34729546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34729547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113975.81</v>
      </c>
      <c r="P75" s="3">
        <f t="shared" si="91"/>
        <v>78396.259999999995</v>
      </c>
      <c r="Q75" s="3">
        <f t="shared" si="91"/>
        <v>31334.27</v>
      </c>
      <c r="R75" s="3">
        <f t="shared" si="91"/>
        <v>2003.58</v>
      </c>
      <c r="S75" s="3">
        <f t="shared" si="91"/>
        <v>4245.28</v>
      </c>
      <c r="T75" s="3">
        <f t="shared" si="91"/>
        <v>0</v>
      </c>
      <c r="U75" s="3">
        <f>AH75</f>
        <v>427.17085500000007</v>
      </c>
      <c r="V75" s="3">
        <f>AI75</f>
        <v>151.7576296</v>
      </c>
      <c r="W75" s="3">
        <f>ROUND(AJ75,2)</f>
        <v>0</v>
      </c>
      <c r="X75" s="3">
        <f>ROUND(AK75,2)</f>
        <v>6034.4</v>
      </c>
      <c r="Y75" s="3">
        <f>ROUND(AL75,2)</f>
        <v>3989.9</v>
      </c>
      <c r="Z75" s="3"/>
      <c r="AA75" s="3"/>
      <c r="AB75" s="3">
        <f>ROUND(SUMIF(AA24:AA73,"=34729546",O24:O73),2)</f>
        <v>113975.81</v>
      </c>
      <c r="AC75" s="3">
        <f>ROUND(SUMIF(AA24:AA73,"=34729546",P24:P73),2)</f>
        <v>78396.259999999995</v>
      </c>
      <c r="AD75" s="3">
        <f>ROUND(SUMIF(AA24:AA73,"=34729546",Q24:Q73),2)</f>
        <v>31334.27</v>
      </c>
      <c r="AE75" s="3">
        <f>ROUND(SUMIF(AA24:AA73,"=34729546",R24:R73),2)</f>
        <v>2003.58</v>
      </c>
      <c r="AF75" s="3">
        <f>ROUND(SUMIF(AA24:AA73,"=34729546",S24:S73),2)</f>
        <v>4245.28</v>
      </c>
      <c r="AG75" s="3">
        <f>ROUND(SUMIF(AA24:AA73,"=34729546",T24:T73),2)</f>
        <v>0</v>
      </c>
      <c r="AH75" s="3">
        <f>SUMIF(AA24:AA73,"=34729546",U24:U73)</f>
        <v>427.17085500000007</v>
      </c>
      <c r="AI75" s="3">
        <f>SUMIF(AA24:AA73,"=34729546",V24:V73)</f>
        <v>151.7576296</v>
      </c>
      <c r="AJ75" s="3">
        <f>ROUND(SUMIF(AA24:AA73,"=34729546",W24:W73),2)</f>
        <v>0</v>
      </c>
      <c r="AK75" s="3">
        <f>ROUND(SUMIF(AA24:AA73,"=34729546",X24:X73),2)</f>
        <v>6034.4</v>
      </c>
      <c r="AL75" s="3">
        <f>ROUND(SUMIF(AA24:AA73,"=34729546",Y24:Y73),2)</f>
        <v>3989.9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124000.11</v>
      </c>
      <c r="AS75" s="3">
        <f t="shared" si="92"/>
        <v>111856.75</v>
      </c>
      <c r="AT75" s="3">
        <f t="shared" si="92"/>
        <v>11871.9</v>
      </c>
      <c r="AU75" s="3">
        <f t="shared" si="92"/>
        <v>271.45999999999998</v>
      </c>
      <c r="AV75" s="3">
        <f t="shared" si="92"/>
        <v>78396.259999999995</v>
      </c>
      <c r="AW75" s="3">
        <f t="shared" si="92"/>
        <v>78396.259999999995</v>
      </c>
      <c r="AX75" s="3">
        <f t="shared" si="92"/>
        <v>0</v>
      </c>
      <c r="AY75" s="3">
        <f t="shared" si="92"/>
        <v>78396.259999999995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ROUND(SUMIF(AA24:AA73,"=34729546",FQ24:FQ73),2)</f>
        <v>0</v>
      </c>
      <c r="BY75" s="3">
        <f>ROUND(SUMIF(AA24:AA73,"=34729546",FR24:FR73),2)</f>
        <v>0</v>
      </c>
      <c r="BZ75" s="3">
        <f>ROUND(SUMIF(AA24:AA73,"=34729546",GL24:GL73),2)</f>
        <v>0</v>
      </c>
      <c r="CA75" s="3">
        <f>ROUND(SUMIF(AA24:AA73,"=34729546",GM24:GM73),2)</f>
        <v>124000.11</v>
      </c>
      <c r="CB75" s="3">
        <f>ROUND(SUMIF(AA24:AA73,"=34729546",GN24:GN73),2)</f>
        <v>111856.75</v>
      </c>
      <c r="CC75" s="3">
        <f>ROUND(SUMIF(AA24:AA73,"=34729546",GO24:GO73),2)</f>
        <v>11871.9</v>
      </c>
      <c r="CD75" s="3">
        <f>ROUND(SUMIF(AA24:AA73,"=34729546",GP24:GP73),2)</f>
        <v>271.45999999999998</v>
      </c>
      <c r="CE75" s="3">
        <f>AC75-BX75</f>
        <v>78396.259999999995</v>
      </c>
      <c r="CF75" s="3">
        <f>AC75-BY75</f>
        <v>78396.259999999995</v>
      </c>
      <c r="CG75" s="3">
        <f>BX75-BZ75</f>
        <v>0</v>
      </c>
      <c r="CH75" s="3">
        <f>AC75-BX75-BY75+BZ75</f>
        <v>78396.259999999995</v>
      </c>
      <c r="CI75" s="3">
        <f>BY75-BZ75</f>
        <v>0</v>
      </c>
      <c r="CJ75" s="3">
        <f>ROUND(SUMIF(AA24:AA73,"=34729546",GX24:GX73),2)</f>
        <v>0</v>
      </c>
      <c r="CK75" s="3">
        <f>ROUND(SUMIF(AA24:AA73,"=34729546",GY24:GY73),2)</f>
        <v>0</v>
      </c>
      <c r="CL75" s="3">
        <f>ROUND(SUMIF(AA24:AA73,"=34729546",GZ24:GZ73),2)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1057338.8700000001</v>
      </c>
      <c r="DH75" s="4">
        <f t="shared" si="93"/>
        <v>587971.97</v>
      </c>
      <c r="DI75" s="4">
        <f t="shared" si="93"/>
        <v>391678.34</v>
      </c>
      <c r="DJ75" s="4">
        <f t="shared" si="93"/>
        <v>36665.58</v>
      </c>
      <c r="DK75" s="4">
        <f t="shared" si="93"/>
        <v>77688.56</v>
      </c>
      <c r="DL75" s="4">
        <f t="shared" si="93"/>
        <v>0</v>
      </c>
      <c r="DM75" s="4">
        <f>DZ75</f>
        <v>427.17085500000007</v>
      </c>
      <c r="DN75" s="4">
        <f>EA75</f>
        <v>151.7576296</v>
      </c>
      <c r="DO75" s="4">
        <f>ROUND(EB75,2)</f>
        <v>0</v>
      </c>
      <c r="DP75" s="4">
        <f>ROUND(EC75,2)</f>
        <v>93995.42</v>
      </c>
      <c r="DQ75" s="4">
        <f>ROUND(ED75,2)</f>
        <v>58411.94</v>
      </c>
      <c r="DR75" s="4"/>
      <c r="DS75" s="4"/>
      <c r="DT75" s="4">
        <f>ROUND(SUMIF(AA24:AA73,"=34729547",O24:O73),2)</f>
        <v>1057338.8700000001</v>
      </c>
      <c r="DU75" s="4">
        <f>ROUND(SUMIF(AA24:AA73,"=34729547",P24:P73),2)</f>
        <v>587971.97</v>
      </c>
      <c r="DV75" s="4">
        <f>ROUND(SUMIF(AA24:AA73,"=34729547",Q24:Q73),2)</f>
        <v>391678.34</v>
      </c>
      <c r="DW75" s="4">
        <f>ROUND(SUMIF(AA24:AA73,"=34729547",R24:R73),2)</f>
        <v>36665.58</v>
      </c>
      <c r="DX75" s="4">
        <f>ROUND(SUMIF(AA24:AA73,"=34729547",S24:S73),2)</f>
        <v>77688.56</v>
      </c>
      <c r="DY75" s="4">
        <f>ROUND(SUMIF(AA24:AA73,"=34729547",T24:T73),2)</f>
        <v>0</v>
      </c>
      <c r="DZ75" s="4">
        <f>SUMIF(AA24:AA73,"=34729547",U24:U73)</f>
        <v>427.17085500000007</v>
      </c>
      <c r="EA75" s="4">
        <f>SUMIF(AA24:AA73,"=34729547",V24:V73)</f>
        <v>151.7576296</v>
      </c>
      <c r="EB75" s="4">
        <f>ROUND(SUMIF(AA24:AA73,"=34729547",W24:W73),2)</f>
        <v>0</v>
      </c>
      <c r="EC75" s="4">
        <f>ROUND(SUMIF(AA24:AA73,"=34729547",X24:X73),2)</f>
        <v>93995.42</v>
      </c>
      <c r="ED75" s="4">
        <f>ROUND(SUMIF(AA24:AA73,"=34729547",Y24:Y73),2)</f>
        <v>58411.94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1209746.23</v>
      </c>
      <c r="EK75" s="4">
        <f t="shared" si="94"/>
        <v>1031599.46</v>
      </c>
      <c r="EL75" s="4">
        <f t="shared" si="94"/>
        <v>173615.21</v>
      </c>
      <c r="EM75" s="4">
        <f t="shared" si="94"/>
        <v>4531.5600000000004</v>
      </c>
      <c r="EN75" s="4">
        <f t="shared" si="94"/>
        <v>587971.97</v>
      </c>
      <c r="EO75" s="4">
        <f t="shared" si="94"/>
        <v>587971.97</v>
      </c>
      <c r="EP75" s="4">
        <f t="shared" si="94"/>
        <v>0</v>
      </c>
      <c r="EQ75" s="4">
        <f t="shared" si="94"/>
        <v>587971.97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ROUND(SUMIF(AA24:AA73,"=34729547",FQ24:FQ73),2)</f>
        <v>0</v>
      </c>
      <c r="FQ75" s="4">
        <f>ROUND(SUMIF(AA24:AA73,"=34729547",FR24:FR73),2)</f>
        <v>0</v>
      </c>
      <c r="FR75" s="4">
        <f>ROUND(SUMIF(AA24:AA73,"=34729547",GL24:GL73),2)</f>
        <v>0</v>
      </c>
      <c r="FS75" s="4">
        <f>ROUND(SUMIF(AA24:AA73,"=34729547",GM24:GM73),2)</f>
        <v>1209746.23</v>
      </c>
      <c r="FT75" s="4">
        <f>ROUND(SUMIF(AA24:AA73,"=34729547",GN24:GN73),2)</f>
        <v>1031599.46</v>
      </c>
      <c r="FU75" s="4">
        <f>ROUND(SUMIF(AA24:AA73,"=34729547",GO24:GO73),2)</f>
        <v>173615.21</v>
      </c>
      <c r="FV75" s="4">
        <f>ROUND(SUMIF(AA24:AA73,"=34729547",GP24:GP73),2)</f>
        <v>4531.5600000000004</v>
      </c>
      <c r="FW75" s="4">
        <f>DU75-FP75</f>
        <v>587971.97</v>
      </c>
      <c r="FX75" s="4">
        <f>DU75-FQ75</f>
        <v>587971.97</v>
      </c>
      <c r="FY75" s="4">
        <f>FP75-FR75</f>
        <v>0</v>
      </c>
      <c r="FZ75" s="4">
        <f>DU75-FP75-FQ75+FR75</f>
        <v>587971.97</v>
      </c>
      <c r="GA75" s="4">
        <f>FQ75-FR75</f>
        <v>0</v>
      </c>
      <c r="GB75" s="4">
        <f>ROUND(SUMIF(AA24:AA73,"=34729547",GX24:GX73),2)</f>
        <v>0</v>
      </c>
      <c r="GC75" s="4">
        <f>ROUND(SUMIF(AA24:AA73,"=34729547",GY24:GY73),2)</f>
        <v>0</v>
      </c>
      <c r="GD75" s="4">
        <f>ROUND(SUMIF(AA24:AA73,"=34729547",GZ24:GZ73),2)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113975.81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1057338.8700000001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78396.259999999995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587971.97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78396.259999999995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587971.97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78396.259999999995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587971.97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78396.259999999995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587971.97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31334.27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391678.34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2003.58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36665.58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4245.28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77688.56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111856.75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1031599.46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11871.9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173615.21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427.17085500000007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427.17085500000007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151.7576296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151.7576296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6034.4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93995.42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3989.9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58411.94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124000.11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1209746.23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4х50'Новое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113975.81</v>
      </c>
      <c r="P104" s="3">
        <f t="shared" si="95"/>
        <v>78396.259999999995</v>
      </c>
      <c r="Q104" s="3">
        <f t="shared" si="95"/>
        <v>31334.27</v>
      </c>
      <c r="R104" s="3">
        <f t="shared" si="95"/>
        <v>2003.58</v>
      </c>
      <c r="S104" s="3">
        <f t="shared" si="95"/>
        <v>4245.28</v>
      </c>
      <c r="T104" s="3">
        <f t="shared" si="95"/>
        <v>0</v>
      </c>
      <c r="U104" s="3">
        <f>U75</f>
        <v>427.17085500000007</v>
      </c>
      <c r="V104" s="3">
        <f>V75</f>
        <v>151.7576296</v>
      </c>
      <c r="W104" s="3">
        <f>ROUND(W75,2)</f>
        <v>0</v>
      </c>
      <c r="X104" s="3">
        <f>ROUND(X75,2)</f>
        <v>6034.4</v>
      </c>
      <c r="Y104" s="3">
        <f>ROUND(Y75,2)</f>
        <v>3989.9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124000.11</v>
      </c>
      <c r="AS104" s="3">
        <f t="shared" si="96"/>
        <v>111856.75</v>
      </c>
      <c r="AT104" s="3">
        <f t="shared" si="96"/>
        <v>11871.9</v>
      </c>
      <c r="AU104" s="3">
        <f t="shared" si="96"/>
        <v>271.45999999999998</v>
      </c>
      <c r="AV104" s="3">
        <f t="shared" si="96"/>
        <v>78396.259999999995</v>
      </c>
      <c r="AW104" s="3">
        <f t="shared" si="96"/>
        <v>78396.259999999995</v>
      </c>
      <c r="AX104" s="3">
        <f t="shared" si="96"/>
        <v>0</v>
      </c>
      <c r="AY104" s="3">
        <f t="shared" si="96"/>
        <v>78396.259999999995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1057338.8700000001</v>
      </c>
      <c r="DH104" s="4">
        <f t="shared" si="97"/>
        <v>587971.97</v>
      </c>
      <c r="DI104" s="4">
        <f t="shared" si="97"/>
        <v>391678.34</v>
      </c>
      <c r="DJ104" s="4">
        <f t="shared" si="97"/>
        <v>36665.58</v>
      </c>
      <c r="DK104" s="4">
        <f t="shared" si="97"/>
        <v>77688.56</v>
      </c>
      <c r="DL104" s="4">
        <f t="shared" si="97"/>
        <v>0</v>
      </c>
      <c r="DM104" s="4">
        <f>DM75</f>
        <v>427.17085500000007</v>
      </c>
      <c r="DN104" s="4">
        <f>DN75</f>
        <v>151.7576296</v>
      </c>
      <c r="DO104" s="4">
        <f>ROUND(DO75,2)</f>
        <v>0</v>
      </c>
      <c r="DP104" s="4">
        <f>ROUND(DP75,2)</f>
        <v>93995.42</v>
      </c>
      <c r="DQ104" s="4">
        <f>ROUND(DQ75,2)</f>
        <v>58411.94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1209746.23</v>
      </c>
      <c r="EK104" s="4">
        <f t="shared" si="98"/>
        <v>1031599.46</v>
      </c>
      <c r="EL104" s="4">
        <f t="shared" si="98"/>
        <v>173615.21</v>
      </c>
      <c r="EM104" s="4">
        <f t="shared" si="98"/>
        <v>4531.5600000000004</v>
      </c>
      <c r="EN104" s="4">
        <f t="shared" si="98"/>
        <v>587971.97</v>
      </c>
      <c r="EO104" s="4">
        <f t="shared" si="98"/>
        <v>587971.97</v>
      </c>
      <c r="EP104" s="4">
        <f t="shared" si="98"/>
        <v>0</v>
      </c>
      <c r="EQ104" s="4">
        <f t="shared" si="98"/>
        <v>587971.97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113975.81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1057338.8700000001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78396.259999999995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587971.97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78396.259999999995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587971.97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78396.259999999995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587971.97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78396.259999999995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587971.97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31334.27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391678.34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2003.58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36665.58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4245.28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77688.56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111856.75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1031599.46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11871.9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173615.21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427.17085500000007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427.17085500000007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151.7576296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151.7576296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6034.4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93995.42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3989.9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58411.94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124000.11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1209746.23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34729546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34729547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34729546</v>
      </c>
      <c r="E14" s="1">
        <v>34729547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111.85675000000001</v>
      </c>
      <c r="F16" s="8">
        <f>(Source!F93)/1000</f>
        <v>11.8719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124.00011000000001</v>
      </c>
      <c r="J16" s="8">
        <f>(Source!F90)/1000</f>
        <v>4.2452800000000002</v>
      </c>
      <c r="T16" s="9">
        <f>(Source!P92)/1000</f>
        <v>1031.5994599999999</v>
      </c>
      <c r="U16" s="9">
        <f>(Source!P93)/1000</f>
        <v>173.61520999999999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1209.7462299999997</v>
      </c>
      <c r="Y16" s="9">
        <f>(Source!P90)/1000</f>
        <v>77.688559999999995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111876.38</v>
      </c>
      <c r="AU16" s="8">
        <v>78396.240000000005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109353.88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121497.24</v>
      </c>
      <c r="BR16" s="9">
        <v>1030269.56</v>
      </c>
      <c r="BS16" s="9">
        <v>587971.80000000005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998396.97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1176543.74</v>
      </c>
    </row>
    <row r="18" spans="1:40" x14ac:dyDescent="0.2">
      <c r="A18">
        <v>51</v>
      </c>
      <c r="E18" s="10">
        <f>SUMIF(A16:A17,3,E16:E17)</f>
        <v>111.85675000000001</v>
      </c>
      <c r="F18" s="10">
        <f>SUMIF(A16:A17,3,F16:F17)</f>
        <v>11.8719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124.00011000000001</v>
      </c>
      <c r="J18" s="10">
        <f>SUMIF(A16:A17,3,J16:J17)</f>
        <v>4.2452800000000002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1031.5994599999999</v>
      </c>
      <c r="U18" s="3">
        <f>SUMIF(A16:A17,3,U16:U17)</f>
        <v>173.61520999999999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1209.7462299999997</v>
      </c>
      <c r="Y18" s="3">
        <f>SUMIF(A16:A17,3,Y16:Y17)</f>
        <v>77.688559999999995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111876.38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1030269.56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78396.240000000005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587971.80000000005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78396.240000000005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587971.80000000005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78396.240000000005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587971.80000000005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78396.240000000005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587971.80000000005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109353.88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998396.97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121497.24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1176543.74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34729546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34729547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34729546</v>
      </c>
      <c r="C1">
        <v>34729609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34729612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8.1074967999999998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34729546</v>
      </c>
      <c r="C2">
        <v>34729609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34729613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8.1074967999999998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34729547</v>
      </c>
      <c r="C3">
        <v>34729609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34729612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8.1074967999999998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34729547</v>
      </c>
      <c r="C4">
        <v>34729609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34729613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8.1074967999999998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34729546</v>
      </c>
      <c r="C5">
        <v>34729614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34729616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11.4275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34729547</v>
      </c>
      <c r="C6">
        <v>34729614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34729616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11.4275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34729546</v>
      </c>
      <c r="C7">
        <v>34729617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34729621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133.97999999999999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34729546</v>
      </c>
      <c r="C8">
        <v>34729617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34729622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69.63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34729546</v>
      </c>
      <c r="C9">
        <v>34729617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34729623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69.63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34729547</v>
      </c>
      <c r="C10">
        <v>34729617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34729621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133.97999999999999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34729547</v>
      </c>
      <c r="C11">
        <v>34729617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34729622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69.63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34729547</v>
      </c>
      <c r="C12">
        <v>34729617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34729623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69.63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34729546</v>
      </c>
      <c r="C13">
        <v>34729630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34729634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39.96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34729546</v>
      </c>
      <c r="C14">
        <v>34729630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34729635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22.32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34729546</v>
      </c>
      <c r="C15">
        <v>34729630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34729636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22.32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34729547</v>
      </c>
      <c r="C16">
        <v>34729630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34729634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39.96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34729547</v>
      </c>
      <c r="C17">
        <v>34729630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34729635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22.32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34729547</v>
      </c>
      <c r="C18">
        <v>34729630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34729636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22.32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34729546</v>
      </c>
      <c r="C19">
        <v>34729643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34729650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146.361006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34729546</v>
      </c>
      <c r="C20">
        <v>34729643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34729651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31.867604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34729546</v>
      </c>
      <c r="C21">
        <v>34729643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34729652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15.933802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34729546</v>
      </c>
      <c r="C22">
        <v>34729643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34729653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32.606801000000004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34729546</v>
      </c>
      <c r="C23">
        <v>34729643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34729654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32.606801000000004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34729546</v>
      </c>
      <c r="C24">
        <v>34729643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34729655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15.933802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34729547</v>
      </c>
      <c r="C25">
        <v>34729643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34729650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146.361006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34729547</v>
      </c>
      <c r="C26">
        <v>34729643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34729651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31.867604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34729547</v>
      </c>
      <c r="C27">
        <v>34729643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34729652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15.933802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34729547</v>
      </c>
      <c r="C28">
        <v>34729643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34729653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32.606801000000004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34729547</v>
      </c>
      <c r="C29">
        <v>34729643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34729654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32.606801000000004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34729547</v>
      </c>
      <c r="C30">
        <v>34729643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34729655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15.933802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34729546</v>
      </c>
      <c r="C31">
        <v>34729662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34729669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52.957930000000005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34729546</v>
      </c>
      <c r="C32">
        <v>34729662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34729670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0.71420000000000006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34729546</v>
      </c>
      <c r="C33">
        <v>34729662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34729671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0.35710000000000003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34729546</v>
      </c>
      <c r="C34">
        <v>34729662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34729672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11.82001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34729546</v>
      </c>
      <c r="C35">
        <v>34729662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34729673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11.82001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34729546</v>
      </c>
      <c r="C36">
        <v>34729662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34729674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0.35710000000000003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34729547</v>
      </c>
      <c r="C37">
        <v>34729662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34729669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52.957930000000005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34729547</v>
      </c>
      <c r="C38">
        <v>34729662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34729670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0.71420000000000006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34729547</v>
      </c>
      <c r="C39">
        <v>34729662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34729671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0.35710000000000003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34729547</v>
      </c>
      <c r="C40">
        <v>34729662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34729672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11.82001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34729547</v>
      </c>
      <c r="C41">
        <v>34729662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34729673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11.82001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34729547</v>
      </c>
      <c r="C42">
        <v>34729662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34729674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0.35710000000000003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34729546</v>
      </c>
      <c r="C43">
        <v>34729679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34729685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34729546</v>
      </c>
      <c r="C44">
        <v>34729679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34729686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34729546</v>
      </c>
      <c r="C45">
        <v>34729679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34729687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34729546</v>
      </c>
      <c r="C46">
        <v>34729679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34729688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34729546</v>
      </c>
      <c r="C47">
        <v>34729679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34729689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34729547</v>
      </c>
      <c r="C48">
        <v>34729679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34729685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34729547</v>
      </c>
      <c r="C49">
        <v>34729679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34729686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34729547</v>
      </c>
      <c r="C50">
        <v>34729679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34729687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34729547</v>
      </c>
      <c r="C51">
        <v>34729679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34729688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34729547</v>
      </c>
      <c r="C52">
        <v>34729679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34729689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34729546</v>
      </c>
      <c r="C53">
        <v>34729695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34729698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34729546</v>
      </c>
      <c r="C54">
        <v>34729695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34729699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34729547</v>
      </c>
      <c r="C55">
        <v>34729695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34729698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34729547</v>
      </c>
      <c r="C56">
        <v>34729695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34729699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34729546</v>
      </c>
      <c r="C57">
        <v>34729700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34729703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34729546</v>
      </c>
      <c r="C58">
        <v>34729700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34729704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34729547</v>
      </c>
      <c r="C59">
        <v>34729700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34729703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34729547</v>
      </c>
      <c r="C60">
        <v>34729700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34729704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34729546</v>
      </c>
      <c r="C61">
        <v>34729705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34729710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16.744419000000001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34729546</v>
      </c>
      <c r="C62">
        <v>34729705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34729711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11.120094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34729546</v>
      </c>
      <c r="C63">
        <v>34729705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34729712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5.560047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34729546</v>
      </c>
      <c r="C64">
        <v>34729705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34729713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5.560047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34729547</v>
      </c>
      <c r="C65">
        <v>34729705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34729710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16.744419000000001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34729547</v>
      </c>
      <c r="C66">
        <v>34729705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34729711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11.120094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34729547</v>
      </c>
      <c r="C67">
        <v>34729705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34729712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5.560047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34729547</v>
      </c>
      <c r="C68">
        <v>34729705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34729713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5.560047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34729546</v>
      </c>
      <c r="C69">
        <v>34729715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34729718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1.8382347999999999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34729546</v>
      </c>
      <c r="C70">
        <v>34729715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34729719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1.8382347999999999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34729547</v>
      </c>
      <c r="C71">
        <v>34729715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34729718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1.8382347999999999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34729547</v>
      </c>
      <c r="C72">
        <v>34729715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34729719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1.8382347999999999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34729612</v>
      </c>
      <c r="C1">
        <v>34729609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34729610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34729613</v>
      </c>
      <c r="C2">
        <v>34729609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34729611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34729612</v>
      </c>
      <c r="C3">
        <v>34729609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34729610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34729613</v>
      </c>
      <c r="C4">
        <v>34729609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34729611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34729616</v>
      </c>
      <c r="C5">
        <v>34729614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34729615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34729616</v>
      </c>
      <c r="C6">
        <v>34729614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34729615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34729621</v>
      </c>
      <c r="C7">
        <v>34729617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34729618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34729622</v>
      </c>
      <c r="C8">
        <v>34729617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34729619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34729623</v>
      </c>
      <c r="C9">
        <v>34729617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34729620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34729624</v>
      </c>
      <c r="C10">
        <v>34729617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34729625</v>
      </c>
      <c r="C11">
        <v>34729617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34729626</v>
      </c>
      <c r="C12">
        <v>34729617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34729627</v>
      </c>
      <c r="C13">
        <v>34729617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34729628</v>
      </c>
      <c r="C14">
        <v>34729617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34729629</v>
      </c>
      <c r="C15">
        <v>34729617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34729621</v>
      </c>
      <c r="C16">
        <v>34729617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34729618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34729622</v>
      </c>
      <c r="C17">
        <v>34729617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34729619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34729623</v>
      </c>
      <c r="C18">
        <v>34729617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34729620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34729624</v>
      </c>
      <c r="C19">
        <v>34729617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34729625</v>
      </c>
      <c r="C20">
        <v>34729617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34729626</v>
      </c>
      <c r="C21">
        <v>34729617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34729627</v>
      </c>
      <c r="C22">
        <v>34729617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34729628</v>
      </c>
      <c r="C23">
        <v>34729617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34729629</v>
      </c>
      <c r="C24">
        <v>34729617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34729634</v>
      </c>
      <c r="C25">
        <v>34729630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34729631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34729635</v>
      </c>
      <c r="C26">
        <v>34729630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34729632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34729636</v>
      </c>
      <c r="C27">
        <v>34729630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34729633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34729637</v>
      </c>
      <c r="C28">
        <v>34729630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34729638</v>
      </c>
      <c r="C29">
        <v>34729630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34729639</v>
      </c>
      <c r="C30">
        <v>34729630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34729640</v>
      </c>
      <c r="C31">
        <v>34729630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34729641</v>
      </c>
      <c r="C32">
        <v>34729630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34729642</v>
      </c>
      <c r="C33">
        <v>34729630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34729634</v>
      </c>
      <c r="C34">
        <v>34729630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34729631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34729635</v>
      </c>
      <c r="C35">
        <v>34729630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34729632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34729636</v>
      </c>
      <c r="C36">
        <v>34729630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34729633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34729637</v>
      </c>
      <c r="C37">
        <v>34729630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34729638</v>
      </c>
      <c r="C38">
        <v>34729630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34729639</v>
      </c>
      <c r="C39">
        <v>34729630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34729640</v>
      </c>
      <c r="C40">
        <v>34729630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34729641</v>
      </c>
      <c r="C41">
        <v>34729630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34729642</v>
      </c>
      <c r="C42">
        <v>34729630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34729650</v>
      </c>
      <c r="C43">
        <v>34729643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34729644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34729651</v>
      </c>
      <c r="C44">
        <v>34729643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34729645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34729652</v>
      </c>
      <c r="C45">
        <v>34729643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34729646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34729653</v>
      </c>
      <c r="C46">
        <v>34729643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34729647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34729654</v>
      </c>
      <c r="C47">
        <v>34729643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34729648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34729655</v>
      </c>
      <c r="C48">
        <v>34729643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34729649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34729656</v>
      </c>
      <c r="C49">
        <v>34729643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34729657</v>
      </c>
      <c r="C50">
        <v>34729643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34729658</v>
      </c>
      <c r="C51">
        <v>34729643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34729659</v>
      </c>
      <c r="C52">
        <v>34729643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34729660</v>
      </c>
      <c r="C53">
        <v>34729643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34729661</v>
      </c>
      <c r="C54">
        <v>34729643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34729650</v>
      </c>
      <c r="C55">
        <v>34729643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34729644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34729651</v>
      </c>
      <c r="C56">
        <v>34729643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34729645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34729652</v>
      </c>
      <c r="C57">
        <v>34729643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34729646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34729653</v>
      </c>
      <c r="C58">
        <v>34729643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34729647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34729654</v>
      </c>
      <c r="C59">
        <v>34729643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34729648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34729655</v>
      </c>
      <c r="C60">
        <v>34729643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34729649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34729656</v>
      </c>
      <c r="C61">
        <v>34729643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34729657</v>
      </c>
      <c r="C62">
        <v>34729643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34729658</v>
      </c>
      <c r="C63">
        <v>34729643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34729659</v>
      </c>
      <c r="C64">
        <v>34729643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34729660</v>
      </c>
      <c r="C65">
        <v>34729643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34729661</v>
      </c>
      <c r="C66">
        <v>34729643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34729669</v>
      </c>
      <c r="C67">
        <v>34729662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34729663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34729670</v>
      </c>
      <c r="C68">
        <v>34729662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34729664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34729671</v>
      </c>
      <c r="C69">
        <v>34729662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34729665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34729672</v>
      </c>
      <c r="C70">
        <v>34729662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34729666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34729673</v>
      </c>
      <c r="C71">
        <v>34729662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34729667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34729674</v>
      </c>
      <c r="C72">
        <v>34729662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34729668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34729675</v>
      </c>
      <c r="C73">
        <v>34729662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34729676</v>
      </c>
      <c r="C74">
        <v>34729662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34729677</v>
      </c>
      <c r="C75">
        <v>34729662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34729678</v>
      </c>
      <c r="C76">
        <v>34729662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34729669</v>
      </c>
      <c r="C77">
        <v>34729662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34729663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34729670</v>
      </c>
      <c r="C78">
        <v>34729662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34729664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34729671</v>
      </c>
      <c r="C79">
        <v>34729662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34729665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34729672</v>
      </c>
      <c r="C80">
        <v>34729662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34729666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34729673</v>
      </c>
      <c r="C81">
        <v>34729662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34729667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34729674</v>
      </c>
      <c r="C82">
        <v>34729662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34729668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34729675</v>
      </c>
      <c r="C83">
        <v>34729662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34729676</v>
      </c>
      <c r="C84">
        <v>34729662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34729677</v>
      </c>
      <c r="C85">
        <v>34729662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34729678</v>
      </c>
      <c r="C86">
        <v>34729662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34729685</v>
      </c>
      <c r="C87">
        <v>34729679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34729680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34729686</v>
      </c>
      <c r="C88">
        <v>34729679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34729681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34729687</v>
      </c>
      <c r="C89">
        <v>34729679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34729682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34729688</v>
      </c>
      <c r="C90">
        <v>34729679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34729683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34729689</v>
      </c>
      <c r="C91">
        <v>34729679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34729684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34729690</v>
      </c>
      <c r="C92">
        <v>34729679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34729691</v>
      </c>
      <c r="C93">
        <v>34729679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34729692</v>
      </c>
      <c r="C94">
        <v>34729679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34729693</v>
      </c>
      <c r="C95">
        <v>34729679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34729694</v>
      </c>
      <c r="C96">
        <v>34729679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34729685</v>
      </c>
      <c r="C97">
        <v>34729679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34729680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34729686</v>
      </c>
      <c r="C98">
        <v>34729679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34729681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34729687</v>
      </c>
      <c r="C99">
        <v>34729679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34729682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34729688</v>
      </c>
      <c r="C100">
        <v>34729679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34729683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34729689</v>
      </c>
      <c r="C101">
        <v>34729679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34729684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34729690</v>
      </c>
      <c r="C102">
        <v>34729679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34729691</v>
      </c>
      <c r="C103">
        <v>34729679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34729692</v>
      </c>
      <c r="C104">
        <v>34729679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34729693</v>
      </c>
      <c r="C105">
        <v>34729679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34729694</v>
      </c>
      <c r="C106">
        <v>34729679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34729698</v>
      </c>
      <c r="C107">
        <v>34729695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34729696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34729699</v>
      </c>
      <c r="C108">
        <v>34729695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34729697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34729698</v>
      </c>
      <c r="C109">
        <v>34729695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34729696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34729699</v>
      </c>
      <c r="C110">
        <v>34729695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34729697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34729703</v>
      </c>
      <c r="C111">
        <v>34729700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34729701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34729704</v>
      </c>
      <c r="C112">
        <v>34729700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34729702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34729703</v>
      </c>
      <c r="C113">
        <v>34729700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34729701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34729704</v>
      </c>
      <c r="C114">
        <v>34729700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34729702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34729710</v>
      </c>
      <c r="C115">
        <v>34729705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34729706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34729711</v>
      </c>
      <c r="C116">
        <v>34729705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34729707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34729712</v>
      </c>
      <c r="C117">
        <v>34729705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34729708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34729713</v>
      </c>
      <c r="C118">
        <v>34729705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34729709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34729714</v>
      </c>
      <c r="C119">
        <v>34729705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34729710</v>
      </c>
      <c r="C120">
        <v>34729705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34729706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34729711</v>
      </c>
      <c r="C121">
        <v>34729705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34729707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34729712</v>
      </c>
      <c r="C122">
        <v>34729705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34729708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34729713</v>
      </c>
      <c r="C123">
        <v>34729705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34729709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34729714</v>
      </c>
      <c r="C124">
        <v>34729705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34729718</v>
      </c>
      <c r="C125">
        <v>34729715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34729716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34729719</v>
      </c>
      <c r="C126">
        <v>34729715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34729717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34729718</v>
      </c>
      <c r="C127">
        <v>34729715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34729716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34729719</v>
      </c>
      <c r="C128">
        <v>34729715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34729717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2019-03-26T07:13:39Z</dcterms:created>
  <dcterms:modified xsi:type="dcterms:W3CDTF">2019-05-17T11:39:32Z</dcterms:modified>
</cp:coreProperties>
</file>